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10102\Downloads\"/>
    </mc:Choice>
  </mc:AlternateContent>
  <xr:revisionPtr revIDLastSave="0" documentId="13_ncr:1_{F4B5AE0A-1D92-4AD7-BBAA-0A7A7FFBB88F}" xr6:coauthVersionLast="47" xr6:coauthVersionMax="47" xr10:uidLastSave="{00000000-0000-0000-0000-000000000000}"/>
  <bookViews>
    <workbookView xWindow="-28920" yWindow="-120" windowWidth="29040" windowHeight="16440" tabRatio="855" xr2:uid="{00000000-000D-0000-FFFF-FFFF00000000}"/>
  </bookViews>
  <sheets>
    <sheet name="Med" sheetId="27" r:id="rId1"/>
    <sheet name="CNT" sheetId="37" r:id="rId2"/>
    <sheet name="BẢNG CC" sheetId="1" r:id="rId3"/>
    <sheet name="TTCK VP " sheetId="6" r:id="rId4"/>
    <sheet name="TTCK CNT" sheetId="19" r:id="rId5"/>
    <sheet name="Nghia" sheetId="36" r:id="rId6"/>
    <sheet name="Bac Thu" sheetId="25" r:id="rId7"/>
    <sheet name="DSDB" sheetId="23" r:id="rId8"/>
    <sheet name="PLDSĐB" sheetId="24" r:id="rId9"/>
    <sheet name="PL medigo+ VP nha thuoc" sheetId="11" r:id="rId10"/>
    <sheet name="Bảng tổng hợp nghỉ phép" sheetId="38" r:id="rId11"/>
    <sheet name="PL nha thuoc" sheetId="16" r:id="rId12"/>
    <sheet name="PL MDG" sheetId="8" state="hidden" r:id="rId13"/>
    <sheet name="Bản sao của PL MDG" sheetId="9" state="hidden" r:id="rId14"/>
    <sheet name="PL MED" sheetId="10" state="hidden" r:id="rId15"/>
    <sheet name="PL CNT" sheetId="12" state="hidden" r:id="rId16"/>
    <sheet name="TT CK LƯƠNG" sheetId="13" state="hidden" r:id="rId17"/>
    <sheet name="TT CK CNT" sheetId="14" state="hidden" r:id="rId18"/>
    <sheet name="CTVKHO - Bảng lương chi tiết" sheetId="15" state="hidden" r:id="rId19"/>
  </sheets>
  <externalReferences>
    <externalReference r:id="rId20"/>
    <externalReference r:id="rId21"/>
    <externalReference r:id="rId22"/>
    <externalReference r:id="rId23"/>
    <externalReference r:id="rId24"/>
    <externalReference r:id="rId25"/>
    <externalReference r:id="rId26"/>
  </externalReferences>
  <definedNames>
    <definedName name="_xlnm._FilterDatabase" localSheetId="6" hidden="1">'Bac Thu'!$A$4:$L$4</definedName>
    <definedName name="_xlnm._FilterDatabase" localSheetId="2" hidden="1">'BẢNG CC'!$A$6:$AR$668</definedName>
    <definedName name="_xlnm._FilterDatabase" localSheetId="10" hidden="1">'Bảng tổng hợp nghỉ phép'!$A$6:$AD$154</definedName>
    <definedName name="_xlnm._FilterDatabase" localSheetId="1" hidden="1">CNT!$A$4:$AT$81</definedName>
    <definedName name="_xlnm._FilterDatabase" localSheetId="0" hidden="1">Med!$A$14:$DC$97</definedName>
    <definedName name="_xlnm._FilterDatabase" localSheetId="16" hidden="1">'TT CK LƯƠNG'!$B$1:$Y$1</definedName>
    <definedName name="_xlnm._FilterDatabase" localSheetId="4" hidden="1">'TTCK CNT'!$A$1:$I$91</definedName>
    <definedName name="_xlnm.Print_Area" localSheetId="9">'PL medigo+ VP nha thuoc'!$A$38:$D$66</definedName>
    <definedName name="_xlnm.Print_Area" localSheetId="11">'PL nha thuoc'!$A$1:$D$43</definedName>
    <definedName name="_xlnm.Print_Titles" localSheetId="10">'Bảng tổng hợp nghỉ phép'!$4:$6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69" i="27" l="1"/>
  <c r="M69" i="27"/>
  <c r="N69" i="27"/>
  <c r="O69" i="27"/>
  <c r="P69" i="27"/>
  <c r="Q69" i="27"/>
  <c r="R69" i="27"/>
  <c r="T69" i="27"/>
  <c r="U69" i="27"/>
  <c r="V69" i="27"/>
  <c r="W69" i="27"/>
  <c r="X69" i="27"/>
  <c r="Y69" i="27"/>
  <c r="Z69" i="27"/>
  <c r="AB69" i="27"/>
  <c r="AC69" i="27"/>
  <c r="AD69" i="27"/>
  <c r="AG69" i="27"/>
  <c r="AH69" i="27"/>
  <c r="AI69" i="27"/>
  <c r="AJ69" i="27"/>
  <c r="AK69" i="27"/>
  <c r="AL69" i="27"/>
  <c r="AM69" i="27"/>
  <c r="AN69" i="27"/>
  <c r="AO69" i="27"/>
  <c r="AP69" i="27"/>
  <c r="AO74" i="27"/>
  <c r="AO81" i="27"/>
  <c r="AO87" i="27"/>
  <c r="AO93" i="27"/>
  <c r="AN22" i="27"/>
  <c r="AM93" i="27"/>
  <c r="AN93" i="27"/>
  <c r="AP93" i="27"/>
  <c r="AQ93" i="27"/>
  <c r="AL93" i="27"/>
  <c r="AL74" i="27"/>
  <c r="AL87" i="27"/>
  <c r="AM87" i="27"/>
  <c r="AJ30" i="27"/>
  <c r="AK30" i="27"/>
  <c r="AL30" i="27"/>
  <c r="AJ22" i="27"/>
  <c r="AK22" i="27"/>
  <c r="AL22" i="27"/>
  <c r="AM22" i="27"/>
  <c r="AG53" i="27"/>
  <c r="AH53" i="27"/>
  <c r="AI53" i="27"/>
  <c r="AJ53" i="27"/>
  <c r="AK53" i="27"/>
  <c r="AI81" i="27"/>
  <c r="AI93" i="27"/>
  <c r="AH93" i="27"/>
  <c r="AJ93" i="27"/>
  <c r="AK93" i="27"/>
  <c r="AG93" i="27"/>
  <c r="AG87" i="27"/>
  <c r="AG81" i="27"/>
  <c r="AL81" i="27"/>
  <c r="AL60" i="27"/>
  <c r="AM60" i="27"/>
  <c r="AL45" i="27"/>
  <c r="AM45" i="27"/>
  <c r="AL53" i="27"/>
  <c r="AM53" i="27"/>
  <c r="AI87" i="27"/>
  <c r="AU87" i="27"/>
  <c r="AV87" i="27"/>
  <c r="AU81" i="27"/>
  <c r="AV81" i="27"/>
  <c r="BF36" i="27"/>
  <c r="CE79" i="27"/>
  <c r="CE65" i="27"/>
  <c r="CE67" i="27"/>
  <c r="CE57" i="27"/>
  <c r="CE58" i="27"/>
  <c r="CE52" i="27"/>
  <c r="CE46" i="27"/>
  <c r="CE38" i="27"/>
  <c r="CE42" i="27"/>
  <c r="CE43" i="27"/>
  <c r="CE34" i="27"/>
  <c r="CE21" i="27"/>
  <c r="CG21" i="27" s="1"/>
  <c r="CE18" i="27"/>
  <c r="CG18" i="27" s="1"/>
  <c r="CF18" i="27" s="1"/>
  <c r="K69" i="27"/>
  <c r="T77" i="27"/>
  <c r="BS77" i="27" s="1"/>
  <c r="S76" i="27"/>
  <c r="BN76" i="27" s="1"/>
  <c r="S66" i="27"/>
  <c r="BI66" i="27" s="1"/>
  <c r="S59" i="27"/>
  <c r="BN59" i="27" s="1"/>
  <c r="S56" i="27"/>
  <c r="BH56" i="27" s="1"/>
  <c r="S25" i="27"/>
  <c r="BI25" i="27" s="1"/>
  <c r="T41" i="27"/>
  <c r="BS41" i="27" s="1"/>
  <c r="T65" i="27"/>
  <c r="BS51" i="27"/>
  <c r="T16" i="27"/>
  <c r="T18" i="27"/>
  <c r="T19" i="27"/>
  <c r="BS19" i="27" s="1"/>
  <c r="T20" i="27"/>
  <c r="BS20" i="27" s="1"/>
  <c r="T21" i="27"/>
  <c r="T23" i="27"/>
  <c r="BS23" i="27" s="1"/>
  <c r="T24" i="27"/>
  <c r="T25" i="27"/>
  <c r="T26" i="27"/>
  <c r="T28" i="27"/>
  <c r="BS28" i="27" s="1"/>
  <c r="T29" i="27"/>
  <c r="T31" i="27"/>
  <c r="T32" i="27"/>
  <c r="BS32" i="27" s="1"/>
  <c r="T33" i="27"/>
  <c r="BS33" i="27" s="1"/>
  <c r="T34" i="27"/>
  <c r="T35" i="27"/>
  <c r="BS35" i="27" s="1"/>
  <c r="T37" i="27"/>
  <c r="BS37" i="27" s="1"/>
  <c r="T38" i="27"/>
  <c r="T39" i="27"/>
  <c r="BS39" i="27" s="1"/>
  <c r="T40" i="27"/>
  <c r="BS40" i="27" s="1"/>
  <c r="T42" i="27"/>
  <c r="T43" i="27"/>
  <c r="T44" i="27"/>
  <c r="T46" i="27"/>
  <c r="T47" i="27"/>
  <c r="BS47" i="27" s="1"/>
  <c r="T48" i="27"/>
  <c r="BS48" i="27" s="1"/>
  <c r="T49" i="27"/>
  <c r="T50" i="27"/>
  <c r="T52" i="27"/>
  <c r="T54" i="27"/>
  <c r="BS54" i="27" s="1"/>
  <c r="T55" i="27"/>
  <c r="BS55" i="27" s="1"/>
  <c r="T56" i="27"/>
  <c r="BS56" i="27" s="1"/>
  <c r="T57" i="27"/>
  <c r="T58" i="27"/>
  <c r="T59" i="27"/>
  <c r="BS59" i="27" s="1"/>
  <c r="T61" i="27"/>
  <c r="BS61" i="27" s="1"/>
  <c r="T62" i="27"/>
  <c r="BS62" i="27" s="1"/>
  <c r="T63" i="27"/>
  <c r="BS63" i="27" s="1"/>
  <c r="T64" i="27"/>
  <c r="T66" i="27"/>
  <c r="BS66" i="27" s="1"/>
  <c r="T68" i="27"/>
  <c r="T70" i="27"/>
  <c r="T71" i="27"/>
  <c r="BS71" i="27" s="1"/>
  <c r="T72" i="27"/>
  <c r="BS72" i="27" s="1"/>
  <c r="T73" i="27"/>
  <c r="T75" i="27"/>
  <c r="BS75" i="27" s="1"/>
  <c r="T76" i="27"/>
  <c r="BS76" i="27" s="1"/>
  <c r="T78" i="27"/>
  <c r="T80" i="27"/>
  <c r="BS80" i="27" s="1"/>
  <c r="T82" i="27"/>
  <c r="T83" i="27"/>
  <c r="T84" i="27"/>
  <c r="BS84" i="27" s="1"/>
  <c r="T85" i="27"/>
  <c r="BS85" i="27" s="1"/>
  <c r="T86" i="27"/>
  <c r="BS86" i="27" s="1"/>
  <c r="T88" i="27"/>
  <c r="BS88" i="27" s="1"/>
  <c r="T89" i="27"/>
  <c r="T90" i="27"/>
  <c r="BS90" i="27" s="1"/>
  <c r="T91" i="27"/>
  <c r="BS91" i="27" s="1"/>
  <c r="T92" i="27"/>
  <c r="BS92" i="27" s="1"/>
  <c r="T17" i="27"/>
  <c r="BS17" i="27" s="1"/>
  <c r="E23" i="27"/>
  <c r="S23" i="27" s="1"/>
  <c r="BJ23" i="27" s="1"/>
  <c r="E16" i="27"/>
  <c r="S16" i="27" s="1"/>
  <c r="E18" i="27"/>
  <c r="AF18" i="27" s="1"/>
  <c r="AA76" i="27"/>
  <c r="AF76" i="27" s="1"/>
  <c r="E34" i="27"/>
  <c r="AF34" i="27" s="1"/>
  <c r="E33" i="27"/>
  <c r="S33" i="27" s="1"/>
  <c r="BM33" i="27" s="1"/>
  <c r="E92" i="27"/>
  <c r="S92" i="27" s="1"/>
  <c r="E57" i="27"/>
  <c r="AE57" i="27" s="1"/>
  <c r="E50" i="27"/>
  <c r="AE50" i="27" s="1"/>
  <c r="E49" i="27"/>
  <c r="AF49" i="27" s="1"/>
  <c r="E52" i="27"/>
  <c r="AE52" i="27" s="1"/>
  <c r="AA33" i="27"/>
  <c r="V23" i="15"/>
  <c r="R23" i="15"/>
  <c r="Q23" i="15"/>
  <c r="P23" i="15"/>
  <c r="O23" i="15"/>
  <c r="N23" i="15"/>
  <c r="M23" i="15"/>
  <c r="L23" i="15"/>
  <c r="K23" i="15"/>
  <c r="J23" i="15"/>
  <c r="I23" i="15"/>
  <c r="H23" i="15"/>
  <c r="G23" i="15"/>
  <c r="F23" i="15"/>
  <c r="E23" i="15"/>
  <c r="D23" i="15"/>
  <c r="C23" i="15"/>
  <c r="B23" i="15"/>
  <c r="V20" i="15"/>
  <c r="U20" i="15"/>
  <c r="V19" i="15"/>
  <c r="U19" i="15"/>
  <c r="V18" i="15"/>
  <c r="U18" i="15"/>
  <c r="V17" i="15"/>
  <c r="U17" i="15"/>
  <c r="V16" i="15"/>
  <c r="U16" i="15"/>
  <c r="V15" i="15"/>
  <c r="U15" i="15"/>
  <c r="V14" i="15"/>
  <c r="U14" i="15"/>
  <c r="V13" i="15"/>
  <c r="U13" i="15"/>
  <c r="V12" i="15"/>
  <c r="U12" i="15"/>
  <c r="V11" i="15"/>
  <c r="U11" i="15"/>
  <c r="V10" i="15"/>
  <c r="U10" i="15"/>
  <c r="V9" i="15"/>
  <c r="U9" i="15"/>
  <c r="V8" i="15"/>
  <c r="U8" i="15"/>
  <c r="V7" i="15"/>
  <c r="U7" i="15"/>
  <c r="V6" i="15"/>
  <c r="U6" i="15"/>
  <c r="V5" i="15"/>
  <c r="U5" i="15"/>
  <c r="T5" i="15"/>
  <c r="G84" i="14"/>
  <c r="G83" i="14"/>
  <c r="G82" i="14"/>
  <c r="G81" i="14"/>
  <c r="G80" i="14"/>
  <c r="G79" i="14"/>
  <c r="G78" i="14"/>
  <c r="G77" i="14"/>
  <c r="G75" i="14"/>
  <c r="G74" i="14"/>
  <c r="G73" i="14"/>
  <c r="G72" i="14"/>
  <c r="G71" i="14"/>
  <c r="G70" i="14"/>
  <c r="G69" i="14"/>
  <c r="G68" i="14"/>
  <c r="G66" i="14"/>
  <c r="G65" i="14"/>
  <c r="G64" i="14"/>
  <c r="G63" i="14"/>
  <c r="G62" i="14"/>
  <c r="G61" i="14"/>
  <c r="G60" i="14"/>
  <c r="G57" i="14"/>
  <c r="G56" i="14"/>
  <c r="G55" i="14"/>
  <c r="G54" i="14"/>
  <c r="G53" i="14"/>
  <c r="G52" i="14"/>
  <c r="G51" i="14"/>
  <c r="G50" i="14"/>
  <c r="G48" i="14"/>
  <c r="G47" i="14"/>
  <c r="G46" i="14"/>
  <c r="G45" i="14"/>
  <c r="G44" i="14"/>
  <c r="G42" i="14"/>
  <c r="G41" i="14"/>
  <c r="G40" i="14"/>
  <c r="G39" i="14"/>
  <c r="G38" i="14"/>
  <c r="G37" i="14"/>
  <c r="G35" i="14"/>
  <c r="G34" i="14"/>
  <c r="G33" i="14"/>
  <c r="G32" i="14"/>
  <c r="G31" i="14"/>
  <c r="G30" i="14"/>
  <c r="G29" i="14"/>
  <c r="G27" i="14"/>
  <c r="G26" i="14"/>
  <c r="G25" i="14"/>
  <c r="G24" i="14"/>
  <c r="G23" i="14"/>
  <c r="G22" i="14"/>
  <c r="G20" i="14"/>
  <c r="G19" i="14"/>
  <c r="G18" i="14"/>
  <c r="G17" i="14"/>
  <c r="G16" i="14"/>
  <c r="G15" i="14"/>
  <c r="G13" i="14"/>
  <c r="G12" i="14"/>
  <c r="G11" i="14"/>
  <c r="G10" i="14"/>
  <c r="G9" i="14"/>
  <c r="G7" i="14"/>
  <c r="G6" i="14"/>
  <c r="G5" i="14"/>
  <c r="G4" i="14"/>
  <c r="G3" i="14"/>
  <c r="F107" i="13"/>
  <c r="F104" i="13"/>
  <c r="I103" i="13"/>
  <c r="H103" i="13"/>
  <c r="F103" i="13"/>
  <c r="I102" i="13"/>
  <c r="H102" i="13"/>
  <c r="F102" i="13"/>
  <c r="I101" i="13"/>
  <c r="H101" i="13"/>
  <c r="F101" i="13"/>
  <c r="I100" i="13"/>
  <c r="H100" i="13"/>
  <c r="F100" i="13"/>
  <c r="I99" i="13"/>
  <c r="H99" i="13"/>
  <c r="F99" i="13"/>
  <c r="I98" i="13"/>
  <c r="H98" i="13"/>
  <c r="F98" i="13"/>
  <c r="I97" i="13"/>
  <c r="H97" i="13"/>
  <c r="F97" i="13"/>
  <c r="I96" i="13"/>
  <c r="H96" i="13"/>
  <c r="F96" i="13"/>
  <c r="I95" i="13"/>
  <c r="H95" i="13"/>
  <c r="F95" i="13"/>
  <c r="I94" i="13"/>
  <c r="H94" i="13"/>
  <c r="F94" i="13"/>
  <c r="I93" i="13"/>
  <c r="H93" i="13"/>
  <c r="F93" i="13"/>
  <c r="I92" i="13"/>
  <c r="H92" i="13"/>
  <c r="F92" i="13"/>
  <c r="F90" i="13"/>
  <c r="F89" i="13"/>
  <c r="F87" i="13"/>
  <c r="I86" i="13"/>
  <c r="H86" i="13"/>
  <c r="F86" i="13"/>
  <c r="I85" i="13"/>
  <c r="H85" i="13"/>
  <c r="F85" i="13"/>
  <c r="I84" i="13"/>
  <c r="H84" i="13"/>
  <c r="F84" i="13"/>
  <c r="I83" i="13"/>
  <c r="H83" i="13"/>
  <c r="F83" i="13"/>
  <c r="I82" i="13"/>
  <c r="H82" i="13"/>
  <c r="F82" i="13"/>
  <c r="I81" i="13"/>
  <c r="H81" i="13"/>
  <c r="F81" i="13"/>
  <c r="I80" i="13"/>
  <c r="H80" i="13"/>
  <c r="F80" i="13"/>
  <c r="I79" i="13"/>
  <c r="H79" i="13"/>
  <c r="F79" i="13"/>
  <c r="I78" i="13"/>
  <c r="H78" i="13"/>
  <c r="F78" i="13"/>
  <c r="I77" i="13"/>
  <c r="H77" i="13"/>
  <c r="F77" i="13"/>
  <c r="I76" i="13"/>
  <c r="H76" i="13"/>
  <c r="F76" i="13"/>
  <c r="I75" i="13"/>
  <c r="H75" i="13"/>
  <c r="F75" i="13"/>
  <c r="I74" i="13"/>
  <c r="H74" i="13"/>
  <c r="F74" i="13"/>
  <c r="F69" i="13"/>
  <c r="I68" i="13"/>
  <c r="H68" i="13"/>
  <c r="F68" i="13"/>
  <c r="I67" i="13"/>
  <c r="H67" i="13"/>
  <c r="F67" i="13"/>
  <c r="I66" i="13"/>
  <c r="H66" i="13"/>
  <c r="F66" i="13"/>
  <c r="I65" i="13"/>
  <c r="H65" i="13"/>
  <c r="F65" i="13"/>
  <c r="I64" i="13"/>
  <c r="H64" i="13"/>
  <c r="F64" i="13"/>
  <c r="I63" i="13"/>
  <c r="H63" i="13"/>
  <c r="F63" i="13"/>
  <c r="I62" i="13"/>
  <c r="H62" i="13"/>
  <c r="F62" i="13"/>
  <c r="I61" i="13"/>
  <c r="H61" i="13"/>
  <c r="F61" i="13"/>
  <c r="I60" i="13"/>
  <c r="H60" i="13"/>
  <c r="F60" i="13"/>
  <c r="F58" i="13"/>
  <c r="I57" i="13"/>
  <c r="H57" i="13"/>
  <c r="F57" i="13"/>
  <c r="I56" i="13"/>
  <c r="H56" i="13"/>
  <c r="F56" i="13"/>
  <c r="I55" i="13"/>
  <c r="H55" i="13"/>
  <c r="F55" i="13"/>
  <c r="I54" i="13"/>
  <c r="H54" i="13"/>
  <c r="F54" i="13"/>
  <c r="I53" i="13"/>
  <c r="H53" i="13"/>
  <c r="F53" i="13"/>
  <c r="I52" i="13"/>
  <c r="H52" i="13"/>
  <c r="F52" i="13"/>
  <c r="I51" i="13"/>
  <c r="H51" i="13"/>
  <c r="F51" i="13"/>
  <c r="I50" i="13"/>
  <c r="H50" i="13"/>
  <c r="F50" i="13"/>
  <c r="I49" i="13"/>
  <c r="H49" i="13"/>
  <c r="F49" i="13"/>
  <c r="I48" i="13"/>
  <c r="H48" i="13"/>
  <c r="F48" i="13"/>
  <c r="I47" i="13"/>
  <c r="H47" i="13"/>
  <c r="F47" i="13"/>
  <c r="I46" i="13"/>
  <c r="H46" i="13"/>
  <c r="F46" i="13"/>
  <c r="I45" i="13"/>
  <c r="H45" i="13"/>
  <c r="F45" i="13"/>
  <c r="I44" i="13"/>
  <c r="H44" i="13"/>
  <c r="F44" i="13"/>
  <c r="I43" i="13"/>
  <c r="H43" i="13"/>
  <c r="F43" i="13"/>
  <c r="I42" i="13"/>
  <c r="H42" i="13"/>
  <c r="F42" i="13"/>
  <c r="I41" i="13"/>
  <c r="H41" i="13"/>
  <c r="F41" i="13"/>
  <c r="I40" i="13"/>
  <c r="H40" i="13"/>
  <c r="F40" i="13"/>
  <c r="I39" i="13"/>
  <c r="H39" i="13"/>
  <c r="F39" i="13"/>
  <c r="I38" i="13"/>
  <c r="H38" i="13"/>
  <c r="F38" i="13"/>
  <c r="I37" i="13"/>
  <c r="H37" i="13"/>
  <c r="F37" i="13"/>
  <c r="I36" i="13"/>
  <c r="H36" i="13"/>
  <c r="F36" i="13"/>
  <c r="I35" i="13"/>
  <c r="H35" i="13"/>
  <c r="F35" i="13"/>
  <c r="I34" i="13"/>
  <c r="H34" i="13"/>
  <c r="F34" i="13"/>
  <c r="I33" i="13"/>
  <c r="H33" i="13"/>
  <c r="F33" i="13"/>
  <c r="I31" i="13"/>
  <c r="F31" i="13"/>
  <c r="I30" i="13"/>
  <c r="H30" i="13"/>
  <c r="F30" i="13"/>
  <c r="I29" i="13"/>
  <c r="H29" i="13"/>
  <c r="F29" i="13"/>
  <c r="I28" i="13"/>
  <c r="H28" i="13"/>
  <c r="F28" i="13"/>
  <c r="I27" i="13"/>
  <c r="H27" i="13"/>
  <c r="F27" i="13"/>
  <c r="I26" i="13"/>
  <c r="H26" i="13"/>
  <c r="F26" i="13"/>
  <c r="F25" i="13"/>
  <c r="I24" i="13"/>
  <c r="H24" i="13"/>
  <c r="F24" i="13"/>
  <c r="I23" i="13"/>
  <c r="H23" i="13"/>
  <c r="F23" i="13"/>
  <c r="I22" i="13"/>
  <c r="H22" i="13"/>
  <c r="F22" i="13"/>
  <c r="I21" i="13"/>
  <c r="H21" i="13"/>
  <c r="F21" i="13"/>
  <c r="I20" i="13"/>
  <c r="H20" i="13"/>
  <c r="F20" i="13"/>
  <c r="I19" i="13"/>
  <c r="H19" i="13"/>
  <c r="F19" i="13"/>
  <c r="I18" i="13"/>
  <c r="H18" i="13"/>
  <c r="F18" i="13"/>
  <c r="I17" i="13"/>
  <c r="H17" i="13"/>
  <c r="F17" i="13"/>
  <c r="I16" i="13"/>
  <c r="H16" i="13"/>
  <c r="F16" i="13"/>
  <c r="I15" i="13"/>
  <c r="H15" i="13"/>
  <c r="F15" i="13"/>
  <c r="I14" i="13"/>
  <c r="H14" i="13"/>
  <c r="F14" i="13"/>
  <c r="I13" i="13"/>
  <c r="H13" i="13"/>
  <c r="F13" i="13"/>
  <c r="I12" i="13"/>
  <c r="H12" i="13"/>
  <c r="F12" i="13"/>
  <c r="I11" i="13"/>
  <c r="H11" i="13"/>
  <c r="F11" i="13"/>
  <c r="I10" i="13"/>
  <c r="H10" i="13"/>
  <c r="F10" i="13"/>
  <c r="I9" i="13"/>
  <c r="H9" i="13"/>
  <c r="F9" i="13"/>
  <c r="I8" i="13"/>
  <c r="H8" i="13"/>
  <c r="F8" i="13"/>
  <c r="I7" i="13"/>
  <c r="H7" i="13"/>
  <c r="F7" i="13"/>
  <c r="I6" i="13"/>
  <c r="H6" i="13"/>
  <c r="F6" i="13"/>
  <c r="I5" i="13"/>
  <c r="H5" i="13"/>
  <c r="F5" i="13"/>
  <c r="I4" i="13"/>
  <c r="H4" i="13"/>
  <c r="F4" i="13"/>
  <c r="I3" i="13"/>
  <c r="H3" i="13"/>
  <c r="F3" i="13"/>
  <c r="C35" i="12"/>
  <c r="C33" i="12"/>
  <c r="C32" i="12"/>
  <c r="C31" i="12"/>
  <c r="C30" i="12"/>
  <c r="C29" i="12"/>
  <c r="C28" i="12"/>
  <c r="C27" i="12"/>
  <c r="C26" i="12"/>
  <c r="C25" i="12"/>
  <c r="C24" i="12"/>
  <c r="C23" i="12"/>
  <c r="C22" i="12"/>
  <c r="C21" i="12"/>
  <c r="C20" i="12"/>
  <c r="C19" i="12"/>
  <c r="C18" i="12"/>
  <c r="C17" i="12"/>
  <c r="C16" i="12"/>
  <c r="C15" i="12"/>
  <c r="C14" i="12"/>
  <c r="C13" i="12"/>
  <c r="C12" i="12"/>
  <c r="C11" i="12"/>
  <c r="C10" i="12"/>
  <c r="C8" i="12"/>
  <c r="C7" i="12"/>
  <c r="C6" i="12"/>
  <c r="C4" i="12"/>
  <c r="C3" i="12"/>
  <c r="C28" i="10"/>
  <c r="C26" i="10"/>
  <c r="C25" i="10"/>
  <c r="C24" i="10"/>
  <c r="C22" i="10"/>
  <c r="C21" i="10"/>
  <c r="C20" i="10"/>
  <c r="C19" i="10"/>
  <c r="C18" i="10"/>
  <c r="C17" i="10"/>
  <c r="C16" i="10"/>
  <c r="C15" i="10"/>
  <c r="C14" i="10"/>
  <c r="C13" i="10"/>
  <c r="C12" i="10"/>
  <c r="C11" i="10"/>
  <c r="C10" i="10"/>
  <c r="C9" i="10"/>
  <c r="C8" i="10"/>
  <c r="C6" i="10"/>
  <c r="C5" i="10"/>
  <c r="C28" i="9"/>
  <c r="C27" i="9"/>
  <c r="C26" i="9"/>
  <c r="C25" i="9"/>
  <c r="C24" i="9"/>
  <c r="C23" i="9"/>
  <c r="C22" i="9"/>
  <c r="C21" i="9"/>
  <c r="C20" i="9"/>
  <c r="C19" i="9"/>
  <c r="C18" i="9"/>
  <c r="C17" i="9"/>
  <c r="C16" i="9"/>
  <c r="C15" i="9"/>
  <c r="C14" i="9"/>
  <c r="C13" i="9"/>
  <c r="C12" i="9"/>
  <c r="C11" i="9"/>
  <c r="C10" i="9"/>
  <c r="C9" i="9"/>
  <c r="C8" i="9"/>
  <c r="C6" i="9"/>
  <c r="C5" i="9"/>
  <c r="C28" i="8"/>
  <c r="C27" i="8"/>
  <c r="C26" i="8"/>
  <c r="C25" i="8"/>
  <c r="C24" i="8"/>
  <c r="C23" i="8"/>
  <c r="C22" i="8"/>
  <c r="C21" i="8"/>
  <c r="C20" i="8"/>
  <c r="C19" i="8"/>
  <c r="C18" i="8"/>
  <c r="C17" i="8"/>
  <c r="C16" i="8"/>
  <c r="C15" i="8"/>
  <c r="C14" i="8"/>
  <c r="C13" i="8"/>
  <c r="C12" i="8"/>
  <c r="C11" i="8"/>
  <c r="C10" i="8"/>
  <c r="C9" i="8"/>
  <c r="C8" i="8"/>
  <c r="C6" i="8"/>
  <c r="C5" i="8"/>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J66" i="11"/>
  <c r="J65" i="11"/>
  <c r="J64" i="11"/>
  <c r="J63" i="11"/>
  <c r="J62" i="11"/>
  <c r="J61" i="11"/>
  <c r="J60" i="11"/>
  <c r="J59" i="11"/>
  <c r="J58" i="11"/>
  <c r="J57" i="11"/>
  <c r="J56" i="11"/>
  <c r="J55" i="11"/>
  <c r="J54" i="11"/>
  <c r="J53" i="11"/>
  <c r="J52" i="11"/>
  <c r="J51" i="11"/>
  <c r="J49" i="11"/>
  <c r="J48" i="11"/>
  <c r="J47" i="11"/>
  <c r="J46" i="11"/>
  <c r="J45" i="11"/>
  <c r="J44" i="11"/>
  <c r="J43" i="11"/>
  <c r="J42" i="11"/>
  <c r="J41" i="11"/>
  <c r="J31" i="11"/>
  <c r="J30" i="11"/>
  <c r="J29" i="11"/>
  <c r="J28" i="11"/>
  <c r="J27" i="11"/>
  <c r="J26" i="11"/>
  <c r="J25" i="11"/>
  <c r="J24" i="11"/>
  <c r="J23" i="11"/>
  <c r="J22" i="11"/>
  <c r="J21" i="11"/>
  <c r="J20" i="11"/>
  <c r="J19" i="11"/>
  <c r="J18" i="11"/>
  <c r="J17" i="11"/>
  <c r="J16" i="11"/>
  <c r="J14" i="11"/>
  <c r="J13" i="11"/>
  <c r="J12" i="11"/>
  <c r="J11" i="11"/>
  <c r="J10" i="11"/>
  <c r="J9" i="11"/>
  <c r="J8" i="11"/>
  <c r="J7" i="11"/>
  <c r="J6" i="11"/>
  <c r="J527" i="23"/>
  <c r="I527" i="23"/>
  <c r="H527" i="23"/>
  <c r="G527" i="23"/>
  <c r="I15" i="23"/>
  <c r="H15" i="23"/>
  <c r="G15" i="23"/>
  <c r="I14" i="23"/>
  <c r="I13" i="23"/>
  <c r="I12" i="23"/>
  <c r="I11" i="23"/>
  <c r="I10" i="23"/>
  <c r="I9" i="23"/>
  <c r="I8" i="23"/>
  <c r="I7" i="23"/>
  <c r="I6" i="23"/>
  <c r="I5" i="23"/>
  <c r="G95" i="19"/>
  <c r="H89" i="19"/>
  <c r="F89" i="19"/>
  <c r="E89" i="19"/>
  <c r="H88" i="19"/>
  <c r="F88" i="19"/>
  <c r="E88" i="19"/>
  <c r="H87" i="19"/>
  <c r="F87" i="19"/>
  <c r="E87" i="19"/>
  <c r="H86" i="19"/>
  <c r="F86" i="19"/>
  <c r="E86" i="19"/>
  <c r="H85" i="19"/>
  <c r="F85" i="19"/>
  <c r="E85" i="19"/>
  <c r="H83" i="19"/>
  <c r="F83" i="19"/>
  <c r="E83" i="19"/>
  <c r="H82" i="19"/>
  <c r="F82" i="19"/>
  <c r="E82" i="19"/>
  <c r="H81" i="19"/>
  <c r="F81" i="19"/>
  <c r="E81" i="19"/>
  <c r="H80" i="19"/>
  <c r="H79" i="19"/>
  <c r="F79" i="19"/>
  <c r="E79" i="19"/>
  <c r="H77" i="19"/>
  <c r="F77" i="19"/>
  <c r="E77" i="19"/>
  <c r="H76" i="19"/>
  <c r="G76" i="19"/>
  <c r="F76" i="19"/>
  <c r="E76" i="19"/>
  <c r="H75" i="19"/>
  <c r="F75" i="19"/>
  <c r="E75" i="19"/>
  <c r="H74" i="19"/>
  <c r="G74" i="19"/>
  <c r="F74" i="19"/>
  <c r="E74" i="19"/>
  <c r="H73" i="19"/>
  <c r="F73" i="19"/>
  <c r="E73" i="19"/>
  <c r="H72" i="19"/>
  <c r="G72" i="19"/>
  <c r="F72" i="19"/>
  <c r="E72" i="19"/>
  <c r="H71" i="19"/>
  <c r="F71" i="19"/>
  <c r="E71" i="19"/>
  <c r="H70" i="19"/>
  <c r="F70" i="19"/>
  <c r="E70" i="19"/>
  <c r="H69" i="19"/>
  <c r="F69" i="19"/>
  <c r="E69" i="19"/>
  <c r="H67" i="19"/>
  <c r="F67" i="19"/>
  <c r="E67" i="19"/>
  <c r="H66" i="19"/>
  <c r="G66" i="19"/>
  <c r="F66" i="19"/>
  <c r="E66" i="19"/>
  <c r="H65" i="19"/>
  <c r="F65" i="19"/>
  <c r="E65" i="19"/>
  <c r="H64" i="19"/>
  <c r="F64" i="19"/>
  <c r="E64" i="19"/>
  <c r="H63" i="19"/>
  <c r="F63" i="19"/>
  <c r="E63" i="19"/>
  <c r="H61" i="19"/>
  <c r="F61" i="19"/>
  <c r="E61" i="19"/>
  <c r="H60" i="19"/>
  <c r="F60" i="19"/>
  <c r="E60" i="19"/>
  <c r="H59" i="19"/>
  <c r="F59" i="19"/>
  <c r="E59" i="19"/>
  <c r="H58" i="19"/>
  <c r="G58" i="19"/>
  <c r="F58" i="19"/>
  <c r="E58" i="19"/>
  <c r="H57" i="19"/>
  <c r="F57" i="19"/>
  <c r="E57" i="19"/>
  <c r="H56" i="19"/>
  <c r="F56" i="19"/>
  <c r="E56" i="19"/>
  <c r="H54" i="19"/>
  <c r="F54" i="19"/>
  <c r="E54" i="19"/>
  <c r="H53" i="19"/>
  <c r="F53" i="19"/>
  <c r="E53" i="19"/>
  <c r="H52" i="19"/>
  <c r="F52" i="19"/>
  <c r="E52" i="19"/>
  <c r="H51" i="19"/>
  <c r="G51" i="19"/>
  <c r="F51" i="19"/>
  <c r="E51" i="19"/>
  <c r="H50" i="19"/>
  <c r="F50" i="19"/>
  <c r="E50" i="19"/>
  <c r="H49" i="19"/>
  <c r="F49" i="19"/>
  <c r="E49" i="19"/>
  <c r="H48" i="19"/>
  <c r="F48" i="19"/>
  <c r="E48" i="19"/>
  <c r="H46" i="19"/>
  <c r="G46" i="19"/>
  <c r="F46" i="19"/>
  <c r="E46" i="19"/>
  <c r="H45" i="19"/>
  <c r="F45" i="19"/>
  <c r="E45" i="19"/>
  <c r="H44" i="19"/>
  <c r="G44" i="19"/>
  <c r="F44" i="19"/>
  <c r="E44" i="19"/>
  <c r="H43" i="19"/>
  <c r="F43" i="19"/>
  <c r="E43" i="19"/>
  <c r="H42" i="19"/>
  <c r="F42" i="19"/>
  <c r="E42" i="19"/>
  <c r="H41" i="19"/>
  <c r="G41" i="19"/>
  <c r="F41" i="19"/>
  <c r="E41" i="19"/>
  <c r="H40" i="19"/>
  <c r="F40" i="19"/>
  <c r="E40" i="19"/>
  <c r="H39" i="19"/>
  <c r="G39" i="19"/>
  <c r="F39" i="19"/>
  <c r="E39" i="19"/>
  <c r="H38" i="19"/>
  <c r="G38" i="19"/>
  <c r="F38" i="19"/>
  <c r="E38" i="19"/>
  <c r="H37" i="19"/>
  <c r="F37" i="19"/>
  <c r="E37" i="19"/>
  <c r="H35" i="19"/>
  <c r="F35" i="19"/>
  <c r="E35" i="19"/>
  <c r="H34" i="19"/>
  <c r="F34" i="19"/>
  <c r="E34" i="19"/>
  <c r="H33" i="19"/>
  <c r="F33" i="19"/>
  <c r="E33" i="19"/>
  <c r="H32" i="19"/>
  <c r="F32" i="19"/>
  <c r="E32" i="19"/>
  <c r="H31" i="19"/>
  <c r="F31" i="19"/>
  <c r="E31" i="19"/>
  <c r="H30" i="19"/>
  <c r="G30" i="19"/>
  <c r="F30" i="19"/>
  <c r="E30" i="19"/>
  <c r="H29" i="19"/>
  <c r="F29" i="19"/>
  <c r="E29" i="19"/>
  <c r="H27" i="19"/>
  <c r="G27" i="19"/>
  <c r="F27" i="19"/>
  <c r="E27" i="19"/>
  <c r="H26" i="19"/>
  <c r="F26" i="19"/>
  <c r="E26" i="19"/>
  <c r="H25" i="19"/>
  <c r="F25" i="19"/>
  <c r="E25" i="19"/>
  <c r="H24" i="19"/>
  <c r="G24" i="19"/>
  <c r="F24" i="19"/>
  <c r="E24" i="19"/>
  <c r="H23" i="19"/>
  <c r="F23" i="19"/>
  <c r="E23" i="19"/>
  <c r="H22" i="19"/>
  <c r="F22" i="19"/>
  <c r="E22" i="19"/>
  <c r="H21" i="19"/>
  <c r="G21" i="19"/>
  <c r="F21" i="19"/>
  <c r="E21" i="19"/>
  <c r="H19" i="19"/>
  <c r="F19" i="19"/>
  <c r="E19" i="19"/>
  <c r="H18" i="19"/>
  <c r="F18" i="19"/>
  <c r="E18" i="19"/>
  <c r="H17" i="19"/>
  <c r="F17" i="19"/>
  <c r="E17" i="19"/>
  <c r="H16" i="19"/>
  <c r="G16" i="19"/>
  <c r="F16" i="19"/>
  <c r="E16" i="19"/>
  <c r="H15" i="19"/>
  <c r="F15" i="19"/>
  <c r="E15" i="19"/>
  <c r="H14" i="19"/>
  <c r="G14" i="19"/>
  <c r="F14" i="19"/>
  <c r="E14" i="19"/>
  <c r="H13" i="19"/>
  <c r="G13" i="19"/>
  <c r="F13" i="19"/>
  <c r="E13" i="19"/>
  <c r="H12" i="19"/>
  <c r="F12" i="19"/>
  <c r="E12" i="19"/>
  <c r="H11" i="19"/>
  <c r="F11" i="19"/>
  <c r="E11" i="19"/>
  <c r="H10" i="19"/>
  <c r="F10" i="19"/>
  <c r="E10" i="19"/>
  <c r="H9" i="19"/>
  <c r="F9" i="19"/>
  <c r="E9" i="19"/>
  <c r="H7" i="19"/>
  <c r="G7" i="19"/>
  <c r="F7" i="19"/>
  <c r="E7" i="19"/>
  <c r="H6" i="19"/>
  <c r="F6" i="19"/>
  <c r="E6" i="19"/>
  <c r="H5" i="19"/>
  <c r="F5" i="19"/>
  <c r="E5" i="19"/>
  <c r="H4" i="19"/>
  <c r="F4" i="19"/>
  <c r="E4" i="19"/>
  <c r="H3" i="19"/>
  <c r="F3" i="19"/>
  <c r="E3" i="19"/>
  <c r="H2" i="19"/>
  <c r="F2" i="19"/>
  <c r="E2" i="19"/>
  <c r="AN84" i="1"/>
  <c r="AM84" i="1"/>
  <c r="AL84" i="1"/>
  <c r="AK84" i="1"/>
  <c r="AJ84" i="1"/>
  <c r="AI84" i="1"/>
  <c r="AN82" i="1"/>
  <c r="AM82" i="1"/>
  <c r="AL82" i="1"/>
  <c r="AK82" i="1"/>
  <c r="AJ82" i="1"/>
  <c r="AI82" i="1"/>
  <c r="AN81" i="1"/>
  <c r="AM81" i="1"/>
  <c r="AL81" i="1"/>
  <c r="AK81" i="1"/>
  <c r="AJ81" i="1"/>
  <c r="AI81" i="1"/>
  <c r="AN80" i="1"/>
  <c r="AM80" i="1"/>
  <c r="AL80" i="1"/>
  <c r="AK80" i="1"/>
  <c r="AJ80" i="1"/>
  <c r="AI80" i="1"/>
  <c r="AN79" i="1"/>
  <c r="AM79" i="1"/>
  <c r="AL79" i="1"/>
  <c r="AK79" i="1"/>
  <c r="AJ79" i="1"/>
  <c r="AI79" i="1"/>
  <c r="AN78" i="1"/>
  <c r="AM78" i="1"/>
  <c r="AL78" i="1"/>
  <c r="AK78" i="1"/>
  <c r="AJ78" i="1"/>
  <c r="AI78" i="1"/>
  <c r="AN77" i="1"/>
  <c r="AM77" i="1"/>
  <c r="AL77" i="1"/>
  <c r="AK77" i="1"/>
  <c r="AJ77" i="1"/>
  <c r="AI77" i="1"/>
  <c r="AN76" i="1"/>
  <c r="AM76" i="1"/>
  <c r="AL76" i="1"/>
  <c r="AK76" i="1"/>
  <c r="AJ76" i="1"/>
  <c r="AI76" i="1"/>
  <c r="AN75" i="1"/>
  <c r="AM75" i="1"/>
  <c r="AL75" i="1"/>
  <c r="AK75" i="1"/>
  <c r="AJ75" i="1"/>
  <c r="AI75" i="1"/>
  <c r="AN74" i="1"/>
  <c r="AM74" i="1"/>
  <c r="AL74" i="1"/>
  <c r="AK74" i="1"/>
  <c r="AJ74" i="1"/>
  <c r="AI74" i="1"/>
  <c r="AN73" i="1"/>
  <c r="AM73" i="1"/>
  <c r="AL73" i="1"/>
  <c r="AK73" i="1"/>
  <c r="AJ73" i="1"/>
  <c r="AI73" i="1"/>
  <c r="AN72" i="1"/>
  <c r="AM72" i="1"/>
  <c r="AL72" i="1"/>
  <c r="AK72" i="1"/>
  <c r="AJ72" i="1"/>
  <c r="AI72" i="1"/>
  <c r="AN71" i="1"/>
  <c r="AM71" i="1"/>
  <c r="AL71" i="1"/>
  <c r="AK71" i="1"/>
  <c r="AJ71" i="1"/>
  <c r="AI71" i="1"/>
  <c r="AN70" i="1"/>
  <c r="AM70" i="1"/>
  <c r="AL70" i="1"/>
  <c r="AK70" i="1"/>
  <c r="AJ70" i="1"/>
  <c r="AI70" i="1"/>
  <c r="AN69" i="1"/>
  <c r="AM69" i="1"/>
  <c r="AL69" i="1"/>
  <c r="AK69" i="1"/>
  <c r="AJ69" i="1"/>
  <c r="AI69" i="1"/>
  <c r="AN68" i="1"/>
  <c r="AM68" i="1"/>
  <c r="AL68" i="1"/>
  <c r="AK68" i="1"/>
  <c r="AJ68" i="1"/>
  <c r="AI68" i="1"/>
  <c r="AN67" i="1"/>
  <c r="AM67" i="1"/>
  <c r="AL67" i="1"/>
  <c r="AK67" i="1"/>
  <c r="AJ67" i="1"/>
  <c r="AI67" i="1"/>
  <c r="AN66" i="1"/>
  <c r="AM66" i="1"/>
  <c r="AL66" i="1"/>
  <c r="AK66" i="1"/>
  <c r="AJ66" i="1"/>
  <c r="AI66" i="1"/>
  <c r="AN65" i="1"/>
  <c r="AM65" i="1"/>
  <c r="AL65" i="1"/>
  <c r="AK65" i="1"/>
  <c r="AJ65" i="1"/>
  <c r="AI65" i="1"/>
  <c r="AN64" i="1"/>
  <c r="AM64" i="1"/>
  <c r="AL64" i="1"/>
  <c r="AK64" i="1"/>
  <c r="AJ64" i="1"/>
  <c r="AI64" i="1"/>
  <c r="AN63" i="1"/>
  <c r="AM63" i="1"/>
  <c r="AL63" i="1"/>
  <c r="AK63" i="1"/>
  <c r="AJ63" i="1"/>
  <c r="AI63" i="1"/>
  <c r="AN62" i="1"/>
  <c r="AM62" i="1"/>
  <c r="AL62" i="1"/>
  <c r="AK62" i="1"/>
  <c r="AJ62" i="1"/>
  <c r="AI62" i="1"/>
  <c r="AN61" i="1"/>
  <c r="AM61" i="1"/>
  <c r="AL61" i="1"/>
  <c r="AK61" i="1"/>
  <c r="AJ61" i="1"/>
  <c r="AI61" i="1"/>
  <c r="AN60" i="1"/>
  <c r="AM60" i="1"/>
  <c r="AL60" i="1"/>
  <c r="AK60" i="1"/>
  <c r="AJ60" i="1"/>
  <c r="AI60" i="1"/>
  <c r="AN59" i="1"/>
  <c r="AM59" i="1"/>
  <c r="AL59" i="1"/>
  <c r="AK59" i="1"/>
  <c r="AJ59" i="1"/>
  <c r="AI59" i="1"/>
  <c r="AN58" i="1"/>
  <c r="AM58" i="1"/>
  <c r="AL58" i="1"/>
  <c r="AK58" i="1"/>
  <c r="AJ58" i="1"/>
  <c r="AI58" i="1"/>
  <c r="AN57" i="1"/>
  <c r="AM57" i="1"/>
  <c r="AL57" i="1"/>
  <c r="AK57" i="1"/>
  <c r="AJ57" i="1"/>
  <c r="AI57" i="1"/>
  <c r="AN56" i="1"/>
  <c r="AM56" i="1"/>
  <c r="AL56" i="1"/>
  <c r="AK56" i="1"/>
  <c r="AJ56" i="1"/>
  <c r="AI56" i="1"/>
  <c r="AN55" i="1"/>
  <c r="AM55" i="1"/>
  <c r="AL55" i="1"/>
  <c r="AK55" i="1"/>
  <c r="AJ55" i="1"/>
  <c r="AI55" i="1"/>
  <c r="AN54" i="1"/>
  <c r="AM54" i="1"/>
  <c r="AL54" i="1"/>
  <c r="AK54" i="1"/>
  <c r="AJ54" i="1"/>
  <c r="AI54" i="1"/>
  <c r="AN53" i="1"/>
  <c r="AM53" i="1"/>
  <c r="AL53" i="1"/>
  <c r="AK53" i="1"/>
  <c r="AJ53" i="1"/>
  <c r="AI53" i="1"/>
  <c r="AN52" i="1"/>
  <c r="AM52" i="1"/>
  <c r="AL52" i="1"/>
  <c r="AK52" i="1"/>
  <c r="AJ52" i="1"/>
  <c r="AI52" i="1"/>
  <c r="AN51" i="1"/>
  <c r="AM51" i="1"/>
  <c r="AL51" i="1"/>
  <c r="AK51" i="1"/>
  <c r="AJ51" i="1"/>
  <c r="AI51" i="1"/>
  <c r="AN50" i="1"/>
  <c r="AM50" i="1"/>
  <c r="AL50" i="1"/>
  <c r="AK50" i="1"/>
  <c r="AJ50" i="1"/>
  <c r="AI50" i="1"/>
  <c r="AN49" i="1"/>
  <c r="AM49" i="1"/>
  <c r="AL49" i="1"/>
  <c r="AK49" i="1"/>
  <c r="AJ49" i="1"/>
  <c r="AI49" i="1"/>
  <c r="AN48" i="1"/>
  <c r="AM48" i="1"/>
  <c r="AL48" i="1"/>
  <c r="AK48" i="1"/>
  <c r="AJ48" i="1"/>
  <c r="AI48" i="1"/>
  <c r="AN47" i="1"/>
  <c r="AM47" i="1"/>
  <c r="AL47" i="1"/>
  <c r="AK47" i="1"/>
  <c r="AJ47" i="1"/>
  <c r="AI47" i="1"/>
  <c r="AN46" i="1"/>
  <c r="AM46" i="1"/>
  <c r="AL46" i="1"/>
  <c r="AK46" i="1"/>
  <c r="AJ46" i="1"/>
  <c r="AI46" i="1"/>
  <c r="AN45" i="1"/>
  <c r="AM45" i="1"/>
  <c r="AL45" i="1"/>
  <c r="AK45" i="1"/>
  <c r="AJ45" i="1"/>
  <c r="AI45" i="1"/>
  <c r="AN44" i="1"/>
  <c r="AM44" i="1"/>
  <c r="AL44" i="1"/>
  <c r="AK44" i="1"/>
  <c r="AJ44" i="1"/>
  <c r="AI44" i="1"/>
  <c r="AN43" i="1"/>
  <c r="AM43" i="1"/>
  <c r="AL43" i="1"/>
  <c r="AK43" i="1"/>
  <c r="AJ43" i="1"/>
  <c r="AI43" i="1"/>
  <c r="AN42" i="1"/>
  <c r="AM42" i="1"/>
  <c r="AL42" i="1"/>
  <c r="AK42" i="1"/>
  <c r="AJ42" i="1"/>
  <c r="AI42" i="1"/>
  <c r="AN41" i="1"/>
  <c r="AM41" i="1"/>
  <c r="AL41" i="1"/>
  <c r="AK41" i="1"/>
  <c r="AJ41" i="1"/>
  <c r="AI41" i="1"/>
  <c r="AN40" i="1"/>
  <c r="AM40" i="1"/>
  <c r="AL40" i="1"/>
  <c r="AK40" i="1"/>
  <c r="AJ40" i="1"/>
  <c r="AI40" i="1"/>
  <c r="AN39" i="1"/>
  <c r="AM39" i="1"/>
  <c r="AL39" i="1"/>
  <c r="AK39" i="1"/>
  <c r="AJ39" i="1"/>
  <c r="AI39" i="1"/>
  <c r="AN38" i="1"/>
  <c r="AM38" i="1"/>
  <c r="AL38" i="1"/>
  <c r="AK38" i="1"/>
  <c r="AJ38" i="1"/>
  <c r="AI38" i="1"/>
  <c r="A38" i="1"/>
  <c r="AN37" i="1"/>
  <c r="AM37" i="1"/>
  <c r="AL37" i="1"/>
  <c r="AK37" i="1"/>
  <c r="AJ37" i="1"/>
  <c r="AI37" i="1"/>
  <c r="AO36" i="1"/>
  <c r="AN36" i="1"/>
  <c r="AM36" i="1"/>
  <c r="AL36" i="1"/>
  <c r="AK36" i="1"/>
  <c r="AJ36" i="1"/>
  <c r="AI36" i="1"/>
  <c r="AO35" i="1"/>
  <c r="AN35" i="1"/>
  <c r="AM35" i="1"/>
  <c r="AL35" i="1"/>
  <c r="AK35" i="1"/>
  <c r="AJ35" i="1"/>
  <c r="AI35" i="1"/>
  <c r="AO34" i="1"/>
  <c r="AN34" i="1"/>
  <c r="AM34" i="1"/>
  <c r="AL34" i="1"/>
  <c r="AK34" i="1"/>
  <c r="AJ34" i="1"/>
  <c r="AI34" i="1"/>
  <c r="AO33" i="1"/>
  <c r="AN33" i="1"/>
  <c r="AM33" i="1"/>
  <c r="AL33" i="1"/>
  <c r="AK33" i="1"/>
  <c r="AJ33" i="1"/>
  <c r="AI33" i="1"/>
  <c r="AO32" i="1"/>
  <c r="AN32" i="1"/>
  <c r="AM32" i="1"/>
  <c r="AL32" i="1"/>
  <c r="AK32" i="1"/>
  <c r="AJ32" i="1"/>
  <c r="AI32" i="1"/>
  <c r="AO31" i="1"/>
  <c r="AN31" i="1"/>
  <c r="AM31" i="1"/>
  <c r="AL31" i="1"/>
  <c r="AK31" i="1"/>
  <c r="AJ31" i="1"/>
  <c r="AI31" i="1"/>
  <c r="AO30" i="1"/>
  <c r="AN30" i="1"/>
  <c r="AM30" i="1"/>
  <c r="AL30" i="1"/>
  <c r="AK30" i="1"/>
  <c r="AJ30" i="1"/>
  <c r="AI30" i="1"/>
  <c r="AO29" i="1"/>
  <c r="AN29" i="1"/>
  <c r="AM29" i="1"/>
  <c r="AL29" i="1"/>
  <c r="AK29" i="1"/>
  <c r="AJ29" i="1"/>
  <c r="AI29" i="1"/>
  <c r="AO28" i="1"/>
  <c r="AN28" i="1"/>
  <c r="AM28" i="1"/>
  <c r="AL28" i="1"/>
  <c r="AK28" i="1"/>
  <c r="AJ28" i="1"/>
  <c r="AI28" i="1"/>
  <c r="AO27" i="1"/>
  <c r="AN27" i="1"/>
  <c r="AM27" i="1"/>
  <c r="AL27" i="1"/>
  <c r="AK27" i="1"/>
  <c r="AJ27" i="1"/>
  <c r="AI27" i="1"/>
  <c r="AO26" i="1"/>
  <c r="AN26" i="1"/>
  <c r="AM26" i="1"/>
  <c r="AL26" i="1"/>
  <c r="AK26" i="1"/>
  <c r="AJ26" i="1"/>
  <c r="AI26" i="1"/>
  <c r="AO25" i="1"/>
  <c r="AN25" i="1"/>
  <c r="AM25" i="1"/>
  <c r="AL25" i="1"/>
  <c r="AK25" i="1"/>
  <c r="AJ25" i="1"/>
  <c r="AI25" i="1"/>
  <c r="AO24" i="1"/>
  <c r="AN24" i="1"/>
  <c r="AM24" i="1"/>
  <c r="AL24" i="1"/>
  <c r="AK24" i="1"/>
  <c r="AJ24" i="1"/>
  <c r="AI24" i="1"/>
  <c r="AO23" i="1"/>
  <c r="AN23" i="1"/>
  <c r="AM23" i="1"/>
  <c r="AL23" i="1"/>
  <c r="AK23" i="1"/>
  <c r="AJ23" i="1"/>
  <c r="AI23" i="1"/>
  <c r="AO22" i="1"/>
  <c r="AN22" i="1"/>
  <c r="AM22" i="1"/>
  <c r="AL22" i="1"/>
  <c r="AK22" i="1"/>
  <c r="AJ22" i="1"/>
  <c r="AI22" i="1"/>
  <c r="AO21" i="1"/>
  <c r="AN21" i="1"/>
  <c r="AM21" i="1"/>
  <c r="AL21" i="1"/>
  <c r="AK21" i="1"/>
  <c r="AJ21" i="1"/>
  <c r="AI21" i="1"/>
  <c r="AO20" i="1"/>
  <c r="AN20" i="1"/>
  <c r="AM20" i="1"/>
  <c r="AL20" i="1"/>
  <c r="AK20" i="1"/>
  <c r="AJ20" i="1"/>
  <c r="AI20" i="1"/>
  <c r="AO19" i="1"/>
  <c r="AN19" i="1"/>
  <c r="AM19" i="1"/>
  <c r="AL19" i="1"/>
  <c r="AK19" i="1"/>
  <c r="AJ19" i="1"/>
  <c r="AI19" i="1"/>
  <c r="AO18" i="1"/>
  <c r="AN18" i="1"/>
  <c r="AM18" i="1"/>
  <c r="AL18" i="1"/>
  <c r="AK18" i="1"/>
  <c r="AJ18" i="1"/>
  <c r="AI18" i="1"/>
  <c r="AO17" i="1"/>
  <c r="AN17" i="1"/>
  <c r="AM17" i="1"/>
  <c r="AL17" i="1"/>
  <c r="AK17" i="1"/>
  <c r="AJ17" i="1"/>
  <c r="AI17" i="1"/>
  <c r="AO16" i="1"/>
  <c r="AN16" i="1"/>
  <c r="AM16" i="1"/>
  <c r="AL16" i="1"/>
  <c r="AK16" i="1"/>
  <c r="AJ16" i="1"/>
  <c r="AI16" i="1"/>
  <c r="AO15" i="1"/>
  <c r="AN15" i="1"/>
  <c r="AM15" i="1"/>
  <c r="AL15" i="1"/>
  <c r="AK15" i="1"/>
  <c r="AJ15" i="1"/>
  <c r="AI15" i="1"/>
  <c r="AN14" i="1"/>
  <c r="AM14" i="1"/>
  <c r="AL14" i="1"/>
  <c r="AK14" i="1"/>
  <c r="AJ14" i="1"/>
  <c r="AI14" i="1"/>
  <c r="AN13" i="1"/>
  <c r="AM13" i="1"/>
  <c r="AL13" i="1"/>
  <c r="AK13" i="1"/>
  <c r="AJ13" i="1"/>
  <c r="AI13" i="1"/>
  <c r="AO12" i="1"/>
  <c r="AN12" i="1"/>
  <c r="AM12" i="1"/>
  <c r="AL12" i="1"/>
  <c r="AK12" i="1"/>
  <c r="AJ12" i="1"/>
  <c r="AI12" i="1"/>
  <c r="AO11" i="1"/>
  <c r="AN11" i="1"/>
  <c r="AM11" i="1"/>
  <c r="AL11" i="1"/>
  <c r="AK11" i="1"/>
  <c r="AJ11" i="1"/>
  <c r="AI11" i="1"/>
  <c r="AO10" i="1"/>
  <c r="AN10" i="1"/>
  <c r="AM10" i="1"/>
  <c r="AL10" i="1"/>
  <c r="AK10" i="1"/>
  <c r="AJ10" i="1"/>
  <c r="AI10" i="1"/>
  <c r="AO9" i="1"/>
  <c r="AN9" i="1"/>
  <c r="AM9" i="1"/>
  <c r="AL9" i="1"/>
  <c r="AK9" i="1"/>
  <c r="AJ9" i="1"/>
  <c r="AI9" i="1"/>
  <c r="AN8" i="1"/>
  <c r="AM8" i="1"/>
  <c r="AL8" i="1"/>
  <c r="AK8" i="1"/>
  <c r="AJ8" i="1"/>
  <c r="AI8" i="1"/>
  <c r="AN7" i="1"/>
  <c r="AM7" i="1"/>
  <c r="AL7" i="1"/>
  <c r="AK7" i="1"/>
  <c r="AJ7" i="1"/>
  <c r="AI7"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AN3" i="1"/>
  <c r="AT73" i="37"/>
  <c r="AS73" i="37"/>
  <c r="AT72" i="37"/>
  <c r="AS72" i="37"/>
  <c r="AT71" i="37"/>
  <c r="AS71" i="37"/>
  <c r="AT70" i="37"/>
  <c r="AS70" i="37"/>
  <c r="AT69" i="37"/>
  <c r="AS69" i="37"/>
  <c r="AT68" i="37"/>
  <c r="AS68" i="37"/>
  <c r="AT67" i="37"/>
  <c r="AS67" i="37"/>
  <c r="AT66" i="37"/>
  <c r="AS66" i="37"/>
  <c r="AT65" i="37"/>
  <c r="AS65" i="37"/>
  <c r="AT64" i="37"/>
  <c r="AS64" i="37"/>
  <c r="AT63" i="37"/>
  <c r="AS63" i="37"/>
  <c r="AT62" i="37"/>
  <c r="AS62" i="37"/>
  <c r="AT61" i="37"/>
  <c r="AS61" i="37"/>
  <c r="AT60" i="37"/>
  <c r="AS60" i="37"/>
  <c r="AT59" i="37"/>
  <c r="AS59" i="37"/>
  <c r="AT58" i="37"/>
  <c r="AS58" i="37"/>
  <c r="AT57" i="37"/>
  <c r="AS57" i="37"/>
  <c r="AT56" i="37"/>
  <c r="AS56" i="37"/>
  <c r="AT55" i="37"/>
  <c r="AS55" i="37"/>
  <c r="AT54" i="37"/>
  <c r="AS54" i="37"/>
  <c r="AT53" i="37"/>
  <c r="AS53" i="37"/>
  <c r="AT52" i="37"/>
  <c r="AS52" i="37"/>
  <c r="AT51" i="37"/>
  <c r="AS51" i="37"/>
  <c r="AT50" i="37"/>
  <c r="AS50" i="37"/>
  <c r="AT49" i="37"/>
  <c r="AS49" i="37"/>
  <c r="AT48" i="37"/>
  <c r="AS48" i="37"/>
  <c r="AT47" i="37"/>
  <c r="AS47" i="37"/>
  <c r="AT46" i="37"/>
  <c r="AS46" i="37"/>
  <c r="AT45" i="37"/>
  <c r="AS45" i="37"/>
  <c r="AT44" i="37"/>
  <c r="AS44" i="37"/>
  <c r="AT43" i="37"/>
  <c r="AS43" i="37"/>
  <c r="AT42" i="37"/>
  <c r="AS42" i="37"/>
  <c r="AT41" i="37"/>
  <c r="AS41" i="37"/>
  <c r="AT40" i="37"/>
  <c r="AS40" i="37"/>
  <c r="AT39" i="37"/>
  <c r="AS39" i="37"/>
  <c r="AT38" i="37"/>
  <c r="AS38" i="37"/>
  <c r="AT37" i="37"/>
  <c r="AS37" i="37"/>
  <c r="AT36" i="37"/>
  <c r="AS36" i="37"/>
  <c r="AT35" i="37"/>
  <c r="AS35" i="37"/>
  <c r="AT34" i="37"/>
  <c r="AS34" i="37"/>
  <c r="AT33" i="37"/>
  <c r="AS33" i="37"/>
  <c r="AT32" i="37"/>
  <c r="AS32" i="37"/>
  <c r="AT31" i="37"/>
  <c r="AS31" i="37"/>
  <c r="AT30" i="37"/>
  <c r="AS30" i="37"/>
  <c r="AT29" i="37"/>
  <c r="AS29" i="37"/>
  <c r="AT28" i="37"/>
  <c r="AS28" i="37"/>
  <c r="AT27" i="37"/>
  <c r="AS27" i="37"/>
  <c r="AT26" i="37"/>
  <c r="AS26" i="37"/>
  <c r="AT25" i="37"/>
  <c r="AS25" i="37"/>
  <c r="AT24" i="37"/>
  <c r="AS24" i="37"/>
  <c r="AT23" i="37"/>
  <c r="AS23" i="37"/>
  <c r="AT22" i="37"/>
  <c r="AS22" i="37"/>
  <c r="AT21" i="37"/>
  <c r="AS21" i="37"/>
  <c r="AT20" i="37"/>
  <c r="AS20" i="37"/>
  <c r="AT19" i="37"/>
  <c r="AS19" i="37"/>
  <c r="AT18" i="37"/>
  <c r="AS18" i="37"/>
  <c r="AT17" i="37"/>
  <c r="AS17" i="37"/>
  <c r="AT16" i="37"/>
  <c r="AS16" i="37"/>
  <c r="AT15" i="37"/>
  <c r="AS15" i="37"/>
  <c r="AT14" i="37"/>
  <c r="AS14" i="37"/>
  <c r="AT13" i="37"/>
  <c r="AS13" i="37"/>
  <c r="AT12" i="37"/>
  <c r="AS12" i="37"/>
  <c r="AT11" i="37"/>
  <c r="AS11" i="37"/>
  <c r="AT10" i="37"/>
  <c r="AS10" i="37"/>
  <c r="AT9" i="37"/>
  <c r="AS9" i="37"/>
  <c r="AT8" i="37"/>
  <c r="AS8" i="37"/>
  <c r="AT7" i="37"/>
  <c r="AS7" i="37"/>
  <c r="AT6" i="37"/>
  <c r="AS6" i="37"/>
  <c r="AT5" i="37"/>
  <c r="AS5" i="37"/>
  <c r="CG111" i="27"/>
  <c r="BR97" i="27"/>
  <c r="CG95" i="27"/>
  <c r="CG96" i="27" s="1"/>
  <c r="CF95" i="27"/>
  <c r="CF96" i="27" s="1"/>
  <c r="CE95" i="27"/>
  <c r="CE96" i="27" s="1"/>
  <c r="CD95" i="27"/>
  <c r="CD96" i="27" s="1"/>
  <c r="CC95" i="27"/>
  <c r="CC96" i="27" s="1"/>
  <c r="CB95" i="27"/>
  <c r="CB96" i="27" s="1"/>
  <c r="CA95" i="27"/>
  <c r="CA96" i="27" s="1"/>
  <c r="BZ95" i="27"/>
  <c r="BZ96" i="27" s="1"/>
  <c r="BY95" i="27"/>
  <c r="BY96" i="27" s="1"/>
  <c r="BX95" i="27"/>
  <c r="BX96" i="27" s="1"/>
  <c r="BW95" i="27"/>
  <c r="BW96" i="27" s="1"/>
  <c r="BV95" i="27"/>
  <c r="BV96" i="27" s="1"/>
  <c r="BU95" i="27"/>
  <c r="BU96" i="27" s="1"/>
  <c r="BT95" i="27"/>
  <c r="BT96" i="27" s="1"/>
  <c r="BS95" i="27"/>
  <c r="BS96" i="27" s="1"/>
  <c r="BQ95" i="27"/>
  <c r="BQ96" i="27" s="1"/>
  <c r="BP95" i="27"/>
  <c r="BP96" i="27" s="1"/>
  <c r="BO95" i="27"/>
  <c r="BO96" i="27" s="1"/>
  <c r="BN95" i="27"/>
  <c r="BN96" i="27" s="1"/>
  <c r="BM95" i="27"/>
  <c r="BM96" i="27" s="1"/>
  <c r="BL95" i="27"/>
  <c r="BL96" i="27" s="1"/>
  <c r="BK95" i="27"/>
  <c r="BK96" i="27" s="1"/>
  <c r="BJ95" i="27"/>
  <c r="BJ96" i="27" s="1"/>
  <c r="BI95" i="27"/>
  <c r="BI96" i="27" s="1"/>
  <c r="BH95" i="27"/>
  <c r="BH96" i="27" s="1"/>
  <c r="BG95" i="27"/>
  <c r="BG96" i="27" s="1"/>
  <c r="BF95" i="27"/>
  <c r="BF96" i="27" s="1"/>
  <c r="BE95" i="27"/>
  <c r="BE96" i="27" s="1"/>
  <c r="BD95" i="27"/>
  <c r="BD96" i="27" s="1"/>
  <c r="BC95" i="27"/>
  <c r="BC96" i="27" s="1"/>
  <c r="BB95" i="27"/>
  <c r="BB96" i="27" s="1"/>
  <c r="BA95" i="27"/>
  <c r="BA96" i="27" s="1"/>
  <c r="AZ95" i="27"/>
  <c r="AZ96" i="27" s="1"/>
  <c r="AY95" i="27"/>
  <c r="AY96" i="27" s="1"/>
  <c r="AX95" i="27"/>
  <c r="AX96" i="27" s="1"/>
  <c r="AW95" i="27"/>
  <c r="AW96" i="27" s="1"/>
  <c r="AV95" i="27"/>
  <c r="AV96" i="27" s="1"/>
  <c r="AR95" i="27"/>
  <c r="AR96" i="27" s="1"/>
  <c r="AQ95" i="27"/>
  <c r="AQ96" i="27" s="1"/>
  <c r="AP95" i="27"/>
  <c r="AP96" i="27" s="1"/>
  <c r="AO95" i="27"/>
  <c r="AO96" i="27" s="1"/>
  <c r="AN95" i="27"/>
  <c r="AN96" i="27" s="1"/>
  <c r="AM95" i="27"/>
  <c r="AM96" i="27" s="1"/>
  <c r="AL95" i="27"/>
  <c r="AL96" i="27" s="1"/>
  <c r="AH95" i="27"/>
  <c r="AH96" i="27" s="1"/>
  <c r="AG95" i="27"/>
  <c r="AG96" i="27" s="1"/>
  <c r="AF95" i="27"/>
  <c r="BR95" i="27" s="1"/>
  <c r="AE95" i="27"/>
  <c r="AE96" i="27" s="1"/>
  <c r="AD95" i="27"/>
  <c r="AD96" i="27" s="1"/>
  <c r="AC95" i="27"/>
  <c r="AC96" i="27" s="1"/>
  <c r="AB95" i="27"/>
  <c r="AB96" i="27" s="1"/>
  <c r="AA95" i="27"/>
  <c r="AA96" i="27" s="1"/>
  <c r="Z95" i="27"/>
  <c r="Z96" i="27" s="1"/>
  <c r="Y95" i="27"/>
  <c r="Y96" i="27" s="1"/>
  <c r="X95" i="27"/>
  <c r="X96" i="27" s="1"/>
  <c r="W95" i="27"/>
  <c r="W96" i="27" s="1"/>
  <c r="V95" i="27"/>
  <c r="V96" i="27" s="1"/>
  <c r="U95" i="27"/>
  <c r="U96" i="27" s="1"/>
  <c r="T95" i="27"/>
  <c r="T96" i="27" s="1"/>
  <c r="S95" i="27"/>
  <c r="S96" i="27" s="1"/>
  <c r="R95" i="27"/>
  <c r="R96" i="27" s="1"/>
  <c r="Q95" i="27"/>
  <c r="Q96" i="27" s="1"/>
  <c r="P95" i="27"/>
  <c r="P96" i="27" s="1"/>
  <c r="O95" i="27"/>
  <c r="O96" i="27" s="1"/>
  <c r="N95" i="27"/>
  <c r="N96" i="27" s="1"/>
  <c r="M95" i="27"/>
  <c r="M96" i="27" s="1"/>
  <c r="L95" i="27"/>
  <c r="L96" i="27" s="1"/>
  <c r="DE93" i="27"/>
  <c r="DC93" i="27"/>
  <c r="DB93" i="27"/>
  <c r="CZ93" i="27"/>
  <c r="CO93" i="27"/>
  <c r="CN93" i="27"/>
  <c r="CM93" i="27"/>
  <c r="CH93" i="27"/>
  <c r="CD93" i="27"/>
  <c r="CC93" i="27"/>
  <c r="BV93" i="27"/>
  <c r="BP93" i="27"/>
  <c r="BK93" i="27"/>
  <c r="BF93" i="27"/>
  <c r="BE93" i="27"/>
  <c r="BD93" i="27"/>
  <c r="BC93" i="27"/>
  <c r="BB93" i="27"/>
  <c r="BA93" i="27"/>
  <c r="AZ93" i="27"/>
  <c r="AY93" i="27"/>
  <c r="AX93" i="27"/>
  <c r="AW93" i="27"/>
  <c r="AV93" i="27"/>
  <c r="AU93" i="27"/>
  <c r="AT93" i="27"/>
  <c r="AS93" i="27"/>
  <c r="AR93" i="27"/>
  <c r="Z93" i="27"/>
  <c r="Y93" i="27"/>
  <c r="X93" i="27"/>
  <c r="W93" i="27"/>
  <c r="V93" i="27"/>
  <c r="U93" i="27"/>
  <c r="R93" i="27"/>
  <c r="Q93" i="27"/>
  <c r="P93" i="27"/>
  <c r="O93" i="27"/>
  <c r="N93" i="27"/>
  <c r="M93" i="27"/>
  <c r="L93" i="27"/>
  <c r="K93" i="27"/>
  <c r="CY92" i="27"/>
  <c r="AC93" i="27"/>
  <c r="AB92" i="27"/>
  <c r="DG91" i="27"/>
  <c r="DF91" i="27"/>
  <c r="CP91" i="27"/>
  <c r="CV91" i="27" s="1"/>
  <c r="CJ91" i="27"/>
  <c r="DA91" i="27" s="1"/>
  <c r="CI91" i="27"/>
  <c r="BW91" i="27"/>
  <c r="E91" i="27"/>
  <c r="BU91" i="27" s="1"/>
  <c r="DG90" i="27"/>
  <c r="DF90" i="27"/>
  <c r="CP90" i="27"/>
  <c r="CS90" i="27" s="1"/>
  <c r="CJ90" i="27"/>
  <c r="DA90" i="27" s="1"/>
  <c r="CI90" i="27"/>
  <c r="BW90" i="27"/>
  <c r="E90" i="27"/>
  <c r="S90" i="27" s="1"/>
  <c r="DG89" i="27"/>
  <c r="DF89" i="27"/>
  <c r="CP89" i="27"/>
  <c r="CR89" i="27" s="1"/>
  <c r="CJ89" i="27"/>
  <c r="DA89" i="27" s="1"/>
  <c r="CI89" i="27"/>
  <c r="BW89" i="27"/>
  <c r="E89" i="27"/>
  <c r="BU89" i="27" s="1"/>
  <c r="DG88" i="27"/>
  <c r="DF88" i="27"/>
  <c r="DE88" i="27"/>
  <c r="CP88" i="27"/>
  <c r="CQ88" i="27" s="1"/>
  <c r="CT88" i="27" s="1"/>
  <c r="CW88" i="27" s="1"/>
  <c r="CJ88" i="27"/>
  <c r="DA88" i="27" s="1"/>
  <c r="BW88" i="27"/>
  <c r="E88" i="27"/>
  <c r="S88" i="27" s="1"/>
  <c r="BI88" i="27" s="1"/>
  <c r="DC87" i="27"/>
  <c r="DB87" i="27"/>
  <c r="CZ87" i="27"/>
  <c r="CO87" i="27"/>
  <c r="CN87" i="27"/>
  <c r="CM87" i="27"/>
  <c r="CH87" i="27"/>
  <c r="CD87" i="27"/>
  <c r="CC87" i="27"/>
  <c r="BV87" i="27"/>
  <c r="BP87" i="27"/>
  <c r="BK87" i="27"/>
  <c r="BF87" i="27"/>
  <c r="BE87" i="27"/>
  <c r="BD87" i="27"/>
  <c r="BC87" i="27"/>
  <c r="BB87" i="27"/>
  <c r="BA87" i="27"/>
  <c r="AZ87" i="27"/>
  <c r="AY87" i="27"/>
  <c r="AX87" i="27"/>
  <c r="AW87" i="27"/>
  <c r="AT87" i="27"/>
  <c r="AS87" i="27"/>
  <c r="AR87" i="27"/>
  <c r="AQ87" i="27"/>
  <c r="AP87" i="27"/>
  <c r="AN87" i="27"/>
  <c r="AH87" i="27"/>
  <c r="AD87" i="27"/>
  <c r="AC87" i="27"/>
  <c r="AB87" i="27"/>
  <c r="Z87" i="27"/>
  <c r="Y87" i="27"/>
  <c r="X87" i="27"/>
  <c r="W87" i="27"/>
  <c r="V87" i="27"/>
  <c r="U87" i="27"/>
  <c r="R87" i="27"/>
  <c r="Q87" i="27"/>
  <c r="P87" i="27"/>
  <c r="O87" i="27"/>
  <c r="N87" i="27"/>
  <c r="M87" i="27"/>
  <c r="L87" i="27"/>
  <c r="J87" i="27"/>
  <c r="I87" i="27"/>
  <c r="DG86" i="27"/>
  <c r="DF86" i="27"/>
  <c r="CP86" i="27"/>
  <c r="CR86" i="27" s="1"/>
  <c r="CU86" i="27" s="1"/>
  <c r="CJ86" i="27"/>
  <c r="DA86" i="27" s="1"/>
  <c r="CI86" i="27"/>
  <c r="CI87" i="27" s="1"/>
  <c r="BW86" i="27"/>
  <c r="E86" i="27"/>
  <c r="S86" i="27" s="1"/>
  <c r="DG85" i="27"/>
  <c r="DF85" i="27"/>
  <c r="DE85" i="27"/>
  <c r="CP85" i="27"/>
  <c r="CV85" i="27" s="1"/>
  <c r="CJ85" i="27"/>
  <c r="DA85" i="27" s="1"/>
  <c r="BW85" i="27"/>
  <c r="E85" i="27"/>
  <c r="DG84" i="27"/>
  <c r="DF84" i="27"/>
  <c r="CP84" i="27"/>
  <c r="CS84" i="27" s="1"/>
  <c r="CJ84" i="27"/>
  <c r="DA84" i="27" s="1"/>
  <c r="BW84" i="27"/>
  <c r="E84" i="27"/>
  <c r="S84" i="27" s="1"/>
  <c r="BM84" i="27" s="1"/>
  <c r="DG83" i="27"/>
  <c r="DF83" i="27"/>
  <c r="CP83" i="27"/>
  <c r="CJ83" i="27"/>
  <c r="DA83" i="27" s="1"/>
  <c r="BW83" i="27"/>
  <c r="E83" i="27"/>
  <c r="S83" i="27" s="1"/>
  <c r="DG82" i="27"/>
  <c r="DF82" i="27"/>
  <c r="DE82" i="27"/>
  <c r="CP82" i="27"/>
  <c r="CJ82" i="27"/>
  <c r="BW82" i="27"/>
  <c r="AA82" i="27"/>
  <c r="E82" i="27"/>
  <c r="BU82" i="27" s="1"/>
  <c r="DC81" i="27"/>
  <c r="DB81" i="27"/>
  <c r="CZ81" i="27"/>
  <c r="CO81" i="27"/>
  <c r="CN81" i="27"/>
  <c r="CM81" i="27"/>
  <c r="CJ81" i="27"/>
  <c r="CH81" i="27"/>
  <c r="CD81" i="27"/>
  <c r="CC81" i="27"/>
  <c r="BV81" i="27"/>
  <c r="BF81" i="27"/>
  <c r="BE81" i="27"/>
  <c r="BD81" i="27"/>
  <c r="BC81" i="27"/>
  <c r="BB81" i="27"/>
  <c r="BA81" i="27"/>
  <c r="AZ81" i="27"/>
  <c r="AY81" i="27"/>
  <c r="AX81" i="27"/>
  <c r="AW81" i="27"/>
  <c r="AT81" i="27"/>
  <c r="AS81" i="27"/>
  <c r="AR81" i="27"/>
  <c r="AQ81" i="27"/>
  <c r="AP81" i="27"/>
  <c r="AN81" i="27"/>
  <c r="AM81" i="27"/>
  <c r="AH81" i="27"/>
  <c r="Z81" i="27"/>
  <c r="Y81" i="27"/>
  <c r="X81" i="27"/>
  <c r="W81" i="27"/>
  <c r="V81" i="27"/>
  <c r="U81" i="27"/>
  <c r="R81" i="27"/>
  <c r="Q81" i="27"/>
  <c r="P81" i="27"/>
  <c r="O81" i="27"/>
  <c r="N81" i="27"/>
  <c r="M81" i="27"/>
  <c r="L81" i="27"/>
  <c r="K81" i="27"/>
  <c r="DG80" i="27"/>
  <c r="DF80" i="27"/>
  <c r="CP80" i="27"/>
  <c r="CV80" i="27" s="1"/>
  <c r="BW80" i="27"/>
  <c r="AB80" i="27"/>
  <c r="E80" i="27"/>
  <c r="BU80" i="27" s="1"/>
  <c r="CY79" i="27"/>
  <c r="AB79" i="27"/>
  <c r="E79" i="27"/>
  <c r="AF79" i="27" s="1"/>
  <c r="CY78" i="27"/>
  <c r="AB78" i="27"/>
  <c r="E78" i="27"/>
  <c r="S78" i="27" s="1"/>
  <c r="BM78" i="27" s="1"/>
  <c r="CY77" i="27"/>
  <c r="AB77" i="27"/>
  <c r="E77" i="27"/>
  <c r="BU77" i="27" s="1"/>
  <c r="DG76" i="27"/>
  <c r="DF76" i="27"/>
  <c r="DE76" i="27"/>
  <c r="DE81" i="27" s="1"/>
  <c r="CR76" i="27"/>
  <c r="CQ76" i="27"/>
  <c r="CJ76" i="27"/>
  <c r="DA76" i="27" s="1"/>
  <c r="DA81" i="27" s="1"/>
  <c r="BW76" i="27"/>
  <c r="BU76" i="27"/>
  <c r="DG75" i="27"/>
  <c r="DF75" i="27"/>
  <c r="CP75" i="27"/>
  <c r="CJ75" i="27"/>
  <c r="CI75" i="27"/>
  <c r="CI81" i="27" s="1"/>
  <c r="BW75" i="27"/>
  <c r="E75" i="27"/>
  <c r="S75" i="27" s="1"/>
  <c r="DE74" i="27"/>
  <c r="DC74" i="27"/>
  <c r="DB74" i="27"/>
  <c r="CZ74" i="27"/>
  <c r="CO74" i="27"/>
  <c r="CN74" i="27"/>
  <c r="CM74" i="27"/>
  <c r="CL74" i="27"/>
  <c r="CK74" i="27"/>
  <c r="CI74" i="27"/>
  <c r="CH74" i="27"/>
  <c r="CD74" i="27"/>
  <c r="CC74" i="27"/>
  <c r="BV74" i="27"/>
  <c r="BP74" i="27"/>
  <c r="BK74" i="27"/>
  <c r="BF74" i="27"/>
  <c r="BE74" i="27"/>
  <c r="BD74" i="27"/>
  <c r="BC74" i="27"/>
  <c r="BB74" i="27"/>
  <c r="BA74" i="27"/>
  <c r="AZ74" i="27"/>
  <c r="AY74" i="27"/>
  <c r="AX74" i="27"/>
  <c r="AW74" i="27"/>
  <c r="AV74" i="27"/>
  <c r="AU74" i="27"/>
  <c r="AT74" i="27"/>
  <c r="AS74" i="27"/>
  <c r="AR74" i="27"/>
  <c r="AQ74" i="27"/>
  <c r="AP74" i="27"/>
  <c r="AN74" i="27"/>
  <c r="AM74" i="27"/>
  <c r="AI74" i="27"/>
  <c r="AH74" i="27"/>
  <c r="AG74" i="27"/>
  <c r="AD74" i="27"/>
  <c r="AC74" i="27"/>
  <c r="AB74" i="27"/>
  <c r="Z74" i="27"/>
  <c r="Y74" i="27"/>
  <c r="X74" i="27"/>
  <c r="W74" i="27"/>
  <c r="V74" i="27"/>
  <c r="U74" i="27"/>
  <c r="R74" i="27"/>
  <c r="Q74" i="27"/>
  <c r="P74" i="27"/>
  <c r="O74" i="27"/>
  <c r="N74" i="27"/>
  <c r="M74" i="27"/>
  <c r="L74" i="27"/>
  <c r="K74" i="27"/>
  <c r="J74" i="27"/>
  <c r="DG73" i="27"/>
  <c r="DF73" i="27"/>
  <c r="CP73" i="27"/>
  <c r="CQ73" i="27" s="1"/>
  <c r="CT73" i="27" s="1"/>
  <c r="CW73" i="27" s="1"/>
  <c r="CJ73" i="27"/>
  <c r="DA73" i="27" s="1"/>
  <c r="BW73" i="27"/>
  <c r="E73" i="27"/>
  <c r="BU73" i="27" s="1"/>
  <c r="DG72" i="27"/>
  <c r="DF72" i="27"/>
  <c r="CP72" i="27"/>
  <c r="CV72" i="27" s="1"/>
  <c r="CJ72" i="27"/>
  <c r="DA72" i="27" s="1"/>
  <c r="BW72" i="27"/>
  <c r="E72" i="27"/>
  <c r="BU72" i="27" s="1"/>
  <c r="DG71" i="27"/>
  <c r="DF71" i="27"/>
  <c r="CP71" i="27"/>
  <c r="CR71" i="27" s="1"/>
  <c r="CU71" i="27" s="1"/>
  <c r="CJ71" i="27"/>
  <c r="DA71" i="27" s="1"/>
  <c r="BW71" i="27"/>
  <c r="E71" i="27"/>
  <c r="DG70" i="27"/>
  <c r="DF70" i="27"/>
  <c r="DE70" i="27"/>
  <c r="CP70" i="27"/>
  <c r="CR70" i="27" s="1"/>
  <c r="CJ70" i="27"/>
  <c r="DA70" i="27" s="1"/>
  <c r="BW70" i="27"/>
  <c r="E70" i="27"/>
  <c r="S70" i="27" s="1"/>
  <c r="BM70" i="27" s="1"/>
  <c r="DG69" i="27"/>
  <c r="DF69" i="27"/>
  <c r="DE69" i="27"/>
  <c r="DD69" i="27"/>
  <c r="DC69" i="27"/>
  <c r="DB69" i="27"/>
  <c r="DA69" i="27"/>
  <c r="CZ69" i="27"/>
  <c r="CY69" i="27"/>
  <c r="CX69" i="27"/>
  <c r="CW69" i="27"/>
  <c r="CV69" i="27"/>
  <c r="CU69" i="27"/>
  <c r="CT69" i="27"/>
  <c r="CS69" i="27"/>
  <c r="CR69" i="27"/>
  <c r="CQ69" i="27"/>
  <c r="CP69" i="27"/>
  <c r="CO69" i="27"/>
  <c r="CN69" i="27"/>
  <c r="CM69" i="27"/>
  <c r="CL69" i="27"/>
  <c r="CK69" i="27"/>
  <c r="CI69" i="27"/>
  <c r="CH69" i="27"/>
  <c r="CD69" i="27"/>
  <c r="CC69" i="27"/>
  <c r="BX69" i="27"/>
  <c r="BW69" i="27"/>
  <c r="BV69" i="27"/>
  <c r="BU69" i="27"/>
  <c r="BS69" i="27"/>
  <c r="BP69" i="27"/>
  <c r="BK69" i="27"/>
  <c r="BF69" i="27"/>
  <c r="BE69" i="27"/>
  <c r="BD69" i="27"/>
  <c r="BC69" i="27"/>
  <c r="BB69" i="27"/>
  <c r="BA69" i="27"/>
  <c r="AZ69" i="27"/>
  <c r="AY69" i="27"/>
  <c r="AX69" i="27"/>
  <c r="AW69" i="27"/>
  <c r="AV69" i="27"/>
  <c r="AU69" i="27"/>
  <c r="AT69" i="27"/>
  <c r="AS69" i="27"/>
  <c r="AR69" i="27"/>
  <c r="L69" i="27"/>
  <c r="CJ68" i="27"/>
  <c r="CJ69" i="27" s="1"/>
  <c r="BY68" i="27"/>
  <c r="BY69" i="27" s="1"/>
  <c r="AA68" i="27"/>
  <c r="AA69" i="27" s="1"/>
  <c r="E68" i="27"/>
  <c r="CY67" i="27"/>
  <c r="AB67" i="27"/>
  <c r="E67" i="27"/>
  <c r="S67" i="27" s="1"/>
  <c r="BN67" i="27" s="1"/>
  <c r="DG66" i="27"/>
  <c r="DF66" i="27"/>
  <c r="CR66" i="27"/>
  <c r="CQ66" i="27"/>
  <c r="CT66" i="27" s="1"/>
  <c r="CW66" i="27" s="1"/>
  <c r="CY66" i="27" s="1"/>
  <c r="AA66" i="27" s="1"/>
  <c r="AF66" i="27" s="1"/>
  <c r="CJ66" i="27"/>
  <c r="DA66" i="27" s="1"/>
  <c r="BW66" i="27"/>
  <c r="BU66" i="27"/>
  <c r="AB65" i="27"/>
  <c r="E65" i="27"/>
  <c r="AF65" i="27" s="1"/>
  <c r="DG64" i="27"/>
  <c r="DF64" i="27"/>
  <c r="CP64" i="27"/>
  <c r="CS64" i="27" s="1"/>
  <c r="CJ64" i="27"/>
  <c r="DA64" i="27" s="1"/>
  <c r="BW64" i="27"/>
  <c r="BS64" i="27"/>
  <c r="E64" i="27"/>
  <c r="S64" i="27" s="1"/>
  <c r="DG63" i="27"/>
  <c r="DF63" i="27"/>
  <c r="CP63" i="27"/>
  <c r="CV63" i="27" s="1"/>
  <c r="CJ63" i="27"/>
  <c r="DA63" i="27" s="1"/>
  <c r="CI63" i="27"/>
  <c r="BW63" i="27"/>
  <c r="AA63" i="27"/>
  <c r="E63" i="27"/>
  <c r="BU63" i="27" s="1"/>
  <c r="DG62" i="27"/>
  <c r="DF62" i="27"/>
  <c r="DE62" i="27"/>
  <c r="CP62" i="27"/>
  <c r="CJ62" i="27"/>
  <c r="DA62" i="27" s="1"/>
  <c r="BW62" i="27"/>
  <c r="E62" i="27"/>
  <c r="S62" i="27" s="1"/>
  <c r="DA61" i="27"/>
  <c r="CP61" i="27"/>
  <c r="CQ61" i="27" s="1"/>
  <c r="CT61" i="27" s="1"/>
  <c r="CW61" i="27" s="1"/>
  <c r="CI61" i="27"/>
  <c r="BW61" i="27"/>
  <c r="E61" i="27"/>
  <c r="S61" i="27" s="1"/>
  <c r="BH61" i="27" s="1"/>
  <c r="DD60" i="27"/>
  <c r="DC60" i="27"/>
  <c r="DB60" i="27"/>
  <c r="CZ60" i="27"/>
  <c r="CO60" i="27"/>
  <c r="CN60" i="27"/>
  <c r="CM60" i="27"/>
  <c r="CL60" i="27"/>
  <c r="CK60" i="27"/>
  <c r="CH60" i="27"/>
  <c r="CD60" i="27"/>
  <c r="CC60" i="27"/>
  <c r="BV60" i="27"/>
  <c r="BP60" i="27"/>
  <c r="BK60" i="27"/>
  <c r="BF60" i="27"/>
  <c r="BE60" i="27"/>
  <c r="BD60" i="27"/>
  <c r="BC60" i="27"/>
  <c r="BB60" i="27"/>
  <c r="BA60" i="27"/>
  <c r="AZ60" i="27"/>
  <c r="AY60" i="27"/>
  <c r="AX60" i="27"/>
  <c r="AW60" i="27"/>
  <c r="AV60" i="27"/>
  <c r="AU60" i="27"/>
  <c r="AT60" i="27"/>
  <c r="AS60" i="27"/>
  <c r="AR60" i="27"/>
  <c r="AQ60" i="27"/>
  <c r="AP60" i="27"/>
  <c r="AO60" i="27"/>
  <c r="AN60" i="27"/>
  <c r="AI60" i="27"/>
  <c r="AH60" i="27"/>
  <c r="AG60" i="27"/>
  <c r="Z60" i="27"/>
  <c r="Y60" i="27"/>
  <c r="X60" i="27"/>
  <c r="W60" i="27"/>
  <c r="V60" i="27"/>
  <c r="U60" i="27"/>
  <c r="R60" i="27"/>
  <c r="Q60" i="27"/>
  <c r="P60" i="27"/>
  <c r="O60" i="27"/>
  <c r="N60" i="27"/>
  <c r="M60" i="27"/>
  <c r="L60" i="27"/>
  <c r="DG59" i="27"/>
  <c r="DF59" i="27"/>
  <c r="CP59" i="27"/>
  <c r="CQ59" i="27" s="1"/>
  <c r="CT59" i="27" s="1"/>
  <c r="CW59" i="27" s="1"/>
  <c r="CJ59" i="27"/>
  <c r="DA59" i="27" s="1"/>
  <c r="BW59" i="27"/>
  <c r="BU59" i="27"/>
  <c r="CY58" i="27"/>
  <c r="AA58" i="27" s="1"/>
  <c r="E58" i="27"/>
  <c r="AF58" i="27" s="1"/>
  <c r="CY57" i="27"/>
  <c r="AA57" i="27" s="1"/>
  <c r="DG56" i="27"/>
  <c r="DF56" i="27"/>
  <c r="CR56" i="27"/>
  <c r="CQ56" i="27"/>
  <c r="CT56" i="27" s="1"/>
  <c r="CJ56" i="27"/>
  <c r="DA56" i="27" s="1"/>
  <c r="BW56" i="27"/>
  <c r="BU56" i="27"/>
  <c r="AA56" i="27"/>
  <c r="AF56" i="27" s="1"/>
  <c r="DG55" i="27"/>
  <c r="DF55" i="27"/>
  <c r="DE55" i="27"/>
  <c r="DE60" i="27" s="1"/>
  <c r="CP55" i="27"/>
  <c r="CV55" i="27" s="1"/>
  <c r="CJ55" i="27"/>
  <c r="DA55" i="27" s="1"/>
  <c r="BW55" i="27"/>
  <c r="E55" i="27"/>
  <c r="S55" i="27" s="1"/>
  <c r="BO55" i="27" s="1"/>
  <c r="DG54" i="27"/>
  <c r="DF54" i="27"/>
  <c r="CP54" i="27"/>
  <c r="CS54" i="27" s="1"/>
  <c r="CJ54" i="27"/>
  <c r="DA54" i="27" s="1"/>
  <c r="CI54" i="27"/>
  <c r="CI60" i="27" s="1"/>
  <c r="BW54" i="27"/>
  <c r="E54" i="27"/>
  <c r="BU54" i="27" s="1"/>
  <c r="DE53" i="27"/>
  <c r="DD53" i="27"/>
  <c r="DC53" i="27"/>
  <c r="DB53" i="27"/>
  <c r="CZ53" i="27"/>
  <c r="CO53" i="27"/>
  <c r="CN53" i="27"/>
  <c r="CM53" i="27"/>
  <c r="CK53" i="27"/>
  <c r="CH53" i="27"/>
  <c r="CC53" i="27"/>
  <c r="BV53" i="27"/>
  <c r="BF53" i="27"/>
  <c r="BE53" i="27"/>
  <c r="BD53" i="27"/>
  <c r="BC53" i="27"/>
  <c r="BB53" i="27"/>
  <c r="BA53" i="27"/>
  <c r="AZ53" i="27"/>
  <c r="AY53" i="27"/>
  <c r="AX53" i="27"/>
  <c r="AW53" i="27"/>
  <c r="AV53" i="27"/>
  <c r="AU53" i="27"/>
  <c r="AT53" i="27"/>
  <c r="AS53" i="27"/>
  <c r="AR53" i="27"/>
  <c r="AQ53" i="27"/>
  <c r="AP53" i="27"/>
  <c r="AO53" i="27"/>
  <c r="AN53" i="27"/>
  <c r="Z53" i="27"/>
  <c r="Y53" i="27"/>
  <c r="X53" i="27"/>
  <c r="W53" i="27"/>
  <c r="V53" i="27"/>
  <c r="U53" i="27"/>
  <c r="R53" i="27"/>
  <c r="Q53" i="27"/>
  <c r="P53" i="27"/>
  <c r="O53" i="27"/>
  <c r="N53" i="27"/>
  <c r="M53" i="27"/>
  <c r="L53" i="27"/>
  <c r="CY52" i="27"/>
  <c r="AB52" i="27"/>
  <c r="DG51" i="27"/>
  <c r="CP51" i="27"/>
  <c r="CV51" i="27" s="1"/>
  <c r="CL51" i="27"/>
  <c r="CL53" i="27" s="1"/>
  <c r="CJ51" i="27"/>
  <c r="DA51" i="27" s="1"/>
  <c r="CI51" i="27"/>
  <c r="BW51" i="27"/>
  <c r="AA51" i="27"/>
  <c r="E51" i="27"/>
  <c r="S51" i="27" s="1"/>
  <c r="CY50" i="27"/>
  <c r="AB50" i="27"/>
  <c r="CD53" i="27"/>
  <c r="CY49" i="27"/>
  <c r="AB49" i="27"/>
  <c r="CY48" i="27"/>
  <c r="AB48" i="27"/>
  <c r="E48" i="27"/>
  <c r="AF48" i="27" s="1"/>
  <c r="DG47" i="27"/>
  <c r="DF47" i="27"/>
  <c r="DF53" i="27" s="1"/>
  <c r="CP47" i="27"/>
  <c r="CR47" i="27" s="1"/>
  <c r="CU47" i="27" s="1"/>
  <c r="CJ47" i="27"/>
  <c r="DA47" i="27" s="1"/>
  <c r="CI47" i="27"/>
  <c r="BW47" i="27"/>
  <c r="AA47" i="27"/>
  <c r="E47" i="27"/>
  <c r="CY46" i="27"/>
  <c r="AA46" i="27" s="1"/>
  <c r="E46" i="27"/>
  <c r="AF46" i="27" s="1"/>
  <c r="DF45" i="27"/>
  <c r="DC45" i="27"/>
  <c r="DB45" i="27"/>
  <c r="CZ45" i="27"/>
  <c r="CO45" i="27"/>
  <c r="CN45" i="27"/>
  <c r="CM45" i="27"/>
  <c r="CK45" i="27"/>
  <c r="CI45" i="27"/>
  <c r="CH45" i="27"/>
  <c r="CC45" i="27"/>
  <c r="BV45" i="27"/>
  <c r="BF45" i="27"/>
  <c r="BE45" i="27"/>
  <c r="BD45" i="27"/>
  <c r="BC45" i="27"/>
  <c r="BB45" i="27"/>
  <c r="BA45" i="27"/>
  <c r="AZ45" i="27"/>
  <c r="AY45" i="27"/>
  <c r="AX45" i="27"/>
  <c r="AW45" i="27"/>
  <c r="AV45" i="27"/>
  <c r="AU45" i="27"/>
  <c r="AT45" i="27"/>
  <c r="AS45" i="27"/>
  <c r="AR45" i="27"/>
  <c r="AQ45" i="27"/>
  <c r="AP45" i="27"/>
  <c r="AO45" i="27"/>
  <c r="AN45" i="27"/>
  <c r="AI45" i="27"/>
  <c r="AH45" i="27"/>
  <c r="AG45" i="27"/>
  <c r="Z45" i="27"/>
  <c r="Y45" i="27"/>
  <c r="X45" i="27"/>
  <c r="W45" i="27"/>
  <c r="V45" i="27"/>
  <c r="U45" i="27"/>
  <c r="R45" i="27"/>
  <c r="Q45" i="27"/>
  <c r="P45" i="27"/>
  <c r="O45" i="27"/>
  <c r="N45" i="27"/>
  <c r="M45" i="27"/>
  <c r="L45" i="27"/>
  <c r="CJ44" i="27"/>
  <c r="BY44" i="27"/>
  <c r="AA44" i="27"/>
  <c r="E44" i="27"/>
  <c r="S44" i="27" s="1"/>
  <c r="BH44" i="27" s="1"/>
  <c r="CY43" i="27"/>
  <c r="AA43" i="27" s="1"/>
  <c r="E43" i="27"/>
  <c r="CY42" i="27"/>
  <c r="AA42" i="27" s="1"/>
  <c r="E42" i="27"/>
  <c r="S42" i="27" s="1"/>
  <c r="BH42" i="27" s="1"/>
  <c r="DG41" i="27"/>
  <c r="DF41" i="27"/>
  <c r="DA41" i="27"/>
  <c r="DA45" i="27" s="1"/>
  <c r="CP41" i="27"/>
  <c r="CV41" i="27" s="1"/>
  <c r="CL41" i="27"/>
  <c r="BW41" i="27"/>
  <c r="AB41" i="27"/>
  <c r="E41" i="27"/>
  <c r="AC41" i="27" s="1"/>
  <c r="CY40" i="27"/>
  <c r="AB40" i="27"/>
  <c r="E40" i="27"/>
  <c r="BU40" i="27" s="1"/>
  <c r="CY39" i="27"/>
  <c r="AB39" i="27"/>
  <c r="E39" i="27"/>
  <c r="S39" i="27" s="1"/>
  <c r="BH39" i="27" s="1"/>
  <c r="CY38" i="27"/>
  <c r="AA38" i="27" s="1"/>
  <c r="E38" i="27"/>
  <c r="AE38" i="27" s="1"/>
  <c r="DG37" i="27"/>
  <c r="DF37" i="27"/>
  <c r="CP37" i="27"/>
  <c r="CV37" i="27" s="1"/>
  <c r="CL37" i="27"/>
  <c r="CJ37" i="27"/>
  <c r="CD37" i="27"/>
  <c r="CD45" i="27" s="1"/>
  <c r="BW37" i="27"/>
  <c r="E37" i="27"/>
  <c r="S37" i="27" s="1"/>
  <c r="DF36" i="27"/>
  <c r="DC36" i="27"/>
  <c r="DB36" i="27"/>
  <c r="CZ36" i="27"/>
  <c r="CO36" i="27"/>
  <c r="CN36" i="27"/>
  <c r="CM36" i="27"/>
  <c r="CK36" i="27"/>
  <c r="CH36" i="27"/>
  <c r="CC36" i="27"/>
  <c r="BV36" i="27"/>
  <c r="BE36" i="27"/>
  <c r="BD36" i="27"/>
  <c r="BC36" i="27"/>
  <c r="BB36" i="27"/>
  <c r="BA36" i="27"/>
  <c r="AZ36" i="27"/>
  <c r="AY36" i="27"/>
  <c r="AX36" i="27"/>
  <c r="AW36" i="27"/>
  <c r="AV36" i="27"/>
  <c r="AU36" i="27"/>
  <c r="AT36" i="27"/>
  <c r="AS36" i="27"/>
  <c r="AR36" i="27"/>
  <c r="AQ36" i="27"/>
  <c r="AP36" i="27"/>
  <c r="AO36" i="27"/>
  <c r="AN36" i="27"/>
  <c r="AM36" i="27"/>
  <c r="AL36" i="27"/>
  <c r="AI36" i="27"/>
  <c r="AH36" i="27"/>
  <c r="AG36" i="27"/>
  <c r="Z36" i="27"/>
  <c r="Y36" i="27"/>
  <c r="X36" i="27"/>
  <c r="W36" i="27"/>
  <c r="V36" i="27"/>
  <c r="U36" i="27"/>
  <c r="R36" i="27"/>
  <c r="Q36" i="27"/>
  <c r="P36" i="27"/>
  <c r="O36" i="27"/>
  <c r="N36" i="27"/>
  <c r="M36" i="27"/>
  <c r="L36" i="27"/>
  <c r="CY35" i="27"/>
  <c r="AB35" i="27"/>
  <c r="E35" i="27"/>
  <c r="AF35" i="27" s="1"/>
  <c r="CY34" i="27"/>
  <c r="AB34" i="27"/>
  <c r="DG33" i="27"/>
  <c r="DF33" i="27"/>
  <c r="CP33" i="27"/>
  <c r="CV33" i="27" s="1"/>
  <c r="CL33" i="27"/>
  <c r="CI33" i="27"/>
  <c r="CI36" i="27" s="1"/>
  <c r="BW33" i="27"/>
  <c r="BU33" i="27"/>
  <c r="DG32" i="27"/>
  <c r="DF32" i="27"/>
  <c r="CP32" i="27"/>
  <c r="CR32" i="27" s="1"/>
  <c r="CU32" i="27" s="1"/>
  <c r="CL32" i="27"/>
  <c r="CJ32" i="27"/>
  <c r="DA32" i="27" s="1"/>
  <c r="CD32" i="27"/>
  <c r="CD36" i="27" s="1"/>
  <c r="BW32" i="27"/>
  <c r="E32" i="27"/>
  <c r="S32" i="27" s="1"/>
  <c r="BI32" i="27" s="1"/>
  <c r="DG31" i="27"/>
  <c r="DF31" i="27"/>
  <c r="DE31" i="27"/>
  <c r="CP31" i="27"/>
  <c r="CL31" i="27"/>
  <c r="BW31" i="27"/>
  <c r="E31" i="27"/>
  <c r="BU31" i="27" s="1"/>
  <c r="DF30" i="27"/>
  <c r="DC30" i="27"/>
  <c r="DB30" i="27"/>
  <c r="CZ30" i="27"/>
  <c r="CO30" i="27"/>
  <c r="CN30" i="27"/>
  <c r="CM30" i="27"/>
  <c r="CK30" i="27"/>
  <c r="CH30" i="27"/>
  <c r="CC30" i="27"/>
  <c r="BV30" i="27"/>
  <c r="BF30" i="27"/>
  <c r="BE30" i="27"/>
  <c r="BD30" i="27"/>
  <c r="BC30" i="27"/>
  <c r="BB30" i="27"/>
  <c r="BA30" i="27"/>
  <c r="AZ30" i="27"/>
  <c r="AY30" i="27"/>
  <c r="AX30" i="27"/>
  <c r="AW30" i="27"/>
  <c r="AV30" i="27"/>
  <c r="AU30" i="27"/>
  <c r="AT30" i="27"/>
  <c r="AS30" i="27"/>
  <c r="AR30" i="27"/>
  <c r="AQ30" i="27"/>
  <c r="AP30" i="27"/>
  <c r="AO30" i="27"/>
  <c r="AN30" i="27"/>
  <c r="AM30" i="27"/>
  <c r="AI30" i="27"/>
  <c r="AH30" i="27"/>
  <c r="AG30" i="27"/>
  <c r="Z30" i="27"/>
  <c r="Y30" i="27"/>
  <c r="X30" i="27"/>
  <c r="W30" i="27"/>
  <c r="V30" i="27"/>
  <c r="U30" i="27"/>
  <c r="R30" i="27"/>
  <c r="Q30" i="27"/>
  <c r="P30" i="27"/>
  <c r="O30" i="27"/>
  <c r="N30" i="27"/>
  <c r="M30" i="27"/>
  <c r="L30" i="27"/>
  <c r="DG29" i="27"/>
  <c r="DF29" i="27"/>
  <c r="DE29" i="27"/>
  <c r="CP29" i="27"/>
  <c r="CQ29" i="27" s="1"/>
  <c r="CT29" i="27" s="1"/>
  <c r="CW29" i="27" s="1"/>
  <c r="CL29" i="27"/>
  <c r="CJ29" i="27"/>
  <c r="DA29" i="27" s="1"/>
  <c r="CD29" i="27"/>
  <c r="BW29" i="27"/>
  <c r="E29" i="27"/>
  <c r="BU29" i="27" s="1"/>
  <c r="DG28" i="27"/>
  <c r="DF28" i="27"/>
  <c r="CP28" i="27"/>
  <c r="CR28" i="27" s="1"/>
  <c r="CU28" i="27" s="1"/>
  <c r="CL28" i="27"/>
  <c r="CJ28" i="27"/>
  <c r="DA28" i="27" s="1"/>
  <c r="CI28" i="27"/>
  <c r="CI30" i="27" s="1"/>
  <c r="CD28" i="27"/>
  <c r="BW28" i="27"/>
  <c r="E28" i="27"/>
  <c r="S28" i="27" s="1"/>
  <c r="CY27" i="27"/>
  <c r="AA27" i="27" s="1"/>
  <c r="AB27" i="27" s="1"/>
  <c r="E27" i="27"/>
  <c r="AC27" i="27" s="1"/>
  <c r="DG26" i="27"/>
  <c r="DF26" i="27"/>
  <c r="CP26" i="27"/>
  <c r="CR26" i="27" s="1"/>
  <c r="CU26" i="27" s="1"/>
  <c r="CL26" i="27"/>
  <c r="CJ26" i="27"/>
  <c r="DA26" i="27" s="1"/>
  <c r="CD26" i="27"/>
  <c r="BW26" i="27"/>
  <c r="E26" i="27"/>
  <c r="S26" i="27" s="1"/>
  <c r="DG25" i="27"/>
  <c r="DF25" i="27"/>
  <c r="DE25" i="27"/>
  <c r="CY25" i="27"/>
  <c r="AA25" i="27" s="1"/>
  <c r="AE25" i="27" s="1"/>
  <c r="CR25" i="27"/>
  <c r="CL25" i="27"/>
  <c r="CJ25" i="27"/>
  <c r="DA25" i="27" s="1"/>
  <c r="CD25" i="27"/>
  <c r="BW25" i="27"/>
  <c r="BU25" i="27"/>
  <c r="CY24" i="27"/>
  <c r="AB24" i="27"/>
  <c r="E24" i="27"/>
  <c r="BU24" i="27" s="1"/>
  <c r="DG23" i="27"/>
  <c r="DF23" i="27"/>
  <c r="DE23" i="27"/>
  <c r="CP23" i="27"/>
  <c r="CV23" i="27" s="1"/>
  <c r="CL23" i="27"/>
  <c r="CJ23" i="27"/>
  <c r="CD23" i="27"/>
  <c r="BW23" i="27"/>
  <c r="DE22" i="27"/>
  <c r="DD22" i="27"/>
  <c r="DC22" i="27"/>
  <c r="DA22" i="27"/>
  <c r="CZ22" i="27"/>
  <c r="CO22" i="27"/>
  <c r="CN22" i="27"/>
  <c r="CM22" i="27"/>
  <c r="CK22" i="27"/>
  <c r="CH22" i="27"/>
  <c r="CC22" i="27"/>
  <c r="BV22" i="27"/>
  <c r="BF22" i="27"/>
  <c r="BE22" i="27"/>
  <c r="BD22" i="27"/>
  <c r="BC22" i="27"/>
  <c r="BB22" i="27"/>
  <c r="BA22" i="27"/>
  <c r="AZ22" i="27"/>
  <c r="AY22" i="27"/>
  <c r="AX22" i="27"/>
  <c r="AW22" i="27"/>
  <c r="AV22" i="27"/>
  <c r="AU22" i="27"/>
  <c r="AT22" i="27"/>
  <c r="AS22" i="27"/>
  <c r="AR22" i="27"/>
  <c r="AQ22" i="27"/>
  <c r="AP22" i="27"/>
  <c r="AO22" i="27"/>
  <c r="AI22" i="27"/>
  <c r="AH22" i="27"/>
  <c r="AG22" i="27"/>
  <c r="Z22" i="27"/>
  <c r="Y22" i="27"/>
  <c r="X22" i="27"/>
  <c r="W22" i="27"/>
  <c r="V22" i="27"/>
  <c r="U22" i="27"/>
  <c r="R22" i="27"/>
  <c r="Q22" i="27"/>
  <c r="P22" i="27"/>
  <c r="O22" i="27"/>
  <c r="N22" i="27"/>
  <c r="M22" i="27"/>
  <c r="L22" i="27"/>
  <c r="CY21" i="27"/>
  <c r="AB21" i="27"/>
  <c r="E21" i="27"/>
  <c r="AC21" i="27" s="1"/>
  <c r="DG20" i="27"/>
  <c r="DF20" i="27"/>
  <c r="DB20" i="27"/>
  <c r="CP20" i="27"/>
  <c r="CQ20" i="27" s="1"/>
  <c r="CT20" i="27" s="1"/>
  <c r="CW20" i="27" s="1"/>
  <c r="CL20" i="27"/>
  <c r="CJ20" i="27"/>
  <c r="CD20" i="27"/>
  <c r="BW20" i="27"/>
  <c r="E20" i="27"/>
  <c r="DG19" i="27"/>
  <c r="DF19" i="27"/>
  <c r="DB19" i="27"/>
  <c r="CP19" i="27"/>
  <c r="CQ19" i="27" s="1"/>
  <c r="CT19" i="27" s="1"/>
  <c r="CW19" i="27" s="1"/>
  <c r="CL19" i="27"/>
  <c r="CJ19" i="27"/>
  <c r="CI19" i="27"/>
  <c r="CI22" i="27" s="1"/>
  <c r="CD19" i="27"/>
  <c r="BW19" i="27"/>
  <c r="E19" i="27"/>
  <c r="S19" i="27" s="1"/>
  <c r="BI19" i="27" s="1"/>
  <c r="CY18" i="27"/>
  <c r="AB18" i="27"/>
  <c r="CY17" i="27"/>
  <c r="AA17" i="27"/>
  <c r="E17" i="27"/>
  <c r="S17" i="27" s="1"/>
  <c r="DG16" i="27"/>
  <c r="DF16" i="27"/>
  <c r="DB16" i="27"/>
  <c r="CP16" i="27"/>
  <c r="CQ16" i="27" s="1"/>
  <c r="CT16" i="27" s="1"/>
  <c r="CW16" i="27" s="1"/>
  <c r="CL16" i="27"/>
  <c r="CD16" i="27"/>
  <c r="BW16" i="27"/>
  <c r="DG15" i="27"/>
  <c r="DF15" i="27"/>
  <c r="DB15" i="27"/>
  <c r="CP15" i="27"/>
  <c r="CQ15" i="27" s="1"/>
  <c r="CJ15" i="27"/>
  <c r="CD15" i="27"/>
  <c r="BW15" i="27"/>
  <c r="BS15" i="27"/>
  <c r="E15" i="27"/>
  <c r="S15" i="27" s="1"/>
  <c r="DC13" i="27"/>
  <c r="DB13" i="27"/>
  <c r="DA13" i="27"/>
  <c r="CZ13" i="27"/>
  <c r="CY13" i="27"/>
  <c r="CX13" i="27"/>
  <c r="CW13" i="27"/>
  <c r="CV13" i="27"/>
  <c r="CU13" i="27"/>
  <c r="CT13" i="27"/>
  <c r="CS13" i="27"/>
  <c r="CR13" i="27"/>
  <c r="CQ13" i="27"/>
  <c r="CP13" i="27"/>
  <c r="CO13" i="27"/>
  <c r="CN13" i="27"/>
  <c r="CM13" i="27"/>
  <c r="CL13" i="27"/>
  <c r="CK13" i="27"/>
  <c r="CJ13" i="27"/>
  <c r="CG13" i="27"/>
  <c r="G127" i="6" s="1"/>
  <c r="CF13" i="27"/>
  <c r="CE13" i="27"/>
  <c r="F131" i="6" s="1"/>
  <c r="CD13" i="27"/>
  <c r="CC13" i="27"/>
  <c r="CB13" i="27"/>
  <c r="CA13" i="27"/>
  <c r="BZ13" i="27"/>
  <c r="BY13" i="27"/>
  <c r="BX13" i="27"/>
  <c r="BW13" i="27"/>
  <c r="BV13" i="27"/>
  <c r="BU13" i="27"/>
  <c r="BT13" i="27"/>
  <c r="BS13" i="27"/>
  <c r="BR13" i="27"/>
  <c r="BQ13" i="27"/>
  <c r="BP13" i="27"/>
  <c r="BO13" i="27"/>
  <c r="BN13" i="27"/>
  <c r="BM13" i="27"/>
  <c r="BL13" i="27"/>
  <c r="BK13" i="27"/>
  <c r="BJ13" i="27"/>
  <c r="BI13" i="27"/>
  <c r="BH13" i="27"/>
  <c r="BG13" i="27"/>
  <c r="BF13" i="27"/>
  <c r="BE13" i="27"/>
  <c r="BD13" i="27"/>
  <c r="BC13" i="27"/>
  <c r="BB13" i="27"/>
  <c r="BA13" i="27"/>
  <c r="AZ13" i="27"/>
  <c r="AY13" i="27"/>
  <c r="AX13" i="27"/>
  <c r="AW13" i="27"/>
  <c r="AV13" i="27"/>
  <c r="AU13" i="27"/>
  <c r="AT13" i="27"/>
  <c r="AS13" i="27"/>
  <c r="AR13" i="27"/>
  <c r="AQ13" i="27"/>
  <c r="AP13" i="27"/>
  <c r="AO13" i="27"/>
  <c r="AN13" i="27"/>
  <c r="AM13" i="27"/>
  <c r="AL13" i="27"/>
  <c r="AI13" i="27"/>
  <c r="AH13" i="27"/>
  <c r="AG13" i="27"/>
  <c r="AF13" i="27"/>
  <c r="AE13" i="27"/>
  <c r="AD13" i="27"/>
  <c r="AC13" i="27"/>
  <c r="AB13" i="27"/>
  <c r="AA13" i="27"/>
  <c r="Z13" i="27"/>
  <c r="Y13" i="27"/>
  <c r="X13" i="27"/>
  <c r="W13" i="27"/>
  <c r="V13" i="27"/>
  <c r="U13" i="27"/>
  <c r="T13" i="27"/>
  <c r="S13" i="27"/>
  <c r="R13" i="27"/>
  <c r="Q13" i="27"/>
  <c r="P13" i="27"/>
  <c r="O13" i="27"/>
  <c r="N13" i="27"/>
  <c r="M13" i="27"/>
  <c r="L13" i="27"/>
  <c r="K13" i="27"/>
  <c r="B12" i="27"/>
  <c r="CG7" i="27"/>
  <c r="CF7" i="27" s="1"/>
  <c r="CG6" i="27"/>
  <c r="CE3" i="27"/>
  <c r="H121" i="6"/>
  <c r="F121" i="6"/>
  <c r="F122" i="6" s="1"/>
  <c r="E121" i="6"/>
  <c r="D121" i="6"/>
  <c r="H117" i="6"/>
  <c r="F117" i="6"/>
  <c r="H116" i="6"/>
  <c r="F116" i="6"/>
  <c r="H115" i="6"/>
  <c r="F115" i="6"/>
  <c r="H114" i="6"/>
  <c r="F114" i="6"/>
  <c r="H113" i="6"/>
  <c r="F113" i="6"/>
  <c r="H112" i="6"/>
  <c r="F112" i="6"/>
  <c r="E112" i="6"/>
  <c r="D112" i="6"/>
  <c r="H111" i="6"/>
  <c r="F111" i="6"/>
  <c r="E111" i="6"/>
  <c r="D111" i="6"/>
  <c r="H110" i="6"/>
  <c r="F110" i="6"/>
  <c r="E110" i="6"/>
  <c r="D110" i="6"/>
  <c r="H109" i="6"/>
  <c r="F109" i="6"/>
  <c r="E109" i="6"/>
  <c r="D109" i="6"/>
  <c r="H108" i="6"/>
  <c r="F108" i="6"/>
  <c r="E108" i="6"/>
  <c r="D108" i="6"/>
  <c r="H107" i="6"/>
  <c r="F107" i="6"/>
  <c r="E107" i="6"/>
  <c r="D107" i="6"/>
  <c r="H106" i="6"/>
  <c r="F106" i="6"/>
  <c r="E106" i="6"/>
  <c r="D106" i="6"/>
  <c r="H105" i="6"/>
  <c r="F105" i="6"/>
  <c r="E105" i="6"/>
  <c r="D105" i="6"/>
  <c r="H104" i="6"/>
  <c r="F104" i="6"/>
  <c r="E104" i="6"/>
  <c r="D104" i="6"/>
  <c r="H103" i="6"/>
  <c r="F103" i="6"/>
  <c r="E103" i="6"/>
  <c r="D103" i="6"/>
  <c r="H102" i="6"/>
  <c r="F102" i="6"/>
  <c r="E102" i="6"/>
  <c r="D102" i="6"/>
  <c r="H101" i="6"/>
  <c r="F101" i="6"/>
  <c r="E101" i="6"/>
  <c r="D101" i="6"/>
  <c r="H100" i="6"/>
  <c r="F100" i="6"/>
  <c r="E100" i="6"/>
  <c r="D100" i="6"/>
  <c r="H99" i="6"/>
  <c r="F99" i="6"/>
  <c r="E99" i="6"/>
  <c r="D99" i="6"/>
  <c r="H98" i="6"/>
  <c r="F98" i="6"/>
  <c r="E98" i="6"/>
  <c r="D98" i="6"/>
  <c r="H97" i="6"/>
  <c r="F97" i="6"/>
  <c r="E97" i="6"/>
  <c r="D97" i="6"/>
  <c r="H96" i="6"/>
  <c r="F96" i="6"/>
  <c r="E96" i="6"/>
  <c r="D96" i="6"/>
  <c r="H95" i="6"/>
  <c r="F95" i="6"/>
  <c r="E95" i="6"/>
  <c r="D95" i="6"/>
  <c r="H94" i="6"/>
  <c r="F94" i="6"/>
  <c r="E94" i="6"/>
  <c r="D94" i="6"/>
  <c r="H93" i="6"/>
  <c r="F93" i="6"/>
  <c r="E93" i="6"/>
  <c r="D93" i="6"/>
  <c r="H92" i="6"/>
  <c r="F92" i="6"/>
  <c r="E92" i="6"/>
  <c r="D92" i="6"/>
  <c r="H91" i="6"/>
  <c r="F91" i="6"/>
  <c r="E91" i="6"/>
  <c r="D91" i="6"/>
  <c r="H90" i="6"/>
  <c r="F90" i="6"/>
  <c r="E90" i="6"/>
  <c r="D90" i="6"/>
  <c r="H89" i="6"/>
  <c r="F89" i="6"/>
  <c r="E89" i="6"/>
  <c r="D89" i="6"/>
  <c r="H88" i="6"/>
  <c r="F88" i="6"/>
  <c r="E88" i="6"/>
  <c r="D88" i="6"/>
  <c r="H87" i="6"/>
  <c r="F87" i="6"/>
  <c r="E87" i="6"/>
  <c r="D87" i="6"/>
  <c r="H86" i="6"/>
  <c r="F86" i="6"/>
  <c r="E86" i="6"/>
  <c r="D86" i="6"/>
  <c r="H85" i="6"/>
  <c r="F85" i="6"/>
  <c r="F118" i="6" s="1"/>
  <c r="E85" i="6"/>
  <c r="D85" i="6"/>
  <c r="F82" i="6"/>
  <c r="K81" i="6"/>
  <c r="F81" i="6"/>
  <c r="K80" i="6"/>
  <c r="H80" i="6"/>
  <c r="F80" i="6"/>
  <c r="K79" i="6"/>
  <c r="H79" i="6"/>
  <c r="F79" i="6"/>
  <c r="K78" i="6"/>
  <c r="H78" i="6"/>
  <c r="F78" i="6"/>
  <c r="K77" i="6"/>
  <c r="H77" i="6"/>
  <c r="F77" i="6"/>
  <c r="K76" i="6"/>
  <c r="H76" i="6"/>
  <c r="F76" i="6"/>
  <c r="K75" i="6"/>
  <c r="H75" i="6"/>
  <c r="F75" i="6"/>
  <c r="K74" i="6"/>
  <c r="H74" i="6"/>
  <c r="F74" i="6"/>
  <c r="K73" i="6"/>
  <c r="H73" i="6"/>
  <c r="F73" i="6"/>
  <c r="K72" i="6"/>
  <c r="H72" i="6"/>
  <c r="F72" i="6"/>
  <c r="K71" i="6"/>
  <c r="H71" i="6"/>
  <c r="F71" i="6"/>
  <c r="K70" i="6"/>
  <c r="H70" i="6"/>
  <c r="F70" i="6"/>
  <c r="K69" i="6"/>
  <c r="H69" i="6"/>
  <c r="F69" i="6"/>
  <c r="K68" i="6"/>
  <c r="H68" i="6"/>
  <c r="F68" i="6"/>
  <c r="K67" i="6"/>
  <c r="H67" i="6"/>
  <c r="F67" i="6"/>
  <c r="K66" i="6"/>
  <c r="H66" i="6"/>
  <c r="F66" i="6"/>
  <c r="K65" i="6"/>
  <c r="H65" i="6"/>
  <c r="F65" i="6"/>
  <c r="K64" i="6"/>
  <c r="H64" i="6"/>
  <c r="F64" i="6"/>
  <c r="K63" i="6"/>
  <c r="H63" i="6"/>
  <c r="F63" i="6"/>
  <c r="K62" i="6"/>
  <c r="H62" i="6"/>
  <c r="F62" i="6"/>
  <c r="K61" i="6"/>
  <c r="H61" i="6"/>
  <c r="F61" i="6"/>
  <c r="K60" i="6"/>
  <c r="H60" i="6"/>
  <c r="F60" i="6"/>
  <c r="K59" i="6"/>
  <c r="H59" i="6"/>
  <c r="F59" i="6"/>
  <c r="K58" i="6"/>
  <c r="H58" i="6"/>
  <c r="F58" i="6"/>
  <c r="K57" i="6"/>
  <c r="H57" i="6"/>
  <c r="F57" i="6"/>
  <c r="K56" i="6"/>
  <c r="H56" i="6"/>
  <c r="F56" i="6"/>
  <c r="K55" i="6"/>
  <c r="H55" i="6"/>
  <c r="F55" i="6"/>
  <c r="K54" i="6"/>
  <c r="H54" i="6"/>
  <c r="F54" i="6"/>
  <c r="K53" i="6"/>
  <c r="H53" i="6"/>
  <c r="F53" i="6"/>
  <c r="K52" i="6"/>
  <c r="H52" i="6"/>
  <c r="F52" i="6"/>
  <c r="K51" i="6"/>
  <c r="H51" i="6"/>
  <c r="F51" i="6"/>
  <c r="K50" i="6"/>
  <c r="H50" i="6"/>
  <c r="F50" i="6"/>
  <c r="K49" i="6"/>
  <c r="H49" i="6"/>
  <c r="F49" i="6"/>
  <c r="K48" i="6"/>
  <c r="H48" i="6"/>
  <c r="F48" i="6"/>
  <c r="K47" i="6"/>
  <c r="H47" i="6"/>
  <c r="F47" i="6"/>
  <c r="K46" i="6"/>
  <c r="H46" i="6"/>
  <c r="F46" i="6"/>
  <c r="K45" i="6"/>
  <c r="H45" i="6"/>
  <c r="F45" i="6"/>
  <c r="K44" i="6"/>
  <c r="H44" i="6"/>
  <c r="F44" i="6"/>
  <c r="K43" i="6"/>
  <c r="H43" i="6"/>
  <c r="F43" i="6"/>
  <c r="K42" i="6"/>
  <c r="H42" i="6"/>
  <c r="F42" i="6"/>
  <c r="K41" i="6"/>
  <c r="H41" i="6"/>
  <c r="F41" i="6"/>
  <c r="K40" i="6"/>
  <c r="H40" i="6"/>
  <c r="F40" i="6"/>
  <c r="K39" i="6"/>
  <c r="H39" i="6"/>
  <c r="F39" i="6"/>
  <c r="F35" i="6"/>
  <c r="K34" i="6"/>
  <c r="H34" i="6"/>
  <c r="F34" i="6"/>
  <c r="E34" i="6"/>
  <c r="D34" i="6"/>
  <c r="J32" i="6"/>
  <c r="F32" i="6"/>
  <c r="K31" i="6"/>
  <c r="I31" i="6"/>
  <c r="H31" i="6"/>
  <c r="F31" i="6"/>
  <c r="E31" i="6"/>
  <c r="D31" i="6"/>
  <c r="K30" i="6"/>
  <c r="I30" i="6"/>
  <c r="H30" i="6"/>
  <c r="F30" i="6"/>
  <c r="E30" i="6"/>
  <c r="D30" i="6"/>
  <c r="K29" i="6"/>
  <c r="I29" i="6"/>
  <c r="H29" i="6"/>
  <c r="F29" i="6"/>
  <c r="E29" i="6"/>
  <c r="D29" i="6"/>
  <c r="K28" i="6"/>
  <c r="I28" i="6"/>
  <c r="H28" i="6"/>
  <c r="F28" i="6"/>
  <c r="E28" i="6"/>
  <c r="D28" i="6"/>
  <c r="K27" i="6"/>
  <c r="I27" i="6"/>
  <c r="H27" i="6"/>
  <c r="F27" i="6"/>
  <c r="E27" i="6"/>
  <c r="D27" i="6"/>
  <c r="K26" i="6"/>
  <c r="I26" i="6"/>
  <c r="H26" i="6"/>
  <c r="F26" i="6"/>
  <c r="E26" i="6"/>
  <c r="D26" i="6"/>
  <c r="K25" i="6"/>
  <c r="I25" i="6"/>
  <c r="H25" i="6"/>
  <c r="F25" i="6"/>
  <c r="E25" i="6"/>
  <c r="D25" i="6"/>
  <c r="K24" i="6"/>
  <c r="I24" i="6"/>
  <c r="H24" i="6"/>
  <c r="F24" i="6"/>
  <c r="E24" i="6"/>
  <c r="D24" i="6"/>
  <c r="K23" i="6"/>
  <c r="I23" i="6"/>
  <c r="H23" i="6"/>
  <c r="F23" i="6"/>
  <c r="E23" i="6"/>
  <c r="D23" i="6"/>
  <c r="K22" i="6"/>
  <c r="I22" i="6"/>
  <c r="H22" i="6"/>
  <c r="F22" i="6"/>
  <c r="E22" i="6"/>
  <c r="D22" i="6"/>
  <c r="K21" i="6"/>
  <c r="I21" i="6"/>
  <c r="H21" i="6"/>
  <c r="F21" i="6"/>
  <c r="E21" i="6"/>
  <c r="D21" i="6"/>
  <c r="K20" i="6"/>
  <c r="I20" i="6"/>
  <c r="H20" i="6"/>
  <c r="F20" i="6"/>
  <c r="E20" i="6"/>
  <c r="D20" i="6"/>
  <c r="K19" i="6"/>
  <c r="I19" i="6"/>
  <c r="H19" i="6"/>
  <c r="F19" i="6"/>
  <c r="E19" i="6"/>
  <c r="D19" i="6"/>
  <c r="K18" i="6"/>
  <c r="I18" i="6"/>
  <c r="H18" i="6"/>
  <c r="F18" i="6"/>
  <c r="E18" i="6"/>
  <c r="D18" i="6"/>
  <c r="K17" i="6"/>
  <c r="I17" i="6"/>
  <c r="H17" i="6"/>
  <c r="F17" i="6"/>
  <c r="E17" i="6"/>
  <c r="D17" i="6"/>
  <c r="K16" i="6"/>
  <c r="I16" i="6"/>
  <c r="H16" i="6"/>
  <c r="F16" i="6"/>
  <c r="E16" i="6"/>
  <c r="D16" i="6"/>
  <c r="K15" i="6"/>
  <c r="I15" i="6"/>
  <c r="H15" i="6"/>
  <c r="F15" i="6"/>
  <c r="E15" i="6"/>
  <c r="D15" i="6"/>
  <c r="K14" i="6"/>
  <c r="I14" i="6"/>
  <c r="H14" i="6"/>
  <c r="F14" i="6"/>
  <c r="E14" i="6"/>
  <c r="D14" i="6"/>
  <c r="K13" i="6"/>
  <c r="H13" i="6"/>
  <c r="F13" i="6"/>
  <c r="E13" i="6"/>
  <c r="D13" i="6"/>
  <c r="K12" i="6"/>
  <c r="H12" i="6"/>
  <c r="F12" i="6"/>
  <c r="E12" i="6"/>
  <c r="D12" i="6"/>
  <c r="K11" i="6"/>
  <c r="H11" i="6"/>
  <c r="F11" i="6"/>
  <c r="E11" i="6"/>
  <c r="D11" i="6"/>
  <c r="K10" i="6"/>
  <c r="H10" i="6"/>
  <c r="F10" i="6"/>
  <c r="E10" i="6"/>
  <c r="D10" i="6"/>
  <c r="K9" i="6"/>
  <c r="H9" i="6"/>
  <c r="F9" i="6"/>
  <c r="E9" i="6"/>
  <c r="D9" i="6"/>
  <c r="K8" i="6"/>
  <c r="H8" i="6"/>
  <c r="F8" i="6"/>
  <c r="E8" i="6"/>
  <c r="D8" i="6"/>
  <c r="K7" i="6"/>
  <c r="H7" i="6"/>
  <c r="F7" i="6"/>
  <c r="E7" i="6"/>
  <c r="D7" i="6"/>
  <c r="K6" i="6"/>
  <c r="H6" i="6"/>
  <c r="F6" i="6"/>
  <c r="E6" i="6"/>
  <c r="D6" i="6"/>
  <c r="K4" i="6"/>
  <c r="H4" i="6"/>
  <c r="F4" i="6"/>
  <c r="E4" i="6"/>
  <c r="D4" i="6"/>
  <c r="L3" i="6"/>
  <c r="K3" i="6"/>
  <c r="H3" i="6"/>
  <c r="F3" i="6"/>
  <c r="E3" i="6"/>
  <c r="D3" i="6"/>
  <c r="AO14" i="27" l="1"/>
  <c r="AJ14" i="27"/>
  <c r="AF68" i="27"/>
  <c r="S63" i="27"/>
  <c r="BO63" i="27" s="1"/>
  <c r="AF43" i="27"/>
  <c r="AG14" i="27"/>
  <c r="AL14" i="27"/>
  <c r="T27" i="27"/>
  <c r="AF67" i="27"/>
  <c r="AF41" i="27"/>
  <c r="BR41" i="27" s="1"/>
  <c r="S24" i="27"/>
  <c r="BO24" i="27" s="1"/>
  <c r="S35" i="27"/>
  <c r="BM35" i="27" s="1"/>
  <c r="S38" i="27"/>
  <c r="BH38" i="27" s="1"/>
  <c r="AF38" i="27"/>
  <c r="AK14" i="27"/>
  <c r="BJ19" i="27"/>
  <c r="BI61" i="27"/>
  <c r="AF92" i="27"/>
  <c r="BR92" i="27" s="1"/>
  <c r="AI14" i="27"/>
  <c r="AM14" i="27"/>
  <c r="BN92" i="27"/>
  <c r="BM92" i="27"/>
  <c r="BO92" i="27"/>
  <c r="AF42" i="27"/>
  <c r="BI33" i="27"/>
  <c r="AF78" i="27"/>
  <c r="BR78" i="27" s="1"/>
  <c r="AF40" i="27"/>
  <c r="BR40" i="27" s="1"/>
  <c r="BU92" i="27"/>
  <c r="BN56" i="27"/>
  <c r="BU79" i="27"/>
  <c r="BN61" i="27"/>
  <c r="BU78" i="27"/>
  <c r="S68" i="27"/>
  <c r="AF51" i="27"/>
  <c r="BR51" i="27" s="1"/>
  <c r="AF82" i="27"/>
  <c r="BR82" i="27" s="1"/>
  <c r="BJ33" i="27"/>
  <c r="BI56" i="27"/>
  <c r="AF57" i="27"/>
  <c r="AF47" i="27"/>
  <c r="BR47" i="27" s="1"/>
  <c r="AF50" i="27"/>
  <c r="BR50" i="27" s="1"/>
  <c r="BO90" i="27"/>
  <c r="BH90" i="27"/>
  <c r="AF27" i="27"/>
  <c r="S27" i="27"/>
  <c r="BN27" i="27" s="1"/>
  <c r="AF80" i="27"/>
  <c r="BR80" i="27" s="1"/>
  <c r="S29" i="27"/>
  <c r="BN29" i="27" s="1"/>
  <c r="AF52" i="27"/>
  <c r="AF39" i="27"/>
  <c r="BR39" i="27" s="1"/>
  <c r="AF25" i="27"/>
  <c r="BG25" i="27" s="1"/>
  <c r="BN78" i="27"/>
  <c r="BJ25" i="27"/>
  <c r="AF77" i="27"/>
  <c r="BR77" i="27" s="1"/>
  <c r="BM25" i="27"/>
  <c r="BH59" i="27"/>
  <c r="BH92" i="27"/>
  <c r="S41" i="27"/>
  <c r="BI41" i="27" s="1"/>
  <c r="S77" i="27"/>
  <c r="BM77" i="27" s="1"/>
  <c r="AF63" i="27"/>
  <c r="BR63" i="27" s="1"/>
  <c r="AF21" i="27"/>
  <c r="BN25" i="27"/>
  <c r="BI59" i="27"/>
  <c r="BM66" i="27"/>
  <c r="BI92" i="27"/>
  <c r="S82" i="27"/>
  <c r="BN82" i="27" s="1"/>
  <c r="AF24" i="27"/>
  <c r="BR24" i="27" s="1"/>
  <c r="BO25" i="27"/>
  <c r="BJ59" i="27"/>
  <c r="S52" i="27"/>
  <c r="AF33" i="27"/>
  <c r="BR33" i="27" s="1"/>
  <c r="BO59" i="27"/>
  <c r="BU84" i="27"/>
  <c r="S21" i="27"/>
  <c r="BO21" i="27" s="1"/>
  <c r="S91" i="27"/>
  <c r="BO91" i="27" s="1"/>
  <c r="AF44" i="27"/>
  <c r="BR44" i="27" s="1"/>
  <c r="BH28" i="27"/>
  <c r="BO28" i="27"/>
  <c r="BN28" i="27"/>
  <c r="BI28" i="27"/>
  <c r="BM28" i="27"/>
  <c r="BJ28" i="27"/>
  <c r="BN64" i="27"/>
  <c r="BM64" i="27"/>
  <c r="BJ64" i="27"/>
  <c r="BI64" i="27"/>
  <c r="BH64" i="27"/>
  <c r="BO64" i="27"/>
  <c r="BO37" i="27"/>
  <c r="BN37" i="27"/>
  <c r="BM37" i="27"/>
  <c r="BJ37" i="27"/>
  <c r="BH37" i="27"/>
  <c r="BI37" i="27"/>
  <c r="S79" i="27"/>
  <c r="S49" i="27"/>
  <c r="BO76" i="27"/>
  <c r="BJ76" i="27"/>
  <c r="BI76" i="27"/>
  <c r="BH76" i="27"/>
  <c r="BO17" i="27"/>
  <c r="BN17" i="27"/>
  <c r="BM17" i="27"/>
  <c r="BH17" i="27"/>
  <c r="BU47" i="27"/>
  <c r="S47" i="27"/>
  <c r="BM61" i="27"/>
  <c r="BJ61" i="27"/>
  <c r="BH32" i="27"/>
  <c r="BH88" i="27"/>
  <c r="BI23" i="27"/>
  <c r="BH23" i="27"/>
  <c r="BO23" i="27"/>
  <c r="S50" i="27"/>
  <c r="S58" i="27"/>
  <c r="BO70" i="27"/>
  <c r="BJ70" i="27"/>
  <c r="BI70" i="27"/>
  <c r="BH70" i="27"/>
  <c r="BO75" i="27"/>
  <c r="BJ75" i="27"/>
  <c r="BO86" i="27"/>
  <c r="BN86" i="27"/>
  <c r="BJ86" i="27"/>
  <c r="BH33" i="27"/>
  <c r="BO33" i="27"/>
  <c r="BN33" i="27"/>
  <c r="BN70" i="27"/>
  <c r="BQ70" i="27" s="1"/>
  <c r="BO67" i="27"/>
  <c r="BJ67" i="27"/>
  <c r="BI67" i="27"/>
  <c r="BH67" i="27"/>
  <c r="BO51" i="27"/>
  <c r="BN51" i="27"/>
  <c r="BM51" i="27"/>
  <c r="BJ51" i="27"/>
  <c r="BI51" i="27"/>
  <c r="BN62" i="27"/>
  <c r="BM62" i="27"/>
  <c r="BH62" i="27"/>
  <c r="BJ62" i="27"/>
  <c r="BI62" i="27"/>
  <c r="S18" i="27"/>
  <c r="BJ17" i="27"/>
  <c r="BM23" i="27"/>
  <c r="BH51" i="27"/>
  <c r="BO61" i="27"/>
  <c r="BN84" i="27"/>
  <c r="BO84" i="27"/>
  <c r="BI84" i="27"/>
  <c r="BH84" i="27"/>
  <c r="BO88" i="27"/>
  <c r="BJ88" i="27"/>
  <c r="BN88" i="27"/>
  <c r="BM88" i="27"/>
  <c r="BJ83" i="27"/>
  <c r="BI83" i="27"/>
  <c r="BH83" i="27"/>
  <c r="BO83" i="27"/>
  <c r="BO32" i="27"/>
  <c r="BN32" i="27"/>
  <c r="BM32" i="27"/>
  <c r="BJ32" i="27"/>
  <c r="BM90" i="27"/>
  <c r="BJ90" i="27"/>
  <c r="BI90" i="27"/>
  <c r="BI26" i="27"/>
  <c r="BM26" i="27"/>
  <c r="AC43" i="27"/>
  <c r="S43" i="27"/>
  <c r="AC65" i="27"/>
  <c r="S65" i="27"/>
  <c r="BU20" i="27"/>
  <c r="S20" i="27"/>
  <c r="BO19" i="27"/>
  <c r="BN19" i="27"/>
  <c r="BM19" i="27"/>
  <c r="BH19" i="27"/>
  <c r="BU85" i="27"/>
  <c r="S85" i="27"/>
  <c r="BU16" i="27"/>
  <c r="BN23" i="27"/>
  <c r="BO62" i="27"/>
  <c r="BM75" i="27"/>
  <c r="BM83" i="27"/>
  <c r="BO42" i="27"/>
  <c r="BN42" i="27"/>
  <c r="BM42" i="27"/>
  <c r="BJ42" i="27"/>
  <c r="BI42" i="27"/>
  <c r="BO39" i="27"/>
  <c r="BJ39" i="27"/>
  <c r="BN39" i="27"/>
  <c r="BM39" i="27"/>
  <c r="BM56" i="27"/>
  <c r="BJ56" i="27"/>
  <c r="BN90" i="27"/>
  <c r="BO44" i="27"/>
  <c r="BN44" i="27"/>
  <c r="BI44" i="27"/>
  <c r="BM44" i="27"/>
  <c r="BJ44" i="27"/>
  <c r="BO78" i="27"/>
  <c r="BJ78" i="27"/>
  <c r="BI78" i="27"/>
  <c r="BH78" i="27"/>
  <c r="BN75" i="27"/>
  <c r="BN83" i="27"/>
  <c r="BN55" i="27"/>
  <c r="BM55" i="27"/>
  <c r="BH55" i="27"/>
  <c r="BJ55" i="27"/>
  <c r="BI55" i="27"/>
  <c r="BI17" i="27"/>
  <c r="BI39" i="27"/>
  <c r="BO56" i="27"/>
  <c r="BU71" i="27"/>
  <c r="S71" i="27"/>
  <c r="BM67" i="27"/>
  <c r="BM76" i="27"/>
  <c r="BJ84" i="27"/>
  <c r="BJ92" i="27"/>
  <c r="S40" i="27"/>
  <c r="BN40" i="27" s="1"/>
  <c r="S54" i="27"/>
  <c r="BN54" i="27" s="1"/>
  <c r="S80" i="27"/>
  <c r="S31" i="27"/>
  <c r="S46" i="27"/>
  <c r="S72" i="27"/>
  <c r="BH72" i="27" s="1"/>
  <c r="S57" i="27"/>
  <c r="BH25" i="27"/>
  <c r="BM59" i="27"/>
  <c r="S73" i="27"/>
  <c r="S34" i="27"/>
  <c r="S48" i="27"/>
  <c r="S89" i="27"/>
  <c r="BH89" i="27" s="1"/>
  <c r="BJ26" i="27"/>
  <c r="BJ66" i="27"/>
  <c r="BN26" i="27"/>
  <c r="BN66" i="27"/>
  <c r="BO26" i="27"/>
  <c r="BO66" i="27"/>
  <c r="BH75" i="27"/>
  <c r="BH86" i="27"/>
  <c r="BI75" i="27"/>
  <c r="BI86" i="27"/>
  <c r="BM86" i="27"/>
  <c r="BH26" i="27"/>
  <c r="BH66" i="27"/>
  <c r="T93" i="27"/>
  <c r="BS29" i="27"/>
  <c r="BU50" i="27"/>
  <c r="AD34" i="27"/>
  <c r="AC34" i="27"/>
  <c r="AC36" i="27" s="1"/>
  <c r="AL94" i="27"/>
  <c r="AL676" i="27" s="1"/>
  <c r="AD52" i="27"/>
  <c r="AC52" i="27"/>
  <c r="BU49" i="27"/>
  <c r="BR35" i="27"/>
  <c r="BR48" i="27"/>
  <c r="BR49" i="27"/>
  <c r="CF6" i="27"/>
  <c r="AF96" i="27"/>
  <c r="BR96" i="27" s="1"/>
  <c r="AE92" i="27"/>
  <c r="CE6" i="27"/>
  <c r="AE34" i="27"/>
  <c r="BU39" i="27"/>
  <c r="CR16" i="27"/>
  <c r="CU16" i="27" s="1"/>
  <c r="AE18" i="27"/>
  <c r="AE48" i="27"/>
  <c r="AD39" i="27"/>
  <c r="AE49" i="27"/>
  <c r="AE35" i="27"/>
  <c r="AE47" i="27"/>
  <c r="AE33" i="27"/>
  <c r="CR59" i="27"/>
  <c r="CU59" i="27" s="1"/>
  <c r="AE21" i="27"/>
  <c r="AE82" i="27"/>
  <c r="AE58" i="27"/>
  <c r="AE46" i="27"/>
  <c r="AE44" i="27"/>
  <c r="AE80" i="27"/>
  <c r="AE68" i="27"/>
  <c r="AE69" i="27" s="1"/>
  <c r="AE56" i="27"/>
  <c r="BG56" i="27" s="1"/>
  <c r="AE43" i="27"/>
  <c r="AE27" i="27"/>
  <c r="AE79" i="27"/>
  <c r="AE67" i="27"/>
  <c r="AE42" i="27"/>
  <c r="AE78" i="27"/>
  <c r="AE66" i="27"/>
  <c r="BG66" i="27" s="1"/>
  <c r="AE41" i="27"/>
  <c r="AE77" i="27"/>
  <c r="AE65" i="27"/>
  <c r="AE40" i="27"/>
  <c r="AE24" i="27"/>
  <c r="AE76" i="27"/>
  <c r="BG76" i="27" s="1"/>
  <c r="AE51" i="27"/>
  <c r="AE39" i="27"/>
  <c r="CS19" i="27"/>
  <c r="CV19" i="27" s="1"/>
  <c r="AE63" i="27"/>
  <c r="BR76" i="27"/>
  <c r="CH14" i="27"/>
  <c r="CS37" i="27"/>
  <c r="CR37" i="27"/>
  <c r="AD67" i="27"/>
  <c r="CS16" i="27"/>
  <c r="CS20" i="27"/>
  <c r="DF22" i="27"/>
  <c r="AC17" i="27"/>
  <c r="AF17" i="27" s="1"/>
  <c r="CS33" i="27"/>
  <c r="CV89" i="27"/>
  <c r="CH676" i="27"/>
  <c r="CK676" i="27"/>
  <c r="DF81" i="27"/>
  <c r="CS88" i="27"/>
  <c r="CV88" i="27" s="1"/>
  <c r="CM676" i="27"/>
  <c r="AV14" i="27"/>
  <c r="CR15" i="27"/>
  <c r="CU15" i="27" s="1"/>
  <c r="CN676" i="27"/>
  <c r="CO676" i="27"/>
  <c r="CR51" i="27"/>
  <c r="CU51" i="27" s="1"/>
  <c r="CX51" i="27" s="1"/>
  <c r="CR63" i="27"/>
  <c r="CU63" i="27" s="1"/>
  <c r="CX63" i="27" s="1"/>
  <c r="AD65" i="27"/>
  <c r="CR20" i="27"/>
  <c r="CU20" i="27" s="1"/>
  <c r="BU26" i="27"/>
  <c r="CQ37" i="27"/>
  <c r="CT37" i="27" s="1"/>
  <c r="CW37" i="27" s="1"/>
  <c r="CV20" i="27"/>
  <c r="CS59" i="27"/>
  <c r="CV90" i="27"/>
  <c r="BW53" i="27"/>
  <c r="CS51" i="27"/>
  <c r="BU75" i="27"/>
  <c r="CJ22" i="27"/>
  <c r="P14" i="27"/>
  <c r="AX14" i="27"/>
  <c r="BF14" i="27"/>
  <c r="CS89" i="27"/>
  <c r="AD18" i="27"/>
  <c r="BU23" i="27"/>
  <c r="DA53" i="27"/>
  <c r="BS60" i="27"/>
  <c r="BV14" i="27"/>
  <c r="AH14" i="27"/>
  <c r="CS15" i="27"/>
  <c r="CL22" i="27"/>
  <c r="CQ55" i="27"/>
  <c r="CT55" i="27" s="1"/>
  <c r="CW55" i="27" s="1"/>
  <c r="BW87" i="27"/>
  <c r="DG93" i="27"/>
  <c r="CV26" i="27"/>
  <c r="CX26" i="27" s="1"/>
  <c r="BW81" i="27"/>
  <c r="V14" i="27"/>
  <c r="CP36" i="27"/>
  <c r="CQ71" i="27"/>
  <c r="CT71" i="27" s="1"/>
  <c r="CW71" i="27" s="1"/>
  <c r="AY14" i="27"/>
  <c r="CS71" i="27"/>
  <c r="CQ72" i="27"/>
  <c r="CT72" i="27" s="1"/>
  <c r="CW72" i="27" s="1"/>
  <c r="CQ33" i="27"/>
  <c r="CT33" i="27" s="1"/>
  <c r="CW33" i="27" s="1"/>
  <c r="AR14" i="27"/>
  <c r="CL45" i="27"/>
  <c r="CV71" i="27"/>
  <c r="CX71" i="27" s="1"/>
  <c r="CR72" i="27"/>
  <c r="CU72" i="27" s="1"/>
  <c r="CX72" i="27" s="1"/>
  <c r="BW93" i="27"/>
  <c r="CR33" i="27"/>
  <c r="CU33" i="27" s="1"/>
  <c r="CX33" i="27" s="1"/>
  <c r="AS14" i="27"/>
  <c r="CS72" i="27"/>
  <c r="O14" i="27"/>
  <c r="AT14" i="27"/>
  <c r="BE14" i="27"/>
  <c r="AB30" i="27"/>
  <c r="AD27" i="27"/>
  <c r="AW14" i="27"/>
  <c r="BU17" i="27"/>
  <c r="X94" i="27"/>
  <c r="X676" i="27" s="1"/>
  <c r="AO94" i="27"/>
  <c r="AO676" i="27" s="1"/>
  <c r="BA94" i="27"/>
  <c r="BA676" i="27" s="1"/>
  <c r="R14" i="27"/>
  <c r="W14" i="27"/>
  <c r="CJ87" i="27"/>
  <c r="BU83" i="27"/>
  <c r="Y94" i="27"/>
  <c r="Y676" i="27" s="1"/>
  <c r="AP94" i="27"/>
  <c r="AP676" i="27" s="1"/>
  <c r="BB94" i="27"/>
  <c r="BB676" i="27" s="1"/>
  <c r="DF60" i="27"/>
  <c r="Z94" i="27"/>
  <c r="Z676" i="27" s="1"/>
  <c r="AQ94" i="27"/>
  <c r="AQ676" i="27" s="1"/>
  <c r="BC94" i="27"/>
  <c r="BC676" i="27" s="1"/>
  <c r="CL30" i="27"/>
  <c r="CR61" i="27"/>
  <c r="CU61" i="27" s="1"/>
  <c r="CQ82" i="27"/>
  <c r="CT82" i="27" s="1"/>
  <c r="DF93" i="27"/>
  <c r="CQ91" i="27"/>
  <c r="CT91" i="27" s="1"/>
  <c r="CW91" i="27" s="1"/>
  <c r="L14" i="27"/>
  <c r="AZ14" i="27"/>
  <c r="M94" i="27"/>
  <c r="M676" i="27" s="1"/>
  <c r="AR94" i="27"/>
  <c r="AR676" i="27" s="1"/>
  <c r="BD94" i="27"/>
  <c r="BD676" i="27" s="1"/>
  <c r="CQ41" i="27"/>
  <c r="CT41" i="27" s="1"/>
  <c r="CW41" i="27" s="1"/>
  <c r="CS61" i="27"/>
  <c r="AC80" i="27"/>
  <c r="CQ80" i="27"/>
  <c r="CT80" i="27" s="1"/>
  <c r="CW80" i="27" s="1"/>
  <c r="AN14" i="27"/>
  <c r="BA14" i="27"/>
  <c r="AC18" i="27"/>
  <c r="N94" i="27"/>
  <c r="N676" i="27" s="1"/>
  <c r="AS94" i="27"/>
  <c r="BE94" i="27"/>
  <c r="BE676" i="27" s="1"/>
  <c r="CQ23" i="27"/>
  <c r="CT23" i="27" s="1"/>
  <c r="CW23" i="27" s="1"/>
  <c r="BW36" i="27"/>
  <c r="AD40" i="27"/>
  <c r="CR41" i="27"/>
  <c r="CU41" i="27" s="1"/>
  <c r="CX41" i="27" s="1"/>
  <c r="CV61" i="27"/>
  <c r="DF74" i="27"/>
  <c r="AD80" i="27"/>
  <c r="CS82" i="27"/>
  <c r="CR82" i="27" s="1"/>
  <c r="CU82" i="27" s="1"/>
  <c r="BB14" i="27"/>
  <c r="AB17" i="27"/>
  <c r="AB22" i="27" s="1"/>
  <c r="O94" i="27"/>
  <c r="O676" i="27" s="1"/>
  <c r="BF94" i="27"/>
  <c r="BF676" i="27" s="1"/>
  <c r="CR23" i="27"/>
  <c r="CU23" i="27" s="1"/>
  <c r="CX23" i="27" s="1"/>
  <c r="CS41" i="27"/>
  <c r="BW60" i="27"/>
  <c r="DG74" i="27"/>
  <c r="CR84" i="27"/>
  <c r="CU84" i="27" s="1"/>
  <c r="AP14" i="27"/>
  <c r="BC14" i="27"/>
  <c r="P94" i="27"/>
  <c r="P676" i="27" s="1"/>
  <c r="BV94" i="27"/>
  <c r="BV676" i="27" s="1"/>
  <c r="CS23" i="27"/>
  <c r="BW45" i="27"/>
  <c r="DE87" i="27"/>
  <c r="X14" i="27"/>
  <c r="AQ14" i="27"/>
  <c r="BD14" i="27"/>
  <c r="AH94" i="27"/>
  <c r="AH676" i="27" s="1"/>
  <c r="AV94" i="27"/>
  <c r="AV676" i="27" s="1"/>
  <c r="CC94" i="27"/>
  <c r="CC676" i="27" s="1"/>
  <c r="BW30" i="27"/>
  <c r="CQ31" i="27"/>
  <c r="CT31" i="27" s="1"/>
  <c r="AU14" i="27"/>
  <c r="CJ74" i="27"/>
  <c r="AB81" i="27"/>
  <c r="CV84" i="27"/>
  <c r="Y14" i="27"/>
  <c r="DB22" i="27"/>
  <c r="AW94" i="27"/>
  <c r="AW676" i="27" s="1"/>
  <c r="DG87" i="27"/>
  <c r="CI93" i="27"/>
  <c r="U94" i="27"/>
  <c r="U676" i="27" s="1"/>
  <c r="AX94" i="27"/>
  <c r="AX676" i="27" s="1"/>
  <c r="CJ60" i="27"/>
  <c r="CR55" i="27"/>
  <c r="CU55" i="27" s="1"/>
  <c r="CX55" i="27" s="1"/>
  <c r="CQ70" i="27"/>
  <c r="DG22" i="27"/>
  <c r="V94" i="27"/>
  <c r="V676" i="27" s="1"/>
  <c r="BS45" i="27"/>
  <c r="CQ51" i="27"/>
  <c r="CT51" i="27" s="1"/>
  <c r="CW51" i="27" s="1"/>
  <c r="CS55" i="27"/>
  <c r="CV59" i="27"/>
  <c r="AC67" i="27"/>
  <c r="CS70" i="27"/>
  <c r="BW74" i="27"/>
  <c r="CR85" i="27"/>
  <c r="CU85" i="27" s="1"/>
  <c r="CX85" i="27" s="1"/>
  <c r="CQ89" i="27"/>
  <c r="CT89" i="27" s="1"/>
  <c r="CW89" i="27" s="1"/>
  <c r="AD50" i="27"/>
  <c r="BJ15" i="27"/>
  <c r="BI15" i="27"/>
  <c r="BH15" i="27"/>
  <c r="BO15" i="27"/>
  <c r="BN15" i="27"/>
  <c r="BM15" i="27"/>
  <c r="CQ22" i="27"/>
  <c r="CT15" i="27"/>
  <c r="CS28" i="27"/>
  <c r="CQ28" i="27"/>
  <c r="CT28" i="27" s="1"/>
  <c r="CW28" i="27" s="1"/>
  <c r="AC51" i="27"/>
  <c r="M14" i="27"/>
  <c r="Z14" i="27"/>
  <c r="BU19" i="27"/>
  <c r="CJ30" i="27"/>
  <c r="DA23" i="27"/>
  <c r="DA30" i="27" s="1"/>
  <c r="BU28" i="27"/>
  <c r="AB46" i="27"/>
  <c r="AD46" i="27" s="1"/>
  <c r="AA53" i="27"/>
  <c r="CP53" i="27"/>
  <c r="CV47" i="27"/>
  <c r="CS47" i="27"/>
  <c r="AB57" i="27"/>
  <c r="N14" i="27"/>
  <c r="CV28" i="27"/>
  <c r="CX28" i="27" s="1"/>
  <c r="CQ47" i="27"/>
  <c r="AB51" i="27"/>
  <c r="BU70" i="27"/>
  <c r="CV15" i="27"/>
  <c r="CV16" i="27"/>
  <c r="AD21" i="27"/>
  <c r="Q94" i="27"/>
  <c r="Q676" i="27" s="1"/>
  <c r="CP30" i="27"/>
  <c r="BS50" i="27"/>
  <c r="BR66" i="27"/>
  <c r="BS82" i="27"/>
  <c r="R94" i="27"/>
  <c r="R676" i="27" s="1"/>
  <c r="CP22" i="27"/>
  <c r="CV32" i="27"/>
  <c r="CX32" i="27" s="1"/>
  <c r="CS32" i="27"/>
  <c r="BK36" i="27"/>
  <c r="BP36" i="27"/>
  <c r="BS49" i="27"/>
  <c r="Q14" i="27"/>
  <c r="AG94" i="27"/>
  <c r="AG676" i="27" s="1"/>
  <c r="AU94" i="27"/>
  <c r="BW22" i="27"/>
  <c r="AC30" i="27"/>
  <c r="CQ32" i="27"/>
  <c r="CT32" i="27" s="1"/>
  <c r="CW32" i="27" s="1"/>
  <c r="BU55" i="27"/>
  <c r="BU60" i="27" s="1"/>
  <c r="BS26" i="27"/>
  <c r="BS31" i="27"/>
  <c r="BS36" i="27" s="1"/>
  <c r="CJ45" i="27"/>
  <c r="CD22" i="27"/>
  <c r="BS16" i="27"/>
  <c r="CQ26" i="27"/>
  <c r="CT26" i="27" s="1"/>
  <c r="CW26" i="27" s="1"/>
  <c r="CL36" i="27"/>
  <c r="BU32" i="27"/>
  <c r="AB38" i="27"/>
  <c r="AB42" i="27"/>
  <c r="U14" i="27"/>
  <c r="CC14" i="27"/>
  <c r="CS26" i="27"/>
  <c r="CV29" i="27"/>
  <c r="CS29" i="27"/>
  <c r="AD35" i="27"/>
  <c r="CV45" i="27"/>
  <c r="AD48" i="27"/>
  <c r="DA60" i="27"/>
  <c r="W94" i="27"/>
  <c r="W676" i="27" s="1"/>
  <c r="CD30" i="27"/>
  <c r="BU35" i="27"/>
  <c r="BU48" i="27"/>
  <c r="BU61" i="27"/>
  <c r="AC61" i="27"/>
  <c r="L94" i="27"/>
  <c r="L676" i="27" s="1"/>
  <c r="AN94" i="27"/>
  <c r="AN676" i="27" s="1"/>
  <c r="AZ94" i="27"/>
  <c r="AZ676" i="27" s="1"/>
  <c r="BS24" i="27"/>
  <c r="CR29" i="27"/>
  <c r="CU29" i="27" s="1"/>
  <c r="AB43" i="27"/>
  <c r="AD43" i="27" s="1"/>
  <c r="AB47" i="27"/>
  <c r="AD47" i="27" s="1"/>
  <c r="CJ53" i="27"/>
  <c r="DG60" i="27"/>
  <c r="AD42" i="27"/>
  <c r="CP45" i="27"/>
  <c r="CY53" i="27"/>
  <c r="AC79" i="27"/>
  <c r="AD79" i="27"/>
  <c r="BU41" i="27"/>
  <c r="CP60" i="27"/>
  <c r="CR54" i="27"/>
  <c r="CS31" i="27"/>
  <c r="CV31" i="27" s="1"/>
  <c r="CQ54" i="27"/>
  <c r="AB58" i="27"/>
  <c r="CS63" i="27"/>
  <c r="CQ63" i="27"/>
  <c r="CT63" i="27" s="1"/>
  <c r="CW63" i="27" s="1"/>
  <c r="AD92" i="27"/>
  <c r="AB93" i="27"/>
  <c r="AM94" i="27"/>
  <c r="AM676" i="27" s="1"/>
  <c r="AY94" i="27"/>
  <c r="AY676" i="27" s="1"/>
  <c r="AD41" i="27"/>
  <c r="AC47" i="27"/>
  <c r="AD49" i="27"/>
  <c r="CV54" i="27"/>
  <c r="CV62" i="27"/>
  <c r="CS62" i="27"/>
  <c r="CR62" i="27"/>
  <c r="CU62" i="27" s="1"/>
  <c r="CQ62" i="27"/>
  <c r="CT62" i="27" s="1"/>
  <c r="CW62" i="27" s="1"/>
  <c r="CI53" i="27"/>
  <c r="BU64" i="27"/>
  <c r="CV73" i="27"/>
  <c r="CV75" i="27"/>
  <c r="CV81" i="27" s="1"/>
  <c r="CS75" i="27"/>
  <c r="CR75" i="27"/>
  <c r="CQ75" i="27"/>
  <c r="CP81" i="27"/>
  <c r="CV64" i="27"/>
  <c r="DA74" i="27"/>
  <c r="CP87" i="27"/>
  <c r="CS83" i="27"/>
  <c r="CV83" i="27" s="1"/>
  <c r="CQ83" i="27"/>
  <c r="CT83" i="27" s="1"/>
  <c r="CW83" i="27" s="1"/>
  <c r="BS70" i="27"/>
  <c r="BS83" i="27"/>
  <c r="BU86" i="27"/>
  <c r="BU62" i="27"/>
  <c r="CS80" i="27"/>
  <c r="CR80" i="27"/>
  <c r="CU80" i="27" s="1"/>
  <c r="CX80" i="27" s="1"/>
  <c r="BU90" i="27"/>
  <c r="DG81" i="27"/>
  <c r="CP74" i="27"/>
  <c r="BS78" i="27"/>
  <c r="BS81" i="27" s="1"/>
  <c r="CR73" i="27"/>
  <c r="CU73" i="27" s="1"/>
  <c r="AD77" i="27"/>
  <c r="BU88" i="27"/>
  <c r="CQ64" i="27"/>
  <c r="CT64" i="27" s="1"/>
  <c r="CW64" i="27" s="1"/>
  <c r="CU70" i="27"/>
  <c r="BS73" i="27"/>
  <c r="CS73" i="27"/>
  <c r="DA93" i="27"/>
  <c r="CR64" i="27"/>
  <c r="CU64" i="27" s="1"/>
  <c r="CV70" i="27"/>
  <c r="CU89" i="27"/>
  <c r="CQ85" i="27"/>
  <c r="CT85" i="27" s="1"/>
  <c r="CW85" i="27" s="1"/>
  <c r="CS86" i="27"/>
  <c r="CS85" i="27"/>
  <c r="CR91" i="27"/>
  <c r="CU91" i="27" s="1"/>
  <c r="CX91" i="27" s="1"/>
  <c r="CJ93" i="27"/>
  <c r="CV86" i="27"/>
  <c r="CS91" i="27"/>
  <c r="AD78" i="27"/>
  <c r="CQ84" i="27"/>
  <c r="CT84" i="27" s="1"/>
  <c r="CW84" i="27" s="1"/>
  <c r="BS89" i="27"/>
  <c r="BS93" i="27" s="1"/>
  <c r="CQ90" i="27"/>
  <c r="CR90" i="27"/>
  <c r="CU90" i="27" s="1"/>
  <c r="CP93" i="27"/>
  <c r="DF87" i="27"/>
  <c r="CQ86" i="27"/>
  <c r="CT86" i="27" s="1"/>
  <c r="CW86" i="27" s="1"/>
  <c r="DA82" i="27"/>
  <c r="DA87" i="27" s="1"/>
  <c r="AB36" i="27"/>
  <c r="F125" i="6"/>
  <c r="G131" i="6" s="1"/>
  <c r="BR68" i="27" l="1"/>
  <c r="BR69" i="27" s="1"/>
  <c r="AF69" i="27"/>
  <c r="BO68" i="27"/>
  <c r="BO69" i="27" s="1"/>
  <c r="S69" i="27"/>
  <c r="BL42" i="27"/>
  <c r="BI63" i="27"/>
  <c r="BI68" i="27"/>
  <c r="BI69" i="27" s="1"/>
  <c r="BG68" i="27"/>
  <c r="BG69" i="27" s="1"/>
  <c r="BM63" i="27"/>
  <c r="BM38" i="27"/>
  <c r="BQ59" i="27"/>
  <c r="BI24" i="27"/>
  <c r="BH63" i="27"/>
  <c r="BH68" i="27"/>
  <c r="BH69" i="27" s="1"/>
  <c r="BJ68" i="27"/>
  <c r="BJ69" i="27" s="1"/>
  <c r="BJ63" i="27"/>
  <c r="BN63" i="27"/>
  <c r="BQ55" i="27"/>
  <c r="BQ92" i="27"/>
  <c r="BX92" i="27" s="1"/>
  <c r="BY92" i="27" s="1"/>
  <c r="BL33" i="27"/>
  <c r="BH24" i="27"/>
  <c r="BL25" i="27"/>
  <c r="BG18" i="27"/>
  <c r="BH77" i="27"/>
  <c r="BO38" i="27"/>
  <c r="BL70" i="27"/>
  <c r="BJ38" i="27"/>
  <c r="BJ24" i="27"/>
  <c r="BN38" i="27"/>
  <c r="BH21" i="27"/>
  <c r="BJ35" i="27"/>
  <c r="BG35" i="27"/>
  <c r="BT35" i="27" s="1"/>
  <c r="BL61" i="27"/>
  <c r="BL83" i="27"/>
  <c r="BQ33" i="27"/>
  <c r="BX33" i="27" s="1"/>
  <c r="BY33" i="27" s="1"/>
  <c r="BJ40" i="27"/>
  <c r="BM29" i="27"/>
  <c r="BQ67" i="27"/>
  <c r="BI38" i="27"/>
  <c r="BL38" i="27" s="1"/>
  <c r="BL19" i="27"/>
  <c r="BN24" i="27"/>
  <c r="BN35" i="27"/>
  <c r="BH41" i="27"/>
  <c r="BQ25" i="27"/>
  <c r="BX25" i="27" s="1"/>
  <c r="BY25" i="27" s="1"/>
  <c r="BU87" i="27"/>
  <c r="BM24" i="27"/>
  <c r="BO35" i="27"/>
  <c r="BI35" i="27"/>
  <c r="BH35" i="27"/>
  <c r="BL55" i="27"/>
  <c r="BH82" i="27"/>
  <c r="BM68" i="27"/>
  <c r="BM69" i="27" s="1"/>
  <c r="BI82" i="27"/>
  <c r="BN21" i="27"/>
  <c r="BQ42" i="27"/>
  <c r="BM21" i="27"/>
  <c r="BJ91" i="27"/>
  <c r="BH91" i="27"/>
  <c r="BL51" i="27"/>
  <c r="BM91" i="27"/>
  <c r="BL59" i="27"/>
  <c r="BH54" i="27"/>
  <c r="BI91" i="27"/>
  <c r="BN68" i="27"/>
  <c r="BN69" i="27" s="1"/>
  <c r="BG48" i="27"/>
  <c r="BG41" i="27"/>
  <c r="BT41" i="27" s="1"/>
  <c r="BH40" i="27"/>
  <c r="BL39" i="27"/>
  <c r="BQ39" i="27"/>
  <c r="BX39" i="27" s="1"/>
  <c r="BY39" i="27" s="1"/>
  <c r="BL92" i="27"/>
  <c r="BL88" i="27"/>
  <c r="AF53" i="27"/>
  <c r="BL66" i="27"/>
  <c r="BL44" i="27"/>
  <c r="BQ75" i="27"/>
  <c r="BX75" i="27" s="1"/>
  <c r="BY75" i="27" s="1"/>
  <c r="BQ88" i="27"/>
  <c r="BO82" i="27"/>
  <c r="BL84" i="27"/>
  <c r="BQ32" i="27"/>
  <c r="BL23" i="27"/>
  <c r="BQ23" i="27"/>
  <c r="AE53" i="27"/>
  <c r="BN41" i="27"/>
  <c r="BL90" i="27"/>
  <c r="BQ56" i="27"/>
  <c r="BX56" i="27" s="1"/>
  <c r="BY56" i="27" s="1"/>
  <c r="BL76" i="27"/>
  <c r="BL62" i="27"/>
  <c r="BL32" i="27"/>
  <c r="BU93" i="27"/>
  <c r="BG49" i="27"/>
  <c r="BT49" i="27" s="1"/>
  <c r="BG43" i="27"/>
  <c r="BR25" i="27"/>
  <c r="BN91" i="27"/>
  <c r="BL56" i="27"/>
  <c r="BQ19" i="27"/>
  <c r="BX19" i="27" s="1"/>
  <c r="BY19" i="27" s="1"/>
  <c r="BG46" i="27"/>
  <c r="BG21" i="27"/>
  <c r="BJ27" i="27"/>
  <c r="BI72" i="27"/>
  <c r="BJ41" i="27"/>
  <c r="BM41" i="27"/>
  <c r="BM27" i="27"/>
  <c r="BL64" i="27"/>
  <c r="BG78" i="27"/>
  <c r="BT78" i="27" s="1"/>
  <c r="BL86" i="27"/>
  <c r="BM89" i="27"/>
  <c r="BI77" i="27"/>
  <c r="BL17" i="27"/>
  <c r="BO41" i="27"/>
  <c r="BQ62" i="27"/>
  <c r="BL67" i="27"/>
  <c r="BQ17" i="27"/>
  <c r="BX17" i="27" s="1"/>
  <c r="BY17" i="27" s="1"/>
  <c r="BM82" i="27"/>
  <c r="BJ82" i="27"/>
  <c r="BQ37" i="27"/>
  <c r="BX37" i="27" s="1"/>
  <c r="BG34" i="27"/>
  <c r="BN77" i="27"/>
  <c r="BO77" i="27"/>
  <c r="BG39" i="27"/>
  <c r="BT39" i="27" s="1"/>
  <c r="BQ78" i="27"/>
  <c r="BX78" i="27" s="1"/>
  <c r="BY78" i="27" s="1"/>
  <c r="BO29" i="27"/>
  <c r="BH29" i="27"/>
  <c r="BJ29" i="27"/>
  <c r="BI29" i="27"/>
  <c r="BG82" i="27"/>
  <c r="BQ76" i="27"/>
  <c r="BJ77" i="27"/>
  <c r="BG27" i="27"/>
  <c r="BG44" i="27"/>
  <c r="BT44" i="27" s="1"/>
  <c r="BZ44" i="27" s="1"/>
  <c r="CA44" i="27" s="1"/>
  <c r="BL37" i="27"/>
  <c r="BJ21" i="27"/>
  <c r="BI21" i="27"/>
  <c r="BN52" i="27"/>
  <c r="BJ52" i="27"/>
  <c r="BH52" i="27"/>
  <c r="BI52" i="27"/>
  <c r="BO52" i="27"/>
  <c r="BM52" i="27"/>
  <c r="BH27" i="27"/>
  <c r="BI27" i="27"/>
  <c r="BO27" i="27"/>
  <c r="BG42" i="27"/>
  <c r="BQ61" i="27"/>
  <c r="BQ28" i="27"/>
  <c r="BL78" i="27"/>
  <c r="BI16" i="27"/>
  <c r="BH16" i="27"/>
  <c r="BO16" i="27"/>
  <c r="BN16" i="27"/>
  <c r="BM16" i="27"/>
  <c r="BJ16" i="27"/>
  <c r="BG40" i="27"/>
  <c r="BT40" i="27" s="1"/>
  <c r="BG67" i="27"/>
  <c r="BG33" i="27"/>
  <c r="BT33" i="27" s="1"/>
  <c r="BO89" i="27"/>
  <c r="BJ89" i="27"/>
  <c r="BN89" i="27"/>
  <c r="BN50" i="27"/>
  <c r="BM50" i="27"/>
  <c r="BO50" i="27"/>
  <c r="BJ50" i="27"/>
  <c r="BI50" i="27"/>
  <c r="BH50" i="27"/>
  <c r="BM79" i="27"/>
  <c r="BJ79" i="27"/>
  <c r="BI79" i="27"/>
  <c r="BH79" i="27"/>
  <c r="BO79" i="27"/>
  <c r="BN79" i="27"/>
  <c r="BG50" i="27"/>
  <c r="BT50" i="27" s="1"/>
  <c r="BL26" i="27"/>
  <c r="BN48" i="27"/>
  <c r="BM48" i="27"/>
  <c r="BH48" i="27"/>
  <c r="BI48" i="27"/>
  <c r="BJ48" i="27"/>
  <c r="BO48" i="27"/>
  <c r="BJ85" i="27"/>
  <c r="BI85" i="27"/>
  <c r="BH85" i="27"/>
  <c r="BO85" i="27"/>
  <c r="BM85" i="27"/>
  <c r="BN85" i="27"/>
  <c r="BG47" i="27"/>
  <c r="BT47" i="27" s="1"/>
  <c r="BI89" i="27"/>
  <c r="BO34" i="27"/>
  <c r="BJ34" i="27"/>
  <c r="BN34" i="27"/>
  <c r="BM34" i="27"/>
  <c r="BI34" i="27"/>
  <c r="BH34" i="27"/>
  <c r="BQ84" i="27"/>
  <c r="BX84" i="27" s="1"/>
  <c r="BY84" i="27" s="1"/>
  <c r="BQ51" i="27"/>
  <c r="BX51" i="27" s="1"/>
  <c r="BY51" i="27" s="1"/>
  <c r="BQ64" i="27"/>
  <c r="BI80" i="27"/>
  <c r="BM80" i="27"/>
  <c r="BI40" i="27"/>
  <c r="BM40" i="27"/>
  <c r="BO40" i="27"/>
  <c r="BM58" i="27"/>
  <c r="BJ58" i="27"/>
  <c r="BN58" i="27"/>
  <c r="BI58" i="27"/>
  <c r="BH58" i="27"/>
  <c r="BO58" i="27"/>
  <c r="BL28" i="27"/>
  <c r="BN43" i="27"/>
  <c r="BM43" i="27"/>
  <c r="BH43" i="27"/>
  <c r="BO43" i="27"/>
  <c r="BJ43" i="27"/>
  <c r="BI43" i="27"/>
  <c r="BO80" i="27"/>
  <c r="BG80" i="27"/>
  <c r="BT80" i="27" s="1"/>
  <c r="BH80" i="27"/>
  <c r="BJ80" i="27"/>
  <c r="BN57" i="27"/>
  <c r="BM57" i="27"/>
  <c r="BJ57" i="27"/>
  <c r="BI57" i="27"/>
  <c r="BH57" i="27"/>
  <c r="BO57" i="27"/>
  <c r="BQ83" i="27"/>
  <c r="BX83" i="27" s="1"/>
  <c r="BY83" i="27" s="1"/>
  <c r="BI20" i="27"/>
  <c r="BH20" i="27"/>
  <c r="BO20" i="27"/>
  <c r="BN20" i="27"/>
  <c r="BM20" i="27"/>
  <c r="BJ20" i="27"/>
  <c r="BO49" i="27"/>
  <c r="BN49" i="27"/>
  <c r="BI49" i="27"/>
  <c r="BM49" i="27"/>
  <c r="BJ49" i="27"/>
  <c r="BH49" i="27"/>
  <c r="BH31" i="27"/>
  <c r="BO31" i="27"/>
  <c r="BN31" i="27"/>
  <c r="BJ31" i="27"/>
  <c r="BM31" i="27"/>
  <c r="BI31" i="27"/>
  <c r="BO73" i="27"/>
  <c r="BJ73" i="27"/>
  <c r="BN73" i="27"/>
  <c r="BM73" i="27"/>
  <c r="BH73" i="27"/>
  <c r="BI73" i="27"/>
  <c r="BI54" i="27"/>
  <c r="BM54" i="27"/>
  <c r="BG65" i="27"/>
  <c r="BO54" i="27"/>
  <c r="BM71" i="27"/>
  <c r="BJ71" i="27"/>
  <c r="BI71" i="27"/>
  <c r="BH71" i="27"/>
  <c r="BO71" i="27"/>
  <c r="BN71" i="27"/>
  <c r="BQ90" i="27"/>
  <c r="BI18" i="27"/>
  <c r="BH18" i="27"/>
  <c r="BO18" i="27"/>
  <c r="BN18" i="27"/>
  <c r="BM18" i="27"/>
  <c r="BJ18" i="27"/>
  <c r="BG77" i="27"/>
  <c r="BL75" i="27"/>
  <c r="BO72" i="27"/>
  <c r="BN72" i="27"/>
  <c r="BM72" i="27"/>
  <c r="BJ72" i="27"/>
  <c r="BQ44" i="27"/>
  <c r="BQ86" i="27"/>
  <c r="BN80" i="27"/>
  <c r="BJ54" i="27"/>
  <c r="BN46" i="27"/>
  <c r="BM46" i="27"/>
  <c r="BI46" i="27"/>
  <c r="BH46" i="27"/>
  <c r="BO46" i="27"/>
  <c r="BJ46" i="27"/>
  <c r="BM65" i="27"/>
  <c r="BJ65" i="27"/>
  <c r="BI65" i="27"/>
  <c r="BO65" i="27"/>
  <c r="BN65" i="27"/>
  <c r="BH65" i="27"/>
  <c r="BO47" i="27"/>
  <c r="BN47" i="27"/>
  <c r="BM47" i="27"/>
  <c r="BJ47" i="27"/>
  <c r="BI47" i="27"/>
  <c r="BH47" i="27"/>
  <c r="BQ26" i="27"/>
  <c r="BX26" i="27" s="1"/>
  <c r="BY26" i="27" s="1"/>
  <c r="BQ66" i="27"/>
  <c r="BX66" i="27" s="1"/>
  <c r="BY66" i="27" s="1"/>
  <c r="BG52" i="27"/>
  <c r="BG79" i="27"/>
  <c r="BG63" i="27"/>
  <c r="BT63" i="27" s="1"/>
  <c r="AD93" i="27"/>
  <c r="BG92" i="27"/>
  <c r="BT92" i="27" s="1"/>
  <c r="AD17" i="27"/>
  <c r="CR19" i="27"/>
  <c r="CU19" i="27" s="1"/>
  <c r="CU22" i="27" s="1"/>
  <c r="CS93" i="27"/>
  <c r="CX90" i="27"/>
  <c r="CX59" i="27"/>
  <c r="CY59" i="27" s="1"/>
  <c r="AA59" i="27" s="1"/>
  <c r="AF59" i="27" s="1"/>
  <c r="CS45" i="27"/>
  <c r="CY85" i="27"/>
  <c r="AA85" i="27" s="1"/>
  <c r="AF85" i="27" s="1"/>
  <c r="CX16" i="27"/>
  <c r="CY16" i="27" s="1"/>
  <c r="AA16" i="27" s="1"/>
  <c r="CV93" i="27"/>
  <c r="CS60" i="27"/>
  <c r="CX73" i="27"/>
  <c r="CY73" i="27" s="1"/>
  <c r="AA73" i="27" s="1"/>
  <c r="AF73" i="27" s="1"/>
  <c r="CW45" i="27"/>
  <c r="AE17" i="27"/>
  <c r="CY72" i="27"/>
  <c r="AA72" i="27" s="1"/>
  <c r="AF72" i="27" s="1"/>
  <c r="CR45" i="27"/>
  <c r="CY55" i="27"/>
  <c r="AA55" i="27" s="1"/>
  <c r="AF55" i="27" s="1"/>
  <c r="BR53" i="27"/>
  <c r="BR17" i="27"/>
  <c r="CU37" i="27"/>
  <c r="CX37" i="27" s="1"/>
  <c r="CT45" i="27"/>
  <c r="BT66" i="27"/>
  <c r="CI676" i="27"/>
  <c r="CS74" i="27"/>
  <c r="CY71" i="27"/>
  <c r="AA71" i="27" s="1"/>
  <c r="AF71" i="27" s="1"/>
  <c r="CS22" i="27"/>
  <c r="S81" i="27"/>
  <c r="BT76" i="27"/>
  <c r="CQ45" i="27"/>
  <c r="CX20" i="27"/>
  <c r="CY20" i="27" s="1"/>
  <c r="AA20" i="27" s="1"/>
  <c r="AF20" i="27" s="1"/>
  <c r="S22" i="27"/>
  <c r="CQ74" i="27"/>
  <c r="CY23" i="27"/>
  <c r="AA23" i="27" s="1"/>
  <c r="AF23" i="27" s="1"/>
  <c r="BU30" i="27"/>
  <c r="BW94" i="27"/>
  <c r="BW676" i="27" s="1"/>
  <c r="CY91" i="27"/>
  <c r="AA91" i="27" s="1"/>
  <c r="AF91" i="27" s="1"/>
  <c r="CR88" i="27"/>
  <c r="CU88" i="27" s="1"/>
  <c r="CX88" i="27" s="1"/>
  <c r="CY88" i="27" s="1"/>
  <c r="AA88" i="27" s="1"/>
  <c r="AF88" i="27" s="1"/>
  <c r="S53" i="27"/>
  <c r="BK30" i="27"/>
  <c r="CX84" i="27"/>
  <c r="CY84" i="27" s="1"/>
  <c r="AA84" i="27" s="1"/>
  <c r="AF84" i="27" s="1"/>
  <c r="CV74" i="27"/>
  <c r="S60" i="27"/>
  <c r="CL14" i="27"/>
  <c r="CX61" i="27"/>
  <c r="CY61" i="27" s="1"/>
  <c r="AA61" i="27" s="1"/>
  <c r="BS74" i="27"/>
  <c r="CY32" i="27"/>
  <c r="AA32" i="27" s="1"/>
  <c r="AF32" i="27" s="1"/>
  <c r="AD36" i="27"/>
  <c r="CQ36" i="27"/>
  <c r="CP676" i="27"/>
  <c r="CV30" i="27"/>
  <c r="CD14" i="27"/>
  <c r="S30" i="27"/>
  <c r="CS30" i="27"/>
  <c r="AB53" i="27"/>
  <c r="CV82" i="27"/>
  <c r="CX82" i="27" s="1"/>
  <c r="CR30" i="27"/>
  <c r="CV60" i="27"/>
  <c r="BP30" i="27"/>
  <c r="BW14" i="27"/>
  <c r="CQ30" i="27"/>
  <c r="CV36" i="27"/>
  <c r="CW30" i="27"/>
  <c r="CR93" i="27"/>
  <c r="CR74" i="27"/>
  <c r="CX86" i="27"/>
  <c r="CY86" i="27" s="1"/>
  <c r="AA86" i="27" s="1"/>
  <c r="AF86" i="27" s="1"/>
  <c r="CT70" i="27"/>
  <c r="CT74" i="27" s="1"/>
  <c r="AC53" i="27"/>
  <c r="CY28" i="27"/>
  <c r="AA28" i="27" s="1"/>
  <c r="AF28" i="27" s="1"/>
  <c r="AC60" i="27"/>
  <c r="AD58" i="27"/>
  <c r="BG58" i="27" s="1"/>
  <c r="AD81" i="27"/>
  <c r="CR60" i="27"/>
  <c r="CU54" i="27"/>
  <c r="CT36" i="27"/>
  <c r="CW31" i="27"/>
  <c r="CW36" i="27" s="1"/>
  <c r="AB45" i="27"/>
  <c r="T14" i="27"/>
  <c r="CT75" i="27"/>
  <c r="CQ81" i="27"/>
  <c r="CR53" i="27"/>
  <c r="CT90" i="27"/>
  <c r="CQ93" i="27"/>
  <c r="CX64" i="27"/>
  <c r="CY64" i="27" s="1"/>
  <c r="AA64" i="27" s="1"/>
  <c r="AF64" i="27" s="1"/>
  <c r="CR81" i="27"/>
  <c r="CU75" i="27"/>
  <c r="CX62" i="27"/>
  <c r="CY62" i="27" s="1"/>
  <c r="AA62" i="27" s="1"/>
  <c r="AF62" i="27" s="1"/>
  <c r="CX29" i="27"/>
  <c r="CY29" i="27" s="1"/>
  <c r="AA29" i="27" s="1"/>
  <c r="AF29" i="27" s="1"/>
  <c r="CD94" i="27"/>
  <c r="CD676" i="27" s="1"/>
  <c r="S36" i="27"/>
  <c r="BL15" i="27"/>
  <c r="CS87" i="27"/>
  <c r="CR83" i="27"/>
  <c r="CS81" i="27"/>
  <c r="BS53" i="27"/>
  <c r="AD51" i="27"/>
  <c r="BG51" i="27" s="1"/>
  <c r="BS22" i="27"/>
  <c r="CQ87" i="27"/>
  <c r="BK45" i="27"/>
  <c r="AD24" i="27"/>
  <c r="BG24" i="27" s="1"/>
  <c r="CU93" i="27"/>
  <c r="CX89" i="27"/>
  <c r="CT87" i="27"/>
  <c r="CW82" i="27"/>
  <c r="CW87" i="27" s="1"/>
  <c r="CR31" i="27"/>
  <c r="CT30" i="27"/>
  <c r="CT47" i="27"/>
  <c r="CQ53" i="27"/>
  <c r="CU30" i="27"/>
  <c r="CT54" i="27"/>
  <c r="CQ60" i="27"/>
  <c r="CX15" i="27"/>
  <c r="CS53" i="27"/>
  <c r="T94" i="27"/>
  <c r="T676" i="27" s="1"/>
  <c r="S45" i="27"/>
  <c r="CY26" i="27"/>
  <c r="AA26" i="27" s="1"/>
  <c r="AF26" i="27" s="1"/>
  <c r="BK81" i="27"/>
  <c r="BP81" i="27"/>
  <c r="BK53" i="27"/>
  <c r="CV53" i="27"/>
  <c r="CX47" i="27"/>
  <c r="BU36" i="27"/>
  <c r="S93" i="27"/>
  <c r="AC81" i="27"/>
  <c r="AB60" i="27"/>
  <c r="AD57" i="27"/>
  <c r="BG57" i="27" s="1"/>
  <c r="BR56" i="27"/>
  <c r="S87" i="27"/>
  <c r="BU53" i="27"/>
  <c r="CV22" i="27"/>
  <c r="CU74" i="27"/>
  <c r="CX70" i="27"/>
  <c r="BU81" i="27"/>
  <c r="BS87" i="27"/>
  <c r="S74" i="27"/>
  <c r="CT22" i="27"/>
  <c r="CW15" i="27"/>
  <c r="CW22" i="27" s="1"/>
  <c r="BQ15" i="27"/>
  <c r="CS36" i="27"/>
  <c r="BU74" i="27"/>
  <c r="BQ63" i="27" l="1"/>
  <c r="BQ35" i="27"/>
  <c r="BX35" i="27" s="1"/>
  <c r="BY35" i="27" s="1"/>
  <c r="BZ35" i="27" s="1"/>
  <c r="CA35" i="27" s="1"/>
  <c r="CB35" i="27" s="1"/>
  <c r="BL68" i="27"/>
  <c r="BL69" i="27" s="1"/>
  <c r="BL41" i="27"/>
  <c r="BL63" i="27"/>
  <c r="BQ29" i="27"/>
  <c r="BX29" i="27" s="1"/>
  <c r="BY29" i="27" s="1"/>
  <c r="BL65" i="27"/>
  <c r="BQ38" i="27"/>
  <c r="BL35" i="27"/>
  <c r="BQ21" i="27"/>
  <c r="BQ24" i="27"/>
  <c r="BX24" i="27" s="1"/>
  <c r="BY24" i="27" s="1"/>
  <c r="BL24" i="27"/>
  <c r="BQ89" i="27"/>
  <c r="BX89" i="27" s="1"/>
  <c r="BY89" i="27" s="1"/>
  <c r="BQ82" i="27"/>
  <c r="BX82" i="27" s="1"/>
  <c r="BZ33" i="27"/>
  <c r="CA33" i="27" s="1"/>
  <c r="CB33" i="27" s="1"/>
  <c r="CE33" i="27" s="1"/>
  <c r="CG33" i="27" s="1"/>
  <c r="BL82" i="27"/>
  <c r="BQ91" i="27"/>
  <c r="BX91" i="27" s="1"/>
  <c r="BY91" i="27" s="1"/>
  <c r="BL50" i="27"/>
  <c r="BL54" i="27"/>
  <c r="CB44" i="27"/>
  <c r="CE44" i="27" s="1"/>
  <c r="CG44" i="27" s="1"/>
  <c r="CF44" i="27" s="1"/>
  <c r="BQ47" i="27"/>
  <c r="BL89" i="27"/>
  <c r="BQ46" i="27"/>
  <c r="BQ71" i="27"/>
  <c r="BX71" i="27" s="1"/>
  <c r="BY71" i="27" s="1"/>
  <c r="BQ31" i="27"/>
  <c r="BX31" i="27" s="1"/>
  <c r="BQ20" i="27"/>
  <c r="BX20" i="27" s="1"/>
  <c r="BY20" i="27" s="1"/>
  <c r="BL58" i="27"/>
  <c r="BL91" i="27"/>
  <c r="BQ18" i="27"/>
  <c r="BQ52" i="27"/>
  <c r="BQ68" i="27"/>
  <c r="BQ69" i="27" s="1"/>
  <c r="BL40" i="27"/>
  <c r="BL21" i="27"/>
  <c r="BQ77" i="27"/>
  <c r="BX77" i="27" s="1"/>
  <c r="BY77" i="27" s="1"/>
  <c r="BG53" i="27"/>
  <c r="BQ27" i="27"/>
  <c r="BL72" i="27"/>
  <c r="BQ79" i="27"/>
  <c r="BX79" i="27" s="1"/>
  <c r="BY79" i="27" s="1"/>
  <c r="BQ41" i="27"/>
  <c r="BX41" i="27" s="1"/>
  <c r="BT79" i="27"/>
  <c r="BL77" i="27"/>
  <c r="BH81" i="27"/>
  <c r="BL52" i="27"/>
  <c r="BL27" i="27"/>
  <c r="BQ40" i="27"/>
  <c r="BX40" i="27" s="1"/>
  <c r="BY40" i="27" s="1"/>
  <c r="BZ40" i="27" s="1"/>
  <c r="CA40" i="27" s="1"/>
  <c r="CB40" i="27" s="1"/>
  <c r="BJ36" i="27"/>
  <c r="BQ54" i="27"/>
  <c r="BX54" i="27" s="1"/>
  <c r="BY54" i="27" s="1"/>
  <c r="AB61" i="27"/>
  <c r="AD61" i="27" s="1"/>
  <c r="AF61" i="27"/>
  <c r="AF30" i="27"/>
  <c r="BL46" i="27"/>
  <c r="BQ34" i="27"/>
  <c r="BL29" i="27"/>
  <c r="BQ48" i="27"/>
  <c r="BX48" i="27" s="1"/>
  <c r="BY48" i="27" s="1"/>
  <c r="BL31" i="27"/>
  <c r="BG17" i="27"/>
  <c r="BT17" i="27" s="1"/>
  <c r="BZ17" i="27" s="1"/>
  <c r="CA17" i="27" s="1"/>
  <c r="CB17" i="27" s="1"/>
  <c r="CE17" i="27" s="1"/>
  <c r="CG17" i="27" s="1"/>
  <c r="G3" i="19" s="1"/>
  <c r="BL49" i="27"/>
  <c r="BQ85" i="27"/>
  <c r="BX85" i="27" s="1"/>
  <c r="BY85" i="27" s="1"/>
  <c r="BQ50" i="27"/>
  <c r="BX50" i="27" s="1"/>
  <c r="BY50" i="27" s="1"/>
  <c r="BQ16" i="27"/>
  <c r="BX16" i="27" s="1"/>
  <c r="BY16" i="27" s="1"/>
  <c r="BQ80" i="27"/>
  <c r="BL20" i="27"/>
  <c r="BQ58" i="27"/>
  <c r="BL73" i="27"/>
  <c r="BQ57" i="27"/>
  <c r="BL48" i="27"/>
  <c r="BL18" i="27"/>
  <c r="BQ65" i="27"/>
  <c r="BQ72" i="27"/>
  <c r="BX72" i="27" s="1"/>
  <c r="BY72" i="27" s="1"/>
  <c r="BQ73" i="27"/>
  <c r="BX73" i="27" s="1"/>
  <c r="BY73" i="27" s="1"/>
  <c r="BQ49" i="27"/>
  <c r="BX49" i="27" s="1"/>
  <c r="BY49" i="27" s="1"/>
  <c r="BZ49" i="27" s="1"/>
  <c r="CA49" i="27" s="1"/>
  <c r="CB49" i="27" s="1"/>
  <c r="BL57" i="27"/>
  <c r="BL43" i="27"/>
  <c r="BL85" i="27"/>
  <c r="BL16" i="27"/>
  <c r="BL80" i="27"/>
  <c r="BL47" i="27"/>
  <c r="BL34" i="27"/>
  <c r="BL79" i="27"/>
  <c r="BL71" i="27"/>
  <c r="BQ43" i="27"/>
  <c r="BP53" i="27"/>
  <c r="AD22" i="27"/>
  <c r="BM45" i="27"/>
  <c r="AC16" i="27"/>
  <c r="AF16" i="27" s="1"/>
  <c r="BI45" i="27"/>
  <c r="BH45" i="27"/>
  <c r="BR59" i="27"/>
  <c r="AE72" i="27"/>
  <c r="BR72" i="27"/>
  <c r="BR85" i="27"/>
  <c r="BR73" i="27"/>
  <c r="BJ45" i="27"/>
  <c r="CR22" i="27"/>
  <c r="BI81" i="27"/>
  <c r="BN22" i="27"/>
  <c r="CX19" i="27"/>
  <c r="CY19" i="27" s="1"/>
  <c r="AA19" i="27" s="1"/>
  <c r="AF19" i="27" s="1"/>
  <c r="AE59" i="27"/>
  <c r="BG59" i="27" s="1"/>
  <c r="CU45" i="27"/>
  <c r="BO22" i="27"/>
  <c r="BP45" i="27"/>
  <c r="AE73" i="27"/>
  <c r="BG73" i="27" s="1"/>
  <c r="BZ39" i="27"/>
  <c r="CA39" i="27" s="1"/>
  <c r="CB39" i="27" s="1"/>
  <c r="BI22" i="27"/>
  <c r="AE85" i="27"/>
  <c r="BG85" i="27" s="1"/>
  <c r="BK22" i="27"/>
  <c r="BK94" i="27" s="1"/>
  <c r="BK676" i="27" s="1"/>
  <c r="BO45" i="27"/>
  <c r="BP22" i="27"/>
  <c r="BM22" i="27"/>
  <c r="BM60" i="27"/>
  <c r="BO53" i="27"/>
  <c r="BO30" i="27"/>
  <c r="BZ78" i="27"/>
  <c r="CA78" i="27" s="1"/>
  <c r="CB78" i="27" s="1"/>
  <c r="BI93" i="27"/>
  <c r="BN45" i="27"/>
  <c r="BI36" i="27"/>
  <c r="BH53" i="27"/>
  <c r="BI60" i="27"/>
  <c r="BN60" i="27"/>
  <c r="BO60" i="27"/>
  <c r="BJ87" i="27"/>
  <c r="BM87" i="27"/>
  <c r="BM53" i="27"/>
  <c r="AE23" i="27"/>
  <c r="AE32" i="27"/>
  <c r="BR32" i="27"/>
  <c r="AE88" i="27"/>
  <c r="BR88" i="27"/>
  <c r="AE62" i="27"/>
  <c r="BG62" i="27" s="1"/>
  <c r="BR62" i="27"/>
  <c r="BR91" i="27"/>
  <c r="AE91" i="27"/>
  <c r="BG91" i="27" s="1"/>
  <c r="BR20" i="27"/>
  <c r="AE20" i="27"/>
  <c r="BG20" i="27" s="1"/>
  <c r="AE71" i="27"/>
  <c r="BG71" i="27" s="1"/>
  <c r="BR71" i="27"/>
  <c r="BR26" i="27"/>
  <c r="AE26" i="27"/>
  <c r="BG26" i="27" s="1"/>
  <c r="BJ30" i="27"/>
  <c r="AE84" i="27"/>
  <c r="BG84" i="27" s="1"/>
  <c r="BR84" i="27"/>
  <c r="AE86" i="27"/>
  <c r="BG86" i="27" s="1"/>
  <c r="BR86" i="27"/>
  <c r="AE61" i="27"/>
  <c r="BN93" i="27"/>
  <c r="BR28" i="27"/>
  <c r="AE28" i="27"/>
  <c r="BG28" i="27" s="1"/>
  <c r="BR55" i="27"/>
  <c r="AE55" i="27"/>
  <c r="BG55" i="27" s="1"/>
  <c r="AE29" i="27"/>
  <c r="BG29" i="27" s="1"/>
  <c r="BR29" i="27"/>
  <c r="AE64" i="27"/>
  <c r="BG64" i="27" s="1"/>
  <c r="BR64" i="27"/>
  <c r="BJ81" i="27"/>
  <c r="BN74" i="27"/>
  <c r="CW70" i="27"/>
  <c r="CW74" i="27" s="1"/>
  <c r="BN30" i="27"/>
  <c r="BH36" i="27"/>
  <c r="BI87" i="27"/>
  <c r="BN36" i="27"/>
  <c r="BO36" i="27"/>
  <c r="BN87" i="27"/>
  <c r="BN81" i="27"/>
  <c r="CQ676" i="27"/>
  <c r="BJ53" i="27"/>
  <c r="BJ60" i="27"/>
  <c r="CS676" i="27"/>
  <c r="BM36" i="27"/>
  <c r="BM81" i="27"/>
  <c r="BH30" i="27"/>
  <c r="S94" i="27"/>
  <c r="S676" i="27" s="1"/>
  <c r="BO87" i="27"/>
  <c r="BJ93" i="27"/>
  <c r="BI30" i="27"/>
  <c r="BO93" i="27"/>
  <c r="AB14" i="27"/>
  <c r="BX64" i="27"/>
  <c r="BY64" i="27" s="1"/>
  <c r="BO74" i="27"/>
  <c r="S14" i="27"/>
  <c r="BZ66" i="27"/>
  <c r="CA66" i="27" s="1"/>
  <c r="CB66" i="27" s="1"/>
  <c r="AD60" i="27"/>
  <c r="BN53" i="27"/>
  <c r="CV87" i="27"/>
  <c r="CV676" i="27" s="1"/>
  <c r="BT68" i="27"/>
  <c r="BX61" i="27"/>
  <c r="BY61" i="27" s="1"/>
  <c r="BO81" i="27"/>
  <c r="BX32" i="27"/>
  <c r="BY32" i="27" s="1"/>
  <c r="BX28" i="27"/>
  <c r="BY28" i="27" s="1"/>
  <c r="BJ22" i="27"/>
  <c r="AD30" i="27"/>
  <c r="BM30" i="27"/>
  <c r="BX88" i="27"/>
  <c r="BY88" i="27" s="1"/>
  <c r="BX62" i="27"/>
  <c r="BY62" i="27" s="1"/>
  <c r="BM93" i="27"/>
  <c r="BT51" i="27"/>
  <c r="BZ51" i="27" s="1"/>
  <c r="CA51" i="27" s="1"/>
  <c r="CB51" i="27" s="1"/>
  <c r="CE51" i="27" s="1"/>
  <c r="BX23" i="27"/>
  <c r="BH87" i="27"/>
  <c r="AD53" i="27"/>
  <c r="G77" i="19"/>
  <c r="G35" i="19"/>
  <c r="G19" i="19"/>
  <c r="CX45" i="27"/>
  <c r="CY37" i="27"/>
  <c r="CY89" i="27"/>
  <c r="CX93" i="27"/>
  <c r="BH22" i="27"/>
  <c r="CX53" i="27"/>
  <c r="CU53" i="27"/>
  <c r="BT48" i="27"/>
  <c r="CU83" i="27"/>
  <c r="CR87" i="27"/>
  <c r="BM74" i="27"/>
  <c r="CY15" i="27"/>
  <c r="CU60" i="27"/>
  <c r="CX54" i="27"/>
  <c r="BT77" i="27"/>
  <c r="CX74" i="27"/>
  <c r="CT53" i="27"/>
  <c r="CW47" i="27"/>
  <c r="CW53" i="27" s="1"/>
  <c r="BI74" i="27"/>
  <c r="BT56" i="27"/>
  <c r="BZ56" i="27" s="1"/>
  <c r="CA56" i="27" s="1"/>
  <c r="CB56" i="27" s="1"/>
  <c r="CE56" i="27" s="1"/>
  <c r="BH60" i="27"/>
  <c r="BS25" i="27"/>
  <c r="CX30" i="27"/>
  <c r="BJ74" i="27"/>
  <c r="BI53" i="27"/>
  <c r="CW90" i="27"/>
  <c r="CT93" i="27"/>
  <c r="CT81" i="27"/>
  <c r="CW75" i="27"/>
  <c r="CW81" i="27" s="1"/>
  <c r="BX76" i="27"/>
  <c r="CY30" i="27"/>
  <c r="BH74" i="27"/>
  <c r="CT60" i="27"/>
  <c r="CW54" i="27"/>
  <c r="CW60" i="27" s="1"/>
  <c r="CU81" i="27"/>
  <c r="CX75" i="27"/>
  <c r="BH93" i="27"/>
  <c r="AA30" i="27"/>
  <c r="BX55" i="27"/>
  <c r="BY55" i="27" s="1"/>
  <c r="CR36" i="27"/>
  <c r="CU31" i="27"/>
  <c r="BX86" i="27"/>
  <c r="BY86" i="27" s="1"/>
  <c r="AC45" i="27"/>
  <c r="AD38" i="27"/>
  <c r="BX15" i="27"/>
  <c r="BT82" i="27"/>
  <c r="BX59" i="27"/>
  <c r="G43" i="19"/>
  <c r="G33" i="19"/>
  <c r="G25" i="19"/>
  <c r="BZ77" i="27" l="1"/>
  <c r="CA77" i="27" s="1"/>
  <c r="CB77" i="27" s="1"/>
  <c r="CE77" i="27" s="1"/>
  <c r="CG77" i="27" s="1"/>
  <c r="G73" i="19" s="1"/>
  <c r="BQ45" i="27"/>
  <c r="BL45" i="27"/>
  <c r="BQ81" i="27"/>
  <c r="CF33" i="27"/>
  <c r="CJ33" i="27"/>
  <c r="DA33" i="27" s="1"/>
  <c r="CE49" i="27"/>
  <c r="CG49" i="27" s="1"/>
  <c r="CF49" i="27" s="1"/>
  <c r="AB94" i="27"/>
  <c r="AB676" i="27" s="1"/>
  <c r="CE39" i="27"/>
  <c r="CG39" i="27" s="1"/>
  <c r="CF39" i="27" s="1"/>
  <c r="BL53" i="27"/>
  <c r="BG88" i="27"/>
  <c r="BT88" i="27" s="1"/>
  <c r="BZ88" i="27" s="1"/>
  <c r="CA88" i="27" s="1"/>
  <c r="CB88" i="27" s="1"/>
  <c r="CE88" i="27" s="1"/>
  <c r="CG88" i="27" s="1"/>
  <c r="G89" i="19" s="1"/>
  <c r="BR61" i="27"/>
  <c r="BG23" i="27"/>
  <c r="BG30" i="27" s="1"/>
  <c r="AE30" i="27"/>
  <c r="BL81" i="27"/>
  <c r="CE40" i="27"/>
  <c r="CG40" i="27" s="1"/>
  <c r="CF40" i="27" s="1"/>
  <c r="BL22" i="27"/>
  <c r="CE66" i="27"/>
  <c r="CG66" i="27" s="1"/>
  <c r="CF66" i="27" s="1"/>
  <c r="CE35" i="27"/>
  <c r="CE78" i="27"/>
  <c r="CG78" i="27" s="1"/>
  <c r="CF78" i="27" s="1"/>
  <c r="BG61" i="27"/>
  <c r="BG72" i="27"/>
  <c r="BT72" i="27" s="1"/>
  <c r="BZ72" i="27" s="1"/>
  <c r="CA72" i="27" s="1"/>
  <c r="CB72" i="27" s="1"/>
  <c r="CE72" i="27" s="1"/>
  <c r="AD45" i="27"/>
  <c r="AD14" i="27" s="1"/>
  <c r="BG38" i="27"/>
  <c r="BG32" i="27"/>
  <c r="BT32" i="27" s="1"/>
  <c r="BZ32" i="27" s="1"/>
  <c r="CA32" i="27" s="1"/>
  <c r="CB32" i="27" s="1"/>
  <c r="BR16" i="27"/>
  <c r="AE16" i="27"/>
  <c r="BG16" i="27" s="1"/>
  <c r="AC22" i="27"/>
  <c r="AC94" i="27" s="1"/>
  <c r="AC676" i="27" s="1"/>
  <c r="BT73" i="27"/>
  <c r="BZ73" i="27" s="1"/>
  <c r="CA73" i="27" s="1"/>
  <c r="CB73" i="27" s="1"/>
  <c r="CE73" i="27" s="1"/>
  <c r="BT59" i="27"/>
  <c r="AE19" i="27"/>
  <c r="BR19" i="27"/>
  <c r="BT85" i="27"/>
  <c r="BZ85" i="27" s="1"/>
  <c r="CA85" i="27" s="1"/>
  <c r="CB85" i="27" s="1"/>
  <c r="CX22" i="27"/>
  <c r="BP94" i="27"/>
  <c r="BP676" i="27" s="1"/>
  <c r="BP14" i="27"/>
  <c r="BK14" i="27"/>
  <c r="BT71" i="27"/>
  <c r="BZ71" i="27" s="1"/>
  <c r="CA71" i="27" s="1"/>
  <c r="CB71" i="27" s="1"/>
  <c r="CE71" i="27" s="1"/>
  <c r="BL60" i="27"/>
  <c r="CR676" i="27"/>
  <c r="BL30" i="27"/>
  <c r="CY70" i="27"/>
  <c r="CY74" i="27" s="1"/>
  <c r="BL36" i="27"/>
  <c r="BJ14" i="27"/>
  <c r="BL93" i="27"/>
  <c r="BT91" i="27"/>
  <c r="BZ91" i="27" s="1"/>
  <c r="CA91" i="27" s="1"/>
  <c r="CB91" i="27" s="1"/>
  <c r="CE91" i="27" s="1"/>
  <c r="CG91" i="27" s="1"/>
  <c r="G88" i="19" s="1"/>
  <c r="BT55" i="27"/>
  <c r="BZ55" i="27" s="1"/>
  <c r="CA55" i="27" s="1"/>
  <c r="CB55" i="27" s="1"/>
  <c r="CE55" i="27" s="1"/>
  <c r="BL87" i="27"/>
  <c r="BT20" i="27"/>
  <c r="BZ20" i="27" s="1"/>
  <c r="CA20" i="27" s="1"/>
  <c r="CB20" i="27" s="1"/>
  <c r="CE20" i="27" s="1"/>
  <c r="BT86" i="27"/>
  <c r="BZ86" i="27" s="1"/>
  <c r="CA86" i="27" s="1"/>
  <c r="CB86" i="27" s="1"/>
  <c r="CE86" i="27" s="1"/>
  <c r="BQ36" i="27"/>
  <c r="BO14" i="27"/>
  <c r="BT84" i="27"/>
  <c r="BZ84" i="27" s="1"/>
  <c r="CA84" i="27" s="1"/>
  <c r="CB84" i="27" s="1"/>
  <c r="CE84" i="27" s="1"/>
  <c r="BN14" i="27"/>
  <c r="BH14" i="27"/>
  <c r="CT676" i="27"/>
  <c r="BI14" i="27"/>
  <c r="BO94" i="27"/>
  <c r="BO676" i="27" s="1"/>
  <c r="BQ60" i="27"/>
  <c r="CF17" i="27"/>
  <c r="BN94" i="27"/>
  <c r="BN676" i="27" s="1"/>
  <c r="BX22" i="27"/>
  <c r="BM14" i="27"/>
  <c r="BQ30" i="27"/>
  <c r="BJ94" i="27"/>
  <c r="BJ676" i="27" s="1"/>
  <c r="BQ22" i="27"/>
  <c r="BH94" i="27"/>
  <c r="BH676" i="27" s="1"/>
  <c r="BZ68" i="27"/>
  <c r="BT69" i="27"/>
  <c r="BT28" i="27"/>
  <c r="BZ28" i="27" s="1"/>
  <c r="CA28" i="27" s="1"/>
  <c r="CB28" i="27" s="1"/>
  <c r="CE28" i="27" s="1"/>
  <c r="BX80" i="27"/>
  <c r="BY80" i="27" s="1"/>
  <c r="BZ80" i="27" s="1"/>
  <c r="CA80" i="27" s="1"/>
  <c r="CB80" i="27" s="1"/>
  <c r="CE80" i="27" s="1"/>
  <c r="BI94" i="27"/>
  <c r="BI676" i="27" s="1"/>
  <c r="CG56" i="27"/>
  <c r="G52" i="19" s="1"/>
  <c r="CU36" i="27"/>
  <c r="CX31" i="27"/>
  <c r="G22" i="19"/>
  <c r="G28" i="19" s="1"/>
  <c r="G32" i="19"/>
  <c r="BX36" i="27"/>
  <c r="BY31" i="27"/>
  <c r="BY36" i="27" s="1"/>
  <c r="CW93" i="27"/>
  <c r="CW676" i="27" s="1"/>
  <c r="CY90" i="27"/>
  <c r="AA90" i="27" s="1"/>
  <c r="AF90" i="27" s="1"/>
  <c r="BX90" i="27"/>
  <c r="BQ93" i="27"/>
  <c r="G37" i="19"/>
  <c r="G47" i="19" s="1"/>
  <c r="G9" i="19"/>
  <c r="CX81" i="27"/>
  <c r="CY75" i="27"/>
  <c r="BS30" i="27"/>
  <c r="BT25" i="27"/>
  <c r="BZ25" i="27" s="1"/>
  <c r="CA25" i="27" s="1"/>
  <c r="CB25" i="27" s="1"/>
  <c r="CE25" i="27" s="1"/>
  <c r="AA89" i="27"/>
  <c r="AF89" i="27" s="1"/>
  <c r="CX60" i="27"/>
  <c r="CY54" i="27"/>
  <c r="BX30" i="27"/>
  <c r="BY23" i="27"/>
  <c r="BY30" i="27" s="1"/>
  <c r="AA37" i="27"/>
  <c r="AF37" i="27" s="1"/>
  <c r="AF45" i="27" s="1"/>
  <c r="CY45" i="27"/>
  <c r="BM94" i="27"/>
  <c r="BM676" i="27" s="1"/>
  <c r="BY76" i="27"/>
  <c r="BX47" i="27"/>
  <c r="BQ53" i="27"/>
  <c r="BZ48" i="27"/>
  <c r="CA48" i="27" s="1"/>
  <c r="CB48" i="27" s="1"/>
  <c r="CE48" i="27" s="1"/>
  <c r="BT53" i="27"/>
  <c r="CG51" i="27"/>
  <c r="CF51" i="27" s="1"/>
  <c r="G53" i="19"/>
  <c r="G34" i="19"/>
  <c r="BR23" i="27"/>
  <c r="BR30" i="27" s="1"/>
  <c r="BX45" i="27"/>
  <c r="BY41" i="27"/>
  <c r="BZ41" i="27" s="1"/>
  <c r="CA41" i="27" s="1"/>
  <c r="CB41" i="27" s="1"/>
  <c r="CE41" i="27" s="1"/>
  <c r="G50" i="19"/>
  <c r="G42" i="19"/>
  <c r="G59" i="19"/>
  <c r="BQ87" i="27"/>
  <c r="AA15" i="27"/>
  <c r="CY22" i="27"/>
  <c r="CX83" i="27"/>
  <c r="CU87" i="27"/>
  <c r="BX87" i="27"/>
  <c r="BY82" i="27"/>
  <c r="BY87" i="27" s="1"/>
  <c r="BT24" i="27"/>
  <c r="BL74" i="27"/>
  <c r="BQ74" i="27"/>
  <c r="BX70" i="27"/>
  <c r="BX63" i="27"/>
  <c r="BY63" i="27" s="1"/>
  <c r="BZ63" i="27" s="1"/>
  <c r="CA63" i="27" s="1"/>
  <c r="CB63" i="27" s="1"/>
  <c r="CE63" i="27" s="1"/>
  <c r="BX60" i="27"/>
  <c r="BY59" i="27"/>
  <c r="BZ50" i="27"/>
  <c r="BT61" i="27" l="1"/>
  <c r="BZ61" i="27" s="1"/>
  <c r="CA61" i="27" s="1"/>
  <c r="CB61" i="27" s="1"/>
  <c r="CE61" i="27" s="1"/>
  <c r="CG61" i="27" s="1"/>
  <c r="CF61" i="27" s="1"/>
  <c r="AF93" i="27"/>
  <c r="AD94" i="27"/>
  <c r="AD676" i="27" s="1"/>
  <c r="CE32" i="27"/>
  <c r="CG32" i="27" s="1"/>
  <c r="CF32" i="27" s="1"/>
  <c r="CG35" i="27"/>
  <c r="G23" i="19" s="1"/>
  <c r="CE85" i="27"/>
  <c r="CG85" i="27" s="1"/>
  <c r="AF15" i="27"/>
  <c r="AF22" i="27" s="1"/>
  <c r="AE15" i="27"/>
  <c r="BG19" i="27"/>
  <c r="BT19" i="27" s="1"/>
  <c r="BZ19" i="27" s="1"/>
  <c r="CA19" i="27" s="1"/>
  <c r="CB19" i="27" s="1"/>
  <c r="CE19" i="27" s="1"/>
  <c r="CG19" i="27" s="1"/>
  <c r="G5" i="19" s="1"/>
  <c r="AC14" i="27"/>
  <c r="BT16" i="27"/>
  <c r="BZ16" i="27" s="1"/>
  <c r="CA16" i="27" s="1"/>
  <c r="CB16" i="27" s="1"/>
  <c r="CE16" i="27" s="1"/>
  <c r="AA70" i="27"/>
  <c r="AF70" i="27" s="1"/>
  <c r="AF74" i="27" s="1"/>
  <c r="BL14" i="27"/>
  <c r="BX81" i="27"/>
  <c r="CF91" i="27"/>
  <c r="AE37" i="27"/>
  <c r="AE45" i="27" s="1"/>
  <c r="BR90" i="27"/>
  <c r="AE90" i="27"/>
  <c r="BG90" i="27" s="1"/>
  <c r="AE89" i="27"/>
  <c r="CU676" i="27"/>
  <c r="CY93" i="27"/>
  <c r="CF56" i="27"/>
  <c r="BQ94" i="27"/>
  <c r="BQ676" i="27" s="1"/>
  <c r="CF77" i="27"/>
  <c r="CF88" i="27"/>
  <c r="CG20" i="27"/>
  <c r="G6" i="19" s="1"/>
  <c r="CG80" i="27"/>
  <c r="G75" i="19" s="1"/>
  <c r="BZ69" i="27"/>
  <c r="CA68" i="27"/>
  <c r="CG73" i="27"/>
  <c r="G64" i="19" s="1"/>
  <c r="CG63" i="27"/>
  <c r="G57" i="19" s="1"/>
  <c r="CG84" i="27"/>
  <c r="CG71" i="27"/>
  <c r="G63" i="19" s="1"/>
  <c r="CG86" i="27"/>
  <c r="G83" i="19" s="1"/>
  <c r="CG72" i="27"/>
  <c r="G65" i="19" s="1"/>
  <c r="CY83" i="27"/>
  <c r="CX87" i="27"/>
  <c r="CG41" i="27"/>
  <c r="CF41" i="27" s="1"/>
  <c r="BT26" i="27"/>
  <c r="BZ26" i="27" s="1"/>
  <c r="CA26" i="27" s="1"/>
  <c r="CB26" i="27" s="1"/>
  <c r="CE26" i="27" s="1"/>
  <c r="BT29" i="27"/>
  <c r="BZ29" i="27" s="1"/>
  <c r="CA29" i="27" s="1"/>
  <c r="CB29" i="27" s="1"/>
  <c r="CE29" i="27" s="1"/>
  <c r="BQ14" i="27"/>
  <c r="CG25" i="27"/>
  <c r="G17" i="19" s="1"/>
  <c r="CG55" i="27"/>
  <c r="G49" i="19" s="1"/>
  <c r="BX74" i="27"/>
  <c r="BY70" i="27"/>
  <c r="BY74" i="27" s="1"/>
  <c r="AA22" i="27"/>
  <c r="BY47" i="27"/>
  <c r="BX53" i="27"/>
  <c r="BS14" i="27"/>
  <c r="BS94" i="27"/>
  <c r="BS676" i="27" s="1"/>
  <c r="BL94" i="27"/>
  <c r="BL676" i="27" s="1"/>
  <c r="G29" i="19"/>
  <c r="G69" i="19"/>
  <c r="BT62" i="27"/>
  <c r="BZ62" i="27" s="1"/>
  <c r="CA62" i="27" s="1"/>
  <c r="CB62" i="27" s="1"/>
  <c r="CE62" i="27" s="1"/>
  <c r="AA75" i="27"/>
  <c r="AF75" i="27" s="1"/>
  <c r="AF81" i="27" s="1"/>
  <c r="CY81" i="27"/>
  <c r="CG28" i="27"/>
  <c r="G11" i="19" s="1"/>
  <c r="BY81" i="27"/>
  <c r="BZ76" i="27"/>
  <c r="CA76" i="27" s="1"/>
  <c r="CB76" i="27" s="1"/>
  <c r="CE76" i="27" s="1"/>
  <c r="AA54" i="27"/>
  <c r="AF54" i="27" s="1"/>
  <c r="AF60" i="27" s="1"/>
  <c r="CY60" i="27"/>
  <c r="CX36" i="27"/>
  <c r="CY31" i="27"/>
  <c r="BZ82" i="27"/>
  <c r="BZ24" i="27"/>
  <c r="CA24" i="27" s="1"/>
  <c r="CB24" i="27" s="1"/>
  <c r="CE24" i="27" s="1"/>
  <c r="BT23" i="27"/>
  <c r="AA93" i="27"/>
  <c r="BY90" i="27"/>
  <c r="BY93" i="27" s="1"/>
  <c r="BX93" i="27"/>
  <c r="CG48" i="27"/>
  <c r="CF48" i="27" s="1"/>
  <c r="AA45" i="27"/>
  <c r="BT64" i="27"/>
  <c r="BZ64" i="27" s="1"/>
  <c r="CA64" i="27" s="1"/>
  <c r="CB64" i="27" s="1"/>
  <c r="CE64" i="27" s="1"/>
  <c r="BZ59" i="27"/>
  <c r="BY60" i="27"/>
  <c r="CA50" i="27"/>
  <c r="AE22" i="27" l="1"/>
  <c r="CF35" i="27"/>
  <c r="G82" i="19"/>
  <c r="CF85" i="27"/>
  <c r="BG89" i="27"/>
  <c r="AE93" i="27"/>
  <c r="BG15" i="27"/>
  <c r="BG22" i="27" s="1"/>
  <c r="BG37" i="27"/>
  <c r="BG45" i="27" s="1"/>
  <c r="AA74" i="27"/>
  <c r="AE70" i="27"/>
  <c r="CF80" i="27"/>
  <c r="CX676" i="27"/>
  <c r="CF71" i="27"/>
  <c r="CF20" i="27"/>
  <c r="BR93" i="27"/>
  <c r="CF25" i="27"/>
  <c r="AE75" i="27"/>
  <c r="AE54" i="27"/>
  <c r="BX94" i="27"/>
  <c r="BX676" i="27" s="1"/>
  <c r="CF73" i="27"/>
  <c r="CA69" i="27"/>
  <c r="CB68" i="27"/>
  <c r="CE68" i="27" s="1"/>
  <c r="CF86" i="27"/>
  <c r="CF28" i="27"/>
  <c r="CF63" i="27"/>
  <c r="BX14" i="27"/>
  <c r="G68" i="19"/>
  <c r="CG64" i="27"/>
  <c r="G61" i="19" s="1"/>
  <c r="CG29" i="27"/>
  <c r="G12" i="19" s="1"/>
  <c r="CG26" i="27"/>
  <c r="G18" i="19" s="1"/>
  <c r="BR70" i="27"/>
  <c r="BR74" i="27" s="1"/>
  <c r="BR15" i="27"/>
  <c r="BR22" i="27" s="1"/>
  <c r="BT30" i="27"/>
  <c r="BZ23" i="27"/>
  <c r="G86" i="19"/>
  <c r="G81" i="19"/>
  <c r="CF84" i="27"/>
  <c r="CG76" i="27"/>
  <c r="G70" i="19" s="1"/>
  <c r="CF55" i="27"/>
  <c r="CG62" i="27"/>
  <c r="G60" i="19" s="1"/>
  <c r="BZ47" i="27"/>
  <c r="BY53" i="27"/>
  <c r="G40" i="19"/>
  <c r="G71" i="19"/>
  <c r="AA31" i="27"/>
  <c r="AF31" i="27" s="1"/>
  <c r="AF36" i="27" s="1"/>
  <c r="CY36" i="27"/>
  <c r="BR89" i="27"/>
  <c r="CY87" i="27"/>
  <c r="AA83" i="27"/>
  <c r="AF83" i="27" s="1"/>
  <c r="AF87" i="27" s="1"/>
  <c r="BR37" i="27"/>
  <c r="BR45" i="27" s="1"/>
  <c r="CG24" i="27"/>
  <c r="G10" i="19" s="1"/>
  <c r="CA82" i="27"/>
  <c r="AA60" i="27"/>
  <c r="AA81" i="27"/>
  <c r="CF72" i="27"/>
  <c r="CF19" i="27"/>
  <c r="CA59" i="27"/>
  <c r="CB50" i="27"/>
  <c r="CE50" i="27" s="1"/>
  <c r="BG54" i="27" l="1"/>
  <c r="BG60" i="27" s="1"/>
  <c r="AE60" i="27"/>
  <c r="BG70" i="27"/>
  <c r="BG74" i="27" s="1"/>
  <c r="AE74" i="27"/>
  <c r="BG75" i="27"/>
  <c r="BG81" i="27" s="1"/>
  <c r="AE81" i="27"/>
  <c r="CG16" i="27"/>
  <c r="AE83" i="27"/>
  <c r="BR81" i="27"/>
  <c r="AE31" i="27"/>
  <c r="CY676" i="27"/>
  <c r="CF64" i="27"/>
  <c r="CB69" i="27"/>
  <c r="CF29" i="27"/>
  <c r="G78" i="19"/>
  <c r="CB82" i="27"/>
  <c r="CA47" i="27"/>
  <c r="BZ53" i="27"/>
  <c r="BT90" i="27"/>
  <c r="BZ90" i="27" s="1"/>
  <c r="CA90" i="27" s="1"/>
  <c r="CB90" i="27" s="1"/>
  <c r="CE90" i="27" s="1"/>
  <c r="BR54" i="27"/>
  <c r="BR60" i="27" s="1"/>
  <c r="AA87" i="27"/>
  <c r="BG93" i="27"/>
  <c r="BT89" i="27"/>
  <c r="BT15" i="27"/>
  <c r="CF26" i="27"/>
  <c r="CF62" i="27"/>
  <c r="CA23" i="27"/>
  <c r="BZ30" i="27"/>
  <c r="BR75" i="27"/>
  <c r="BT37" i="27"/>
  <c r="CF24" i="27"/>
  <c r="AA36" i="27"/>
  <c r="CF76" i="27"/>
  <c r="CB59" i="27"/>
  <c r="CE59" i="27" s="1"/>
  <c r="BT70" i="27" l="1"/>
  <c r="BZ70" i="27" s="1"/>
  <c r="AE36" i="27"/>
  <c r="BG83" i="27"/>
  <c r="AE87" i="27"/>
  <c r="G4" i="19"/>
  <c r="CF16" i="27"/>
  <c r="BG31" i="27"/>
  <c r="BG36" i="27" s="1"/>
  <c r="BR87" i="27"/>
  <c r="AE14" i="27"/>
  <c r="AA94" i="27"/>
  <c r="AA676" i="27" s="1"/>
  <c r="CG68" i="27"/>
  <c r="CF68" i="27" s="1"/>
  <c r="CF69" i="27" s="1"/>
  <c r="CE69" i="27"/>
  <c r="AA14" i="27"/>
  <c r="CG90" i="27"/>
  <c r="G87" i="19" s="1"/>
  <c r="CA30" i="27"/>
  <c r="CB23" i="27"/>
  <c r="BT22" i="27"/>
  <c r="BU15" i="27"/>
  <c r="CB47" i="27"/>
  <c r="CE47" i="27" s="1"/>
  <c r="CA53" i="27"/>
  <c r="BT45" i="27"/>
  <c r="BT81" i="27"/>
  <c r="BT75" i="27"/>
  <c r="BZ75" i="27" s="1"/>
  <c r="BR83" i="27"/>
  <c r="CE82" i="27"/>
  <c r="BR31" i="27"/>
  <c r="BR36" i="27" s="1"/>
  <c r="BT93" i="27"/>
  <c r="BZ89" i="27"/>
  <c r="BT54" i="27"/>
  <c r="CG50" i="27"/>
  <c r="CF50" i="27" s="1"/>
  <c r="BT74" i="27" l="1"/>
  <c r="AE94" i="27"/>
  <c r="AE676" i="27" s="1"/>
  <c r="AF94" i="27"/>
  <c r="AF676" i="27" s="1"/>
  <c r="AF14" i="27"/>
  <c r="G56" i="19"/>
  <c r="G62" i="19" s="1"/>
  <c r="CG69" i="27"/>
  <c r="CE23" i="27"/>
  <c r="CB30" i="27"/>
  <c r="BU22" i="27"/>
  <c r="BU37" i="27"/>
  <c r="BY15" i="27"/>
  <c r="BZ81" i="27"/>
  <c r="CA75" i="27"/>
  <c r="BT31" i="27"/>
  <c r="CA89" i="27"/>
  <c r="BZ93" i="27"/>
  <c r="BR94" i="27"/>
  <c r="BZ54" i="27"/>
  <c r="BT60" i="27"/>
  <c r="BZ74" i="27"/>
  <c r="CA70" i="27"/>
  <c r="BT83" i="27"/>
  <c r="BZ83" i="27" s="1"/>
  <c r="CG82" i="27"/>
  <c r="CB53" i="27"/>
  <c r="CF90" i="27"/>
  <c r="CG59" i="27"/>
  <c r="CF59" i="27" s="1"/>
  <c r="BG94" i="27" l="1"/>
  <c r="BG676" i="27" s="1"/>
  <c r="G79" i="19"/>
  <c r="BT87" i="27"/>
  <c r="BG8" i="27"/>
  <c r="BG14" i="27"/>
  <c r="CA83" i="27"/>
  <c r="BZ87" i="27"/>
  <c r="BT36" i="27"/>
  <c r="BZ31" i="27"/>
  <c r="BY37" i="27"/>
  <c r="BU45" i="27"/>
  <c r="BU94" i="27" s="1"/>
  <c r="CA74" i="27"/>
  <c r="CB70" i="27"/>
  <c r="CA54" i="27"/>
  <c r="BZ60" i="27"/>
  <c r="CA81" i="27"/>
  <c r="CB75" i="27"/>
  <c r="CF82" i="27"/>
  <c r="BY22" i="27"/>
  <c r="BZ15" i="27"/>
  <c r="CG47" i="27"/>
  <c r="CF47" i="27" s="1"/>
  <c r="CF53" i="27" s="1"/>
  <c r="CE53" i="27"/>
  <c r="CA93" i="27"/>
  <c r="CB89" i="27"/>
  <c r="CE30" i="27"/>
  <c r="CG23" i="27"/>
  <c r="CF23" i="27" s="1"/>
  <c r="CF30" i="27" s="1"/>
  <c r="G54" i="19"/>
  <c r="BT94" i="27" l="1"/>
  <c r="BT676" i="27" s="1"/>
  <c r="BT14" i="27"/>
  <c r="BU14" i="27"/>
  <c r="BU676" i="27"/>
  <c r="CA15" i="27"/>
  <c r="BZ22" i="27"/>
  <c r="CA87" i="27"/>
  <c r="CB83" i="27"/>
  <c r="CE83" i="27" s="1"/>
  <c r="G15" i="19"/>
  <c r="G20" i="19" s="1"/>
  <c r="CG30" i="27"/>
  <c r="CB93" i="27"/>
  <c r="CE89" i="27"/>
  <c r="CB74" i="27"/>
  <c r="CE70" i="27"/>
  <c r="BY45" i="27"/>
  <c r="BY94" i="27" s="1"/>
  <c r="BZ37" i="27"/>
  <c r="CA31" i="27"/>
  <c r="BZ36" i="27"/>
  <c r="CB81" i="27"/>
  <c r="CE75" i="27"/>
  <c r="CA60" i="27"/>
  <c r="CB54" i="27"/>
  <c r="G45" i="19"/>
  <c r="CG53" i="27"/>
  <c r="BY676" i="27" l="1"/>
  <c r="CE93" i="27"/>
  <c r="CG89" i="27"/>
  <c r="CF89" i="27" s="1"/>
  <c r="CF93" i="27" s="1"/>
  <c r="CA36" i="27"/>
  <c r="CB31" i="27"/>
  <c r="CA22" i="27"/>
  <c r="CB15" i="27"/>
  <c r="CE74" i="27"/>
  <c r="CG70" i="27"/>
  <c r="CF70" i="27" s="1"/>
  <c r="CF74" i="27" s="1"/>
  <c r="CE54" i="27"/>
  <c r="CB60" i="27"/>
  <c r="CE81" i="27"/>
  <c r="CG75" i="27"/>
  <c r="CG81" i="27" s="1"/>
  <c r="CB87" i="27"/>
  <c r="BZ45" i="27"/>
  <c r="BZ14" i="27" s="1"/>
  <c r="CA37" i="27"/>
  <c r="BY14" i="27"/>
  <c r="CE15" i="27" l="1"/>
  <c r="CB22" i="27"/>
  <c r="BZ94" i="27"/>
  <c r="BZ676" i="27" s="1"/>
  <c r="CF75" i="27"/>
  <c r="CF81" i="27" s="1"/>
  <c r="G67" i="19"/>
  <c r="CG74" i="27"/>
  <c r="CG83" i="27"/>
  <c r="CF83" i="27" s="1"/>
  <c r="CF87" i="27" s="1"/>
  <c r="CE87" i="27"/>
  <c r="CB37" i="27"/>
  <c r="CA45" i="27"/>
  <c r="CA14" i="27" s="1"/>
  <c r="CE31" i="27"/>
  <c r="CB36" i="27"/>
  <c r="CG93" i="27"/>
  <c r="G85" i="19"/>
  <c r="G90" i="19" s="1"/>
  <c r="CG54" i="27"/>
  <c r="CE60" i="27"/>
  <c r="CA94" i="27" l="1"/>
  <c r="CA676" i="27" s="1"/>
  <c r="CB45" i="27"/>
  <c r="CB14" i="27" s="1"/>
  <c r="CE37" i="27"/>
  <c r="G80" i="19"/>
  <c r="G84" i="19" s="1"/>
  <c r="CG87" i="27"/>
  <c r="G48" i="19"/>
  <c r="G55" i="19" s="1"/>
  <c r="CG60" i="27"/>
  <c r="CF54" i="27"/>
  <c r="CF60" i="27" s="1"/>
  <c r="CG15" i="27"/>
  <c r="CF15" i="27" s="1"/>
  <c r="CF22" i="27" s="1"/>
  <c r="CE22" i="27"/>
  <c r="CE36" i="27"/>
  <c r="CG31" i="27"/>
  <c r="CF31" i="27" s="1"/>
  <c r="CF36" i="27" s="1"/>
  <c r="CB94" i="27" l="1"/>
  <c r="CB676" i="27" s="1"/>
  <c r="CG22" i="27"/>
  <c r="G2" i="19"/>
  <c r="G8" i="19" s="1"/>
  <c r="G31" i="19"/>
  <c r="G36" i="19" s="1"/>
  <c r="CG37" i="27"/>
  <c r="CG45" i="27" s="1"/>
  <c r="CE45" i="27"/>
  <c r="CE14" i="27" s="1"/>
  <c r="CJ31" i="27"/>
  <c r="G26" i="19"/>
  <c r="CG36" i="27"/>
  <c r="CE94" i="27" l="1"/>
  <c r="CE676" i="27" s="1"/>
  <c r="CG94" i="27"/>
  <c r="CG676" i="27" s="1"/>
  <c r="CG14" i="27"/>
  <c r="CF37" i="27"/>
  <c r="CJ36" i="27"/>
  <c r="DA31" i="27"/>
  <c r="DA36" i="27" s="1"/>
  <c r="CJ97" i="27"/>
  <c r="G91" i="19"/>
  <c r="CJ676" i="27" l="1"/>
  <c r="CF45" i="27"/>
  <c r="G96" i="19"/>
  <c r="F126" i="6"/>
  <c r="F127" i="6" s="1"/>
  <c r="H127" i="6" s="1"/>
  <c r="K676" i="27"/>
  <c r="CF14" i="27" l="1"/>
  <c r="CF94" i="27"/>
  <c r="CF676" i="27" s="1"/>
  <c r="J30" i="27"/>
  <c r="J45" i="27"/>
  <c r="F45" i="27"/>
  <c r="I30" i="27"/>
  <c r="I45" i="27"/>
  <c r="G45" i="27"/>
  <c r="J36" i="27"/>
  <c r="G30" i="27"/>
  <c r="DG53"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Hoàng Nguyễn</author>
    <author/>
  </authors>
  <commentList>
    <comment ref="BQ15" authorId="0" shapeId="0" xr:uid="{00000000-0006-0000-0000-000001000000}">
      <text>
        <r>
          <rPr>
            <b/>
            <sz val="9"/>
            <rFont val="Tahoma"/>
            <charset val="134"/>
          </rPr>
          <t>Admin:</t>
        </r>
        <r>
          <rPr>
            <sz val="9"/>
            <rFont val="Tahoma"/>
            <charset val="134"/>
          </rPr>
          <t xml:space="preserve">
báo giàm BHXH T2 trễ
</t>
        </r>
      </text>
    </comment>
    <comment ref="BQ16" authorId="0" shapeId="0" xr:uid="{A6A6E463-ADBA-487E-A15D-8B4F8696C80A}">
      <text>
        <r>
          <rPr>
            <b/>
            <sz val="9"/>
            <rFont val="Tahoma"/>
            <charset val="134"/>
          </rPr>
          <t>Admin:</t>
        </r>
        <r>
          <rPr>
            <sz val="9"/>
            <rFont val="Tahoma"/>
            <charset val="134"/>
          </rPr>
          <t xml:space="preserve">
báo giàm BHXH T2 trễ
</t>
        </r>
      </text>
    </comment>
    <comment ref="BQ17" authorId="0" shapeId="0" xr:uid="{08A5B0B0-F948-4B6A-9998-4E651F661FA3}">
      <text>
        <r>
          <rPr>
            <b/>
            <sz val="9"/>
            <rFont val="Tahoma"/>
            <charset val="134"/>
          </rPr>
          <t>Admin:</t>
        </r>
        <r>
          <rPr>
            <sz val="9"/>
            <rFont val="Tahoma"/>
            <charset val="134"/>
          </rPr>
          <t xml:space="preserve">
báo giàm BHXH T2 trễ
</t>
        </r>
      </text>
    </comment>
    <comment ref="BQ18" authorId="0" shapeId="0" xr:uid="{4A2F3D60-8BB3-4769-B1B3-35383D5CBC20}">
      <text>
        <r>
          <rPr>
            <b/>
            <sz val="9"/>
            <rFont val="Tahoma"/>
            <charset val="134"/>
          </rPr>
          <t>Admin:</t>
        </r>
        <r>
          <rPr>
            <sz val="9"/>
            <rFont val="Tahoma"/>
            <charset val="134"/>
          </rPr>
          <t xml:space="preserve">
báo giàm BHXH T2 trễ
</t>
        </r>
      </text>
    </comment>
    <comment ref="BQ19" authorId="0" shapeId="0" xr:uid="{4E333428-4025-49A0-AFC2-8B78419DBA74}">
      <text>
        <r>
          <rPr>
            <b/>
            <sz val="9"/>
            <rFont val="Tahoma"/>
            <charset val="134"/>
          </rPr>
          <t>Admin:</t>
        </r>
        <r>
          <rPr>
            <sz val="9"/>
            <rFont val="Tahoma"/>
            <charset val="134"/>
          </rPr>
          <t xml:space="preserve">
báo giàm BHXH T2 trễ
</t>
        </r>
      </text>
    </comment>
    <comment ref="BQ20" authorId="0" shapeId="0" xr:uid="{E5D6B694-CA31-4BCF-A514-EFE50FBAECA1}">
      <text>
        <r>
          <rPr>
            <b/>
            <sz val="9"/>
            <rFont val="Tahoma"/>
            <charset val="134"/>
          </rPr>
          <t>Admin:</t>
        </r>
        <r>
          <rPr>
            <sz val="9"/>
            <rFont val="Tahoma"/>
            <charset val="134"/>
          </rPr>
          <t xml:space="preserve">
báo giàm BHXH T2 trễ
</t>
        </r>
      </text>
    </comment>
    <comment ref="BQ21" authorId="0" shapeId="0" xr:uid="{7FD1CCEB-8D71-47C4-939A-660DC0810C03}">
      <text>
        <r>
          <rPr>
            <b/>
            <sz val="9"/>
            <rFont val="Tahoma"/>
            <charset val="134"/>
          </rPr>
          <t>Admin:</t>
        </r>
        <r>
          <rPr>
            <sz val="9"/>
            <rFont val="Tahoma"/>
            <charset val="134"/>
          </rPr>
          <t xml:space="preserve">
báo giàm BHXH T2 trễ
</t>
        </r>
      </text>
    </comment>
    <comment ref="BQ23" authorId="0" shapeId="0" xr:uid="{28D82514-D026-4799-B829-F17822828016}">
      <text>
        <r>
          <rPr>
            <b/>
            <sz val="9"/>
            <rFont val="Tahoma"/>
            <charset val="134"/>
          </rPr>
          <t>Admin:</t>
        </r>
        <r>
          <rPr>
            <sz val="9"/>
            <rFont val="Tahoma"/>
            <charset val="134"/>
          </rPr>
          <t xml:space="preserve">
báo giàm BHXH T2 trễ
</t>
        </r>
      </text>
    </comment>
    <comment ref="BQ24" authorId="0" shapeId="0" xr:uid="{967F452B-7F40-4418-AD6E-CD530B598869}">
      <text>
        <r>
          <rPr>
            <b/>
            <sz val="9"/>
            <rFont val="Tahoma"/>
            <charset val="134"/>
          </rPr>
          <t>Admin:</t>
        </r>
        <r>
          <rPr>
            <sz val="9"/>
            <rFont val="Tahoma"/>
            <charset val="134"/>
          </rPr>
          <t xml:space="preserve">
báo giàm BHXH T2 trễ
</t>
        </r>
      </text>
    </comment>
    <comment ref="BQ25" authorId="0" shapeId="0" xr:uid="{6E24D830-2C8D-444F-B6A9-65ED797E93C2}">
      <text>
        <r>
          <rPr>
            <b/>
            <sz val="9"/>
            <rFont val="Tahoma"/>
            <charset val="134"/>
          </rPr>
          <t>Admin:</t>
        </r>
        <r>
          <rPr>
            <sz val="9"/>
            <rFont val="Tahoma"/>
            <charset val="134"/>
          </rPr>
          <t xml:space="preserve">
báo giàm BHXH T2 trễ
</t>
        </r>
      </text>
    </comment>
    <comment ref="BQ26" authorId="0" shapeId="0" xr:uid="{D87C698C-1ED0-40BA-A2E3-CE3237EBC254}">
      <text>
        <r>
          <rPr>
            <b/>
            <sz val="9"/>
            <rFont val="Tahoma"/>
            <charset val="134"/>
          </rPr>
          <t>Admin:</t>
        </r>
        <r>
          <rPr>
            <sz val="9"/>
            <rFont val="Tahoma"/>
            <charset val="134"/>
          </rPr>
          <t xml:space="preserve">
báo giàm BHXH T2 trễ
</t>
        </r>
      </text>
    </comment>
    <comment ref="BQ27" authorId="0" shapeId="0" xr:uid="{70233F5E-AC6A-4A7D-AECF-5C72C6D9F2EC}">
      <text>
        <r>
          <rPr>
            <b/>
            <sz val="9"/>
            <rFont val="Tahoma"/>
            <charset val="134"/>
          </rPr>
          <t>Admin:</t>
        </r>
        <r>
          <rPr>
            <sz val="9"/>
            <rFont val="Tahoma"/>
            <charset val="134"/>
          </rPr>
          <t xml:space="preserve">
báo giàm BHXH T2 trễ
</t>
        </r>
      </text>
    </comment>
    <comment ref="BQ28" authorId="0" shapeId="0" xr:uid="{44ADE7B4-6853-4942-A3F0-6E79C8CDBCB4}">
      <text>
        <r>
          <rPr>
            <b/>
            <sz val="9"/>
            <rFont val="Tahoma"/>
            <charset val="134"/>
          </rPr>
          <t>Admin:</t>
        </r>
        <r>
          <rPr>
            <sz val="9"/>
            <rFont val="Tahoma"/>
            <charset val="134"/>
          </rPr>
          <t xml:space="preserve">
báo giàm BHXH T2 trễ
</t>
        </r>
      </text>
    </comment>
    <comment ref="BQ29" authorId="0" shapeId="0" xr:uid="{8BD6159E-65C5-4463-A451-FA9A1FD14AD4}">
      <text>
        <r>
          <rPr>
            <b/>
            <sz val="9"/>
            <rFont val="Tahoma"/>
            <charset val="134"/>
          </rPr>
          <t>Admin:</t>
        </r>
        <r>
          <rPr>
            <sz val="9"/>
            <rFont val="Tahoma"/>
            <charset val="134"/>
          </rPr>
          <t xml:space="preserve">
báo giàm BHXH T2 trễ
</t>
        </r>
      </text>
    </comment>
    <comment ref="BQ31" authorId="0" shapeId="0" xr:uid="{D403BF4B-E3DC-4A94-9FC7-12346C202B7E}">
      <text>
        <r>
          <rPr>
            <b/>
            <sz val="9"/>
            <rFont val="Tahoma"/>
            <charset val="134"/>
          </rPr>
          <t>Admin:</t>
        </r>
        <r>
          <rPr>
            <sz val="9"/>
            <rFont val="Tahoma"/>
            <charset val="134"/>
          </rPr>
          <t xml:space="preserve">
báo giàm BHXH T2 trễ
</t>
        </r>
      </text>
    </comment>
    <comment ref="BQ32" authorId="0" shapeId="0" xr:uid="{DA75A326-BC8E-401A-B05D-B1280A62DF8E}">
      <text>
        <r>
          <rPr>
            <b/>
            <sz val="9"/>
            <rFont val="Tahoma"/>
            <charset val="134"/>
          </rPr>
          <t>Admin:</t>
        </r>
        <r>
          <rPr>
            <sz val="9"/>
            <rFont val="Tahoma"/>
            <charset val="134"/>
          </rPr>
          <t xml:space="preserve">
báo giàm BHXH T2 trễ
</t>
        </r>
      </text>
    </comment>
    <comment ref="BQ33" authorId="0" shapeId="0" xr:uid="{0EAA74B6-17AE-43C5-8E5F-BC341E857AFF}">
      <text>
        <r>
          <rPr>
            <b/>
            <sz val="9"/>
            <rFont val="Tahoma"/>
            <charset val="134"/>
          </rPr>
          <t>Admin:</t>
        </r>
        <r>
          <rPr>
            <sz val="9"/>
            <rFont val="Tahoma"/>
            <charset val="134"/>
          </rPr>
          <t xml:space="preserve">
báo giàm BHXH T2 trễ
</t>
        </r>
      </text>
    </comment>
    <comment ref="H34" authorId="1" shapeId="0" xr:uid="{EE24F1B3-A19E-4F26-A3C2-ECB1BE56DD1A}">
      <text>
        <r>
          <rPr>
            <b/>
            <sz val="9"/>
            <color indexed="81"/>
            <rFont val="Tahoma"/>
            <family val="2"/>
          </rPr>
          <t>Hoàng Nguyễn:</t>
        </r>
        <r>
          <rPr>
            <sz val="9"/>
            <color indexed="81"/>
            <rFont val="Tahoma"/>
            <family val="2"/>
          </rPr>
          <t xml:space="preserve">
Duoc si nghi khong luon g thang 6,7,8 nam 2026
</t>
        </r>
      </text>
    </comment>
    <comment ref="BQ34" authorId="0" shapeId="0" xr:uid="{09160C57-4F6E-4D61-B42E-6CF9C1D22AD5}">
      <text>
        <r>
          <rPr>
            <b/>
            <sz val="9"/>
            <rFont val="Tahoma"/>
            <charset val="134"/>
          </rPr>
          <t>Admin:</t>
        </r>
        <r>
          <rPr>
            <sz val="9"/>
            <rFont val="Tahoma"/>
            <charset val="134"/>
          </rPr>
          <t xml:space="preserve">
báo giàm BHXH T2 trễ
</t>
        </r>
      </text>
    </comment>
    <comment ref="BQ35" authorId="0" shapeId="0" xr:uid="{736ACD36-A538-4FC7-B9C8-D9C8E2EBBB38}">
      <text>
        <r>
          <rPr>
            <b/>
            <sz val="9"/>
            <rFont val="Tahoma"/>
            <charset val="134"/>
          </rPr>
          <t>Admin:</t>
        </r>
        <r>
          <rPr>
            <sz val="9"/>
            <rFont val="Tahoma"/>
            <charset val="134"/>
          </rPr>
          <t xml:space="preserve">
báo giàm BHXH T2 trễ
</t>
        </r>
      </text>
    </comment>
    <comment ref="BQ37" authorId="0" shapeId="0" xr:uid="{21B1CF1C-E86F-42B1-A64E-154DAADF9576}">
      <text>
        <r>
          <rPr>
            <b/>
            <sz val="9"/>
            <rFont val="Tahoma"/>
            <charset val="134"/>
          </rPr>
          <t>Admin:</t>
        </r>
        <r>
          <rPr>
            <sz val="9"/>
            <rFont val="Tahoma"/>
            <charset val="134"/>
          </rPr>
          <t xml:space="preserve">
báo giàm BHXH T2 trễ
</t>
        </r>
      </text>
    </comment>
    <comment ref="BQ38" authorId="0" shapeId="0" xr:uid="{F30A27FC-B48C-4872-A7E5-EF3A79727373}">
      <text>
        <r>
          <rPr>
            <b/>
            <sz val="9"/>
            <rFont val="Tahoma"/>
            <charset val="134"/>
          </rPr>
          <t>Admin:</t>
        </r>
        <r>
          <rPr>
            <sz val="9"/>
            <rFont val="Tahoma"/>
            <charset val="134"/>
          </rPr>
          <t xml:space="preserve">
báo giàm BHXH T2 trễ
</t>
        </r>
      </text>
    </comment>
    <comment ref="BQ39" authorId="0" shapeId="0" xr:uid="{27BB7185-3A9A-4221-980E-2409DDBC8B11}">
      <text>
        <r>
          <rPr>
            <b/>
            <sz val="9"/>
            <rFont val="Tahoma"/>
            <charset val="134"/>
          </rPr>
          <t>Admin:</t>
        </r>
        <r>
          <rPr>
            <sz val="9"/>
            <rFont val="Tahoma"/>
            <charset val="134"/>
          </rPr>
          <t xml:space="preserve">
báo giàm BHXH T2 trễ
</t>
        </r>
      </text>
    </comment>
    <comment ref="BQ40" authorId="0" shapeId="0" xr:uid="{74979D9B-00E8-4BD4-8A49-484DD8901381}">
      <text>
        <r>
          <rPr>
            <b/>
            <sz val="9"/>
            <rFont val="Tahoma"/>
            <charset val="134"/>
          </rPr>
          <t>Admin:</t>
        </r>
        <r>
          <rPr>
            <sz val="9"/>
            <rFont val="Tahoma"/>
            <charset val="134"/>
          </rPr>
          <t xml:space="preserve">
báo giàm BHXH T2 trễ
</t>
        </r>
      </text>
    </comment>
    <comment ref="BQ41" authorId="0" shapeId="0" xr:uid="{960B3D18-71B4-4064-9E94-D6474889A857}">
      <text>
        <r>
          <rPr>
            <b/>
            <sz val="9"/>
            <rFont val="Tahoma"/>
            <charset val="134"/>
          </rPr>
          <t>Admin:</t>
        </r>
        <r>
          <rPr>
            <sz val="9"/>
            <rFont val="Tahoma"/>
            <charset val="134"/>
          </rPr>
          <t xml:space="preserve">
báo giàm BHXH T2 trễ
</t>
        </r>
      </text>
    </comment>
    <comment ref="BQ42" authorId="0" shapeId="0" xr:uid="{BC229774-A222-4CDF-9053-8C276B85B9F6}">
      <text>
        <r>
          <rPr>
            <b/>
            <sz val="9"/>
            <rFont val="Tahoma"/>
            <charset val="134"/>
          </rPr>
          <t>Admin:</t>
        </r>
        <r>
          <rPr>
            <sz val="9"/>
            <rFont val="Tahoma"/>
            <charset val="134"/>
          </rPr>
          <t xml:space="preserve">
báo giàm BHXH T2 trễ
</t>
        </r>
      </text>
    </comment>
    <comment ref="BQ43" authorId="0" shapeId="0" xr:uid="{094C98F4-97CE-4C4E-AFB6-D5E7106DD408}">
      <text>
        <r>
          <rPr>
            <b/>
            <sz val="9"/>
            <rFont val="Tahoma"/>
            <charset val="134"/>
          </rPr>
          <t>Admin:</t>
        </r>
        <r>
          <rPr>
            <sz val="9"/>
            <rFont val="Tahoma"/>
            <charset val="134"/>
          </rPr>
          <t xml:space="preserve">
báo giàm BHXH T2 trễ
</t>
        </r>
      </text>
    </comment>
    <comment ref="BQ44" authorId="0" shapeId="0" xr:uid="{5C3B47E8-C676-4A5C-B937-3378938911F3}">
      <text>
        <r>
          <rPr>
            <b/>
            <sz val="9"/>
            <rFont val="Tahoma"/>
            <charset val="134"/>
          </rPr>
          <t>Admin:</t>
        </r>
        <r>
          <rPr>
            <sz val="9"/>
            <rFont val="Tahoma"/>
            <charset val="134"/>
          </rPr>
          <t xml:space="preserve">
báo giàm BHXH T2 trễ
</t>
        </r>
      </text>
    </comment>
    <comment ref="BQ46" authorId="0" shapeId="0" xr:uid="{5A43E2B5-AF4F-4A0E-B7CA-9C2DE78B9094}">
      <text>
        <r>
          <rPr>
            <b/>
            <sz val="9"/>
            <rFont val="Tahoma"/>
            <charset val="134"/>
          </rPr>
          <t>Admin:</t>
        </r>
        <r>
          <rPr>
            <sz val="9"/>
            <rFont val="Tahoma"/>
            <charset val="134"/>
          </rPr>
          <t xml:space="preserve">
báo giàm BHXH T2 trễ
</t>
        </r>
      </text>
    </comment>
    <comment ref="AQ47" authorId="2" shapeId="0" xr:uid="{00000000-0006-0000-0000-000004000000}">
      <text>
        <r>
          <rPr>
            <sz val="10"/>
            <color rgb="FF000000"/>
            <rFont val="Calibri"/>
            <charset val="1"/>
            <scheme val="minor"/>
          </rPr>
          <t>Hoàn khấu hao đồng phục 500
tiền gửi xe ngày tháng 8/2026:29 ngày
tiền gửi xe ngày tháng 7/2026 29 ngày</t>
        </r>
      </text>
    </comment>
    <comment ref="BQ47" authorId="0" shapeId="0" xr:uid="{68291EE3-3EF7-4FCA-BEEF-6EB50EA6F031}">
      <text>
        <r>
          <rPr>
            <b/>
            <sz val="9"/>
            <rFont val="Tahoma"/>
            <charset val="134"/>
          </rPr>
          <t>Admin:</t>
        </r>
        <r>
          <rPr>
            <sz val="9"/>
            <rFont val="Tahoma"/>
            <charset val="134"/>
          </rPr>
          <t xml:space="preserve">
báo giàm BHXH T2 trễ
</t>
        </r>
      </text>
    </comment>
    <comment ref="BQ48" authorId="0" shapeId="0" xr:uid="{023374E5-A83B-4D02-93AC-DF729C559FA7}">
      <text>
        <r>
          <rPr>
            <b/>
            <sz val="9"/>
            <rFont val="Tahoma"/>
            <charset val="134"/>
          </rPr>
          <t>Admin:</t>
        </r>
        <r>
          <rPr>
            <sz val="9"/>
            <rFont val="Tahoma"/>
            <charset val="134"/>
          </rPr>
          <t xml:space="preserve">
báo giàm BHXH T2 trễ
</t>
        </r>
      </text>
    </comment>
    <comment ref="AQ49" authorId="1" shapeId="0" xr:uid="{BE24D6BB-5C7E-4F0D-867D-85A828A0AC26}">
      <text>
        <r>
          <rPr>
            <b/>
            <sz val="9"/>
            <color indexed="81"/>
            <rFont val="Tahoma"/>
            <family val="2"/>
          </rPr>
          <t>Hoàng Nguyễn:</t>
        </r>
        <r>
          <rPr>
            <sz val="9"/>
            <color indexed="81"/>
            <rFont val="Tahoma"/>
            <family val="2"/>
          </rPr>
          <t xml:space="preserve">
Tiền gửi xe sáng 8/2026: 5x500=25k
Tiền gửi xe sáng tháng 7/2026: 18x5=90k
</t>
        </r>
      </text>
    </comment>
    <comment ref="BQ49" authorId="0" shapeId="0" xr:uid="{2AFDF1BB-1E8B-4CFE-AF86-FBD1B962077F}">
      <text>
        <r>
          <rPr>
            <b/>
            <sz val="9"/>
            <rFont val="Tahoma"/>
            <charset val="134"/>
          </rPr>
          <t>Admin:</t>
        </r>
        <r>
          <rPr>
            <sz val="9"/>
            <rFont val="Tahoma"/>
            <charset val="134"/>
          </rPr>
          <t xml:space="preserve">
báo giàm BHXH T2 trễ
</t>
        </r>
      </text>
    </comment>
    <comment ref="BQ50" authorId="0" shapeId="0" xr:uid="{EAC256D6-E8D3-4691-BC7D-A8921AB816FD}">
      <text>
        <r>
          <rPr>
            <b/>
            <sz val="9"/>
            <rFont val="Tahoma"/>
            <charset val="134"/>
          </rPr>
          <t>Admin:</t>
        </r>
        <r>
          <rPr>
            <sz val="9"/>
            <rFont val="Tahoma"/>
            <charset val="134"/>
          </rPr>
          <t xml:space="preserve">
báo giàm BHXH T2 trễ
</t>
        </r>
      </text>
    </comment>
    <comment ref="BQ51" authorId="0" shapeId="0" xr:uid="{E775BB2D-9771-46BE-B50E-E053861D6B83}">
      <text>
        <r>
          <rPr>
            <b/>
            <sz val="9"/>
            <rFont val="Tahoma"/>
            <charset val="134"/>
          </rPr>
          <t>Admin:</t>
        </r>
        <r>
          <rPr>
            <sz val="9"/>
            <rFont val="Tahoma"/>
            <charset val="134"/>
          </rPr>
          <t xml:space="preserve">
báo giàm BHXH T2 trễ
</t>
        </r>
      </text>
    </comment>
    <comment ref="D52" authorId="0" shapeId="0" xr:uid="{00000000-0006-0000-0000-000005000000}">
      <text>
        <r>
          <rPr>
            <sz val="9"/>
            <rFont val="Tahoma"/>
            <charset val="134"/>
          </rPr>
          <t xml:space="preserve">nhân sự vào làm 1 ngày nghỉ luôn 
</t>
        </r>
      </text>
    </comment>
    <comment ref="BQ52" authorId="0" shapeId="0" xr:uid="{1B2FBBB1-CAC5-49A1-8E4F-6BE4766F9DB6}">
      <text>
        <r>
          <rPr>
            <b/>
            <sz val="9"/>
            <rFont val="Tahoma"/>
            <charset val="134"/>
          </rPr>
          <t>Admin:</t>
        </r>
        <r>
          <rPr>
            <sz val="9"/>
            <rFont val="Tahoma"/>
            <charset val="134"/>
          </rPr>
          <t xml:space="preserve">
báo giàm BHXH T2 trễ
</t>
        </r>
      </text>
    </comment>
    <comment ref="BQ54" authorId="0" shapeId="0" xr:uid="{67B38402-393B-4C2D-9E85-6BDF26DE6DC0}">
      <text>
        <r>
          <rPr>
            <b/>
            <sz val="9"/>
            <rFont val="Tahoma"/>
            <charset val="134"/>
          </rPr>
          <t>Admin:</t>
        </r>
        <r>
          <rPr>
            <sz val="9"/>
            <rFont val="Tahoma"/>
            <charset val="134"/>
          </rPr>
          <t xml:space="preserve">
báo giàm BHXH T2 trễ
</t>
        </r>
      </text>
    </comment>
    <comment ref="BQ55" authorId="0" shapeId="0" xr:uid="{30789311-3E42-45B6-8A55-4AEBCAAA91AB}">
      <text>
        <r>
          <rPr>
            <b/>
            <sz val="9"/>
            <rFont val="Tahoma"/>
            <charset val="134"/>
          </rPr>
          <t>Admin:</t>
        </r>
        <r>
          <rPr>
            <sz val="9"/>
            <rFont val="Tahoma"/>
            <charset val="134"/>
          </rPr>
          <t xml:space="preserve">
báo giàm BHXH T2 trễ
</t>
        </r>
      </text>
    </comment>
    <comment ref="BQ56" authorId="0" shapeId="0" xr:uid="{7D0F525C-3AF4-420F-AC48-FE34F8DE63DD}">
      <text>
        <r>
          <rPr>
            <b/>
            <sz val="9"/>
            <rFont val="Tahoma"/>
            <charset val="134"/>
          </rPr>
          <t>Admin:</t>
        </r>
        <r>
          <rPr>
            <sz val="9"/>
            <rFont val="Tahoma"/>
            <charset val="134"/>
          </rPr>
          <t xml:space="preserve">
báo giàm BHXH T2 trễ
</t>
        </r>
      </text>
    </comment>
    <comment ref="BQ57" authorId="0" shapeId="0" xr:uid="{A7A0867E-0ECF-4EA9-8570-B3535B8CF2F6}">
      <text>
        <r>
          <rPr>
            <b/>
            <sz val="9"/>
            <rFont val="Tahoma"/>
            <charset val="134"/>
          </rPr>
          <t>Admin:</t>
        </r>
        <r>
          <rPr>
            <sz val="9"/>
            <rFont val="Tahoma"/>
            <charset val="134"/>
          </rPr>
          <t xml:space="preserve">
báo giàm BHXH T2 trễ
</t>
        </r>
      </text>
    </comment>
    <comment ref="BQ58" authorId="0" shapeId="0" xr:uid="{6829B68B-39E1-4C13-8B92-593BAF207AA0}">
      <text>
        <r>
          <rPr>
            <b/>
            <sz val="9"/>
            <rFont val="Tahoma"/>
            <charset val="134"/>
          </rPr>
          <t>Admin:</t>
        </r>
        <r>
          <rPr>
            <sz val="9"/>
            <rFont val="Tahoma"/>
            <charset val="134"/>
          </rPr>
          <t xml:space="preserve">
báo giàm BHXH T2 trễ
</t>
        </r>
      </text>
    </comment>
    <comment ref="BQ59" authorId="0" shapeId="0" xr:uid="{C6AFE80C-4FC5-47B1-8E28-A9E1970B8DA2}">
      <text>
        <r>
          <rPr>
            <b/>
            <sz val="9"/>
            <rFont val="Tahoma"/>
            <charset val="134"/>
          </rPr>
          <t>Admin:</t>
        </r>
        <r>
          <rPr>
            <sz val="9"/>
            <rFont val="Tahoma"/>
            <charset val="134"/>
          </rPr>
          <t xml:space="preserve">
báo giàm BHXH T2 trễ
</t>
        </r>
      </text>
    </comment>
    <comment ref="BQ61" authorId="0" shapeId="0" xr:uid="{6B7E949A-CEA2-40DB-83D4-BE2511A9CE67}">
      <text>
        <r>
          <rPr>
            <b/>
            <sz val="9"/>
            <rFont val="Tahoma"/>
            <charset val="134"/>
          </rPr>
          <t>Admin:</t>
        </r>
        <r>
          <rPr>
            <sz val="9"/>
            <rFont val="Tahoma"/>
            <charset val="134"/>
          </rPr>
          <t xml:space="preserve">
báo giàm BHXH T2 trễ
</t>
        </r>
      </text>
    </comment>
    <comment ref="BQ62" authorId="0" shapeId="0" xr:uid="{3F00A7DB-9EA7-4C16-A4EB-E8A3A497A318}">
      <text>
        <r>
          <rPr>
            <b/>
            <sz val="9"/>
            <rFont val="Tahoma"/>
            <charset val="134"/>
          </rPr>
          <t>Admin:</t>
        </r>
        <r>
          <rPr>
            <sz val="9"/>
            <rFont val="Tahoma"/>
            <charset val="134"/>
          </rPr>
          <t xml:space="preserve">
báo giàm BHXH T2 trễ
</t>
        </r>
      </text>
    </comment>
    <comment ref="BQ63" authorId="0" shapeId="0" xr:uid="{193DC3A0-1019-4B11-BE42-BF974C08A226}">
      <text>
        <r>
          <rPr>
            <b/>
            <sz val="9"/>
            <rFont val="Tahoma"/>
            <charset val="134"/>
          </rPr>
          <t>Admin:</t>
        </r>
        <r>
          <rPr>
            <sz val="9"/>
            <rFont val="Tahoma"/>
            <charset val="134"/>
          </rPr>
          <t xml:space="preserve">
báo giàm BHXH T2 trễ
</t>
        </r>
      </text>
    </comment>
    <comment ref="BQ64" authorId="0" shapeId="0" xr:uid="{C624FC7A-BF71-43F8-A003-D8B8AFA2BDC6}">
      <text>
        <r>
          <rPr>
            <b/>
            <sz val="9"/>
            <rFont val="Tahoma"/>
            <charset val="134"/>
          </rPr>
          <t>Admin:</t>
        </r>
        <r>
          <rPr>
            <sz val="9"/>
            <rFont val="Tahoma"/>
            <charset val="134"/>
          </rPr>
          <t xml:space="preserve">
báo giàm BHXH T2 trễ
</t>
        </r>
      </text>
    </comment>
    <comment ref="BQ65" authorId="0" shapeId="0" xr:uid="{AB11E357-4C34-4156-8E8F-E1358175E6BA}">
      <text>
        <r>
          <rPr>
            <b/>
            <sz val="9"/>
            <rFont val="Tahoma"/>
            <charset val="134"/>
          </rPr>
          <t>Admin:</t>
        </r>
        <r>
          <rPr>
            <sz val="9"/>
            <rFont val="Tahoma"/>
            <charset val="134"/>
          </rPr>
          <t xml:space="preserve">
báo giàm BHXH T2 trễ
</t>
        </r>
      </text>
    </comment>
    <comment ref="BQ66" authorId="0" shapeId="0" xr:uid="{2F0956B5-75E6-41C0-956B-9DD1E0867EC7}">
      <text>
        <r>
          <rPr>
            <b/>
            <sz val="9"/>
            <rFont val="Tahoma"/>
            <charset val="134"/>
          </rPr>
          <t>Admin:</t>
        </r>
        <r>
          <rPr>
            <sz val="9"/>
            <rFont val="Tahoma"/>
            <charset val="134"/>
          </rPr>
          <t xml:space="preserve">
báo giàm BHXH T2 trễ
</t>
        </r>
      </text>
    </comment>
    <comment ref="BQ67" authorId="0" shapeId="0" xr:uid="{ADA1EB32-45C0-456D-9896-A73A617D19F7}">
      <text>
        <r>
          <rPr>
            <b/>
            <sz val="9"/>
            <rFont val="Tahoma"/>
            <charset val="134"/>
          </rPr>
          <t>Admin:</t>
        </r>
        <r>
          <rPr>
            <sz val="9"/>
            <rFont val="Tahoma"/>
            <charset val="134"/>
          </rPr>
          <t xml:space="preserve">
báo giàm BHXH T2 trễ
</t>
        </r>
      </text>
    </comment>
    <comment ref="BQ68" authorId="0" shapeId="0" xr:uid="{48EAB6EF-1506-400E-B9D8-59F456678F1D}">
      <text>
        <r>
          <rPr>
            <b/>
            <sz val="9"/>
            <rFont val="Tahoma"/>
            <charset val="134"/>
          </rPr>
          <t>Admin:</t>
        </r>
        <r>
          <rPr>
            <sz val="9"/>
            <rFont val="Tahoma"/>
            <charset val="134"/>
          </rPr>
          <t xml:space="preserve">
báo giàm BHXH T2 trễ
</t>
        </r>
      </text>
    </comment>
    <comment ref="BQ70" authorId="0" shapeId="0" xr:uid="{3BE34C7D-3FAB-4BFC-B00F-6B9E309FF540}">
      <text>
        <r>
          <rPr>
            <b/>
            <sz val="9"/>
            <rFont val="Tahoma"/>
            <charset val="134"/>
          </rPr>
          <t>Admin:</t>
        </r>
        <r>
          <rPr>
            <sz val="9"/>
            <rFont val="Tahoma"/>
            <charset val="134"/>
          </rPr>
          <t xml:space="preserve">
báo giàm BHXH T2 trễ
</t>
        </r>
      </text>
    </comment>
    <comment ref="BQ71" authorId="0" shapeId="0" xr:uid="{579E1E67-AC51-4400-B6D5-F05B174664F7}">
      <text>
        <r>
          <rPr>
            <b/>
            <sz val="9"/>
            <rFont val="Tahoma"/>
            <charset val="134"/>
          </rPr>
          <t>Admin:</t>
        </r>
        <r>
          <rPr>
            <sz val="9"/>
            <rFont val="Tahoma"/>
            <charset val="134"/>
          </rPr>
          <t xml:space="preserve">
báo giàm BHXH T2 trễ
</t>
        </r>
      </text>
    </comment>
    <comment ref="BQ72" authorId="0" shapeId="0" xr:uid="{B60161F8-0273-43E7-ACAE-F5B2CC7E1767}">
      <text>
        <r>
          <rPr>
            <b/>
            <sz val="9"/>
            <rFont val="Tahoma"/>
            <charset val="134"/>
          </rPr>
          <t>Admin:</t>
        </r>
        <r>
          <rPr>
            <sz val="9"/>
            <rFont val="Tahoma"/>
            <charset val="134"/>
          </rPr>
          <t xml:space="preserve">
báo giàm BHXH T2 trễ
</t>
        </r>
      </text>
    </comment>
    <comment ref="BQ73" authorId="0" shapeId="0" xr:uid="{264AD690-22C2-4CE8-9B1D-DD9B9686C2D4}">
      <text>
        <r>
          <rPr>
            <b/>
            <sz val="9"/>
            <rFont val="Tahoma"/>
            <charset val="134"/>
          </rPr>
          <t>Admin:</t>
        </r>
        <r>
          <rPr>
            <sz val="9"/>
            <rFont val="Tahoma"/>
            <charset val="134"/>
          </rPr>
          <t xml:space="preserve">
báo giàm BHXH T2 trễ
</t>
        </r>
      </text>
    </comment>
    <comment ref="BQ75" authorId="0" shapeId="0" xr:uid="{BC988541-B40E-49B4-8F9D-BBDD89C3794A}">
      <text>
        <r>
          <rPr>
            <b/>
            <sz val="9"/>
            <rFont val="Tahoma"/>
            <charset val="134"/>
          </rPr>
          <t>Admin:</t>
        </r>
        <r>
          <rPr>
            <sz val="9"/>
            <rFont val="Tahoma"/>
            <charset val="134"/>
          </rPr>
          <t xml:space="preserve">
báo giàm BHXH T2 trễ
</t>
        </r>
      </text>
    </comment>
    <comment ref="BQ76" authorId="0" shapeId="0" xr:uid="{19229811-BC2E-4BAA-B1B0-450B0FFF741C}">
      <text>
        <r>
          <rPr>
            <b/>
            <sz val="9"/>
            <rFont val="Tahoma"/>
            <charset val="134"/>
          </rPr>
          <t>Admin:</t>
        </r>
        <r>
          <rPr>
            <sz val="9"/>
            <rFont val="Tahoma"/>
            <charset val="134"/>
          </rPr>
          <t xml:space="preserve">
báo giàm BHXH T2 trễ
</t>
        </r>
      </text>
    </comment>
    <comment ref="BQ77" authorId="0" shapeId="0" xr:uid="{F193585F-153B-460D-B1DD-5588C8087406}">
      <text>
        <r>
          <rPr>
            <b/>
            <sz val="9"/>
            <rFont val="Tahoma"/>
            <charset val="134"/>
          </rPr>
          <t>Admin:</t>
        </r>
        <r>
          <rPr>
            <sz val="9"/>
            <rFont val="Tahoma"/>
            <charset val="134"/>
          </rPr>
          <t xml:space="preserve">
báo giàm BHXH T2 trễ
</t>
        </r>
      </text>
    </comment>
    <comment ref="BQ78" authorId="0" shapeId="0" xr:uid="{423F871A-0728-4DDE-B604-1331880ABB56}">
      <text>
        <r>
          <rPr>
            <b/>
            <sz val="9"/>
            <rFont val="Tahoma"/>
            <charset val="134"/>
          </rPr>
          <t>Admin:</t>
        </r>
        <r>
          <rPr>
            <sz val="9"/>
            <rFont val="Tahoma"/>
            <charset val="134"/>
          </rPr>
          <t xml:space="preserve">
báo giàm BHXH T2 trễ
</t>
        </r>
      </text>
    </comment>
    <comment ref="BQ79" authorId="0" shapeId="0" xr:uid="{94D81769-9D46-45D7-AB39-FB167C066E92}">
      <text>
        <r>
          <rPr>
            <b/>
            <sz val="9"/>
            <rFont val="Tahoma"/>
            <charset val="134"/>
          </rPr>
          <t>Admin:</t>
        </r>
        <r>
          <rPr>
            <sz val="9"/>
            <rFont val="Tahoma"/>
            <charset val="134"/>
          </rPr>
          <t xml:space="preserve">
báo giàm BHXH T2 trễ
</t>
        </r>
      </text>
    </comment>
    <comment ref="BQ80" authorId="0" shapeId="0" xr:uid="{7A5D7CE0-20B3-4D7C-8EDD-48D07D0A4860}">
      <text>
        <r>
          <rPr>
            <b/>
            <sz val="9"/>
            <rFont val="Tahoma"/>
            <charset val="134"/>
          </rPr>
          <t>Admin:</t>
        </r>
        <r>
          <rPr>
            <sz val="9"/>
            <rFont val="Tahoma"/>
            <charset val="134"/>
          </rPr>
          <t xml:space="preserve">
báo giàm BHXH T2 trễ
</t>
        </r>
      </text>
    </comment>
    <comment ref="D82" authorId="0" shapeId="0" xr:uid="{00000000-0006-0000-0000-000006000000}">
      <text>
        <r>
          <rPr>
            <b/>
            <sz val="9"/>
            <rFont val="Tahoma"/>
            <charset val="134"/>
          </rPr>
          <t xml:space="preserve">THANG 8/2025 CHUYEN CHE DO PARRTIME, THANG 7/2026 CHUYEN FULLTIME LUONG CO BAN 6,920,000
</t>
        </r>
      </text>
    </comment>
    <comment ref="BQ82" authorId="0" shapeId="0" xr:uid="{10929E78-4035-4BF6-BBDC-F8FD2C5284D6}">
      <text>
        <r>
          <rPr>
            <b/>
            <sz val="9"/>
            <rFont val="Tahoma"/>
            <charset val="134"/>
          </rPr>
          <t>Admin:</t>
        </r>
        <r>
          <rPr>
            <sz val="9"/>
            <rFont val="Tahoma"/>
            <charset val="134"/>
          </rPr>
          <t xml:space="preserve">
báo giàm BHXH T2 trễ
</t>
        </r>
      </text>
    </comment>
    <comment ref="BQ83" authorId="0" shapeId="0" xr:uid="{9BF6CAB0-EB0B-48EB-A2AD-15630C6EC101}">
      <text>
        <r>
          <rPr>
            <b/>
            <sz val="9"/>
            <rFont val="Tahoma"/>
            <charset val="134"/>
          </rPr>
          <t>Admin:</t>
        </r>
        <r>
          <rPr>
            <sz val="9"/>
            <rFont val="Tahoma"/>
            <charset val="134"/>
          </rPr>
          <t xml:space="preserve">
báo giàm BHXH T2 trễ
</t>
        </r>
      </text>
    </comment>
    <comment ref="BQ84" authorId="0" shapeId="0" xr:uid="{0044D349-8816-4EEA-B900-A4BA83416FA1}">
      <text>
        <r>
          <rPr>
            <b/>
            <sz val="9"/>
            <rFont val="Tahoma"/>
            <charset val="134"/>
          </rPr>
          <t>Admin:</t>
        </r>
        <r>
          <rPr>
            <sz val="9"/>
            <rFont val="Tahoma"/>
            <charset val="134"/>
          </rPr>
          <t xml:space="preserve">
báo giàm BHXH T2 trễ
</t>
        </r>
      </text>
    </comment>
    <comment ref="BQ85" authorId="0" shapeId="0" xr:uid="{BD84C64F-8F35-43E5-9615-99DC1EC5A165}">
      <text>
        <r>
          <rPr>
            <b/>
            <sz val="9"/>
            <rFont val="Tahoma"/>
            <charset val="134"/>
          </rPr>
          <t>Admin:</t>
        </r>
        <r>
          <rPr>
            <sz val="9"/>
            <rFont val="Tahoma"/>
            <charset val="134"/>
          </rPr>
          <t xml:space="preserve">
báo giàm BHXH T2 trễ
</t>
        </r>
      </text>
    </comment>
    <comment ref="BQ86" authorId="0" shapeId="0" xr:uid="{5DD29EA0-948A-4A77-84D8-1757AD718F32}">
      <text>
        <r>
          <rPr>
            <b/>
            <sz val="9"/>
            <rFont val="Tahoma"/>
            <charset val="134"/>
          </rPr>
          <t>Admin:</t>
        </r>
        <r>
          <rPr>
            <sz val="9"/>
            <rFont val="Tahoma"/>
            <charset val="134"/>
          </rPr>
          <t xml:space="preserve">
báo giàm BHXH T2 trễ
</t>
        </r>
      </text>
    </comment>
    <comment ref="BQ88" authorId="0" shapeId="0" xr:uid="{3A339220-DC2F-4181-809E-E32D6AEE0AF2}">
      <text>
        <r>
          <rPr>
            <b/>
            <sz val="9"/>
            <rFont val="Tahoma"/>
            <charset val="134"/>
          </rPr>
          <t>Admin:</t>
        </r>
        <r>
          <rPr>
            <sz val="9"/>
            <rFont val="Tahoma"/>
            <charset val="134"/>
          </rPr>
          <t xml:space="preserve">
báo giàm BHXH T2 trễ
</t>
        </r>
      </text>
    </comment>
    <comment ref="BQ89" authorId="0" shapeId="0" xr:uid="{B61F4928-2F2C-4B7D-B775-786655EBFAFC}">
      <text>
        <r>
          <rPr>
            <b/>
            <sz val="9"/>
            <rFont val="Tahoma"/>
            <charset val="134"/>
          </rPr>
          <t>Admin:</t>
        </r>
        <r>
          <rPr>
            <sz val="9"/>
            <rFont val="Tahoma"/>
            <charset val="134"/>
          </rPr>
          <t xml:space="preserve">
báo giàm BHXH T2 trễ
</t>
        </r>
      </text>
    </comment>
    <comment ref="BQ90" authorId="0" shapeId="0" xr:uid="{2A0A386D-301C-442A-8970-1689903F6C63}">
      <text>
        <r>
          <rPr>
            <b/>
            <sz val="9"/>
            <rFont val="Tahoma"/>
            <charset val="134"/>
          </rPr>
          <t>Admin:</t>
        </r>
        <r>
          <rPr>
            <sz val="9"/>
            <rFont val="Tahoma"/>
            <charset val="134"/>
          </rPr>
          <t xml:space="preserve">
báo giàm BHXH T2 trễ
</t>
        </r>
      </text>
    </comment>
    <comment ref="BQ91" authorId="0" shapeId="0" xr:uid="{3446F8AE-1913-4E1B-AFEF-E51B3CCD4D2B}">
      <text>
        <r>
          <rPr>
            <b/>
            <sz val="9"/>
            <rFont val="Tahoma"/>
            <charset val="134"/>
          </rPr>
          <t>Admin:</t>
        </r>
        <r>
          <rPr>
            <sz val="9"/>
            <rFont val="Tahoma"/>
            <charset val="134"/>
          </rPr>
          <t xml:space="preserve">
báo giàm BHXH T2 trễ
</t>
        </r>
      </text>
    </comment>
    <comment ref="BQ92" authorId="0" shapeId="0" xr:uid="{D37F9B7E-6DDF-4CB6-B611-D6F639E32EC0}">
      <text>
        <r>
          <rPr>
            <b/>
            <sz val="9"/>
            <rFont val="Tahoma"/>
            <charset val="134"/>
          </rPr>
          <t>Admin:</t>
        </r>
        <r>
          <rPr>
            <sz val="9"/>
            <rFont val="Tahoma"/>
            <charset val="134"/>
          </rPr>
          <t xml:space="preserve">
báo giàm BHXH T2 trễ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I12" authorId="0" shapeId="0" xr:uid="{00000000-0006-0000-0100-000001000000}">
      <text>
        <r>
          <rPr>
            <sz val="10"/>
            <color rgb="FF000000"/>
            <rFont val="Calibri"/>
            <charset val="1"/>
            <scheme val="minor"/>
          </rPr>
          <t xml:space="preserve">Bù thưởng trách nhiệm tháng 7/2026
Công đào tạo
</t>
        </r>
      </text>
    </comment>
    <comment ref="AI25" authorId="0" shapeId="0" xr:uid="{00000000-0006-0000-0100-000002000000}">
      <text>
        <r>
          <rPr>
            <sz val="10"/>
            <color rgb="FF000000"/>
            <rFont val="Calibri"/>
            <charset val="1"/>
            <scheme val="minor"/>
          </rPr>
          <t>Hoàn khấu hao đồng phục</t>
        </r>
      </text>
    </comment>
    <comment ref="AI38" authorId="0" shapeId="0" xr:uid="{00000000-0006-0000-0100-000003000000}">
      <text>
        <r>
          <rPr>
            <sz val="10"/>
            <color rgb="FF000000"/>
            <rFont val="Calibri"/>
            <charset val="1"/>
            <scheme val="minor"/>
          </rPr>
          <t>Hoàn khấu hao đồng phục</t>
        </r>
      </text>
    </comment>
    <comment ref="AI45" authorId="0" shapeId="0" xr:uid="{00000000-0006-0000-0100-000004000000}">
      <text>
        <r>
          <rPr>
            <sz val="10"/>
            <color rgb="FF000000"/>
            <rFont val="Calibri"/>
            <charset val="1"/>
            <scheme val="minor"/>
          </rPr>
          <t xml:space="preserve">Bù công tháng 7
</t>
        </r>
      </text>
    </comment>
    <comment ref="AI46" authorId="0" shapeId="0" xr:uid="{00000000-0006-0000-0100-000005000000}">
      <text>
        <r>
          <rPr>
            <sz val="10"/>
            <color rgb="FF000000"/>
            <rFont val="Calibri"/>
            <charset val="1"/>
            <scheme val="minor"/>
          </rPr>
          <t>Bù thưởng chiết khấu tháng 8</t>
        </r>
      </text>
    </comment>
    <comment ref="AI47" authorId="0" shapeId="0" xr:uid="{00000000-0006-0000-0100-000006000000}">
      <text>
        <r>
          <rPr>
            <sz val="10"/>
            <color rgb="FF000000"/>
            <rFont val="Calibri"/>
            <charset val="1"/>
            <scheme val="minor"/>
          </rPr>
          <t>Bù thưởng chiết khấu tháng 8</t>
        </r>
      </text>
    </comment>
    <comment ref="AI48" authorId="0" shapeId="0" xr:uid="{00000000-0006-0000-0100-000007000000}">
      <text>
        <r>
          <rPr>
            <sz val="10"/>
            <color rgb="FF000000"/>
            <rFont val="Calibri"/>
            <charset val="1"/>
            <scheme val="minor"/>
          </rPr>
          <t>Bù thưởng chiết khấu tháng 8</t>
        </r>
      </text>
    </comment>
    <comment ref="AI49" authorId="0" shapeId="0" xr:uid="{00000000-0006-0000-0100-000008000000}">
      <text>
        <r>
          <rPr>
            <sz val="10"/>
            <color rgb="FF000000"/>
            <rFont val="Calibri"/>
            <charset val="1"/>
            <scheme val="minor"/>
          </rPr>
          <t>Bù thưởng chiết khấu tháng 8</t>
        </r>
      </text>
    </comment>
    <comment ref="AI68" authorId="0" shapeId="0" xr:uid="{00000000-0006-0000-0100-000009000000}">
      <text>
        <r>
          <rPr>
            <sz val="10"/>
            <color rgb="FF000000"/>
            <rFont val="Calibri"/>
            <charset val="1"/>
            <scheme val="minor"/>
          </rPr>
          <t xml:space="preserve">Hoàn khấu hao đồng phục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
  </authors>
  <commentList>
    <comment ref="C9" authorId="0" shapeId="0" xr:uid="{00000000-0006-0000-0200-000001000000}">
      <text>
        <r>
          <rPr>
            <b/>
            <sz val="9"/>
            <rFont val="Tahoma"/>
            <charset val="134"/>
          </rPr>
          <t>Admin:</t>
        </r>
        <r>
          <rPr>
            <sz val="9"/>
            <rFont val="Tahoma"/>
            <charset val="134"/>
          </rPr>
          <t xml:space="preserve">
vợ anh Quách Xuân Phong</t>
        </r>
      </text>
    </comment>
    <comment ref="C13" authorId="1" shapeId="0" xr:uid="{00000000-0006-0000-0200-000002000000}">
      <text>
        <r>
          <rPr>
            <sz val="11"/>
            <color rgb="FF000000"/>
            <rFont val="Calibri"/>
            <charset val="1"/>
            <scheme val="minor"/>
          </rPr>
          <t>NGHỈ VIỆC TỪ 01/4/2026, ĐANG CỘNG TÁC VỚI CÔNG TY HĐCTV, 10 TRIỆU/ THÁNG</t>
        </r>
      </text>
    </comment>
    <comment ref="C14" authorId="1" shapeId="0" xr:uid="{00000000-0006-0000-0200-000003000000}">
      <text>
        <r>
          <rPr>
            <sz val="11"/>
            <color rgb="FF000000"/>
            <rFont val="Calibri"/>
            <charset val="1"/>
            <scheme val="minor"/>
          </rPr>
          <t xml:space="preserve">Lương Gross 35.610.000đ, nghỉ việc từ tháng 4/2026, Ký HĐ outsource, tháng 4 vừa rồi không có job, tháng 5 phát sinh job Update app User, Doctor, Pharmacy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52" authorId="0" shapeId="0" xr:uid="{00000000-0006-0000-0300-000001000000}">
      <text>
        <r>
          <rPr>
            <b/>
            <sz val="9"/>
            <rFont val="Tahoma"/>
            <charset val="134"/>
          </rPr>
          <t>Admin:</t>
        </r>
        <r>
          <rPr>
            <sz val="9"/>
            <rFont val="Tahoma"/>
            <charset val="134"/>
          </rPr>
          <t xml:space="preserve">
Bác sĩ mới gia nhập Medigo từ tháng 4/2026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4" authorId="0" shapeId="0" xr:uid="{00000000-0006-0000-0700-000001000000}">
      <text>
        <r>
          <rPr>
            <b/>
            <sz val="9"/>
            <rFont val="Tahoma"/>
            <charset val="134"/>
          </rPr>
          <t>Admin:</t>
        </r>
        <r>
          <rPr>
            <sz val="9"/>
            <rFont val="Tahoma"/>
            <charset val="134"/>
          </rPr>
          <t xml:space="preserve">
đứng bằng Hàng Bông
từ T12/2025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109" authorId="0" shapeId="0" xr:uid="{00000000-0006-0000-1000-000001000000}">
      <text>
        <r>
          <rPr>
            <sz val="11"/>
            <color rgb="FF000000"/>
            <rFont val="Calibri"/>
            <charset val="1"/>
            <scheme val="minor"/>
          </rPr>
          <t>Chủ TK là chị Ngô Thị Hương, do cô ko có tk, cô nhận tiền mặt, chị Hương sẽ gửi tiền mặt cho cô
======</t>
        </r>
      </text>
    </comment>
  </commentList>
</comments>
</file>

<file path=xl/sharedStrings.xml><?xml version="1.0" encoding="utf-8"?>
<sst xmlns="http://schemas.openxmlformats.org/spreadsheetml/2006/main" count="27122" uniqueCount="2008">
  <si>
    <t>BẢNG LƯƠNG THÁNG 8</t>
  </si>
  <si>
    <t>Ngày bắt đầu</t>
  </si>
  <si>
    <t>Ngày kết thúc</t>
  </si>
  <si>
    <t>Chuyển khoản VP</t>
  </si>
  <si>
    <t>Chuyển khoản CNT</t>
  </si>
  <si>
    <t>05/2026</t>
  </si>
  <si>
    <t>STT</t>
  </si>
  <si>
    <t>Tháng</t>
  </si>
  <si>
    <t>Mã NV</t>
  </si>
  <si>
    <t>Họ tên</t>
  </si>
  <si>
    <t>Loại Hợp đồng</t>
  </si>
  <si>
    <t>Bộ phận</t>
  </si>
  <si>
    <t>Chức 
vụ</t>
  </si>
  <si>
    <t>Ngày vào công ty</t>
  </si>
  <si>
    <t xml:space="preserve">Số tài khoản </t>
  </si>
  <si>
    <t xml:space="preserve">CN Ngân hàng </t>
  </si>
  <si>
    <t>Ngày công chuẩn</t>
  </si>
  <si>
    <t>Ngày công thực tế</t>
  </si>
  <si>
    <t>CNT ca ngày (giờ)</t>
  </si>
  <si>
    <t>CNT ca đêm (giờ)</t>
  </si>
  <si>
    <t>Số giờ TC ngày thường</t>
  </si>
  <si>
    <t>Số giờ TC ngày CN (*2)</t>
  </si>
  <si>
    <t>Số giờ TC ngày Lễ, tết (*3)</t>
  </si>
  <si>
    <t>HT hiệu quả làm việc</t>
  </si>
  <si>
    <t>Lương cơ bản (đóng BHXH)</t>
  </si>
  <si>
    <t>Hỗ trợ tiền ăn</t>
  </si>
  <si>
    <t>Hỗ trợ đồng phục</t>
  </si>
  <si>
    <t>Hỗ trợ điện thoại, xăng xe</t>
  </si>
  <si>
    <t>Hỗ trợ tiền gởi xe</t>
  </si>
  <si>
    <t>Hỗ trợ nhà ở</t>
  </si>
  <si>
    <t>Hỗ trợ nuôi con nhỏ</t>
  </si>
  <si>
    <t>Hỗ trợ phụ trách dự án/ sáng kiến</t>
  </si>
  <si>
    <t>Lương thỏa thuận</t>
  </si>
  <si>
    <t>Lương chính thức</t>
  </si>
  <si>
    <t>Lương thử việc</t>
  </si>
  <si>
    <t>Lương thực tế</t>
  </si>
  <si>
    <t>CNT- Lương ca ngày</t>
  </si>
  <si>
    <t>CNT- Lương ca đêm</t>
  </si>
  <si>
    <t>Lương tăng ca ngày thường</t>
  </si>
  <si>
    <t>Lương TC ngày CN (*2)</t>
  </si>
  <si>
    <t>Lương TC ngày lễ, tết (*3)</t>
  </si>
  <si>
    <t>Phụ cấp trách nhiệm (áp dụng CHT)</t>
  </si>
  <si>
    <t>CNT-Phụ cấp cửa hàng mới</t>
  </si>
  <si>
    <t>CNT-Phụ cấp sức khỏe ca đêm</t>
  </si>
  <si>
    <t>CNT- TPhụ cấp quy trình/dự án</t>
  </si>
  <si>
    <t>CNT- Tiền hỗ trợ đạt KPI</t>
  </si>
  <si>
    <t>CNT- tiền HT hàng điểm + Cắt liều</t>
  </si>
  <si>
    <t>CNT- Tiền HT hàng cận date</t>
  </si>
  <si>
    <t>CNT- Tiền hỗ trợ chương trình Maps</t>
  </si>
  <si>
    <t>CNT- HT Thưởng khác</t>
  </si>
  <si>
    <t>Bổ sung lương tính thiếu tháng trước</t>
  </si>
  <si>
    <t>CNT - Thưởng dự án Mini</t>
  </si>
  <si>
    <t>Thưởng dự án Mini 
(Đại diện CHT nhận)</t>
  </si>
  <si>
    <t>CNT - Thường Whatsapp</t>
  </si>
  <si>
    <t>Hỗ trợ đạt KPI Quý</t>
  </si>
  <si>
    <t>HT lễ, tết / thưởng khác</t>
  </si>
  <si>
    <t>HT đi CT tỉnh/ gởi xe</t>
  </si>
  <si>
    <t>HT sinh nhật</t>
  </si>
  <si>
    <t>HT khấu hao máy tính/ kiêm nhiệm/ hỗ trợ đứng bằng</t>
  </si>
  <si>
    <t>CNT trừ hết date</t>
  </si>
  <si>
    <t>CNT trừ quy chế, quy trình</t>
  </si>
  <si>
    <t>CNT trừ App- Kiot</t>
  </si>
  <si>
    <t>CNT trừ Ecom</t>
  </si>
  <si>
    <t>CNT Đối soát</t>
  </si>
  <si>
    <t>CNT các khoản trừ khác</t>
  </si>
  <si>
    <t>Tổng thu nhập thực tế</t>
  </si>
  <si>
    <t>BHXH Cty
(17.5%)</t>
  </si>
  <si>
    <t>BHYT Cty
(3%)</t>
  </si>
  <si>
    <t>BHTN CTy
1%</t>
  </si>
  <si>
    <t>KPCĐ Cty (2%)</t>
  </si>
  <si>
    <t>Cộng Cty
23,5%</t>
  </si>
  <si>
    <t>BHXH NV
(8%)</t>
  </si>
  <si>
    <t>BHYT NV
(1,5%)</t>
  </si>
  <si>
    <t>BHTN NV
(1%)</t>
  </si>
  <si>
    <t>ĐP NV (1%)</t>
  </si>
  <si>
    <t>BHXH, BHYT, BHTN của NV (11,5%)</t>
  </si>
  <si>
    <t>CNT- Ca đêm miễn thuế</t>
  </si>
  <si>
    <t>Tổng miễn giảm thuế TNCN (gởi xe, PC điện thoại, tiền ăn, đồng phục)</t>
  </si>
  <si>
    <t>Thu nhập chịu thuế</t>
  </si>
  <si>
    <t>Giảm trừ TTNCN
Bản thân</t>
  </si>
  <si>
    <t>Số người phụ thuộc</t>
  </si>
  <si>
    <t>Giảm trừ TTNCN
Người PT</t>
  </si>
  <si>
    <t>Giảm trừ TTNCN
10.5% BHXH, BHYT, BHTN</t>
  </si>
  <si>
    <t>Tổng các khoản giảm trừ</t>
  </si>
  <si>
    <t>Thu nhập tính thuế</t>
  </si>
  <si>
    <t>Thuế TNCN phải nộp</t>
  </si>
  <si>
    <t>Tổng thực nhận sau khi trừ TTNCN, BHXH</t>
  </si>
  <si>
    <t>Trả lại  lương Cty tính sai/thiếu</t>
  </si>
  <si>
    <t xml:space="preserve">Trừ tạm ứng/ mượn/ bồi thường/ khác </t>
  </si>
  <si>
    <t xml:space="preserve">Tổng thu nhập còn lại </t>
  </si>
  <si>
    <t>CK TM</t>
  </si>
  <si>
    <t>CK TK</t>
  </si>
  <si>
    <t>T7</t>
  </si>
  <si>
    <t>Email</t>
  </si>
  <si>
    <t>Tháng sinh</t>
  </si>
  <si>
    <t>Giờ công đào tạo</t>
  </si>
  <si>
    <t>Ngày nhận việc</t>
  </si>
  <si>
    <t>Tháng nhận việc</t>
  </si>
  <si>
    <t>Năm nhận việc</t>
  </si>
  <si>
    <t>thâm niên trước tháng 04/2024 đến 01/4/2024</t>
  </si>
  <si>
    <t>thâm niên cho NV chưa đủ 12 tháng trong CSTN cũ -&gt; hưởng theo CSTN mới</t>
  </si>
  <si>
    <t>Thâm niên cho NV vừa theo chính sách cũ vừa theo chính sách mới</t>
  </si>
  <si>
    <t>Số năm TN làm tròn xuống theo CS cũ</t>
  </si>
  <si>
    <t>Số năm TN làm tròn xuống theo CS mới</t>
  </si>
  <si>
    <t>Số năm TN làm tròn xuống NV hưởng CS mới+ cũ</t>
  </si>
  <si>
    <t>Lương thâm niên theo chính sách cũ trước tháng 04/2024</t>
  </si>
  <si>
    <t>Lương thâm niên theo chính sách mới từ 01/04/2024</t>
  </si>
  <si>
    <t>Lương thâm niên cho NV vừa theo chính sách mới + cũ</t>
  </si>
  <si>
    <t>Lương Thâm niên của NV</t>
  </si>
  <si>
    <t>Lý do cộng trừ của HC-NS</t>
  </si>
  <si>
    <t>Lý do cộng trừ của nhà thuốc</t>
  </si>
  <si>
    <t>Lý do chung</t>
  </si>
  <si>
    <t>Nhân sự mới/nghỉ việc</t>
  </si>
  <si>
    <t>MED SERVICE</t>
  </si>
  <si>
    <t xml:space="preserve">V. </t>
  </si>
  <si>
    <t>CHUỖI NHÀ THUỐC</t>
  </si>
  <si>
    <t>Ho Thi Minh Hoa</t>
  </si>
  <si>
    <t>Hồ Thị Minh Hòa</t>
  </si>
  <si>
    <t>24H</t>
  </si>
  <si>
    <t>DSBC</t>
  </si>
  <si>
    <t>0051000542226</t>
  </si>
  <si>
    <t>Vietcombank</t>
  </si>
  <si>
    <t>hoa.ho@medigoapp.com</t>
  </si>
  <si>
    <t>Nguyen Tran Ngoc Phuong</t>
  </si>
  <si>
    <t>Nguyễn Trần Ngọc Phương</t>
  </si>
  <si>
    <t>Q.CHT</t>
  </si>
  <si>
    <t>0721000550950</t>
  </si>
  <si>
    <t>1,500,000</t>
  </si>
  <si>
    <t>1,000,000</t>
  </si>
  <si>
    <t>1,280,200</t>
  </si>
  <si>
    <t>phuong.nguyen@medigoapp.com</t>
  </si>
  <si>
    <t>Nguyen Ngoc Anh Thu</t>
  </si>
  <si>
    <t>Nguyễn Ngọc Anh Thư</t>
  </si>
  <si>
    <t>DSTV</t>
  </si>
  <si>
    <t>14/07/2026</t>
  </si>
  <si>
    <t>7500664184</t>
  </si>
  <si>
    <t>BIDV</t>
  </si>
  <si>
    <t>1,446,429</t>
  </si>
  <si>
    <t>thu.nguyen@medigoapp.com</t>
  </si>
  <si>
    <t>Trinh Thi Phuong</t>
  </si>
  <si>
    <t>Trịnh Thị Phượng</t>
  </si>
  <si>
    <t>10200014211025</t>
  </si>
  <si>
    <t xml:space="preserve"> Đông Nam Á (Seabank)</t>
  </si>
  <si>
    <t>1,125,000</t>
  </si>
  <si>
    <t>2,200,000</t>
  </si>
  <si>
    <t>3,537,750</t>
  </si>
  <si>
    <t>Ngo Tran Tuyet Vy</t>
  </si>
  <si>
    <t>Ngô Trần Tuyết Vy</t>
  </si>
  <si>
    <t>060260188766</t>
  </si>
  <si>
    <t>Sacombank</t>
  </si>
  <si>
    <t>1,011,600</t>
  </si>
  <si>
    <t>Pham Nguyen Ngoc Quy</t>
  </si>
  <si>
    <t>Phạm Nguyễn Ngọc Quý</t>
  </si>
  <si>
    <t>01/11/2024</t>
  </si>
  <si>
    <t>1026764251</t>
  </si>
  <si>
    <t>1,686,900</t>
  </si>
  <si>
    <t>quy.pham@medigoapp.com</t>
  </si>
  <si>
    <t>Tran Thi Kim Khanh</t>
  </si>
  <si>
    <t>Trần Thị Kim Khánh</t>
  </si>
  <si>
    <t>69110000565904</t>
  </si>
  <si>
    <t xml:space="preserve">BIDV </t>
  </si>
  <si>
    <t>2,800,000</t>
  </si>
  <si>
    <t>2,472,797</t>
  </si>
  <si>
    <t>3,808,150</t>
  </si>
  <si>
    <t>Ngo Thi Thanh Tham</t>
  </si>
  <si>
    <t>Ngô Thị Thanh Thắm</t>
  </si>
  <si>
    <t>Đỗ Quang Đẩu</t>
  </si>
  <si>
    <t>CHT</t>
  </si>
  <si>
    <t>0431000219840</t>
  </si>
  <si>
    <t>2,000,000</t>
  </si>
  <si>
    <t>tham.ngo@medigoapp.com</t>
  </si>
  <si>
    <t>Duong Thi Huynh Nhu</t>
  </si>
  <si>
    <t>Dương Thị Huỳnh Như</t>
  </si>
  <si>
    <t>28/07/2026</t>
  </si>
  <si>
    <t>023704070008223</t>
  </si>
  <si>
    <t>HD Bank</t>
  </si>
  <si>
    <t>nhu.duong@medigoapp.com</t>
  </si>
  <si>
    <t>Pham Thi Nghia Huong</t>
  </si>
  <si>
    <t>Phạm Thị Nghĩa Hương</t>
  </si>
  <si>
    <t>HĐLĐ</t>
  </si>
  <si>
    <t>0968249073</t>
  </si>
  <si>
    <t>Mb bank</t>
  </si>
  <si>
    <t>huong.pham@medigoapp.com</t>
  </si>
  <si>
    <t>Sai thao tác (Sai kênh bán HD1180427): 100.000đ</t>
  </si>
  <si>
    <t>Tran Thien Phat</t>
  </si>
  <si>
    <t>Trần Thiên Phát</t>
  </si>
  <si>
    <t>21/07/2025</t>
  </si>
  <si>
    <t>0345611564</t>
  </si>
  <si>
    <t>Mbbank</t>
  </si>
  <si>
    <t>phat.tran@medigoapp.com</t>
  </si>
  <si>
    <t>Hoang Lam Gia Bao</t>
  </si>
  <si>
    <t>Hoàng Lâm Gia Bảo</t>
  </si>
  <si>
    <t>27/5/2026</t>
  </si>
  <si>
    <t>067106916868</t>
  </si>
  <si>
    <t>Hoang Thanh Thuy</t>
  </si>
  <si>
    <t>Hoàng Thanh Thủy</t>
  </si>
  <si>
    <t>27/10/2025</t>
  </si>
  <si>
    <t>615704060127761</t>
  </si>
  <si>
    <t>VIB</t>
  </si>
  <si>
    <t>1,723,400</t>
  </si>
  <si>
    <t>Sai thao tác (Sai kênh bán HD1180947): 100.000đ</t>
  </si>
  <si>
    <t>Le Thi Huyen Tran</t>
  </si>
  <si>
    <t>Lê Thị Huyền Trân</t>
  </si>
  <si>
    <t>03130767201</t>
  </si>
  <si>
    <t>Tiên Phong Bank</t>
  </si>
  <si>
    <t>1,139,700</t>
  </si>
  <si>
    <t>tran.le@medigoapp.com</t>
  </si>
  <si>
    <t>x</t>
  </si>
  <si>
    <t>Thai Thuy Linh</t>
  </si>
  <si>
    <t>Thái Thùy Linh</t>
  </si>
  <si>
    <t>Minh Châu</t>
  </si>
  <si>
    <t>070077077837</t>
  </si>
  <si>
    <t>1,446,150</t>
  </si>
  <si>
    <t>linh.thai@medigoapp.com</t>
  </si>
  <si>
    <t>1,301,447</t>
  </si>
  <si>
    <t>phuong.trinh@medigoapp.com</t>
  </si>
  <si>
    <t>Phan Cong Vu Tai</t>
  </si>
  <si>
    <t>Phan Công Vũ Tài</t>
  </si>
  <si>
    <t>26/01/2026</t>
  </si>
  <si>
    <t>02446989901</t>
  </si>
  <si>
    <t>Tp Bank</t>
  </si>
  <si>
    <t>1,285,714</t>
  </si>
  <si>
    <t>4,000,000</t>
  </si>
  <si>
    <t>2,145,059</t>
  </si>
  <si>
    <t>4,854,450</t>
  </si>
  <si>
    <t>Sai thao tác - xuất nhầm 2 HD chéo với nhau (HD1194853): 100.000đ 
Đối soát HD1133288</t>
  </si>
  <si>
    <t>Đoàn Quốc Tâm</t>
  </si>
  <si>
    <t>3,048,900</t>
  </si>
  <si>
    <t>Nguyen Ngoc Thuy</t>
  </si>
  <si>
    <t>Nguyễn Ngọc Thùy</t>
  </si>
  <si>
    <t>0798366668888</t>
  </si>
  <si>
    <t>MB Bank</t>
  </si>
  <si>
    <t>thuy.nguyen@medigoapp.com</t>
  </si>
  <si>
    <t>Khấu hao đồng phục</t>
  </si>
  <si>
    <t>Lê Bình</t>
  </si>
  <si>
    <t>1,265,850</t>
  </si>
  <si>
    <t>Le Thi Xuyen</t>
  </si>
  <si>
    <t>Lê Thị Xuyến</t>
  </si>
  <si>
    <t>17/07/2026</t>
  </si>
  <si>
    <t>7755599939</t>
  </si>
  <si>
    <t>Techcombank</t>
  </si>
  <si>
    <t>1,400,000</t>
  </si>
  <si>
    <t>xuyen.le@medigoapp.com</t>
  </si>
  <si>
    <t>Dinh Hoai Bao</t>
  </si>
  <si>
    <t>Đinh Hoài Bảo</t>
  </si>
  <si>
    <t>03/07/2026</t>
  </si>
  <si>
    <t>5620709358</t>
  </si>
  <si>
    <t>1,106,640</t>
  </si>
  <si>
    <t>bao.dinh@medigoapp.com</t>
  </si>
  <si>
    <t>Sai thao tác (Sai kênh bán HD1175699) : 100.000đ</t>
  </si>
  <si>
    <t>1,187,050</t>
  </si>
  <si>
    <t>bao.hoang@medigoapp.com</t>
  </si>
  <si>
    <t>Sai thao tác (Sai kênh bán HD1180912) : 100.000đ
Đối soát HD1169130: 23.000</t>
  </si>
  <si>
    <t>Nguyen Thi Huyen Trang</t>
  </si>
  <si>
    <t>Nguyễn Thị Huyền Trang</t>
  </si>
  <si>
    <t>30/06/2026</t>
  </si>
  <si>
    <t>1033345427</t>
  </si>
  <si>
    <t>Tran Thi Phuong Thuy</t>
  </si>
  <si>
    <t>Trần Thị Phương Thùy</t>
  </si>
  <si>
    <t>DSHV</t>
  </si>
  <si>
    <t>07560774501</t>
  </si>
  <si>
    <t xml:space="preserve"> TP bank</t>
  </si>
  <si>
    <t>thuy.tran@medigoapp.com</t>
  </si>
  <si>
    <t>Nam Hòa</t>
  </si>
  <si>
    <t>Tran Thi Anh Nguyet</t>
  </si>
  <si>
    <t>Trần Thị Ánh Nguyệt</t>
  </si>
  <si>
    <t>13/3/2026</t>
  </si>
  <si>
    <t>19035042801010</t>
  </si>
  <si>
    <t>techcombank - chi nhánh Bình Đăng</t>
  </si>
  <si>
    <t>1,600,000</t>
  </si>
  <si>
    <t>2,444,050</t>
  </si>
  <si>
    <t>Do Thi Kim Tien</t>
  </si>
  <si>
    <t>Đỗ Thị Kim Tiến</t>
  </si>
  <si>
    <t>07/07/2026</t>
  </si>
  <si>
    <t>19039887406019</t>
  </si>
  <si>
    <t>tien.do@medigoapp.com</t>
  </si>
  <si>
    <t>Sai thao tác (Sai kênh bán HD1171985) : 100.000đ</t>
  </si>
  <si>
    <t>Bui Thi Thanh Thuy</t>
  </si>
  <si>
    <t>Bùi Thị Thanh Thủy</t>
  </si>
  <si>
    <t>1014584596</t>
  </si>
  <si>
    <t>thuy.bui@medigoapp.com</t>
  </si>
  <si>
    <t>Đối soát HD1147169</t>
  </si>
  <si>
    <t>trang.nguyen@medigoapp.com</t>
  </si>
  <si>
    <t>Đối soát HD1142672</t>
  </si>
  <si>
    <t>Tran Linh Khai</t>
  </si>
  <si>
    <t>Trần Linh Khải</t>
  </si>
  <si>
    <t>DSXC (TV)</t>
  </si>
  <si>
    <t>18/08/2026</t>
  </si>
  <si>
    <t>100006151096</t>
  </si>
  <si>
    <t>Vietinbank</t>
  </si>
  <si>
    <t>Le Thi Quynh Tram</t>
  </si>
  <si>
    <t>Lê Thị Quỳnh Trâm</t>
  </si>
  <si>
    <t>Nguyễn Chí Thanh</t>
  </si>
  <si>
    <t>18/08/2025</t>
  </si>
  <si>
    <t>6321205302943</t>
  </si>
  <si>
    <t>AGRIBANK</t>
  </si>
  <si>
    <t>Nguyen Thi Hong Hanh</t>
  </si>
  <si>
    <t>Nguyễn Thị Hồng Hạnh</t>
  </si>
  <si>
    <t>19036469088011</t>
  </si>
  <si>
    <t>1,651,900</t>
  </si>
  <si>
    <t>hanh.nguyen@medigoapp.com</t>
  </si>
  <si>
    <t>Tran Hoang Khanh</t>
  </si>
  <si>
    <t>Trần Hoàng Khánh</t>
  </si>
  <si>
    <t>02/06/2025</t>
  </si>
  <si>
    <t>0985967065</t>
  </si>
  <si>
    <t>2,122,400</t>
  </si>
  <si>
    <t>khanh.tran@medigoapp.com</t>
  </si>
  <si>
    <t>Đối soát HD1167056</t>
  </si>
  <si>
    <t>Ly Thuc Mi</t>
  </si>
  <si>
    <t>Lý Thục Mi</t>
  </si>
  <si>
    <t>01/08/2026</t>
  </si>
  <si>
    <t>01805590901</t>
  </si>
  <si>
    <t>Tiên Phong bank</t>
  </si>
  <si>
    <t>Ngo Thi Ngoc Thuy</t>
  </si>
  <si>
    <t>Ngô Thị Ngọc Thủy</t>
  </si>
  <si>
    <t>02031125202</t>
  </si>
  <si>
    <t>TP Bank</t>
  </si>
  <si>
    <t>Do Thi Phuong Thao</t>
  </si>
  <si>
    <t>Đỗ Thị Phương Thảo</t>
  </si>
  <si>
    <t>DSXC</t>
  </si>
  <si>
    <t>19/04/2025</t>
  </si>
  <si>
    <t>0561000503731</t>
  </si>
  <si>
    <t>1,511,400</t>
  </si>
  <si>
    <t>thao.do@medigoapp.com</t>
  </si>
  <si>
    <t>Cu Thi Tuong Vy</t>
  </si>
  <si>
    <t>Cù Thị Tường Vy</t>
  </si>
  <si>
    <t>Nguyễn Thị Thập</t>
  </si>
  <si>
    <t>16/3/2026</t>
  </si>
  <si>
    <t>0071000937911</t>
  </si>
  <si>
    <t>Trieu Thi Ngoc Ly</t>
  </si>
  <si>
    <t>Triệu Thị Ngọc Lý</t>
  </si>
  <si>
    <t>0989442883</t>
  </si>
  <si>
    <t>MB BANK</t>
  </si>
  <si>
    <t>1,574,500</t>
  </si>
  <si>
    <t>ly.trieu@medigoapp.com</t>
  </si>
  <si>
    <t>HD1167853</t>
  </si>
  <si>
    <t>Cao Trong Nhan</t>
  </si>
  <si>
    <t>Cao Trọng Nhân</t>
  </si>
  <si>
    <t>18/12/2025</t>
  </si>
  <si>
    <t>109868265987</t>
  </si>
  <si>
    <t>1,347,392</t>
  </si>
  <si>
    <t>2,214,100</t>
  </si>
  <si>
    <t>Tran Thanh Dat</t>
  </si>
  <si>
    <t>Trần Thành Đạt</t>
  </si>
  <si>
    <t>0621000445313</t>
  </si>
  <si>
    <t>1,922,350</t>
  </si>
  <si>
    <t>dat.tran@medigoapp.com</t>
  </si>
  <si>
    <t>Nguyen Tri Nghia</t>
  </si>
  <si>
    <t>Nguyễn Trí Nghĩa</t>
  </si>
  <si>
    <t>0251002787705</t>
  </si>
  <si>
    <t>tringhia.nguyen@medigoapp.com</t>
  </si>
  <si>
    <t>Đối soát HD1144176,HD1163287</t>
  </si>
  <si>
    <t>Bui Thi Bich Tram</t>
  </si>
  <si>
    <t>Bùi Thị Bích Trâm</t>
  </si>
  <si>
    <t>06/07/2026</t>
  </si>
  <si>
    <t>1016922539</t>
  </si>
  <si>
    <t>1,200,000</t>
  </si>
  <si>
    <t>tram.bui@medigoapp.com</t>
  </si>
  <si>
    <t>Vo Ngoc Giau Sang</t>
  </si>
  <si>
    <t>Võ Ngọc Giàu Sang</t>
  </si>
  <si>
    <t>Nguyễn Văn Quá</t>
  </si>
  <si>
    <t>08/07/2024</t>
  </si>
  <si>
    <t>04015933001</t>
  </si>
  <si>
    <t>TP bank</t>
  </si>
  <si>
    <t>1,313,900</t>
  </si>
  <si>
    <t>1,108,000</t>
  </si>
  <si>
    <t>sang.vo@medigoapp.com</t>
  </si>
  <si>
    <t>Ho Ngoc Ly</t>
  </si>
  <si>
    <t>Hồ Ngọc Lý</t>
  </si>
  <si>
    <t>0081765868686</t>
  </si>
  <si>
    <t>MB bank</t>
  </si>
  <si>
    <t>1,392,857</t>
  </si>
  <si>
    <t>2,337,900</t>
  </si>
  <si>
    <t>1,062,400</t>
  </si>
  <si>
    <t>ly.ho@medigoapp.com</t>
  </si>
  <si>
    <t>Đối soát HD1133420, HD1139361</t>
  </si>
  <si>
    <t>Nguyen Thi Thu Huyen</t>
  </si>
  <si>
    <t>Nguyễn Thị Thu Huyền</t>
  </si>
  <si>
    <t>24/06/2025</t>
  </si>
  <si>
    <t>0964455650</t>
  </si>
  <si>
    <t>1,339,286</t>
  </si>
  <si>
    <t>2,493,200</t>
  </si>
  <si>
    <t>1,150,800</t>
  </si>
  <si>
    <t>huyen.nguyen@medigoapp.com</t>
  </si>
  <si>
    <t>Đối soát HD1176334</t>
  </si>
  <si>
    <t>Nguyen Thi Huong Giang</t>
  </si>
  <si>
    <t>Nguyễn Thị Hương Giang</t>
  </si>
  <si>
    <t>1028255437</t>
  </si>
  <si>
    <t>1,875,900</t>
  </si>
  <si>
    <t>1,135,200</t>
  </si>
  <si>
    <t>giang.nguyen@medigoapp.com</t>
  </si>
  <si>
    <t>Rạch Bùng Binh</t>
  </si>
  <si>
    <t>1,186,872</t>
  </si>
  <si>
    <t>1,776,600</t>
  </si>
  <si>
    <t>Huynh Thi Hue Hien</t>
  </si>
  <si>
    <t>Huỳnh Thị Huệ Hiền</t>
  </si>
  <si>
    <t>0421000443270</t>
  </si>
  <si>
    <t>VietComBank</t>
  </si>
  <si>
    <t>2,191,150</t>
  </si>
  <si>
    <t>hien.huynh@medigoapp.com</t>
  </si>
  <si>
    <t>Đối soát HD1169832</t>
  </si>
  <si>
    <t>Nguyen Thi Phuc Loc</t>
  </si>
  <si>
    <t>Nguyễn Thị Phúc Lộc</t>
  </si>
  <si>
    <t>22/07/2026</t>
  </si>
  <si>
    <t>2158791</t>
  </si>
  <si>
    <t>Á Châu ( ACB)</t>
  </si>
  <si>
    <t>loc.nguyen@medigoapp.com</t>
  </si>
  <si>
    <t>1,590,500</t>
  </si>
  <si>
    <t>thuy.ngo@medigoapp.com</t>
  </si>
  <si>
    <t>Đối soát 1157386, HD 1152876, HD1176087,HD1176039, HD1152936</t>
  </si>
  <si>
    <t>Pham Nguyen Ngoc Quyen Tran</t>
  </si>
  <si>
    <t>Phạm Nguyễn Ngọc Quyền Trân</t>
  </si>
  <si>
    <t>25/05/2026</t>
  </si>
  <si>
    <t>0933512397</t>
  </si>
  <si>
    <t>1,392,300</t>
  </si>
  <si>
    <t>tran.pham@medigoapp.com</t>
  </si>
  <si>
    <t>Đối soát HD1135328, HD1168963</t>
  </si>
  <si>
    <t>Hua Thi Kim Thoa</t>
  </si>
  <si>
    <t>Hứa Thị Kim Thoa</t>
  </si>
  <si>
    <t>Đường Láng</t>
  </si>
  <si>
    <t>30961328046</t>
  </si>
  <si>
    <t>TPbank</t>
  </si>
  <si>
    <t>2,751,929</t>
  </si>
  <si>
    <t>thoa.hua@medigoapp.com</t>
  </si>
  <si>
    <t>Đối soát HD1131659, HD1140403, HD1157179</t>
  </si>
  <si>
    <t>Le Thi Soan</t>
  </si>
  <si>
    <t>Lê Thị Soạn</t>
  </si>
  <si>
    <t xml:space="preserve">0987524738 </t>
  </si>
  <si>
    <t xml:space="preserve">Vietinbank </t>
  </si>
  <si>
    <t>1,650,000</t>
  </si>
  <si>
    <t>6,729,100</t>
  </si>
  <si>
    <t>soan.le@medigoapp.com</t>
  </si>
  <si>
    <t>Đối soát HD1133571, HD1142074, HD1132281, HD1164962, HD1152215, HD1149076, HD1164912, HD1154922, HD1158019, HD1164551, HD1167363, HD1169357, HD1176958, HD1166028</t>
  </si>
  <si>
    <t>Nguyen Thi Mai Duyen</t>
  </si>
  <si>
    <t>Nguyễn Thị Mai Duyên</t>
  </si>
  <si>
    <t>21/03/2025</t>
  </si>
  <si>
    <t>51016102001</t>
  </si>
  <si>
    <t>VP Bank</t>
  </si>
  <si>
    <t>1,350,000</t>
  </si>
  <si>
    <t>4,105,900</t>
  </si>
  <si>
    <t>duyen.nguyen@medigoapp.com</t>
  </si>
  <si>
    <t>Đối soát HD1131905, HD1140362, HD1133521, HD1153161, HD1152999, HD1167344, HD1179737, HD1178453</t>
  </si>
  <si>
    <t>Nguyen Thi Tam</t>
  </si>
  <si>
    <t>Nguyễn Thị Tâm</t>
  </si>
  <si>
    <t xml:space="preserve"> 0924479717</t>
  </si>
  <si>
    <t>1,150,000</t>
  </si>
  <si>
    <t>5,186,750</t>
  </si>
  <si>
    <t>tam.nguyen@medigoapp.com</t>
  </si>
  <si>
    <t>Đối soát HD1141553, HD1144912, HD1149586, HD1154529, HD1150500, HD1165062, HD1178247, HD1166873, HD1175496</t>
  </si>
  <si>
    <t>Tran Ngoc Dung</t>
  </si>
  <si>
    <t>Trần Ngọc Dung</t>
  </si>
  <si>
    <t>10/3/2026</t>
  </si>
  <si>
    <t>19036814716010</t>
  </si>
  <si>
    <t>1,520,650</t>
  </si>
  <si>
    <t>Đối soát HD1139700, HD1134931, HD1130696, HD1144058, HD1154996, HD1161144, HD1160702</t>
  </si>
  <si>
    <t>Dinh Thi Lan Anh</t>
  </si>
  <si>
    <t>Đinh Thị Lan Anh</t>
  </si>
  <si>
    <t>Hàng Bông</t>
  </si>
  <si>
    <t>16010000495222</t>
  </si>
  <si>
    <t>3,556,950</t>
  </si>
  <si>
    <t>5,423,800</t>
  </si>
  <si>
    <t>anh.dinh@medigoapp.com</t>
  </si>
  <si>
    <t>Nguyen Manh Tuan</t>
  </si>
  <si>
    <t>Nguyễn Mạnh Tuấn</t>
  </si>
  <si>
    <t>29/09/2025</t>
  </si>
  <si>
    <t xml:space="preserve">00834502302 </t>
  </si>
  <si>
    <t>4,697,300</t>
  </si>
  <si>
    <t>Đối soát HD1181233, HD1172143</t>
  </si>
  <si>
    <t>Vu Thanh Hang</t>
  </si>
  <si>
    <t>Vũ Thanh Hằng</t>
  </si>
  <si>
    <t>22/9/2025</t>
  </si>
  <si>
    <t>9993886688</t>
  </si>
  <si>
    <t>2,150,000</t>
  </si>
  <si>
    <t>4,119,839</t>
  </si>
  <si>
    <t>6,838,500</t>
  </si>
  <si>
    <t>Đối soát HD1155478</t>
  </si>
  <si>
    <t>Dinh Thi Khanh Ly</t>
  </si>
  <si>
    <t>Đinh Thị Khánh Ly</t>
  </si>
  <si>
    <t>03/11/2025</t>
  </si>
  <si>
    <t>0021000423384</t>
  </si>
  <si>
    <t>3,917,023</t>
  </si>
  <si>
    <t>7,370,500</t>
  </si>
  <si>
    <t>Đối soát HD1159992, HD1169265</t>
  </si>
  <si>
    <t>Đỗ Thu Huệ</t>
  </si>
  <si>
    <t>19038804011011</t>
  </si>
  <si>
    <t>Tổng thời gian làm việc</t>
  </si>
  <si>
    <t>Quản lý và cửa hàng trưởng ghi nhận vào đây - công thức tổng tự động không cần chỉnh</t>
  </si>
  <si>
    <t>Quản lý ghi nhận</t>
  </si>
  <si>
    <t>KPI trừ</t>
  </si>
  <si>
    <t>Chi nhánh</t>
  </si>
  <si>
    <t>Tên</t>
  </si>
  <si>
    <t>Hình thức</t>
  </si>
  <si>
    <t>Số giờ ca ngày</t>
  </si>
  <si>
    <t>Số giờ ca đêm</t>
  </si>
  <si>
    <t>Số giờ ca đêm
( chưa x 1.5 )</t>
  </si>
  <si>
    <t>Số giờ tăng ca ngày (x1)</t>
  </si>
  <si>
    <t>Số ngày thực làm</t>
  </si>
  <si>
    <t>Số ngày làm đêm</t>
  </si>
  <si>
    <t>Ngày lễ hưởng lương ( x 1 )</t>
  </si>
  <si>
    <t>Ghi ngày cụ thể</t>
  </si>
  <si>
    <t>Số ngày lễ vẫn đi làm</t>
  </si>
  <si>
    <t>Số giờ lễ ca ngày ( Đã x 3 )</t>
  </si>
  <si>
    <t>Số giờ lễ ca đêm ( Đã x 3 )</t>
  </si>
  <si>
    <t>Ngày lễ vẫn đi làm
(ghi ngày cụ thể)</t>
  </si>
  <si>
    <t>Số ngày công thực tế</t>
  </si>
  <si>
    <t>Số giờ tham gia đào tạo</t>
  </si>
  <si>
    <t>Số giờ nghỉ phép năm</t>
  </si>
  <si>
    <t>Ngày phép năm 
(ghi ngày cụ thể)</t>
  </si>
  <si>
    <t>Phụ cấp cửa hàng mới</t>
  </si>
  <si>
    <t>Phụ cấp sức khỏe ca đêm</t>
  </si>
  <si>
    <t>Phụ cấp lưu động</t>
  </si>
  <si>
    <t>Phụ cấp tăng cường vận hành</t>
  </si>
  <si>
    <t>Thưởng dự án Mini KAT 
(Dược sĩ)</t>
  </si>
  <si>
    <t>Thưởng dự án Mini KAT 
(Đại diện CHT nhận)</t>
  </si>
  <si>
    <t>Thường Whatsapp</t>
  </si>
  <si>
    <t>Phụ cấp quy trình/dự án</t>
  </si>
  <si>
    <t>Thưởng KPI</t>
  </si>
  <si>
    <t>Thưởng hàng điểm + Cắt liều</t>
  </si>
  <si>
    <t>Thưởng hàng cận date</t>
  </si>
  <si>
    <t>Thưởng chương trình Maps</t>
  </si>
  <si>
    <t>Thưởng khác</t>
  </si>
  <si>
    <t>Total</t>
  </si>
  <si>
    <t>Hàng hết date</t>
  </si>
  <si>
    <t>Quy chế quy trình</t>
  </si>
  <si>
    <t>HD App - Kiot</t>
  </si>
  <si>
    <t>Ecom</t>
  </si>
  <si>
    <t>Đối soát</t>
  </si>
  <si>
    <t>Khác</t>
  </si>
  <si>
    <t>Ghi chú</t>
  </si>
  <si>
    <t>Trường Sa</t>
  </si>
  <si>
    <t>31.69</t>
  </si>
  <si>
    <t>0.00</t>
  </si>
  <si>
    <t>15.69</t>
  </si>
  <si>
    <t>16.13</t>
  </si>
  <si>
    <t>186.64</t>
  </si>
  <si>
    <t>28.38</t>
  </si>
  <si>
    <t>11.23</t>
  </si>
  <si>
    <t>DSCD (TV)</t>
  </si>
  <si>
    <t>26.98</t>
  </si>
  <si>
    <t>219.50</t>
  </si>
  <si>
    <t>18.98</t>
  </si>
  <si>
    <t>11.85</t>
  </si>
  <si>
    <t>DSCD</t>
  </si>
  <si>
    <t>0.38</t>
  </si>
  <si>
    <t>164.21</t>
  </si>
  <si>
    <t>15.93</t>
  </si>
  <si>
    <t>66.26</t>
  </si>
  <si>
    <t>23.12</t>
  </si>
  <si>
    <t>10.48</t>
  </si>
  <si>
    <t>164.33</t>
  </si>
  <si>
    <t>24.07</t>
  </si>
  <si>
    <t>11.17</t>
  </si>
  <si>
    <t>253.43</t>
  </si>
  <si>
    <t>31.43</t>
  </si>
  <si>
    <t>245.43</t>
  </si>
  <si>
    <t>18.97</t>
  </si>
  <si>
    <t>183.01</t>
  </si>
  <si>
    <t>2,681,852</t>
  </si>
  <si>
    <t>9.03</t>
  </si>
  <si>
    <t>32.49</t>
  </si>
  <si>
    <t>11.02</t>
  </si>
  <si>
    <t>230.26</t>
  </si>
  <si>
    <t>3.02</t>
  </si>
  <si>
    <r>
      <rPr>
        <sz val="12"/>
        <color theme="1"/>
        <rFont val="Times New Roman"/>
        <charset val="134"/>
      </rPr>
      <t xml:space="preserve">Sai thao tác (Sai kênh bán HD1180427): </t>
    </r>
    <r>
      <rPr>
        <b/>
        <sz val="12"/>
        <color rgb="FFC00000"/>
        <rFont val="Times New Roman"/>
        <charset val="134"/>
      </rPr>
      <t>100.000đ</t>
    </r>
  </si>
  <si>
    <t>10.95</t>
  </si>
  <si>
    <t>16.00</t>
  </si>
  <si>
    <t>245.44</t>
  </si>
  <si>
    <t>8.1</t>
  </si>
  <si>
    <t>44.77</t>
  </si>
  <si>
    <t>0.50</t>
  </si>
  <si>
    <t>28.77</t>
  </si>
  <si>
    <t>16.93</t>
  </si>
  <si>
    <t>262.37</t>
  </si>
  <si>
    <t>1.10</t>
  </si>
  <si>
    <t>246.37</t>
  </si>
  <si>
    <t>3,697,588</t>
  </si>
  <si>
    <r>
      <rPr>
        <sz val="12"/>
        <color theme="1"/>
        <rFont val="Times New Roman"/>
        <charset val="134"/>
      </rPr>
      <t xml:space="preserve">Sai thao tác (Sai kênh bán HD1180947): </t>
    </r>
    <r>
      <rPr>
        <b/>
        <sz val="12"/>
        <color rgb="FFFF0000"/>
        <rFont val="Times New Roman"/>
        <charset val="134"/>
      </rPr>
      <t>100.000đ</t>
    </r>
  </si>
  <si>
    <t>17.9</t>
  </si>
  <si>
    <t>252.16</t>
  </si>
  <si>
    <t>8.08</t>
  </si>
  <si>
    <t>236.16</t>
  </si>
  <si>
    <t>2,352,976</t>
  </si>
  <si>
    <t>17.1</t>
  </si>
  <si>
    <t>202.49</t>
  </si>
  <si>
    <t>49.04</t>
  </si>
  <si>
    <t>197.49</t>
  </si>
  <si>
    <t>5.00</t>
  </si>
  <si>
    <t>16.1</t>
  </si>
  <si>
    <t>46.45</t>
  </si>
  <si>
    <t>69.75</t>
  </si>
  <si>
    <t>185.25</t>
  </si>
  <si>
    <t>53.75</t>
  </si>
  <si>
    <t>283.54</t>
  </si>
  <si>
    <t>55.74</t>
  </si>
  <si>
    <t>265.04</t>
  </si>
  <si>
    <t>2.50</t>
  </si>
  <si>
    <t>16.41</t>
  </si>
  <si>
    <t>206.43</t>
  </si>
  <si>
    <t>32.22</t>
  </si>
  <si>
    <t>198.93</t>
  </si>
  <si>
    <t>7.50</t>
  </si>
  <si>
    <t>0.92</t>
  </si>
  <si>
    <t>193.57</t>
  </si>
  <si>
    <t>18.21</t>
  </si>
  <si>
    <t>234.97</t>
  </si>
  <si>
    <t>10.21</t>
  </si>
  <si>
    <t>11.45</t>
  </si>
  <si>
    <t>20.11</t>
  </si>
  <si>
    <t>40.07</t>
  </si>
  <si>
    <t>12.12</t>
  </si>
  <si>
    <t>306.98</t>
  </si>
  <si>
    <t>290.98</t>
  </si>
  <si>
    <t>14.17</t>
  </si>
  <si>
    <t>295.10</t>
  </si>
  <si>
    <t>7.75</t>
  </si>
  <si>
    <t>279.10</t>
  </si>
  <si>
    <t>14.13</t>
  </si>
  <si>
    <t>108.24</t>
  </si>
  <si>
    <t>7.08</t>
  </si>
  <si>
    <t>8.25</t>
  </si>
  <si>
    <t>242.40</t>
  </si>
  <si>
    <t>219.36</t>
  </si>
  <si>
    <t>23.83</t>
  </si>
  <si>
    <t>235.50</t>
  </si>
  <si>
    <t>7.83</t>
  </si>
  <si>
    <t>11.96</t>
  </si>
  <si>
    <t>264.12</t>
  </si>
  <si>
    <t>248.12</t>
  </si>
  <si>
    <t>8.67</t>
  </si>
  <si>
    <t>8.00</t>
  </si>
  <si>
    <t>10.03</t>
  </si>
  <si>
    <t>265.36</t>
  </si>
  <si>
    <t>8.58</t>
  </si>
  <si>
    <t>249.36</t>
  </si>
  <si>
    <t>12.23</t>
  </si>
  <si>
    <t>15.68</t>
  </si>
  <si>
    <t>25.21</t>
  </si>
  <si>
    <t>355.66</t>
  </si>
  <si>
    <t>42.22</t>
  </si>
  <si>
    <t>339.66</t>
  </si>
  <si>
    <t>20.15</t>
  </si>
  <si>
    <t>40.73</t>
  </si>
  <si>
    <t>228.50</t>
  </si>
  <si>
    <t>23.99</t>
  </si>
  <si>
    <t>12.59</t>
  </si>
  <si>
    <t>258.70</t>
  </si>
  <si>
    <t>11.47</t>
  </si>
  <si>
    <t>42.37</t>
  </si>
  <si>
    <t>100.03</t>
  </si>
  <si>
    <t>15.90</t>
  </si>
  <si>
    <t>15.56</t>
  </si>
  <si>
    <t>11.42</t>
  </si>
  <si>
    <t>178.17</t>
  </si>
  <si>
    <t>8.28</t>
  </si>
  <si>
    <t>187.86</t>
  </si>
  <si>
    <t>8.93</t>
  </si>
  <si>
    <t>205.99</t>
  </si>
  <si>
    <t>10.29</t>
  </si>
  <si>
    <t>76.74</t>
  </si>
  <si>
    <t>214.29</t>
  </si>
  <si>
    <t>16.62</t>
  </si>
  <si>
    <t>216.52</t>
  </si>
  <si>
    <t>8.27</t>
  </si>
  <si>
    <t>258.01</t>
  </si>
  <si>
    <t>4.31</t>
  </si>
  <si>
    <t>8.96</t>
  </si>
  <si>
    <t>206.47</t>
  </si>
  <si>
    <t>9.55</t>
  </si>
  <si>
    <t>80.20</t>
  </si>
  <si>
    <t>8.82</t>
  </si>
  <si>
    <t>169.61</t>
  </si>
  <si>
    <t>56.18</t>
  </si>
  <si>
    <t>32.70</t>
  </si>
  <si>
    <t>251.72</t>
  </si>
  <si>
    <t>10.23</t>
  </si>
  <si>
    <t>272.06</t>
  </si>
  <si>
    <t>6.88</t>
  </si>
  <si>
    <t>10.00</t>
  </si>
  <si>
    <t>32.39</t>
  </si>
  <si>
    <t>243.48</t>
  </si>
  <si>
    <t>16.39</t>
  </si>
  <si>
    <t>12.19</t>
  </si>
  <si>
    <t>4.17</t>
  </si>
  <si>
    <t>217.89</t>
  </si>
  <si>
    <t>11.69</t>
  </si>
  <si>
    <t>179.62</t>
  </si>
  <si>
    <t>1.35</t>
  </si>
  <si>
    <t>11.25</t>
  </si>
  <si>
    <t>8.62</t>
  </si>
  <si>
    <t>231.60</t>
  </si>
  <si>
    <t>16.95</t>
  </si>
  <si>
    <t>223.60</t>
  </si>
  <si>
    <t>11.72</t>
  </si>
  <si>
    <t>170.92</t>
  </si>
  <si>
    <t>47.16</t>
  </si>
  <si>
    <t>165.92</t>
  </si>
  <si>
    <t>12.56</t>
  </si>
  <si>
    <t>21.00</t>
  </si>
  <si>
    <t>247.77</t>
  </si>
  <si>
    <t>216.41</t>
  </si>
  <si>
    <t>77.34</t>
  </si>
  <si>
    <t>211.41</t>
  </si>
  <si>
    <t>17.56</t>
  </si>
  <si>
    <t>117.18</t>
  </si>
  <si>
    <t>176.26</t>
  </si>
  <si>
    <t>112.18</t>
  </si>
  <si>
    <t>17.33</t>
  </si>
  <si>
    <t>216.68</t>
  </si>
  <si>
    <t>41.13</t>
  </si>
  <si>
    <t>211.68</t>
  </si>
  <si>
    <t>25.98</t>
  </si>
  <si>
    <t>262.85</t>
  </si>
  <si>
    <t>12.98</t>
  </si>
  <si>
    <t>241.85</t>
  </si>
  <si>
    <t>11.28</t>
  </si>
  <si>
    <t>29.45</t>
  </si>
  <si>
    <t>195.06</t>
  </si>
  <si>
    <t>24.45</t>
  </si>
  <si>
    <t>10.87</t>
  </si>
  <si>
    <t>207.67</t>
  </si>
  <si>
    <t>29.92</t>
  </si>
  <si>
    <t>202.67</t>
  </si>
  <si>
    <t>11.38</t>
  </si>
  <si>
    <t>172.93</t>
  </si>
  <si>
    <t>72.39</t>
  </si>
  <si>
    <t>167.93</t>
  </si>
  <si>
    <t>124.53</t>
  </si>
  <si>
    <t>112.03</t>
  </si>
  <si>
    <t>12.50</t>
  </si>
  <si>
    <t>8.3</t>
  </si>
  <si>
    <t>Tổng</t>
  </si>
  <si>
    <t>16,000,000</t>
  </si>
  <si>
    <t>27,428,582</t>
  </si>
  <si>
    <t>9,739,907</t>
  </si>
  <si>
    <t>34,166,667</t>
  </si>
  <si>
    <t>23,754,990</t>
  </si>
  <si>
    <t>105,271,755</t>
  </si>
  <si>
    <t>1,879,270</t>
  </si>
  <si>
    <t>8,656,400</t>
  </si>
  <si>
    <t>7,005,511</t>
  </si>
  <si>
    <t>BẢNG CHẤM CÔNG</t>
  </si>
  <si>
    <t>Năm</t>
  </si>
  <si>
    <t>Thông tin nhân viên</t>
  </si>
  <si>
    <t>Các ngày trong tháng</t>
  </si>
  <si>
    <t>Tổng Ngày Công</t>
  </si>
  <si>
    <t>Tổng ngày công tính lương</t>
  </si>
  <si>
    <t>Họ và tên</t>
  </si>
  <si>
    <t>TT</t>
  </si>
  <si>
    <t>P</t>
  </si>
  <si>
    <t>L</t>
  </si>
  <si>
    <t>KL</t>
  </si>
  <si>
    <t>MEDIGO</t>
  </si>
  <si>
    <t>Le Huu Ha</t>
  </si>
  <si>
    <t>2019</t>
  </si>
  <si>
    <t>Trần Thị Minh Phượng</t>
  </si>
  <si>
    <t>Nguyễn Thị Thúy Na</t>
  </si>
  <si>
    <t>Nguyễn Thành Tài</t>
  </si>
  <si>
    <t>Tô Ngọc Thiên Phú</t>
  </si>
  <si>
    <t>Huỳnh Quang Toàn</t>
  </si>
  <si>
    <t>HĐ CÔNG TÁC VIÊN TỪ THÁNG 4/2026</t>
  </si>
  <si>
    <t>Nguyễn Tuấn Vinh</t>
  </si>
  <si>
    <t>HĐ CÔNG TÁC VIÊN TỪ THÁNG 5/2026</t>
  </si>
  <si>
    <t>Hoàng Lê Thanh Vương</t>
  </si>
  <si>
    <t>Nguyễn Hoàng Nguyên Đan</t>
  </si>
  <si>
    <t>Nguyễn Văn Toàn</t>
  </si>
  <si>
    <t>Lê Phú Quí</t>
  </si>
  <si>
    <t>Nguyễn Hồ Phương Anh</t>
  </si>
  <si>
    <t>Nguyễn Thị Ngọc Hân</t>
  </si>
  <si>
    <t>Võ Thị Diệu Hiền</t>
  </si>
  <si>
    <t>Lưu Thanh Tuyền</t>
  </si>
  <si>
    <t>Võ Tấn Trường</t>
  </si>
  <si>
    <t>Trần Thị Tâm Nhung</t>
  </si>
  <si>
    <t>Nguyễn Tuấn Nghĩa</t>
  </si>
  <si>
    <t>Nguyễn Thị Cẩm Bình</t>
  </si>
  <si>
    <t>Nguyễn Cao Nhân</t>
  </si>
  <si>
    <t>Đặng Thị Quế Anh</t>
  </si>
  <si>
    <t>Nguyễn Thị Ánh Hồng</t>
  </si>
  <si>
    <t>Phan Thị Kim Hiên</t>
  </si>
  <si>
    <t>Lê Thị Phương Thảo</t>
  </si>
  <si>
    <t>Huỳnh Tấn Nhân</t>
  </si>
  <si>
    <t>Nguyễn Thị Kim Ngọc</t>
  </si>
  <si>
    <t>Lê Thị Phương Anh</t>
  </si>
  <si>
    <t>Nguyễn Vũ Khôi</t>
  </si>
  <si>
    <t>Lai Thị Bích Châu</t>
  </si>
  <si>
    <t>MED</t>
  </si>
  <si>
    <t>10/8/2021</t>
  </si>
  <si>
    <t>Đoàn Hữu Luận</t>
  </si>
  <si>
    <t>10/8/2022</t>
  </si>
  <si>
    <t>Lê Thị Quý Ngọc</t>
  </si>
  <si>
    <t>24/4/2023</t>
  </si>
  <si>
    <t>Lê Thu Hà</t>
  </si>
  <si>
    <t>1/9/2020</t>
  </si>
  <si>
    <t>Nguyễn Thị Kim Huệ</t>
  </si>
  <si>
    <t>1/5/2024</t>
  </si>
  <si>
    <t>Dương Thị Vân Trang</t>
  </si>
  <si>
    <t>30/9/2024</t>
  </si>
  <si>
    <t>Huỳnh Ngọc Anh</t>
  </si>
  <si>
    <t>02/6/2025</t>
  </si>
  <si>
    <t>Vũ Ngọc Thanh Thảo</t>
  </si>
  <si>
    <t>7/7/2025</t>
  </si>
  <si>
    <t>Lê Ngọc Anh</t>
  </si>
  <si>
    <t>14/07/2025</t>
  </si>
  <si>
    <t>Nguyễn Hoàng Yến</t>
  </si>
  <si>
    <t>8/7/2025</t>
  </si>
  <si>
    <t>Đặng Thiên Ân</t>
  </si>
  <si>
    <t>26/09/2025</t>
  </si>
  <si>
    <t>Lê Thị Bích Ngọc</t>
  </si>
  <si>
    <t>02/07/2026</t>
  </si>
  <si>
    <t>Từ Thái Tường</t>
  </si>
  <si>
    <t>Đào Thanh Sơn</t>
  </si>
  <si>
    <t>13/07/2026</t>
  </si>
  <si>
    <t>Trần Anh Tuấn</t>
  </si>
  <si>
    <t>20/07/2026</t>
  </si>
  <si>
    <t>Nguyễn Thanh Nhân</t>
  </si>
  <si>
    <t>11/06/2026</t>
  </si>
  <si>
    <t>Nguyễn Dạ Minh Châu</t>
  </si>
  <si>
    <t>Đặng Ngọc Trúc Quỳnh</t>
  </si>
  <si>
    <t>12/05/2026</t>
  </si>
  <si>
    <t>Trần Như Quỳnh</t>
  </si>
  <si>
    <t>Lê Thị Ngọc Cầm</t>
  </si>
  <si>
    <t>24/07/2026</t>
  </si>
  <si>
    <t>Hồ Phạm Minh Tiến</t>
  </si>
  <si>
    <t>23/04/2026</t>
  </si>
  <si>
    <t>Vũ Thị Thùy Ngân</t>
  </si>
  <si>
    <t>05/08/2026</t>
  </si>
  <si>
    <t>Hứa Thị Tuyết Trang</t>
  </si>
  <si>
    <t>05/08/2027</t>
  </si>
  <si>
    <t>Phạm Thị Hoàng Anh</t>
  </si>
  <si>
    <t>05/08/2028</t>
  </si>
  <si>
    <t>Lê Quốc Thắng</t>
  </si>
  <si>
    <t>17/08/2026</t>
  </si>
  <si>
    <t>Lê Thị Hồng Nhung</t>
  </si>
  <si>
    <t>Vũ Mạnh Hùng</t>
  </si>
  <si>
    <t>04/08/2026</t>
  </si>
  <si>
    <t>Huỳnh Hoàng Nhân</t>
  </si>
  <si>
    <t>15/08/2026</t>
  </si>
  <si>
    <t>Đinh Ngọc Minh</t>
  </si>
  <si>
    <t>24/08/2026</t>
  </si>
  <si>
    <t>Lê Hồng Thụy Khanh</t>
  </si>
  <si>
    <t>25/08/2026</t>
  </si>
  <si>
    <t>Trần Thị Ánh Dương</t>
  </si>
  <si>
    <t>27/08/2026</t>
  </si>
  <si>
    <t xml:space="preserve">Nguyễn Thị Tuyết Trinh </t>
  </si>
  <si>
    <t>28/08/2026</t>
  </si>
  <si>
    <t>Nguyễn Triệu Hoàng</t>
  </si>
  <si>
    <t>31/8/2026</t>
  </si>
  <si>
    <t>P/2</t>
  </si>
  <si>
    <t>Bùi Thị Cẩm Ngoan</t>
  </si>
  <si>
    <t> </t>
  </si>
  <si>
    <t>Làm 1/2 ngày</t>
  </si>
  <si>
    <t>Nghỉ phép</t>
  </si>
  <si>
    <t>Nghỉ phép 1/2, Lễ 1/2</t>
  </si>
  <si>
    <t>L/P</t>
  </si>
  <si>
    <t>Nghỉ Không Lương</t>
  </si>
  <si>
    <t>Nghỉ chế độ: ốm đau, thai sản,..</t>
  </si>
  <si>
    <t>OD</t>
  </si>
  <si>
    <t>Làm 1/2, P 1/2</t>
  </si>
  <si>
    <t>0,5P</t>
  </si>
  <si>
    <t>BỘ PHẬN</t>
  </si>
  <si>
    <t xml:space="preserve">ĐI TỪ TÀI KHOẢN </t>
  </si>
  <si>
    <t>Số TK</t>
  </si>
  <si>
    <t>Ngân hàng</t>
  </si>
  <si>
    <t>Số tiền thanh toán</t>
  </si>
  <si>
    <t>Nội dung thanh toán</t>
  </si>
  <si>
    <t xml:space="preserve">BOD - </t>
  </si>
  <si>
    <t>Medigo 015</t>
  </si>
  <si>
    <t xml:space="preserve">Medigo TT Luong T8.2026 -  BOD - </t>
  </si>
  <si>
    <t>Tran Thi Minh Phuong</t>
  </si>
  <si>
    <t xml:space="preserve">P BOD - </t>
  </si>
  <si>
    <t>Nguyen Thi Thuy Na</t>
  </si>
  <si>
    <t xml:space="preserve">Medigo TT Luong T8.2026 -  P.BOD -  </t>
  </si>
  <si>
    <t xml:space="preserve">P.HCNS - </t>
  </si>
  <si>
    <t>Nguyen Thi Thu Van</t>
  </si>
  <si>
    <t xml:space="preserve">Medigo TT Luong T8.2026 -  P.HCNS -  </t>
  </si>
  <si>
    <t xml:space="preserve">P.IT - </t>
  </si>
  <si>
    <t>Nguyen Thanh Tai</t>
  </si>
  <si>
    <t xml:space="preserve">Medigo TT Luong T8.2026 -  P.IT -  </t>
  </si>
  <si>
    <t>Huynh Quang Toan</t>
  </si>
  <si>
    <t>To Ngoc Thien Phu</t>
  </si>
  <si>
    <t>Hoang Le Thanh Vuong</t>
  </si>
  <si>
    <t>Nguyen Tuan Vinh</t>
  </si>
  <si>
    <t xml:space="preserve">P.PD - </t>
  </si>
  <si>
    <t>Nguyen Hoang Nguyen Dan</t>
  </si>
  <si>
    <t xml:space="preserve">Medigo TT Luong T8.2026 -  P.PD -  </t>
  </si>
  <si>
    <t>Nguyen Van Toan</t>
  </si>
  <si>
    <t xml:space="preserve">P.ADMIN-CSKH - </t>
  </si>
  <si>
    <t>Le Phu Qui</t>
  </si>
  <si>
    <t xml:space="preserve">Medigo TT Luong T8.2026 -  P.ADMIN-CSKH -  </t>
  </si>
  <si>
    <t>Luu Thanh Tuyen</t>
  </si>
  <si>
    <t>Nguyen Ho Phuong Anh</t>
  </si>
  <si>
    <t>Nguyen Thi Ngoc Han</t>
  </si>
  <si>
    <t>Vo Thi Dieu Hien</t>
  </si>
  <si>
    <t>Vo Tan Truong</t>
  </si>
  <si>
    <t>Tran Thi Tam Nhung</t>
  </si>
  <si>
    <t xml:space="preserve">P.BD·- </t>
  </si>
  <si>
    <t>Nguyen Thi Cam Binh</t>
  </si>
  <si>
    <t xml:space="preserve">Medigo TT Luong T8.2026 -  P.BD -  </t>
  </si>
  <si>
    <t xml:space="preserve">P.KT - </t>
  </si>
  <si>
    <t>Nguyen Cao Nhan</t>
  </si>
  <si>
    <t xml:space="preserve">Medigo TT Luong T8.2026 -  P.KT -  </t>
  </si>
  <si>
    <t>Dang Thi Que Anh</t>
  </si>
  <si>
    <t>Nguyen Thi Anh Hong</t>
  </si>
  <si>
    <t>Phan Thi Kim Hien</t>
  </si>
  <si>
    <t>Le Thi Phuong Thao</t>
  </si>
  <si>
    <t xml:space="preserve">P.MAR - </t>
  </si>
  <si>
    <t>Huynh Tan Nhan</t>
  </si>
  <si>
    <t xml:space="preserve">Medigo TT Luong T8.2026 -  P.MAR -  </t>
  </si>
  <si>
    <t>Nguyen Thi Kim Ngoc</t>
  </si>
  <si>
    <t>Le Thi Phuong Anh</t>
  </si>
  <si>
    <t>Lai Thi Bich Chau</t>
  </si>
  <si>
    <t>MEDIGO_CTV</t>
  </si>
  <si>
    <t xml:space="preserve">BS.ONL - </t>
  </si>
  <si>
    <t>Truong Vinh Thai</t>
  </si>
  <si>
    <t xml:space="preserve">Medigo TT Luong T8.2026 -  BS.ONL - </t>
  </si>
  <si>
    <t>BÁC SĨ ONLINE</t>
  </si>
  <si>
    <t>Vo Tran Minh Tri</t>
  </si>
  <si>
    <t>trivtm</t>
  </si>
  <si>
    <t>Le Thi Thu Huong</t>
  </si>
  <si>
    <t>108872596477</t>
  </si>
  <si>
    <t>Luong To Quyen</t>
  </si>
  <si>
    <t>0071001317398</t>
  </si>
  <si>
    <t>VCB</t>
  </si>
  <si>
    <t>Luong Thi Cam Nhung</t>
  </si>
  <si>
    <t>10329028616</t>
  </si>
  <si>
    <t>Le Thi Thuy Ngan</t>
  </si>
  <si>
    <t>0511000416577</t>
  </si>
  <si>
    <t>Pham Thi Ngoc Dung</t>
  </si>
  <si>
    <t>1961347</t>
  </si>
  <si>
    <t>ACB</t>
  </si>
  <si>
    <t>Vo Duy Tam</t>
  </si>
  <si>
    <t>1600190310893</t>
  </si>
  <si>
    <t>MBbank</t>
  </si>
  <si>
    <t>Duong Tan Thanh</t>
  </si>
  <si>
    <t>0360470758888</t>
  </si>
  <si>
    <t>Do Thi Lam Oanh</t>
  </si>
  <si>
    <t>1540106953005</t>
  </si>
  <si>
    <t>Nguyen Thanh Hoang Loc</t>
  </si>
  <si>
    <t>0891000658962</t>
  </si>
  <si>
    <t>Tran Thi Thu Ha</t>
  </si>
  <si>
    <t>173167865</t>
  </si>
  <si>
    <t>VP bank</t>
  </si>
  <si>
    <t>Do Thai Phuong Ngoc</t>
  </si>
  <si>
    <t>0071000610531</t>
  </si>
  <si>
    <t>Trần Phước Duy Bảo</t>
  </si>
  <si>
    <t>1600179050294</t>
  </si>
  <si>
    <t>Pham Anh Khoa</t>
  </si>
  <si>
    <t>0921000723052</t>
  </si>
  <si>
    <t>1028950088</t>
  </si>
  <si>
    <t>Nguyen Ly Nhat Tam</t>
  </si>
  <si>
    <t>0331000463292</t>
  </si>
  <si>
    <t>Bon Dong Thai Hien</t>
  </si>
  <si>
    <t>100115911</t>
  </si>
  <si>
    <t>Eximbank</t>
  </si>
  <si>
    <t>Le Cong Thai</t>
  </si>
  <si>
    <t>30373047</t>
  </si>
  <si>
    <t>Tran Thi Kieu My</t>
  </si>
  <si>
    <t>2040108751001</t>
  </si>
  <si>
    <t>Le Khanh Trang</t>
  </si>
  <si>
    <t>109005517964</t>
  </si>
  <si>
    <t>Nguyen Thuy Thuy Duong</t>
  </si>
  <si>
    <t>3466927061994</t>
  </si>
  <si>
    <t>Ho Duc Ha</t>
  </si>
  <si>
    <t>102869279221</t>
  </si>
  <si>
    <t>Huynh Nhu Huynh</t>
  </si>
  <si>
    <t>0111000375684</t>
  </si>
  <si>
    <t>Pham Hong Toan</t>
  </si>
  <si>
    <t>101872881861</t>
  </si>
  <si>
    <t>Pham Hoang Vu</t>
  </si>
  <si>
    <t>0010148837002</t>
  </si>
  <si>
    <t>Nguyen Huynh Quang Tin</t>
  </si>
  <si>
    <t>1013264128</t>
  </si>
  <si>
    <t>Le Thi Kieu Trinh</t>
  </si>
  <si>
    <t>1035692744</t>
  </si>
  <si>
    <t>Tran Thi Quynh</t>
  </si>
  <si>
    <t>0868082514</t>
  </si>
  <si>
    <t>Dinh Thi Thu Trang</t>
  </si>
  <si>
    <t>0984890769</t>
  </si>
  <si>
    <t>Phan Minh Van</t>
  </si>
  <si>
    <t>6460205790265</t>
  </si>
  <si>
    <t>Agribank</t>
  </si>
  <si>
    <t>Nguyen Thi Kim Thu</t>
  </si>
  <si>
    <t>1016404957</t>
  </si>
  <si>
    <t>Nguyen Thi Huong</t>
  </si>
  <si>
    <t>1890400997</t>
  </si>
  <si>
    <t>Nguyen Hong Thai</t>
  </si>
  <si>
    <t>1900117101995</t>
  </si>
  <si>
    <t>Ho Thi Kieu Thu</t>
  </si>
  <si>
    <t>19034597379016</t>
  </si>
  <si>
    <t>Nguyen Trong Nguyen</t>
  </si>
  <si>
    <t>6510254167327</t>
  </si>
  <si>
    <t>Tran Xuan Sinh</t>
  </si>
  <si>
    <t xml:space="preserve"> 105869367754</t>
  </si>
  <si>
    <t>Tran Ngoc Anh Thuy</t>
  </si>
  <si>
    <t>6502043674</t>
  </si>
  <si>
    <t>Ngân hàng BIDV</t>
  </si>
  <si>
    <t>Le Thanh Tuyen</t>
  </si>
  <si>
    <t>0363412108</t>
  </si>
  <si>
    <t>Ngân hàng phương đông (OCB)</t>
  </si>
  <si>
    <t>Le Thi Bich Nhi</t>
  </si>
  <si>
    <t>180704070003910</t>
  </si>
  <si>
    <t>Nguyễn Thanh Quang</t>
  </si>
  <si>
    <t>Nguyen Thanh Quang</t>
  </si>
  <si>
    <t>'0171003479036</t>
  </si>
  <si>
    <t>Nguyễn Hoàng Quý</t>
  </si>
  <si>
    <t>Nguyen Hoang Quy</t>
  </si>
  <si>
    <t>7705205084155</t>
  </si>
  <si>
    <t>ngân hàng Agribank chi nhánh Giồng Riềng</t>
  </si>
  <si>
    <t>Lê Quốc Minh</t>
  </si>
  <si>
    <t>Le Quoc Minh</t>
  </si>
  <si>
    <t xml:space="preserve">291098171298 </t>
  </si>
  <si>
    <t xml:space="preserve">P.CHUOI NHA THUOC - </t>
  </si>
  <si>
    <t>Med Service 018</t>
  </si>
  <si>
    <t>Le Thi Quy Ngoc</t>
  </si>
  <si>
    <t xml:space="preserve">Med TT Luong T8.2026 P.CHUOI NHA THUOC  - </t>
  </si>
  <si>
    <t>Le Thu Ha</t>
  </si>
  <si>
    <t>Nguyen Tuan Nghia</t>
  </si>
  <si>
    <t>Duong Thi Van Trang</t>
  </si>
  <si>
    <t>Huynh Ngoc Anh</t>
  </si>
  <si>
    <t>Vu Ngoc Thanh Thao</t>
  </si>
  <si>
    <t>Nguyen Hoang Yen</t>
  </si>
  <si>
    <t>Doan Huu Luan</t>
  </si>
  <si>
    <t>Dang Thien An</t>
  </si>
  <si>
    <t>Tran Nhu Quynh</t>
  </si>
  <si>
    <t>Dao Thanh Son</t>
  </si>
  <si>
    <t>Tran Anh Tuan</t>
  </si>
  <si>
    <t>Le Ngoc Anh</t>
  </si>
  <si>
    <t>Huynh Hoang Nhan</t>
  </si>
  <si>
    <t>Dinh Ngoc Minh</t>
  </si>
  <si>
    <t>Bui Thi Cam Ngoan</t>
  </si>
  <si>
    <t xml:space="preserve">P.EDISTRIBUTION - </t>
  </si>
  <si>
    <t>Le Thi Bich Ngoc</t>
  </si>
  <si>
    <t xml:space="preserve">Med TT Luong T8.2026 P.EDISTRIBUTION  - </t>
  </si>
  <si>
    <t>Nguyen Thi Kim Hue</t>
  </si>
  <si>
    <t xml:space="preserve">Med TT Luong T8.2026 P.ADMIN-CSKH - </t>
  </si>
  <si>
    <t>Nguyen Da Minh Chau</t>
  </si>
  <si>
    <t xml:space="preserve">P.HR - </t>
  </si>
  <si>
    <t>Le Thi Ngoc Cam</t>
  </si>
  <si>
    <t xml:space="preserve">Med TT Luong T8.2026 P.HR  - </t>
  </si>
  <si>
    <t>Ho Pham Minh Tien</t>
  </si>
  <si>
    <t>Dang Ngoc Truc Quynh</t>
  </si>
  <si>
    <t xml:space="preserve">Med TT Luong T8.2026 P.KT  - </t>
  </si>
  <si>
    <t>Tu Thai Tuong</t>
  </si>
  <si>
    <t>P.ECOM</t>
  </si>
  <si>
    <t>Vu Thi Thuy Ngan</t>
  </si>
  <si>
    <t>Hua Thi Tuyet Trang</t>
  </si>
  <si>
    <t>Le Thi Hong Nhung</t>
  </si>
  <si>
    <t>Le Quoc Thang</t>
  </si>
  <si>
    <t>P.IT</t>
  </si>
  <si>
    <t>Vu Manh Hung</t>
  </si>
  <si>
    <t>Le Hong Thuy Khanh</t>
  </si>
  <si>
    <t>0925552676666</t>
  </si>
  <si>
    <t>Ngân hàng TMCP Quân Đội (MB Bank)</t>
  </si>
  <si>
    <t>Tran Thi Anh Duong</t>
  </si>
  <si>
    <t>Nguyen Thi Tuyet Trinh</t>
  </si>
  <si>
    <t>0545 4350 701</t>
  </si>
  <si>
    <t>Nguyen Trieu Hoàng</t>
  </si>
  <si>
    <t>PHÒNG KHÁM Q.5</t>
  </si>
  <si>
    <t>PHONG KHAM Q.5</t>
  </si>
  <si>
    <t>Med TT Luong T8.2026 PHONG KHAM Q.5</t>
  </si>
  <si>
    <t xml:space="preserve">Tổng chi VP </t>
  </si>
  <si>
    <t>Tổng chi nhà thuốc</t>
  </si>
  <si>
    <t>Tổng chi</t>
  </si>
  <si>
    <t>Số TT</t>
  </si>
  <si>
    <t>Cửa hàng</t>
  </si>
  <si>
    <t>Tên chủ tài khoản</t>
  </si>
  <si>
    <t>Số tiền</t>
  </si>
  <si>
    <t>Nội dung chuyển khoản lương</t>
  </si>
  <si>
    <t>Do Quang Dau</t>
  </si>
  <si>
    <t>Phạm Thị Diên</t>
  </si>
  <si>
    <t>Pham Thi Dien</t>
  </si>
  <si>
    <t>Minh Chau</t>
  </si>
  <si>
    <t>Nguyễn Ngọc Đài Trang</t>
  </si>
  <si>
    <t>Nguyen Ngoc Dai Trang</t>
  </si>
  <si>
    <t>Le Binh</t>
  </si>
  <si>
    <t>Nam Hoa</t>
  </si>
  <si>
    <t>Hạ Ngân Khánh</t>
  </si>
  <si>
    <t>Ha Ngan Khanh</t>
  </si>
  <si>
    <t>Đỗ Thị Thu Hương</t>
  </si>
  <si>
    <t>Do Thi Thu Huong</t>
  </si>
  <si>
    <t>Nguyen Chi Thanh</t>
  </si>
  <si>
    <t>Nguyễn Đăng An</t>
  </si>
  <si>
    <t>Nguyen Dang An</t>
  </si>
  <si>
    <t>Nguyen Thi Thap</t>
  </si>
  <si>
    <t>Nguyễn Minh Trí</t>
  </si>
  <si>
    <t>Nguyen Minh Tri</t>
  </si>
  <si>
    <t>Nguyen Van Qua</t>
  </si>
  <si>
    <t>Nguyễn Trần Vĩnh Khang</t>
  </si>
  <si>
    <t>Nguyen Tran Vinh Khang</t>
  </si>
  <si>
    <t>Rach Bung Binh</t>
  </si>
  <si>
    <t>Nguyễn Mẫn Tiệp</t>
  </si>
  <si>
    <t>Nguyen Man Tiep</t>
  </si>
  <si>
    <t>Trần Gia Tiến</t>
  </si>
  <si>
    <t>Tran Gia Tien</t>
  </si>
  <si>
    <t>Duong Lang</t>
  </si>
  <si>
    <t>Nguyen Thi Phien</t>
  </si>
  <si>
    <t>Hang Bong</t>
  </si>
  <si>
    <t>TC</t>
  </si>
  <si>
    <t>Ngày/tháng</t>
  </si>
  <si>
    <t>Số giờ công</t>
  </si>
  <si>
    <t>Danh sách ca trực BS Thu</t>
  </si>
  <si>
    <t>Giờ bắt đầu</t>
  </si>
  <si>
    <t>Giờ kết thúc</t>
  </si>
  <si>
    <t>Bác sĩ trực</t>
  </si>
  <si>
    <t>Ngày trực</t>
  </si>
  <si>
    <t>Lương ca trực</t>
  </si>
  <si>
    <t>Tuần trong năm</t>
  </si>
  <si>
    <t>BS&amp;Tuần</t>
  </si>
  <si>
    <t>BS&amp;Ngày</t>
  </si>
  <si>
    <t>Ngày&amp;Giờ bắt đầu</t>
  </si>
  <si>
    <t>Ngày&amp;Giờ kết thúc</t>
  </si>
  <si>
    <t>Online/Offline</t>
  </si>
  <si>
    <t>Giờ làm việc</t>
  </si>
  <si>
    <t>BS.CKI HỒ THỊ KIỀU THU</t>
  </si>
  <si>
    <t>0,5833333333</t>
  </si>
  <si>
    <t>0,75</t>
  </si>
  <si>
    <t>BS.CKI HỒ THỊ KIỀU THU46205</t>
  </si>
  <si>
    <t>46205,75</t>
  </si>
  <si>
    <t>4,00</t>
  </si>
  <si>
    <t>Tổng hợp giờ trực</t>
  </si>
  <si>
    <t>Tổng giờ trực</t>
  </si>
  <si>
    <t>Lương trực</t>
  </si>
  <si>
    <t>BS.CKI HỒ THỊ KIỀU THU27</t>
  </si>
  <si>
    <t>BS.CKI HỒ THỊ KIỀU THU46206</t>
  </si>
  <si>
    <t>46206,75</t>
  </si>
  <si>
    <t>BS.CKI Nguyễn Trọng Nguyên</t>
  </si>
  <si>
    <t>BS.CKI HỒ THỊ KIỀU THU28</t>
  </si>
  <si>
    <t>BS.CKI HỒ THỊ KIỀU THU46209</t>
  </si>
  <si>
    <t>46209,75</t>
  </si>
  <si>
    <t>BS.CKI LÊ KHÁNH TRANG</t>
  </si>
  <si>
    <t>BS.CKI HỒ THỊ KIỀU THU46211</t>
  </si>
  <si>
    <t>46211,75</t>
  </si>
  <si>
    <t>Lương theo HĐ</t>
  </si>
  <si>
    <t>BS.CKI LÊ THANH TUYỀN</t>
  </si>
  <si>
    <t>BS.CKI HỒ THỊ KIỀU THU46213</t>
  </si>
  <si>
    <t>46213,75</t>
  </si>
  <si>
    <t>BS.CKII TRƯƠNG VĨNH THÁI</t>
  </si>
  <si>
    <t>BS.CKI HỒ THỊ KIỀU THU29</t>
  </si>
  <si>
    <t>BS.CKI HỒ THỊ KIỀU THU46216</t>
  </si>
  <si>
    <t>46216,75</t>
  </si>
  <si>
    <t>BS.CKI Trần Ngọc Anh Thùy</t>
  </si>
  <si>
    <t>BS.CKI HỒ THỊ KIỀU THU46218</t>
  </si>
  <si>
    <t>46218,75</t>
  </si>
  <si>
    <t>BS.CKI HỒ THỊ KIỀU THU46220</t>
  </si>
  <si>
    <t>46220,75</t>
  </si>
  <si>
    <t>BS.CKI HỒ THỊ KIỀU THU30</t>
  </si>
  <si>
    <t>BS.CKI HỒ THỊ KIỀU THU46223</t>
  </si>
  <si>
    <t>46223,75</t>
  </si>
  <si>
    <t>BS.CKI Trần Xuân Sinh</t>
  </si>
  <si>
    <t>0,4166666667</t>
  </si>
  <si>
    <t>0,5</t>
  </si>
  <si>
    <t>BS.CKI HỒ THỊ KIỀU THU46225</t>
  </si>
  <si>
    <t>46225,5</t>
  </si>
  <si>
    <t>2,00</t>
  </si>
  <si>
    <t>BS.CKI Lê Thị Bích Nhi</t>
  </si>
  <si>
    <t>46225,75</t>
  </si>
  <si>
    <t>BS.CKI HỒ THỊ KIỀU THU46227</t>
  </si>
  <si>
    <t>46227,5</t>
  </si>
  <si>
    <t>46227,75</t>
  </si>
  <si>
    <t>BS.CKI HỒ THỊ KIỀU THU46228</t>
  </si>
  <si>
    <t>46228,75</t>
  </si>
  <si>
    <t>BS.CKI HỒ THỊ KIỀU THU31</t>
  </si>
  <si>
    <t>BS.CKI HỒ THỊ KIỀU THU46230</t>
  </si>
  <si>
    <t>46230,75</t>
  </si>
  <si>
    <t>BS.CKI HỒ THỊ KIỀU THU46232</t>
  </si>
  <si>
    <t>46232,75</t>
  </si>
  <si>
    <t>BS.CKI HỒ THỊ KIỀU THU46234</t>
  </si>
  <si>
    <t>46234,75</t>
  </si>
  <si>
    <t xml:space="preserve">8 ngày </t>
  </si>
  <si>
    <t>CHI PHÍ THANH TOÁN CHO DS CHUYÊN MÔN CÁC CỬA HÀNG THÁNG 07/2026</t>
  </si>
  <si>
    <t>Tổng thực nhận sau khi trừ TTNCN</t>
  </si>
  <si>
    <t>Trần Thanh Long</t>
  </si>
  <si>
    <t>NT 08 LVQ</t>
  </si>
  <si>
    <t>0367851304</t>
  </si>
  <si>
    <t>thanhlongump@gmail.com</t>
  </si>
  <si>
    <t>Võ Thị Lê Ngọc</t>
  </si>
  <si>
    <t>NT Q.9</t>
  </si>
  <si>
    <t>485628686</t>
  </si>
  <si>
    <t>Ngân hàng VIB</t>
  </si>
  <si>
    <t>Dsngoc.work@gmail.com</t>
  </si>
  <si>
    <t>Tôn Nữ Thanh Hiền</t>
  </si>
  <si>
    <t>NT 132Truong Sa</t>
  </si>
  <si>
    <t>1020418091</t>
  </si>
  <si>
    <t>Zenhana93@gmail.com</t>
  </si>
  <si>
    <t xml:space="preserve">Lê Thị Mai </t>
  </si>
  <si>
    <t>NT 247 Duong Lang</t>
  </si>
  <si>
    <t xml:space="preserve">034 923 5409 </t>
  </si>
  <si>
    <t>lethimai71987@gmail.com</t>
  </si>
  <si>
    <t>Thị Mèo</t>
  </si>
  <si>
    <t>NTQ5</t>
  </si>
  <si>
    <t xml:space="preserve">0511000416697   </t>
  </si>
  <si>
    <t>thimeo.d12@gmail.com</t>
  </si>
  <si>
    <t>Vũ Thị Kim Phụng</t>
  </si>
  <si>
    <t>38 Đỗ Quang Đẩu</t>
  </si>
  <si>
    <t>19036786706012</t>
  </si>
  <si>
    <t>kimphung1705@gmail.com</t>
  </si>
  <si>
    <t>Phan Nguyễn Huy Việt</t>
  </si>
  <si>
    <t>NT Q3</t>
  </si>
  <si>
    <t>0071000651424</t>
  </si>
  <si>
    <t>phanviet.pharma@gmail.com</t>
  </si>
  <si>
    <t>Đặng Như Minh Tâm</t>
  </si>
  <si>
    <t>Kho Y2 Hồng Lĩnh</t>
  </si>
  <si>
    <t>7773838686868</t>
  </si>
  <si>
    <t>Dangnhuminhtam@gmail.com</t>
  </si>
  <si>
    <t>Ngô Thiên Long</t>
  </si>
  <si>
    <t>NT 234 Nguyễn Thị Thập</t>
  </si>
  <si>
    <t>192848156</t>
  </si>
  <si>
    <t>VPBank</t>
  </si>
  <si>
    <t>ngothienlong1901@gmail.com</t>
  </si>
  <si>
    <t>Nguyển Thị Thắm</t>
  </si>
  <si>
    <t>6 Hàng Bông, HN</t>
  </si>
  <si>
    <t>0343906399</t>
  </si>
  <si>
    <t>thamdkh@gmail.com</t>
  </si>
  <si>
    <t>CHI PHÍ DƯỢC SĨ CHUYÊN MÔN THÁNG 04/2026</t>
  </si>
  <si>
    <t>Trong vòng 48h, kể từ khi nhận mail Phiếu lương, các bạn vui lòng phản hồi các vướng mắc, sai sót trong phiếu lương cho P.HCNS và Quản lý chuỗi cửa hàng:</t>
  </si>
  <si>
    <t>Sau 48h, khi tập hợp tất cả các vướng mắc, chúng tôi sẽ trả lời cho tất cả các bạn.</t>
  </si>
  <si>
    <t>{{Họ tên}}</t>
  </si>
  <si>
    <t>{{Bộ phận}}</t>
  </si>
  <si>
    <t>Chi phí chuyên môn thỏa thuận trong hợp đồng</t>
  </si>
  <si>
    <t>{{Chi phí thỏa thuận trong hợp đồng dịch vụ}}</t>
  </si>
  <si>
    <t>Tiền thuế thu nhập cá nhân 10%</t>
  </si>
  <si>
    <t>{{Thuế TNCN phải nộp}}</t>
  </si>
  <si>
    <t>Chi phí thanh toán còn lại</t>
  </si>
  <si>
    <t>{{Tổng thực nhận sau khi trừ TTNCN}}</t>
  </si>
  <si>
    <t>Từ ngày 01/012026, Công ty sẽ tuân thủ đúng quy định của pháp luật về thuế thu nhập cá nhân là trừ 10% đối với các thu nhập vãng lai, thu nhập từ hợp đồng dịch vụ với cá nhân có tiền công từ 2 triệu đồng trở lên.</t>
  </si>
  <si>
    <t>medigo</t>
  </si>
  <si>
    <t>PHIẾU LƯƠNG THÁNG 04/2026</t>
  </si>
  <si>
    <r>
      <rPr>
        <sz val="11"/>
        <color theme="1"/>
        <rFont val="Calibri"/>
        <charset val="134"/>
        <scheme val="minor"/>
      </rPr>
      <t>Các bạn vui lòng phản hồi các vướng mắc, sai sót trong phiếu lương cho P.HC-NS</t>
    </r>
    <r>
      <rPr>
        <b/>
        <sz val="11"/>
        <color theme="1"/>
        <rFont val="Calibri"/>
        <charset val="134"/>
        <scheme val="minor"/>
      </rPr>
      <t xml:space="preserve"> trong vòng 48h</t>
    </r>
    <r>
      <rPr>
        <sz val="11"/>
        <color theme="1"/>
        <rFont val="Calibri"/>
        <charset val="134"/>
        <scheme val="minor"/>
      </rPr>
      <t xml:space="preserve"> kể từ khi nhận mail Phiếu lương, sau thời gian trên P.HC-NS sẽ không giải quyết bất cứ khiếu nại nào liên quan đến Phiếu lương. </t>
    </r>
  </si>
  <si>
    <t>Lưu ý: khi có thắc mắc, bạn vui lòng bấm nút "Reply All" để các bên liên quan trả lời thắc mắc nhé!</t>
  </si>
  <si>
    <t>{{Ngày công chuẩn}}</t>
  </si>
  <si>
    <t>{{Ngày công thực tế}}</t>
  </si>
  <si>
    <t>{{Số giờ TC ngày thường}}</t>
  </si>
  <si>
    <t>{{Số giờ TC ngày CN (*2)}}</t>
  </si>
  <si>
    <t>{{Số giờ TC ngày Lễ, tết (*3)}}</t>
  </si>
  <si>
    <t>{{Lương thử việc}}</t>
  </si>
  <si>
    <t>{{Lương chính thức}}</t>
  </si>
  <si>
    <t>Lương thực tế (tính theo ngày công)</t>
  </si>
  <si>
    <t>{{Lương thực tế}}</t>
  </si>
  <si>
    <t>{{Lương tăng ca ngày thường}}</t>
  </si>
  <si>
    <t>{{Lương TC ngày CN (*2)}}</t>
  </si>
  <si>
    <t>{{Lương TC ngày lễ, tết (*3)}}</t>
  </si>
  <si>
    <t>{{Hỗ trợ đạt KPI Quý}}</t>
  </si>
  <si>
    <t>HT sinh nhật/ khác</t>
  </si>
  <si>
    <t>{{HT sinh nhật/ khác}}</t>
  </si>
  <si>
    <t>{{HT lễ, tết / thưởng khác}}</t>
  </si>
  <si>
    <t>HT tiền gửi xe</t>
  </si>
  <si>
    <t>{{HT tiền gửi xe}}</t>
  </si>
  <si>
    <t>HT khấu hao máy tính</t>
  </si>
  <si>
    <t>{{HT khấu hao máy tính}}</t>
  </si>
  <si>
    <t>Khoản trừ KPI, trừ khác</t>
  </si>
  <si>
    <t>{{Khoản trừ KPI, trừ khác}}</t>
  </si>
  <si>
    <t>{{Tổng thu nhập thực tế}}</t>
  </si>
  <si>
    <t>{{BHXH, BHYT, BHTN của NV (11,5%)}}</t>
  </si>
  <si>
    <t>{{Trả lại  lương Cty tính sai/thiếu}}</t>
  </si>
  <si>
    <t>{{Trừ tạm ứng/ mượn/ bồi thường/ khác}}</t>
  </si>
  <si>
    <t>{{Tổng thu nhập còn lại}}</t>
  </si>
  <si>
    <t>Lý do bổ sung lương/ trừ lương</t>
  </si>
  <si>
    <t>{{Lý do bổ sung lương/ trừ lương}}</t>
  </si>
  <si>
    <t>PHIẾU LƯƠNG THÁNG 03/2026</t>
  </si>
  <si>
    <t>Med</t>
  </si>
  <si>
    <t>{{HT đi CT tỉnh/ gởi xe}}</t>
  </si>
  <si>
    <t>{{HT sinh nhật}}</t>
  </si>
  <si>
    <t>{{HT khấu hao máy tính/ kiêm nhiệm/ hỗ trợ đứng bằng}}</t>
  </si>
  <si>
    <t>BẢNG TỔNG HỢP NGHỈ PHÉP</t>
  </si>
  <si>
    <t xml:space="preserve"> Tất cả đơn vị, năm 2026</t>
  </si>
  <si>
    <t>Mã nhân viên</t>
  </si>
  <si>
    <t>Vị trí công việc</t>
  </si>
  <si>
    <t>Đơn vị công tác</t>
  </si>
  <si>
    <t xml:space="preserve">Số NP tiêu chuẩn
(1)
</t>
  </si>
  <si>
    <t>Số NP được sử dụng</t>
  </si>
  <si>
    <t>Số NP đã sử dụng</t>
  </si>
  <si>
    <t>Số NP còn lại</t>
  </si>
  <si>
    <t>Chi tiết sử dụng phép</t>
  </si>
  <si>
    <t xml:space="preserve">Số NP năm nay
(2)
</t>
  </si>
  <si>
    <t xml:space="preserve">Số NP
năm trước chuyển sang
(3)
</t>
  </si>
  <si>
    <t xml:space="preserve">Số NP
tăng theo thâm niên
(4)
</t>
  </si>
  <si>
    <t xml:space="preserve">Số NP
được thưởng khác
(5)
</t>
  </si>
  <si>
    <t xml:space="preserve">Số NP đã hủy
(6)
</t>
  </si>
  <si>
    <t xml:space="preserve">Tổng số NP
được sử dụng cả năm
(7)=(2)+(3)+(4)+(5)-(6)
</t>
  </si>
  <si>
    <t>Số NP được sử dụng
đến tháng hiện tại
(8)</t>
  </si>
  <si>
    <t xml:space="preserve">Không theo đơn
(9)
</t>
  </si>
  <si>
    <t xml:space="preserve">Theo đơn
(10)
</t>
  </si>
  <si>
    <t xml:space="preserve">Tổng số NP đã sử dụng
(11) = (9) + (10)
</t>
  </si>
  <si>
    <t xml:space="preserve">Số NP còn lại cả năm
(12) = (7) - (11)
</t>
  </si>
  <si>
    <t xml:space="preserve">Số NP còn lại
đến tháng hiện tại
(13) = (8) - (11)
</t>
  </si>
  <si>
    <t xml:space="preserve">Tháng 1
</t>
  </si>
  <si>
    <t xml:space="preserve">Tháng 2
</t>
  </si>
  <si>
    <t xml:space="preserve">Tháng 3
</t>
  </si>
  <si>
    <t xml:space="preserve">Tháng 4
</t>
  </si>
  <si>
    <t xml:space="preserve">Tháng 5
</t>
  </si>
  <si>
    <t xml:space="preserve">Tháng 6
</t>
  </si>
  <si>
    <t xml:space="preserve">Tháng 7
</t>
  </si>
  <si>
    <t xml:space="preserve">Tháng 8
</t>
  </si>
  <si>
    <t xml:space="preserve">Tháng 9
</t>
  </si>
  <si>
    <t xml:space="preserve">Tháng 10
</t>
  </si>
  <si>
    <t xml:space="preserve">Tháng 11
</t>
  </si>
  <si>
    <t xml:space="preserve">Tháng 12
</t>
  </si>
  <si>
    <t>NV000504</t>
  </si>
  <si>
    <t>Dược sĩ ecom</t>
  </si>
  <si>
    <t>Admin_CSKH</t>
  </si>
  <si>
    <t>NV000099</t>
  </si>
  <si>
    <t>Vũ Thị Hoàng Hiếu</t>
  </si>
  <si>
    <t>Dược sĩ bán hàng</t>
  </si>
  <si>
    <t>PBNT_HCM_207_NCT_Q5</t>
  </si>
  <si>
    <t>NV000369</t>
  </si>
  <si>
    <t>PBNT_HN_ 06_HB_HK</t>
  </si>
  <si>
    <t>NV000340</t>
  </si>
  <si>
    <t>Quản lý khu vực</t>
  </si>
  <si>
    <t>CTY TNHH MED SERVICE</t>
  </si>
  <si>
    <t>NV000503</t>
  </si>
  <si>
    <t>Technical Lead</t>
  </si>
  <si>
    <t>NV000449</t>
  </si>
  <si>
    <t/>
  </si>
  <si>
    <t>NV000067</t>
  </si>
  <si>
    <t>Admin CSKH</t>
  </si>
  <si>
    <t>NV000309</t>
  </si>
  <si>
    <t>NV000113</t>
  </si>
  <si>
    <t>Cửa hàng trưởng</t>
  </si>
  <si>
    <t>PBNT_HCM_1/42_NVQ_Q12</t>
  </si>
  <si>
    <t>NTT00032</t>
  </si>
  <si>
    <t>Võ Duy Tâm</t>
  </si>
  <si>
    <t>Bác sĩ online</t>
  </si>
  <si>
    <t>CTY TNHH MEDIGO SOFTWARE (CHÍNH)</t>
  </si>
  <si>
    <t>NV000258</t>
  </si>
  <si>
    <t>NTT00020</t>
  </si>
  <si>
    <t>Trương Vĩnh Thái</t>
  </si>
  <si>
    <t>NV000124</t>
  </si>
  <si>
    <t>Medical director</t>
  </si>
  <si>
    <t>NV000441</t>
  </si>
  <si>
    <t>Trịnh Văn Hạnh</t>
  </si>
  <si>
    <t>NV000092</t>
  </si>
  <si>
    <t>NT HCM 132_Trường Sa_Bình Thạnh</t>
  </si>
  <si>
    <t>NV000109</t>
  </si>
  <si>
    <t>PBNT_HCM_283_NTT_Q7</t>
  </si>
  <si>
    <t>NV000345</t>
  </si>
  <si>
    <t>PBNT_HCM_38_ĐQĐ_Q1</t>
  </si>
  <si>
    <t>NV000359</t>
  </si>
  <si>
    <t>NV000491</t>
  </si>
  <si>
    <t>Dược sĩ học việc</t>
  </si>
  <si>
    <t>NT HCM 207_Nguyễn Chí Thanh_Q5</t>
  </si>
  <si>
    <t>NV000089</t>
  </si>
  <si>
    <t>PBNT_HCM_132_TS_BT</t>
  </si>
  <si>
    <t>NV000260</t>
  </si>
  <si>
    <t>Trần Thị Kiều My</t>
  </si>
  <si>
    <t>NV000422</t>
  </si>
  <si>
    <t>NV000517</t>
  </si>
  <si>
    <t>Admin kho vận</t>
  </si>
  <si>
    <t>NV000519</t>
  </si>
  <si>
    <t>Trần Thanh Phong</t>
  </si>
  <si>
    <t>Kiểm soát nội bộ</t>
  </si>
  <si>
    <t>NV000442</t>
  </si>
  <si>
    <t>NV000346</t>
  </si>
  <si>
    <t>NV000445</t>
  </si>
  <si>
    <t>Trợ lý Giám đốc vận hành CNT</t>
  </si>
  <si>
    <t>NV000418</t>
  </si>
  <si>
    <t>PBNT_HN_626_DL_DD</t>
  </si>
  <si>
    <t>NV000327</t>
  </si>
  <si>
    <t>NV000497</t>
  </si>
  <si>
    <t>Nhân viên kho vận</t>
  </si>
  <si>
    <t>NV000447</t>
  </si>
  <si>
    <t>NV000387</t>
  </si>
  <si>
    <t>Web Developer</t>
  </si>
  <si>
    <t>NV000448</t>
  </si>
  <si>
    <t>NV000091</t>
  </si>
  <si>
    <t>PBNT_HCM_08_LVQ_BT</t>
  </si>
  <si>
    <t>NV000412</t>
  </si>
  <si>
    <t>Quách Xuân Phong</t>
  </si>
  <si>
    <t>Chief Growth Officer</t>
  </si>
  <si>
    <t>NV000341</t>
  </si>
  <si>
    <t>Kế toán thanh toán</t>
  </si>
  <si>
    <t>NV000450</t>
  </si>
  <si>
    <t>NV000411</t>
  </si>
  <si>
    <t>NV000097</t>
  </si>
  <si>
    <t>NV000241</t>
  </si>
  <si>
    <t>Phạm Thị Hồng Ngọc</t>
  </si>
  <si>
    <t>NV000506</t>
  </si>
  <si>
    <t>NV000457</t>
  </si>
  <si>
    <t>NT HCM  09_Rạch Bùng Binh_Q3</t>
  </si>
  <si>
    <t>NV000229</t>
  </si>
  <si>
    <t>NV000256</t>
  </si>
  <si>
    <t>Phạm Hồng Toàn</t>
  </si>
  <si>
    <t>NV000463</t>
  </si>
  <si>
    <t>Phạm Hồng Nguyên</t>
  </si>
  <si>
    <t>Recruitment Specialist</t>
  </si>
  <si>
    <t>NV000339</t>
  </si>
  <si>
    <t>UI/UX designer</t>
  </si>
  <si>
    <t>NV000433</t>
  </si>
  <si>
    <t>Nguyễn Văn Thành</t>
  </si>
  <si>
    <t>NV000452</t>
  </si>
  <si>
    <t>Nguyễn Văn Mạnh</t>
  </si>
  <si>
    <t>NV000251</t>
  </si>
  <si>
    <t>Lead mobile developer</t>
  </si>
  <si>
    <t>NV000039</t>
  </si>
  <si>
    <t>NV000104</t>
  </si>
  <si>
    <t>NV000475</t>
  </si>
  <si>
    <t>NV000261</t>
  </si>
  <si>
    <t>Nguyễn Thụy Thùy Dương</t>
  </si>
  <si>
    <t>NV000518</t>
  </si>
  <si>
    <t>Nguyễn Thị Tuyết Trinh</t>
  </si>
  <si>
    <t>Nhân viên tuyển dụng</t>
  </si>
  <si>
    <t>NV000356</t>
  </si>
  <si>
    <t>Trợ lý CEO</t>
  </si>
  <si>
    <t>NV000446</t>
  </si>
  <si>
    <t>Nguyễn Thị Thắm</t>
  </si>
  <si>
    <t>NV000081</t>
  </si>
  <si>
    <t>NV000498</t>
  </si>
  <si>
    <t>NV000065</t>
  </si>
  <si>
    <t>NV000305</t>
  </si>
  <si>
    <t>NV000386</t>
  </si>
  <si>
    <t>NV000051</t>
  </si>
  <si>
    <t>Chuyên viên điều phối eDistribution</t>
  </si>
  <si>
    <t>NV000481</t>
  </si>
  <si>
    <t>NT HCM_80A_Nam Hòa_Thủ Đức</t>
  </si>
  <si>
    <t>NV000114</t>
  </si>
  <si>
    <t>NV000101</t>
  </si>
  <si>
    <t>PBNT_HCM_807_TN_GV</t>
  </si>
  <si>
    <t>NV000031</t>
  </si>
  <si>
    <t>Lead inventory</t>
  </si>
  <si>
    <t>NV000240</t>
  </si>
  <si>
    <t>Kế toán viên</t>
  </si>
  <si>
    <t>NV000451</t>
  </si>
  <si>
    <t>Nguyễn Thành Vân</t>
  </si>
  <si>
    <t>NV000053</t>
  </si>
  <si>
    <t>NV000347</t>
  </si>
  <si>
    <t>Nguyễn Thành Đạt</t>
  </si>
  <si>
    <t>NV000494</t>
  </si>
  <si>
    <t>NT HCM 08_Lê Văn Quới_Bình Tân</t>
  </si>
  <si>
    <t>NV000328</t>
  </si>
  <si>
    <t>Nguyễn Ngọc Phụng</t>
  </si>
  <si>
    <t>Trưởng phòng hành chính nhân sự</t>
  </si>
  <si>
    <t>NV000493</t>
  </si>
  <si>
    <t>NV000372</t>
  </si>
  <si>
    <t>NV000435</t>
  </si>
  <si>
    <t>Nguyễn Lâm Ngọc Tiên</t>
  </si>
  <si>
    <t>NV000322</t>
  </si>
  <si>
    <t>Nguyễn Hữu Bảo Trân</t>
  </si>
  <si>
    <t>PBNT_HCM_09_RBB_Q3</t>
  </si>
  <si>
    <t>NV000429</t>
  </si>
  <si>
    <t>Nguyễn Hồng Thái</t>
  </si>
  <si>
    <t>NV000349</t>
  </si>
  <si>
    <t>Inventory</t>
  </si>
  <si>
    <t>NV000059</t>
  </si>
  <si>
    <t>Product</t>
  </si>
  <si>
    <t>NV000063</t>
  </si>
  <si>
    <t>NV000502</t>
  </si>
  <si>
    <t>Nhân viên kiểm soát chất lượng tư vấn</t>
  </si>
  <si>
    <t>NV000030</t>
  </si>
  <si>
    <t>NV000088</t>
  </si>
  <si>
    <t>NV000443</t>
  </si>
  <si>
    <t>NV000117</t>
  </si>
  <si>
    <t>NV000472</t>
  </si>
  <si>
    <t>NV000250</t>
  </si>
  <si>
    <t>Minh Khôi Misa</t>
  </si>
  <si>
    <t>NV000499</t>
  </si>
  <si>
    <t>NV000068</t>
  </si>
  <si>
    <t>NV000453</t>
  </si>
  <si>
    <t>Lưu Thanh Huyền</t>
  </si>
  <si>
    <t>NV000040</t>
  </si>
  <si>
    <t>Nhân viên mua hàng</t>
  </si>
  <si>
    <t>NV000495</t>
  </si>
  <si>
    <t>NV000083</t>
  </si>
  <si>
    <t>NV000357</t>
  </si>
  <si>
    <t>Quyền cửa hàng trưởng</t>
  </si>
  <si>
    <t>NV000019</t>
  </si>
  <si>
    <t>Medigo pharmacy manager</t>
  </si>
  <si>
    <t>NV000360</t>
  </si>
  <si>
    <t>NV000364</t>
  </si>
  <si>
    <t>Graphic Designer</t>
  </si>
  <si>
    <t>NV000500</t>
  </si>
  <si>
    <t>NV000440</t>
  </si>
  <si>
    <t>Lê Thị Minh Nguyệt Nga</t>
  </si>
  <si>
    <t>NV000118</t>
  </si>
  <si>
    <t>NV000462</t>
  </si>
  <si>
    <t>NV000043</t>
  </si>
  <si>
    <t>Lê Thanh Toàn</t>
  </si>
  <si>
    <t>NV000511</t>
  </si>
  <si>
    <t>NV000050</t>
  </si>
  <si>
    <t>Trưởng nhóm dịch vụ online</t>
  </si>
  <si>
    <t>NV000343</t>
  </si>
  <si>
    <t>NV000002</t>
  </si>
  <si>
    <t>Lê Hữu Hà</t>
  </si>
  <si>
    <t>Giám đốc</t>
  </si>
  <si>
    <t>NV000516</t>
  </si>
  <si>
    <t>Dược sĩ Admin</t>
  </si>
  <si>
    <t>NV000232</t>
  </si>
  <si>
    <t>NV000437</t>
  </si>
  <si>
    <t>Huỳnh Thanh Đoàn</t>
  </si>
  <si>
    <t>NV000351</t>
  </si>
  <si>
    <t>Business Development Manager</t>
  </si>
  <si>
    <t>CTY TNHH MEDIGO SOFTWARE (THUẾ) (TẠM)</t>
  </si>
  <si>
    <t>NV000300</t>
  </si>
  <si>
    <t>Software developer</t>
  </si>
  <si>
    <t>NV000325</t>
  </si>
  <si>
    <t>Admin hệ thống nhà thuốc</t>
  </si>
  <si>
    <t>NV000510</t>
  </si>
  <si>
    <t>NV000394</t>
  </si>
  <si>
    <t>Huỳnh Anh Thư</t>
  </si>
  <si>
    <t>NV000507</t>
  </si>
  <si>
    <t>NV000080</t>
  </si>
  <si>
    <t>NV000389</t>
  </si>
  <si>
    <t>NV000391</t>
  </si>
  <si>
    <t>Backend developer</t>
  </si>
  <si>
    <t>NV000456</t>
  </si>
  <si>
    <t>NV000432</t>
  </si>
  <si>
    <t>Hồ Trọng Tín</t>
  </si>
  <si>
    <t>NV000100</t>
  </si>
  <si>
    <t>NV000410</t>
  </si>
  <si>
    <t>Hồ Thị Kiều Thu</t>
  </si>
  <si>
    <t>Bác sĩ Phụ trách chuyên môn Phòng khám Quận 5</t>
  </si>
  <si>
    <t>NV000436</t>
  </si>
  <si>
    <t>Thực tập sinh Hành chính Văn phòng</t>
  </si>
  <si>
    <t>NV000116</t>
  </si>
  <si>
    <t>NTT00027</t>
  </si>
  <si>
    <t>Hồ Đức Hà</t>
  </si>
  <si>
    <t>NV000018</t>
  </si>
  <si>
    <t>Chuyên viên kho vận</t>
  </si>
  <si>
    <t>NV000501</t>
  </si>
  <si>
    <t>NV000094</t>
  </si>
  <si>
    <t>NV000228</t>
  </si>
  <si>
    <t>Bảo trì hệ thống</t>
  </si>
  <si>
    <t>NV000509</t>
  </si>
  <si>
    <t>NV000313</t>
  </si>
  <si>
    <t>NTT00019</t>
  </si>
  <si>
    <t>Đỗ Thị Lâm Oanh</t>
  </si>
  <si>
    <t>NV000257</t>
  </si>
  <si>
    <t>NV000259</t>
  </si>
  <si>
    <t>Đỗ Thái Phương Ngọc</t>
  </si>
  <si>
    <t>NV000262</t>
  </si>
  <si>
    <t>Đinh Thị Thu Trang</t>
  </si>
  <si>
    <t>NV000077</t>
  </si>
  <si>
    <t>NV000392</t>
  </si>
  <si>
    <t>NV000515</t>
  </si>
  <si>
    <t>Thực tập sinh Kho</t>
  </si>
  <si>
    <t>NV000485</t>
  </si>
  <si>
    <t>NV000492</t>
  </si>
  <si>
    <t>NV000419</t>
  </si>
  <si>
    <t>Thực tập sinh nhập liệu</t>
  </si>
  <si>
    <t>NV000237</t>
  </si>
  <si>
    <t>Kế toán trưởng</t>
  </si>
  <si>
    <t>NV000431</t>
  </si>
  <si>
    <t>NV000461</t>
  </si>
  <si>
    <t>Kế toán nhập liệu</t>
  </si>
  <si>
    <t>NV000423</t>
  </si>
  <si>
    <t>NV000406</t>
  </si>
  <si>
    <t>NV000514</t>
  </si>
  <si>
    <t>Thực Tập Sinh Dữ Liệu CNT</t>
  </si>
  <si>
    <t>NV000473</t>
  </si>
  <si>
    <t>NT HCM 283_Nguyễn Thị Thập_Q7</t>
  </si>
  <si>
    <r>
      <rPr>
        <b/>
        <sz val="11"/>
        <color theme="1"/>
        <rFont val="Calibri"/>
        <charset val="134"/>
        <scheme val="minor"/>
      </rPr>
      <t>Trong vòng 48h,</t>
    </r>
    <r>
      <rPr>
        <sz val="11"/>
        <color theme="1"/>
        <rFont val="Calibri"/>
        <charset val="134"/>
        <scheme val="minor"/>
      </rPr>
      <t xml:space="preserve"> kể từ khi nhận mail Phiếu lương, các bạn vui lòng phản hồi các vướng mắc, sai sót trong phiếu lương cho P.HCNS và Quản lý chuỗi cửa hàng:                                                                       </t>
    </r>
  </si>
  <si>
    <t xml:space="preserve">1/ P.HC-NS: giải đáp các thắc mắc của hàng có  STT 1-&gt;5, 7, 25-&gt;30  </t>
  </si>
  <si>
    <t xml:space="preserve">2/ Quản lý chuỗi cửa hàng:  giải đáp các thắc mắc của hàng còn lại     </t>
  </si>
  <si>
    <t xml:space="preserve">Sau 48h, khi tập hợp tất cả các vướng mắc, chúng tôi sẽ trả lời cho tất cả các bạn. </t>
  </si>
  <si>
    <t>{{CNT ca ngày (giờ)}}</t>
  </si>
  <si>
    <t>{{CNT ca đêm (giờ)}}</t>
  </si>
  <si>
    <t>{{Lương thỏa thuận}}</t>
  </si>
  <si>
    <t>{{Giờ công đào tạo}}</t>
  </si>
  <si>
    <t>I. CÁC KHOẢN THU NHẬP</t>
  </si>
  <si>
    <t>{{Hỗ trợ tiền ăn}}</t>
  </si>
  <si>
    <t>{{CNT- Lương ca ngày}}</t>
  </si>
  <si>
    <t>{{CNT- Lương ca đêm}}</t>
  </si>
  <si>
    <t>CNT- Tiền HT trách nhiệm</t>
  </si>
  <si>
    <t>{{CNT- Tiền HT trách nhiệm}}</t>
  </si>
  <si>
    <t>CNT-Tiền HT cửa hàng mới</t>
  </si>
  <si>
    <t>{{CNT-Tiền HT cửa hàng mới}}</t>
  </si>
  <si>
    <t>CNT- Tiền HT quy trình/dự án</t>
  </si>
  <si>
    <t>{{CNT- Tiền HT quy trình/dự án}}</t>
  </si>
  <si>
    <t>{{CNT- Tiền hỗ trợ đạt KPI}}</t>
  </si>
  <si>
    <t>{{CNT- tiền HT hàng điểm + Cắt liều}}</t>
  </si>
  <si>
    <t>{{CNT- Tiền HT hàng cận date}}</t>
  </si>
  <si>
    <t>{{CNT- Tiền hỗ trợ chương trình Maps}}</t>
  </si>
  <si>
    <t>{{CNT- HT Thưởng khác}}</t>
  </si>
  <si>
    <t>{{Bổ sung lương tính thiếu tháng trước}}</t>
  </si>
  <si>
    <t>II. CÁC KHOẢN KHẤU TRỪ</t>
  </si>
  <si>
    <t>{{CNT trừ hết date}}</t>
  </si>
  <si>
    <t>{{CNT trừ quy chế, quy trình}}</t>
  </si>
  <si>
    <t>{{CNT trừ App- Kiot}}</t>
  </si>
  <si>
    <t>{{CNT trừ Ecom}}</t>
  </si>
  <si>
    <t>{{CNT các khoản trừ khác}}</t>
  </si>
  <si>
    <t>Số Thứ tự</t>
  </si>
  <si>
    <t>Địa chỉ Email</t>
  </si>
  <si>
    <t>PHIẾU LƯƠNG THÁNG 06</t>
  </si>
  <si>
    <t>Tiêu đề thư</t>
  </si>
  <si>
    <t>Nội dung thư</t>
  </si>
  <si>
    <t>Họ tên:</t>
  </si>
  <si>
    <t>Chức vụ</t>
  </si>
  <si>
    <t>Số giờ tăng ca</t>
  </si>
  <si>
    <t>Số giờ tăng ca ngày lễ</t>
  </si>
  <si>
    <t>Lương theo HQCV</t>
  </si>
  <si>
    <t>Lương cơ bản</t>
  </si>
  <si>
    <t>Phụ cấp tiền ăn</t>
  </si>
  <si>
    <t>Phụ cấp đồng phục</t>
  </si>
  <si>
    <t>Phụ cấp đi lại</t>
  </si>
  <si>
    <t>Tổng lương thực tế</t>
  </si>
  <si>
    <t>Lương tăng ca</t>
  </si>
  <si>
    <t>Lương tăng ca ngày lễ * 3</t>
  </si>
  <si>
    <t>Phụ cấp chuyên cần</t>
  </si>
  <si>
    <t>Thưởng T13</t>
  </si>
  <si>
    <t>Phụ Cấp / Tiền hỗ trợ khác</t>
  </si>
  <si>
    <t>CÁC KHOẢN KHẤU TRỪ</t>
  </si>
  <si>
    <t>BHXH</t>
  </si>
  <si>
    <t>Tạm ứng</t>
  </si>
  <si>
    <t>Tổng thực nhận sau thuế</t>
  </si>
  <si>
    <t>PHIẾU LƯƠNG THÁNG 03</t>
  </si>
  <si>
    <t>Phụ Cấp / Tiền hổ trợ khác</t>
  </si>
  <si>
    <t>Ca ngày (giờ)</t>
  </si>
  <si>
    <t>Ca đêm (giờ)</t>
  </si>
  <si>
    <t>Phụ cấp trách nhiệm</t>
  </si>
  <si>
    <t>Phụ cấp quy trình</t>
  </si>
  <si>
    <t>Lương ca ngày</t>
  </si>
  <si>
    <t>Lương ca đêm</t>
  </si>
  <si>
    <t>KPIs cá nhân</t>
  </si>
  <si>
    <t>KPIs quản lý, CHT</t>
  </si>
  <si>
    <t>Thưởng chiết khấu</t>
  </si>
  <si>
    <t>Thưởng đánh giá Maps + MKT</t>
  </si>
  <si>
    <t>Thưởng hàng điểm + cắt liều</t>
  </si>
  <si>
    <t>KPIs trừ QTBH</t>
  </si>
  <si>
    <t>KPIs trừ hết date</t>
  </si>
  <si>
    <t>Đã nhận thưởng quý/ Lương T13</t>
  </si>
  <si>
    <t>III. TỔNG THỰC NHẬN</t>
  </si>
  <si>
    <t>SỐ TIỀN ĐÃ CHUYỂN KHOẢN</t>
  </si>
  <si>
    <t>SỐ TIỀN TRỪ LẠI VÀO KỲ LƯƠNG T2</t>
  </si>
  <si>
    <t>19130751923025</t>
  </si>
  <si>
    <t xml:space="preserve">Medigo TT Luong T10.2024 -  BOD -  </t>
  </si>
  <si>
    <t>Ngo Thi Huong</t>
  </si>
  <si>
    <t>19033415015018</t>
  </si>
  <si>
    <t xml:space="preserve">Medigo TT Luong T10.2024 -  P.HCNS - </t>
  </si>
  <si>
    <t>Nguyen Ut Nguyen</t>
  </si>
  <si>
    <t>105870966796</t>
  </si>
  <si>
    <t>Ngân hàng Vietinbank</t>
  </si>
  <si>
    <t>Ngo Thi Truc Phuong</t>
  </si>
  <si>
    <t>Le Thai Hien</t>
  </si>
  <si>
    <t>0071003715489</t>
  </si>
  <si>
    <t xml:space="preserve">Medigo TT Luong T10.2024 -  P.IT -  </t>
  </si>
  <si>
    <t>107868923760</t>
  </si>
  <si>
    <t>Pham Dang Khoa</t>
  </si>
  <si>
    <t>109870512653</t>
  </si>
  <si>
    <t>Nguyen Dinh Hieu</t>
  </si>
  <si>
    <t>20010129108</t>
  </si>
  <si>
    <t xml:space="preserve">TPBANK </t>
  </si>
  <si>
    <t xml:space="preserve">P.MARKETING·- </t>
  </si>
  <si>
    <t>Le Thi Thuy My</t>
  </si>
  <si>
    <t>61510000535071</t>
  </si>
  <si>
    <t xml:space="preserve">Medigo TT Luong T10.2024 -  P.MARKETING -  </t>
  </si>
  <si>
    <t>07183522701</t>
  </si>
  <si>
    <t>Ngân hàng Thương mại Cổ phần Tiên Phong (TP Bank)</t>
  </si>
  <si>
    <t xml:space="preserve">Medigo TT Luong T10.2024 -  P.ADMIN-CSKH -  </t>
  </si>
  <si>
    <t>0181000337432</t>
  </si>
  <si>
    <t>19033258827011</t>
  </si>
  <si>
    <t>104002495110</t>
  </si>
  <si>
    <t>Truong Hoang Ngan</t>
  </si>
  <si>
    <t>0251002776128</t>
  </si>
  <si>
    <t>Nguyen Thi Diem Mi</t>
  </si>
  <si>
    <t>8899779989</t>
  </si>
  <si>
    <t>Seabank</t>
  </si>
  <si>
    <t>238349327</t>
  </si>
  <si>
    <t>VPbank</t>
  </si>
  <si>
    <t xml:space="preserve">P.ADMIN-NT - </t>
  </si>
  <si>
    <t>0381000583650</t>
  </si>
  <si>
    <t xml:space="preserve">Medigo TT Luong T10.2024 -  P.ADMIN-NT -  </t>
  </si>
  <si>
    <t xml:space="preserve">P.VẬN HÀNH NT - </t>
  </si>
  <si>
    <t>9333757326</t>
  </si>
  <si>
    <t xml:space="preserve">Vietcombank </t>
  </si>
  <si>
    <t xml:space="preserve">Medigo TT Luong T10.2024 -  P.VẬN HÀNH NT -  </t>
  </si>
  <si>
    <t>Do Hoang Anh Vuong</t>
  </si>
  <si>
    <t>224722709</t>
  </si>
  <si>
    <t xml:space="preserve">Medigo TT Luong T10.2024 -  P.XN·-  </t>
  </si>
  <si>
    <t xml:space="preserve">P.XN - </t>
  </si>
  <si>
    <t>Phan Thi Truc Giang</t>
  </si>
  <si>
    <t>0000234047237</t>
  </si>
  <si>
    <t>Tran Thi Nhu Y</t>
  </si>
  <si>
    <t>7211317355</t>
  </si>
  <si>
    <t>Tran Phu Quy</t>
  </si>
  <si>
    <t>070078132221</t>
  </si>
  <si>
    <t>P.XN -</t>
  </si>
  <si>
    <t>Dinh Thi My Hau</t>
  </si>
  <si>
    <t>Ngân Hàng Tiên Phong ( TP BANK)</t>
  </si>
  <si>
    <t>Medigo TT Luong T09.2024 - P.XN - Dinh Thi My Hau Dinh Thi My Hau</t>
  </si>
  <si>
    <t>Vu Quang Truong</t>
  </si>
  <si>
    <t>0071001099946</t>
  </si>
  <si>
    <t xml:space="preserve">Medigo TT Luong T10.2024 -  P.KT -  </t>
  </si>
  <si>
    <t>0071001008815</t>
  </si>
  <si>
    <t>Nguyen Tan Trong</t>
  </si>
  <si>
    <t>19033541313016</t>
  </si>
  <si>
    <t>Nguyen Tương Vi</t>
  </si>
  <si>
    <t>19037078157013</t>
  </si>
  <si>
    <t>Vu Thi Thu Ha</t>
  </si>
  <si>
    <t>19028134071020</t>
  </si>
  <si>
    <t xml:space="preserve">Medigo TT Luong T10.2024 -  BS.ONL -  </t>
  </si>
  <si>
    <t>Lê Thị Thùy Ngân</t>
  </si>
  <si>
    <t>Tran Phuoc Duy Bao</t>
  </si>
  <si>
    <t>Nguyen Minh Bao</t>
  </si>
  <si>
    <t>100007117555</t>
  </si>
  <si>
    <t xml:space="preserve"> vietcombank</t>
  </si>
  <si>
    <t>Vo Nguyen Doan Thao</t>
  </si>
  <si>
    <t>0004100038772006</t>
  </si>
  <si>
    <t>OCB</t>
  </si>
  <si>
    <t>Dang Quang Vinh</t>
  </si>
  <si>
    <t>0704833644</t>
  </si>
  <si>
    <t>Luu Chan Hung</t>
  </si>
  <si>
    <t>0004100037733007</t>
  </si>
  <si>
    <t>Nguyen Phan Hoang Phuc</t>
  </si>
  <si>
    <t>0369322789</t>
  </si>
  <si>
    <t xml:space="preserve">P.VAN HANH NT - </t>
  </si>
  <si>
    <t>Nguyen Duc Viet Khoa</t>
  </si>
  <si>
    <t>100874109827</t>
  </si>
  <si>
    <t xml:space="preserve">Medigo TT Luong T10.2024 -  P.VAN HANH NT -  </t>
  </si>
  <si>
    <t xml:space="preserve">P.MARKETING - </t>
  </si>
  <si>
    <t>Nguyen Thi Xuan Phuong</t>
  </si>
  <si>
    <t>Xp200104</t>
  </si>
  <si>
    <t>Tiên Phong bank (TP bank)</t>
  </si>
  <si>
    <t>Duong Ngoc Vy</t>
  </si>
  <si>
    <t>0251002763091</t>
  </si>
  <si>
    <t xml:space="preserve">Medigo TT Luong T10.2024 -  P.KT - </t>
  </si>
  <si>
    <t>Thai Ngoc Hanh</t>
  </si>
  <si>
    <t>0001624671534</t>
  </si>
  <si>
    <t>Le Thi Thuy Huong</t>
  </si>
  <si>
    <t>1015816066</t>
  </si>
  <si>
    <t>Vietcombank - Ngân hàng thương mại cổ phần Ngoại thương Việt Nam</t>
  </si>
  <si>
    <t xml:space="preserve">Medigo TT Luong T10.2024 -  P.PD - </t>
  </si>
  <si>
    <t>LƯƠNG NỘI BỘ</t>
  </si>
  <si>
    <t>Medigo 012</t>
  </si>
  <si>
    <t>Medigo TT Luong T10.2024 - BOD - Le Huu Ha</t>
  </si>
  <si>
    <t xml:space="preserve">P.VAN HANH - </t>
  </si>
  <si>
    <t>Nong Thi Bich</t>
  </si>
  <si>
    <t>4701205145047</t>
  </si>
  <si>
    <t>Agribank - TP. Nha Trang, tỉnh Khánh Hòa</t>
  </si>
  <si>
    <t xml:space="preserve">Med TT Luong T10.2024 P.VAN HANH - </t>
  </si>
  <si>
    <t>0441000768646</t>
  </si>
  <si>
    <t>0511000409951</t>
  </si>
  <si>
    <t>Vu Thi Kim Phung</t>
  </si>
  <si>
    <t>Tran Pham Thi Khanh Vy</t>
  </si>
  <si>
    <t>1018632367</t>
  </si>
  <si>
    <t>Nguyen Thi Thanh Sang</t>
  </si>
  <si>
    <t>20069666879</t>
  </si>
  <si>
    <t>Ngo Phuong Quynh</t>
  </si>
  <si>
    <t>0531002575415</t>
  </si>
  <si>
    <t>Nguyen Hong Hai</t>
  </si>
  <si>
    <t>19036983446014</t>
  </si>
  <si>
    <t>101877631559</t>
  </si>
  <si>
    <t xml:space="preserve">Med TT Luong T10.2024 P.ADMIN-CSKH -  </t>
  </si>
  <si>
    <t>0865817107</t>
  </si>
  <si>
    <t>Shinhanbank</t>
  </si>
  <si>
    <t xml:space="preserve">Med TT Luong T10.2024 P.PD -  </t>
  </si>
  <si>
    <t>Vo Hong Duyen</t>
  </si>
  <si>
    <t>0421000492697</t>
  </si>
  <si>
    <t xml:space="preserve">Med TT Luong T10.2024 P.XN -  </t>
  </si>
  <si>
    <t>Le Thanh Toan</t>
  </si>
  <si>
    <t>19038793631012</t>
  </si>
  <si>
    <t>Tran Minh Nhat</t>
  </si>
  <si>
    <t>19031654726020</t>
  </si>
  <si>
    <t>MED_CTV INVENTORY TEAM</t>
  </si>
  <si>
    <t>Phạm Trần Vân An</t>
  </si>
  <si>
    <t>104877160004</t>
  </si>
  <si>
    <t>Med TT Luong T10.2024 P.PD -  Pham Tran Van Anh</t>
  </si>
  <si>
    <t>DƯỢC SĨ ĐỨNG BẰNG</t>
  </si>
  <si>
    <t>P.XN</t>
  </si>
  <si>
    <t>Nguyen Anh Tuan</t>
  </si>
  <si>
    <t>6380215021812</t>
  </si>
  <si>
    <t>Agribank  chi nhánh Bình Triệu, HCM</t>
  </si>
  <si>
    <t>Med TT Luong T10.2024 - DSDB</t>
  </si>
  <si>
    <t>P.VẬN HÀNH NT</t>
  </si>
  <si>
    <t>Tran Thanh Long</t>
  </si>
  <si>
    <t>Hoang Anh Tai</t>
  </si>
  <si>
    <t>0938265135</t>
  </si>
  <si>
    <t>Ton Nu Thanh Hien</t>
  </si>
  <si>
    <t>Bui Thi Hong Phuong</t>
  </si>
  <si>
    <t>0071001114247</t>
  </si>
  <si>
    <t>Pham Tuyet Mai</t>
  </si>
  <si>
    <t>19036740571015</t>
  </si>
  <si>
    <t xml:space="preserve">Techcombank </t>
  </si>
  <si>
    <t xml:space="preserve">Le Thi Mai </t>
  </si>
  <si>
    <t>Thi Meo</t>
  </si>
  <si>
    <t>Nguyen Thanh Van</t>
  </si>
  <si>
    <t>19034603067013</t>
  </si>
  <si>
    <t>Nguyen Van Manh</t>
  </si>
  <si>
    <t>122445089</t>
  </si>
  <si>
    <t>Vp Bank</t>
  </si>
  <si>
    <t>Dang Nhu Minh Tam</t>
  </si>
  <si>
    <t>Medigo TT Luong T10.2024 - NOI BO -  Luu Thanh Tuyen</t>
  </si>
  <si>
    <t>1020112968002</t>
  </si>
  <si>
    <t>Medigo TT Luong T10.2024 - NOI BO -  Doan Huu Luan</t>
  </si>
  <si>
    <t>Medigo TT Luong T10.2024 - NOI BO -  Ngo Thi Huong</t>
  </si>
  <si>
    <t>HỒ CHÍ MINH</t>
  </si>
  <si>
    <t>Tên chủ TK</t>
  </si>
  <si>
    <t>Quách Thị Hậu</t>
  </si>
  <si>
    <t>Quach Thi Hau</t>
  </si>
  <si>
    <t>19032089518024</t>
  </si>
  <si>
    <t>NH Techcombank</t>
  </si>
  <si>
    <t>Med Service TT Luong T10.2024 - CNT 24H -</t>
  </si>
  <si>
    <t>Med Service TT Luong T10.2024 - CNT 24H - Quach Thi Hau</t>
  </si>
  <si>
    <t>·</t>
  </si>
  <si>
    <t>Med Service TT Luong T10.2024 - CNT 24H - Ngo Tran Tuyet Vy</t>
  </si>
  <si>
    <t>Med Service TT Luong T10.2024 - CNT 24H - Tran Thi Kim Khanh</t>
  </si>
  <si>
    <t>Huỳnh Ngọc Liểu</t>
  </si>
  <si>
    <t>Huynh Ngoc Lieu</t>
  </si>
  <si>
    <t>0111000173413</t>
  </si>
  <si>
    <t>Vietcombank CN Cần Thơ</t>
  </si>
  <si>
    <t>Med Service TT Luong T10.2024 - CNT 24H - Huynh Ngoc Lieu</t>
  </si>
  <si>
    <t>08 LQV</t>
  </si>
  <si>
    <t>Med Service TT Luong T10.2024 - 8LVQ -</t>
  </si>
  <si>
    <t>Med Service TT Luong T10.2024 - 8LVQ - Thai Thuy Linh</t>
  </si>
  <si>
    <t>Med Service TT Luong T10.2024 - 8LVQ - Trinh Thi Phuong</t>
  </si>
  <si>
    <t>Võ Thị Ngọc Ánh</t>
  </si>
  <si>
    <t>Vo Thi Ngoc Anh</t>
  </si>
  <si>
    <t>Med Service TT Luong T10.2024 - 8LVQ - Vo Thi Ngoc Anh</t>
  </si>
  <si>
    <t>Doan Quoc Tam</t>
  </si>
  <si>
    <t>Med Service TT Luong T10.2024 - 8LVQ - Doan Quoc Tam</t>
  </si>
  <si>
    <t>Q5</t>
  </si>
  <si>
    <t>Phạm Thị Diệu</t>
  </si>
  <si>
    <t>Pham Thi Dieu</t>
  </si>
  <si>
    <t>Med Service TT Luong T10.2024 - QUAN 5 -</t>
  </si>
  <si>
    <t>Med Service TT Luong T10.2024 - QUAN 5 - Pham Thi Dieu</t>
  </si>
  <si>
    <t>Bùi Mỹ Nhàn</t>
  </si>
  <si>
    <t>Bui My Nhan</t>
  </si>
  <si>
    <t>070116652781</t>
  </si>
  <si>
    <t>Med Service TT Luong T10.2024 - QUAN 5 - Bui My Nhan</t>
  </si>
  <si>
    <t>Hoàng Trung Thuần</t>
  </si>
  <si>
    <t>Hoang Trung Thuan</t>
  </si>
  <si>
    <t>111220005678</t>
  </si>
  <si>
    <t>Med Service TT Luong T10.2024 - QUAN 5 - Hoang Trung Thuan</t>
  </si>
  <si>
    <t>Vu Thi Hoang Hieu</t>
  </si>
  <si>
    <t>5002205087854</t>
  </si>
  <si>
    <t>agribank chi nhánh An Khê - Gia Lai</t>
  </si>
  <si>
    <t>Med Service TT Luong T10.2024 - QUAN 5 - Vu Thi Hoang Hieu</t>
  </si>
  <si>
    <t>Med Service TT Luong T10.2024 - QUAN 5 - Pham Thi Nghia Huong</t>
  </si>
  <si>
    <t>Q8</t>
  </si>
  <si>
    <t>Vietcomebank</t>
  </si>
  <si>
    <t>Med Service TT Luong T10.2024 - QUAN 8 -</t>
  </si>
  <si>
    <t>Med Service TT Luong T10.2024 - QUAN 8 - Nguyen Tri Nghia</t>
  </si>
  <si>
    <t>Nguyễn Kim Xuân</t>
  </si>
  <si>
    <t>Nguyen Kim Xuan</t>
  </si>
  <si>
    <t>03831562501</t>
  </si>
  <si>
    <t>Med Service TT Luong T10.2024 - QUAN 8 - Nguyen Kim Xuan</t>
  </si>
  <si>
    <t>Nguyễn Thanh Nhàn</t>
  </si>
  <si>
    <t>Nguyen Thanh Nhan</t>
  </si>
  <si>
    <t>060314907690</t>
  </si>
  <si>
    <t>Med Service TT Luong T10.2024 - QUAN 8 - Nguyen Thanh Nhan</t>
  </si>
  <si>
    <t>Cao Thị Minh Hà</t>
  </si>
  <si>
    <t>Cao Thi Minh Ha</t>
  </si>
  <si>
    <t>Ngân hàng Thương mại cổ phần Đầu tư và Phát triển Việt Nam (BIDV)</t>
  </si>
  <si>
    <t>Med Service TT Luong T10.2024 - QUAN 8 - Cao Thi Minh Ha</t>
  </si>
  <si>
    <t>Nguyễn Thị Thủy Tiên</t>
  </si>
  <si>
    <t>Nguyen Thi Thuy Tien</t>
  </si>
  <si>
    <t>Med Service TT Luong T10.2024 - QUAN 8 - Nguyen Thi Thuy Tien</t>
  </si>
  <si>
    <t>Q7</t>
  </si>
  <si>
    <t>Med Service TT Luong T10.2024 - QUAN 7 -</t>
  </si>
  <si>
    <t>Med Service TT Luong T10.2024 - QUAN 7 - Cu Thi Tuong Vy</t>
  </si>
  <si>
    <t>Med Service TT Luong T10.2024 - QUAN 7 - Trieu Thi Ngoc Ly</t>
  </si>
  <si>
    <t>Võ Thị Thùy Trang</t>
  </si>
  <si>
    <t>Vo Thi Thuy Trang</t>
  </si>
  <si>
    <t>13200014565612</t>
  </si>
  <si>
    <t>SeABank</t>
  </si>
  <si>
    <t>Med Service TT Luong T10.2024 - QUAN 7 - Vo Thi Thuy Trang</t>
  </si>
  <si>
    <t>Trần Ngọc Lợi</t>
  </si>
  <si>
    <t>Tran Ngoc Loi</t>
  </si>
  <si>
    <t>Med Service TT Luong T10.2024 - QUAN 7 - Tran Ngoc Loi</t>
  </si>
  <si>
    <t>Trần Thị Minh Châu</t>
  </si>
  <si>
    <t>Tran Thi Minh Chau</t>
  </si>
  <si>
    <t>0471000320172</t>
  </si>
  <si>
    <t>Med Service TT Luong T10.2024 - QUAN 7 - Tran Thi Minh Chau</t>
  </si>
  <si>
    <t>Nguyễn Khánh Duy</t>
  </si>
  <si>
    <t>Nguyen Khanh Duy</t>
  </si>
  <si>
    <t>19039521237011</t>
  </si>
  <si>
    <t>Med Service TT Luong T10.2024 - QUAN 7 - Nguyen Khanh Duy</t>
  </si>
  <si>
    <t>GÒ VẤP</t>
  </si>
  <si>
    <t>Med Service TT Luong T10.2024 - QUAN GV -</t>
  </si>
  <si>
    <t>Med Service TT Luong T10.2024 - QUAN GV - Ho Thi Minh Hoa</t>
  </si>
  <si>
    <t>Lê Hữu Thắng</t>
  </si>
  <si>
    <t>Le Huu Thang</t>
  </si>
  <si>
    <t>107870955263</t>
  </si>
  <si>
    <t>Med Service TT Luong T10.2024 - QUAN GV - Le Huu Thang</t>
  </si>
  <si>
    <t>Med Service TT Luong T10.2024 - QUAN GV - Nguyen Thi Hong Hanh</t>
  </si>
  <si>
    <t>Trần Lưu Triều Ân</t>
  </si>
  <si>
    <t>Tran Luu Trieu An</t>
  </si>
  <si>
    <t>Med Service TT Luong T10.2024 - QUAN GV - Tran Luu Trieu An</t>
  </si>
  <si>
    <t>Nguyen Thi Hương Giang</t>
  </si>
  <si>
    <t>Med Service TT Luong T10.2024 - QUAN GV - Nguyen Thi Hương Giang</t>
  </si>
  <si>
    <t>Q12</t>
  </si>
  <si>
    <t>Med Service TT Luong T10.2024 - CNT 24H - QUAN 12 -</t>
  </si>
  <si>
    <t>Med Service TT Luong T10.2024 - CNT 24H - QUAN 12 - Vo Ngoc Giau Sang</t>
  </si>
  <si>
    <t>Med Service TT Luong T10.2024 - CNT 24H - QUAN 12 - Ho Ngoc Ly</t>
  </si>
  <si>
    <t>Vũ Đăng Khoa</t>
  </si>
  <si>
    <t>Vu Dang Khoa</t>
  </si>
  <si>
    <t>0111000245244</t>
  </si>
  <si>
    <t>Med Service TT Luong T10.2024 - CNT 24H - QUAN 12 - Vu Dang Khoa</t>
  </si>
  <si>
    <t>Med Service TT Luong T10.2024 - CNT 24H - QUAN 12 - Nguyen Thi Hương Giang</t>
  </si>
  <si>
    <t>Q1</t>
  </si>
  <si>
    <t>Med Service TT Luong T10.2024 - CNT 24H - QUAN 1 -</t>
  </si>
  <si>
    <t>Med Service TT Luong T10.2024 - CNT 24H - QUAN 1 - Ngo Thi Thanh Tham</t>
  </si>
  <si>
    <t>Phan Dương Liên Phương</t>
  </si>
  <si>
    <t>Phan Duong Lien Phuong</t>
  </si>
  <si>
    <t>107870415682</t>
  </si>
  <si>
    <t>Med Service TT Luong T10.2024 - CNT 24H - QUAN 1 - Phan Duong Lien Phuong</t>
  </si>
  <si>
    <t>Huỳnh Thị Kim Ngân</t>
  </si>
  <si>
    <t>Huynh Thi Kim Ngan</t>
  </si>
  <si>
    <t>00199839396666</t>
  </si>
  <si>
    <t>Med Service TT Luong T10.2024 - CNT 24H - QUAN 1 - Huynh Thi Kim Ngan</t>
  </si>
  <si>
    <t>Med Service TT Luong T10.2024 - CNT 24H - QUAN 1 - Le Thi Huyen Tran</t>
  </si>
  <si>
    <t>Med Service TT Luong T10.2024 - CNT 24H - QUAN 1 - Nguyen Khanh Duy</t>
  </si>
  <si>
    <t>Lê Trung Nguyên</t>
  </si>
  <si>
    <t>Le Trung Nguyen</t>
  </si>
  <si>
    <t>0721000554392</t>
  </si>
  <si>
    <t>Med Service TT Luong T10.2024 - CNT 24H - QUAN 1 - Le Trung Nguyen</t>
  </si>
  <si>
    <t>Văn Ngọc Phương Trinh</t>
  </si>
  <si>
    <t>Van Ngoc Phuong Trinh</t>
  </si>
  <si>
    <t>169722064</t>
  </si>
  <si>
    <t>VP BANK</t>
  </si>
  <si>
    <t>Med Service TT Luong T10.2024 - CNT 24H - QUAN 1 - Van Ngoc Phuong Trinh</t>
  </si>
  <si>
    <t>HÀ NỘI</t>
  </si>
  <si>
    <t>Tên TK</t>
  </si>
  <si>
    <t>Nội dung chuyển khoản</t>
  </si>
  <si>
    <t>247 Đường Láng</t>
  </si>
  <si>
    <t>Med Service TT Luong T10.2024 - 247 DUONG LANG -</t>
  </si>
  <si>
    <t>Med Service TT Luong T10.2024 - 247 DUONG LANG - Hua Thi Kim Thoa</t>
  </si>
  <si>
    <t>Nguyễn Thị Phiên</t>
  </si>
  <si>
    <t>0987524738</t>
  </si>
  <si>
    <t>Med Service TT Luong T10.2024 - 247 DUONG LANG - Nguyễn Thị Phiên</t>
  </si>
  <si>
    <t>0924479717</t>
  </si>
  <si>
    <t>Med Service TT Luong T10.2024 - 247 DUONG LANG - Nguyen Thi Tam</t>
  </si>
  <si>
    <t>Lê Duy Hiệu</t>
  </si>
  <si>
    <t>Le Duy Hieu</t>
  </si>
  <si>
    <t>37110001168020</t>
  </si>
  <si>
    <t>Bidv</t>
  </si>
  <si>
    <t>Med Service TT Luong T10.2024 - 247 DUONG LANG - Le Duy Hieu</t>
  </si>
  <si>
    <t>Đàm Thu Quỳnh</t>
  </si>
  <si>
    <t>Dam Thu Quynh</t>
  </si>
  <si>
    <t>106005208202</t>
  </si>
  <si>
    <t>Viettinbank</t>
  </si>
  <si>
    <t>Med Service TT Luong T10.2024 - 247 DUONG LANG - Dam Thu Quynh</t>
  </si>
  <si>
    <t>Phan Kiều Trang</t>
  </si>
  <si>
    <t>Phan Kieu Trang</t>
  </si>
  <si>
    <t>8871948321</t>
  </si>
  <si>
    <t>Med Service TT Luong T10.2024 - 247 DUONG LANG - Phan Kieu Trang</t>
  </si>
  <si>
    <t>247 Hàng Bông</t>
  </si>
  <si>
    <t>Lê Thị Ngọc Ánh</t>
  </si>
  <si>
    <t>Le Thi Ngoc Anh</t>
  </si>
  <si>
    <t>28910000298076</t>
  </si>
  <si>
    <t>Med Service TT Luong T10.2024 - 247 HANG BONG -</t>
  </si>
  <si>
    <t>Med Service TT Luong T10.2024 - 247 HANG BONG - Le Thi Ngoc Anh</t>
  </si>
  <si>
    <t>Med Service TT Luong T10.2024 - 247 HANG BONG - Dinh Thi Lan Anh</t>
  </si>
  <si>
    <t>Ngô Thị Tâm</t>
  </si>
  <si>
    <t>Ngo Thi Tam</t>
  </si>
  <si>
    <t>1030558333</t>
  </si>
  <si>
    <t>Med Service TT Luong T10.2024 - 247 HANG BONG - Ngo Thi Tam</t>
  </si>
  <si>
    <t>Đào Thị Diễm</t>
  </si>
  <si>
    <t>Dao Thi Diem</t>
  </si>
  <si>
    <t>Med Service TT Luong T10.2024 - 247 HANG BONG - Dao Thi Diem</t>
  </si>
  <si>
    <t>Nguyễn Ngọc Linh</t>
  </si>
  <si>
    <t>Nguyen Ngoc Linh</t>
  </si>
  <si>
    <t>1020411491</t>
  </si>
  <si>
    <t>Med Service TT Luong T10.2024 - 247 HANG BONG - Nguyen Ngoc Linh</t>
  </si>
  <si>
    <t>Nguyễn Thị Hoa</t>
  </si>
  <si>
    <t>Nguyen Thi Hoa</t>
  </si>
  <si>
    <t>0362671470</t>
  </si>
  <si>
    <t>Med Service TT Luong T10.2024 - 247 HANG BONG - Nguyen Thi Hoa</t>
  </si>
  <si>
    <t>Med Service TT Luong T10.2024 - 247 HANG BONG - Phan Kieu Trang</t>
  </si>
  <si>
    <t>882 Trương Định</t>
  </si>
  <si>
    <t>Đỗ Thục Chinh</t>
  </si>
  <si>
    <t>Do Thuc Chinh</t>
  </si>
  <si>
    <t>1042921909</t>
  </si>
  <si>
    <t>Med Service TT Luong T10.2024 - 882 TRUONG DINH -</t>
  </si>
  <si>
    <t>Med Service TT Luong T10.2024 - 882 TRUONG DINH - Do Thuc Chinh</t>
  </si>
  <si>
    <t>Đỗ Mạnh Huy</t>
  </si>
  <si>
    <t>Do Manh Huy</t>
  </si>
  <si>
    <t>73101996187</t>
  </si>
  <si>
    <t>Med Service TT Luong T10.2024 - 882 TRUONG DINH - Do Manh Huy</t>
  </si>
  <si>
    <t>Đinh Thị Nhung</t>
  </si>
  <si>
    <t>Dinh Thi Nhung</t>
  </si>
  <si>
    <t>0122100010597008</t>
  </si>
  <si>
    <t>Ocb Ngân hàng Phương Đông</t>
  </si>
  <si>
    <t>Med Service TT Luong T10.2024 - 882 TRUONG DINH - Dinh Thi Nhung</t>
  </si>
  <si>
    <t>Vũ Thị Phương</t>
  </si>
  <si>
    <t>Vu Thi Phuong</t>
  </si>
  <si>
    <t>0972549261</t>
  </si>
  <si>
    <t>Med Service TT Luong T10.2024 - 882 TRUONG DINH - Vu Thi Phuong</t>
  </si>
  <si>
    <t>Med Service TT Luong T10.2024 - 882 TRUONG DINH - Le Duy Hieu</t>
  </si>
  <si>
    <t>Med Service TT Luong T10.2024 - 882 TRUONG DINH - Hua Thi Kim Thoa</t>
  </si>
  <si>
    <t>Med Service TT Luong T10.2024 - 882 TRUONG DINH - Phan Kieu Trang</t>
  </si>
  <si>
    <t>Lương thỏa thuận CTV Kho</t>
  </si>
  <si>
    <t>Tên CTV</t>
  </si>
  <si>
    <t>Cty</t>
  </si>
  <si>
    <t>Lương thỏa thuận / sản phẩm</t>
  </si>
  <si>
    <t>TPCN - Ver 1+2</t>
  </si>
  <si>
    <t>Mỹ phẩm</t>
  </si>
  <si>
    <t>Hoạt chất</t>
  </si>
  <si>
    <t>Gắn mã Khuyến mãi</t>
  </si>
  <si>
    <t>Đổi hình sản phẩm</t>
  </si>
  <si>
    <t>Phụ cấp</t>
  </si>
  <si>
    <t>Lương NET</t>
  </si>
  <si>
    <t>Lương Gross</t>
  </si>
  <si>
    <t xml:space="preserve">Tổng </t>
  </si>
  <si>
    <t>Medigo Software</t>
  </si>
  <si>
    <t>Bùi Đức Lương</t>
  </si>
  <si>
    <t>Vũ Công Thành</t>
  </si>
  <si>
    <t>Mai Thanh Phương</t>
  </si>
  <si>
    <t>Huỳnh Thanh Thái</t>
  </si>
  <si>
    <t>Lê Ngọc Hoàng Trang</t>
  </si>
  <si>
    <t>Nguyễn Thị Thanh Tâm</t>
  </si>
  <si>
    <t>Lê Trương Thảo Vy</t>
  </si>
  <si>
    <t>Nguyễn Thị Thanh Thuý</t>
  </si>
  <si>
    <t>Nguyễn Thị Quỳnh Như</t>
  </si>
  <si>
    <t>Trần Thiện Quyền</t>
  </si>
  <si>
    <t>Nguyễn Lâm Ngọc Hiền</t>
  </si>
  <si>
    <t>Nguyễn Lê Linh Phụng</t>
  </si>
  <si>
    <t>Phan Thảo Hiền</t>
  </si>
  <si>
    <t>HDLD</t>
  </si>
  <si>
    <t xml:space="preserve">25/3/2024 </t>
  </si>
  <si>
    <t xml:space="preserve">DSHV </t>
  </si>
  <si>
    <t>32.,750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</si>
</sst>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_(* \(#,##0.00\);_(* &quot;-&quot;??_);_(@_)"/>
    <numFmt numFmtId="164" formatCode="_-* #,##0.00_-;\-* #,##0.00_-;_-* &quot;-&quot;??_-;_-@_-"/>
    <numFmt numFmtId="165" formatCode="#,##0\ [$đ-42A]"/>
    <numFmt numFmtId="166" formatCode="_-* #,##0\ _₫_-;\-* #,##0\ _₫_-;_-* &quot;-&quot;??\ _₫_-;_-@"/>
    <numFmt numFmtId="167" formatCode="_-* #,##0_-;\-* #,##0_-;_-* &quot;-&quot;??_-;_-@"/>
    <numFmt numFmtId="168" formatCode="_(* #,##0_);_(* \(#,##0\);_(* &quot;-&quot;??_);_(@_)"/>
    <numFmt numFmtId="169" formatCode="00"/>
    <numFmt numFmtId="170" formatCode="_-* #,##0_-;\-* #,##0_-;_-* &quot;-&quot;??_-;_-@_-"/>
    <numFmt numFmtId="171" formatCode="_(* #,##0.0_);_(* \(#,##0.0\);_(* &quot;-&quot;?_);_(@_)"/>
    <numFmt numFmtId="172" formatCode="dd"/>
    <numFmt numFmtId="173" formatCode="_(* #,##0.0_);_(* \(#,##0.0\);_(* &quot;-&quot;??_);_(@_)"/>
    <numFmt numFmtId="174" formatCode="#,##0.00\ &quot;₫&quot;"/>
    <numFmt numFmtId="175" formatCode="#,##0.00000000"/>
    <numFmt numFmtId="176" formatCode="#,##0.0"/>
    <numFmt numFmtId="177" formatCode="_(* #,##0.00_);_(* \(#,##0.00\);_(* &quot;-&quot;??.00_);_(@_)"/>
    <numFmt numFmtId="178" formatCode="#,##0.0000000"/>
    <numFmt numFmtId="179" formatCode="_-* #,##0.00\ _₫_-;\-* #,##0.00\ _₫_-;_-* &quot;-&quot;??\ _₫_-;_-@"/>
    <numFmt numFmtId="180" formatCode="_-* #,##0.0_-;\-* #,##0.0_-;_-* &quot;-&quot;??_-;_-@_-"/>
    <numFmt numFmtId="181" formatCode="_-* #,##0.000_-;\-* #,##0.000_-;_-* &quot;-&quot;??_-;_-@_-"/>
    <numFmt numFmtId="182" formatCode="&quot;$&quot;#,##0.00"/>
    <numFmt numFmtId="183" formatCode="0_);\(0\)"/>
    <numFmt numFmtId="184" formatCode="#,##0.000"/>
  </numFmts>
  <fonts count="139">
    <font>
      <sz val="11"/>
      <color theme="1"/>
      <name val="Calibri"/>
      <charset val="134"/>
      <scheme val="minor"/>
    </font>
    <font>
      <b/>
      <sz val="11"/>
      <color theme="1"/>
      <name val="Calibri"/>
      <charset val="134"/>
    </font>
    <font>
      <sz val="11"/>
      <name val="Calibri"/>
      <charset val="134"/>
    </font>
    <font>
      <sz val="10"/>
      <color theme="1"/>
      <name val="Cambria"/>
      <charset val="134"/>
    </font>
    <font>
      <sz val="11"/>
      <color theme="1"/>
      <name val="Calibri"/>
      <charset val="134"/>
    </font>
    <font>
      <b/>
      <sz val="10"/>
      <color rgb="FF000000"/>
      <name val="Times New Roman"/>
      <charset val="134"/>
    </font>
    <font>
      <b/>
      <sz val="10"/>
      <color theme="1"/>
      <name val="Times New Roman"/>
      <charset val="134"/>
    </font>
    <font>
      <sz val="10"/>
      <color theme="1"/>
      <name val="Times New Roman"/>
      <charset val="134"/>
    </font>
    <font>
      <sz val="10"/>
      <color rgb="FF000000"/>
      <name val="Times New Roman"/>
      <charset val="134"/>
    </font>
    <font>
      <b/>
      <sz val="10"/>
      <color rgb="FFFF0000"/>
      <name val="Times New Roman"/>
      <charset val="134"/>
    </font>
    <font>
      <b/>
      <sz val="10"/>
      <color rgb="FF0000FF"/>
      <name val="Times New Roman"/>
      <charset val="134"/>
    </font>
    <font>
      <sz val="11"/>
      <color theme="1"/>
      <name val="Times New Roman"/>
      <charset val="134"/>
    </font>
    <font>
      <b/>
      <sz val="11"/>
      <color rgb="FFFF0000"/>
      <name val="Times New Roman"/>
      <charset val="134"/>
    </font>
    <font>
      <b/>
      <sz val="11"/>
      <color theme="1"/>
      <name val="Times New Roman"/>
      <charset val="134"/>
    </font>
    <font>
      <sz val="10"/>
      <color rgb="FFFF0000"/>
      <name val="Times New Roman"/>
      <charset val="134"/>
    </font>
    <font>
      <b/>
      <sz val="13"/>
      <color theme="1"/>
      <name val="Times New Roman"/>
      <charset val="134"/>
    </font>
    <font>
      <sz val="13"/>
      <color theme="1"/>
      <name val="Times New Roman"/>
      <charset val="134"/>
    </font>
    <font>
      <b/>
      <sz val="13"/>
      <color rgb="FFFF0000"/>
      <name val="Times New Roman"/>
      <charset val="134"/>
    </font>
    <font>
      <b/>
      <sz val="18"/>
      <color theme="1"/>
      <name val="Times New Roman"/>
      <charset val="134"/>
    </font>
    <font>
      <b/>
      <sz val="13"/>
      <color theme="1"/>
      <name val="Arial"/>
      <charset val="134"/>
    </font>
    <font>
      <sz val="11"/>
      <color theme="1"/>
      <name val="Calibri"/>
      <charset val="134"/>
      <scheme val="minor"/>
    </font>
    <font>
      <b/>
      <sz val="10"/>
      <color rgb="FFFF0000"/>
      <name val="Arial"/>
      <charset val="134"/>
    </font>
    <font>
      <b/>
      <sz val="10"/>
      <color theme="1"/>
      <name val="Arial"/>
      <charset val="134"/>
    </font>
    <font>
      <b/>
      <sz val="11"/>
      <color theme="1"/>
      <name val="Calibri"/>
      <charset val="134"/>
      <scheme val="minor"/>
    </font>
    <font>
      <sz val="10"/>
      <color theme="1"/>
      <name val="Arial"/>
      <charset val="134"/>
    </font>
    <font>
      <b/>
      <sz val="16"/>
      <color theme="1"/>
      <name val="Times New Roman"/>
      <charset val="134"/>
    </font>
    <font>
      <sz val="12"/>
      <color theme="1"/>
      <name val="Times New Roman"/>
      <charset val="134"/>
    </font>
    <font>
      <b/>
      <sz val="12"/>
      <name val="Times New Roman"/>
      <charset val="134"/>
    </font>
    <font>
      <sz val="12"/>
      <name val="Times New Roman"/>
      <charset val="134"/>
    </font>
    <font>
      <b/>
      <sz val="12"/>
      <color rgb="FFFF0000"/>
      <name val="Times New Roman"/>
      <charset val="134"/>
    </font>
    <font>
      <b/>
      <sz val="10"/>
      <color rgb="FF000000"/>
      <name val="Arial"/>
      <charset val="134"/>
    </font>
    <font>
      <sz val="10"/>
      <color rgb="FF000000"/>
      <name val="Arial"/>
      <charset val="134"/>
    </font>
    <font>
      <sz val="11"/>
      <color rgb="FF000000"/>
      <name val="Calibri"/>
      <charset val="134"/>
    </font>
    <font>
      <sz val="10"/>
      <color theme="1"/>
      <name val="Calibri"/>
      <charset val="134"/>
      <scheme val="minor"/>
    </font>
    <font>
      <b/>
      <sz val="12"/>
      <color theme="1"/>
      <name val="Times New Roman"/>
      <charset val="134"/>
    </font>
    <font>
      <i/>
      <sz val="10"/>
      <color theme="1"/>
      <name val="Times New Roman"/>
      <charset val="134"/>
    </font>
    <font>
      <b/>
      <sz val="10"/>
      <name val="Times New Roman"/>
      <charset val="134"/>
    </font>
    <font>
      <sz val="10"/>
      <name val="Times New Roman"/>
      <charset val="134"/>
    </font>
    <font>
      <sz val="10"/>
      <color rgb="FF434343"/>
      <name val="Times New Roman"/>
      <charset val="134"/>
    </font>
    <font>
      <sz val="10"/>
      <color rgb="FF5A3286"/>
      <name val="Times New Roman"/>
      <charset val="134"/>
    </font>
    <font>
      <sz val="11"/>
      <name val="Times New Roman"/>
      <charset val="134"/>
    </font>
    <font>
      <sz val="11"/>
      <color rgb="FFFF66FF"/>
      <name val="Times New Roman"/>
      <charset val="134"/>
    </font>
    <font>
      <sz val="11"/>
      <color rgb="FFFF00FF"/>
      <name val="Times New Roman"/>
      <charset val="134"/>
    </font>
    <font>
      <sz val="10"/>
      <color rgb="FF434343"/>
      <name val="Roboto"/>
      <charset val="134"/>
    </font>
    <font>
      <b/>
      <sz val="11"/>
      <color rgb="FF081B3A"/>
      <name val="Times New Roman"/>
      <charset val="134"/>
    </font>
    <font>
      <sz val="11"/>
      <color rgb="FF081B3A"/>
      <name val="Times New Roman"/>
      <charset val="134"/>
    </font>
    <font>
      <sz val="11"/>
      <color rgb="FFFF6699"/>
      <name val="Calibri"/>
      <charset val="134"/>
      <scheme val="minor"/>
    </font>
    <font>
      <sz val="11"/>
      <name val="Calibri"/>
      <charset val="134"/>
      <scheme val="minor"/>
    </font>
    <font>
      <b/>
      <sz val="16"/>
      <color rgb="FF000000"/>
      <name val="Times New Roman"/>
      <charset val="134"/>
    </font>
    <font>
      <sz val="11"/>
      <color rgb="FF000000"/>
      <name val="Times New Roman"/>
      <charset val="134"/>
    </font>
    <font>
      <sz val="12"/>
      <color rgb="FF000000"/>
      <name val="Times New Roman"/>
      <charset val="134"/>
    </font>
    <font>
      <b/>
      <sz val="13"/>
      <color rgb="FF000000"/>
      <name val="Times New Roman"/>
      <charset val="134"/>
    </font>
    <font>
      <sz val="13"/>
      <color rgb="FF000000"/>
      <name val="Times New Roman"/>
      <charset val="134"/>
    </font>
    <font>
      <sz val="11"/>
      <color rgb="FFC00000"/>
      <name val="Times New Roman"/>
      <charset val="134"/>
    </font>
    <font>
      <b/>
      <sz val="10"/>
      <color theme="1"/>
      <name val="Times"/>
      <charset val="134"/>
    </font>
    <font>
      <sz val="10"/>
      <color rgb="FFFF6699"/>
      <name val="Times New Roman"/>
      <charset val="134"/>
    </font>
    <font>
      <sz val="12"/>
      <color rgb="FFFF6699"/>
      <name val="Times New Roman"/>
      <charset val="134"/>
    </font>
    <font>
      <b/>
      <sz val="10"/>
      <color rgb="FFFF6699"/>
      <name val="Times New Roman"/>
      <charset val="134"/>
    </font>
    <font>
      <sz val="11"/>
      <color rgb="FFFF6699"/>
      <name val="Times New Roman"/>
      <charset val="134"/>
    </font>
    <font>
      <sz val="12"/>
      <name val="Times New Roman"/>
      <charset val="134"/>
    </font>
    <font>
      <sz val="13"/>
      <name val="Times New Roman"/>
      <charset val="134"/>
    </font>
    <font>
      <sz val="10"/>
      <color rgb="FF1F1F1F"/>
      <name val="Arial"/>
      <charset val="134"/>
    </font>
    <font>
      <sz val="11"/>
      <color theme="1"/>
      <name val="Arial"/>
      <charset val="134"/>
    </font>
    <font>
      <sz val="10"/>
      <color rgb="FF5E5E5E"/>
      <name val="Arial"/>
      <charset val="134"/>
    </font>
    <font>
      <sz val="10"/>
      <color rgb="FF434343"/>
      <name val="Docs-Roboto"/>
      <charset val="134"/>
    </font>
    <font>
      <b/>
      <sz val="12"/>
      <color rgb="FFC00000"/>
      <name val="Times New Roman"/>
      <charset val="134"/>
    </font>
    <font>
      <b/>
      <sz val="11"/>
      <color rgb="FFC00000"/>
      <name val="Calibri"/>
      <charset val="134"/>
      <scheme val="minor"/>
    </font>
    <font>
      <b/>
      <sz val="10"/>
      <name val="Calibri"/>
      <charset val="134"/>
      <scheme val="minor"/>
    </font>
    <font>
      <b/>
      <i/>
      <sz val="12"/>
      <color rgb="FFFF0000"/>
      <name val="Times New Roman"/>
      <charset val="134"/>
    </font>
    <font>
      <b/>
      <i/>
      <sz val="12"/>
      <color rgb="FFC00000"/>
      <name val="Times New Roman"/>
      <charset val="134"/>
    </font>
    <font>
      <b/>
      <i/>
      <sz val="12"/>
      <color theme="1"/>
      <name val="Times New Roman"/>
      <charset val="134"/>
    </font>
    <font>
      <b/>
      <i/>
      <sz val="12"/>
      <color rgb="FF0000FF"/>
      <name val="Times New Roman"/>
      <charset val="134"/>
    </font>
    <font>
      <b/>
      <i/>
      <sz val="12"/>
      <name val="Times New Roman"/>
      <charset val="134"/>
    </font>
    <font>
      <b/>
      <i/>
      <sz val="10"/>
      <color rgb="FFC00000"/>
      <name val="Times New Roman"/>
      <charset val="134"/>
    </font>
    <font>
      <sz val="12"/>
      <color theme="1"/>
      <name val="Times New Roman"/>
      <charset val="134"/>
    </font>
    <font>
      <sz val="12"/>
      <color rgb="FFFFCFC9"/>
      <name val="Times New Roman"/>
      <charset val="134"/>
    </font>
    <font>
      <sz val="12"/>
      <color rgb="FF15171A"/>
      <name val="Times New Roman"/>
      <charset val="134"/>
    </font>
    <font>
      <sz val="12"/>
      <color rgb="FF5A3286"/>
      <name val="Times New Roman"/>
      <charset val="134"/>
    </font>
    <font>
      <sz val="12"/>
      <color rgb="FFFFC8AA"/>
      <name val="Times New Roman"/>
      <charset val="134"/>
    </font>
    <font>
      <sz val="12"/>
      <color rgb="FF473821"/>
      <name val="Times New Roman"/>
      <charset val="134"/>
    </font>
    <font>
      <sz val="12"/>
      <color rgb="FF215A6C"/>
      <name val="Times New Roman"/>
      <charset val="134"/>
    </font>
    <font>
      <sz val="12"/>
      <color rgb="FFB10202"/>
      <name val="Times New Roman"/>
      <charset val="134"/>
    </font>
    <font>
      <sz val="12"/>
      <color rgb="FF0A53A8"/>
      <name val="Times New Roman"/>
      <charset val="134"/>
    </font>
    <font>
      <sz val="12"/>
      <color rgb="FF11734B"/>
      <name val="Times New Roman"/>
      <charset val="134"/>
    </font>
    <font>
      <b/>
      <sz val="10"/>
      <color rgb="FFC00000"/>
      <name val="Calibri"/>
      <charset val="134"/>
      <scheme val="minor"/>
    </font>
    <font>
      <b/>
      <sz val="10"/>
      <color theme="1"/>
      <name val="Calibri"/>
      <charset val="134"/>
      <scheme val="minor"/>
    </font>
    <font>
      <sz val="10"/>
      <color rgb="FFC00000"/>
      <name val="Calibri"/>
      <charset val="134"/>
      <scheme val="minor"/>
    </font>
    <font>
      <sz val="10"/>
      <color rgb="FF7030A0"/>
      <name val="Calibri"/>
      <charset val="134"/>
      <scheme val="minor"/>
    </font>
    <font>
      <sz val="10"/>
      <name val="Calibri"/>
      <charset val="134"/>
      <scheme val="minor"/>
    </font>
    <font>
      <b/>
      <sz val="10"/>
      <color rgb="FF00B0F0"/>
      <name val="Calibri"/>
      <charset val="134"/>
      <scheme val="minor"/>
    </font>
    <font>
      <b/>
      <i/>
      <sz val="10"/>
      <color theme="1"/>
      <name val="Times New Roman"/>
      <charset val="134"/>
    </font>
    <font>
      <b/>
      <i/>
      <sz val="10"/>
      <color rgb="FF000000"/>
      <name val="Times New Roman"/>
      <charset val="134"/>
    </font>
    <font>
      <b/>
      <i/>
      <sz val="10"/>
      <color rgb="FFFF0000"/>
      <name val="Times New Roman"/>
      <charset val="134"/>
    </font>
    <font>
      <b/>
      <sz val="11"/>
      <name val="Times New Roman"/>
      <charset val="134"/>
    </font>
    <font>
      <i/>
      <sz val="10"/>
      <color rgb="FFC00000"/>
      <name val="Times New Roman"/>
      <charset val="134"/>
    </font>
    <font>
      <i/>
      <sz val="10"/>
      <color rgb="FFFF0000"/>
      <name val="Times New Roman"/>
      <charset val="134"/>
    </font>
    <font>
      <sz val="10"/>
      <color rgb="FF0000FF"/>
      <name val="Times New Roman"/>
      <charset val="134"/>
    </font>
    <font>
      <i/>
      <sz val="10"/>
      <color rgb="FF000000"/>
      <name val="Times New Roman"/>
      <charset val="134"/>
    </font>
    <font>
      <b/>
      <i/>
      <sz val="10"/>
      <color rgb="FF0000FF"/>
      <name val="Times New Roman"/>
      <charset val="134"/>
    </font>
    <font>
      <i/>
      <sz val="10"/>
      <color rgb="FF0000FF"/>
      <name val="Times New Roman"/>
      <charset val="134"/>
    </font>
    <font>
      <sz val="10"/>
      <name val="Arial"/>
      <charset val="134"/>
    </font>
    <font>
      <b/>
      <sz val="10"/>
      <color rgb="FFC00000"/>
      <name val="Times New Roman"/>
      <charset val="134"/>
    </font>
    <font>
      <sz val="10"/>
      <color rgb="FFC00000"/>
      <name val="Times New Roman"/>
      <charset val="134"/>
    </font>
    <font>
      <u/>
      <sz val="11"/>
      <color theme="10"/>
      <name val="Calibri"/>
      <charset val="134"/>
      <scheme val="minor"/>
    </font>
    <font>
      <sz val="10"/>
      <color rgb="FF7030A0"/>
      <name val="Times New Roman"/>
      <charset val="134"/>
    </font>
    <font>
      <sz val="10"/>
      <color rgb="FF473821"/>
      <name val="Times New Roman"/>
      <charset val="134"/>
    </font>
    <font>
      <sz val="10"/>
      <color rgb="FF753800"/>
      <name val="Times New Roman"/>
      <charset val="134"/>
    </font>
    <font>
      <b/>
      <sz val="10"/>
      <color rgb="FF7030A0"/>
      <name val="Times New Roman"/>
      <charset val="134"/>
    </font>
    <font>
      <u/>
      <sz val="11"/>
      <color rgb="FF7030A0"/>
      <name val="Calibri"/>
      <charset val="134"/>
      <scheme val="minor"/>
    </font>
    <font>
      <sz val="10"/>
      <color rgb="FFB10202"/>
      <name val="Times New Roman"/>
      <charset val="134"/>
    </font>
    <font>
      <u/>
      <sz val="11"/>
      <name val="Calibri"/>
      <charset val="134"/>
      <scheme val="minor"/>
    </font>
    <font>
      <sz val="10"/>
      <color rgb="FF00B0F0"/>
      <name val="Times New Roman"/>
      <charset val="134"/>
    </font>
    <font>
      <b/>
      <sz val="10"/>
      <color rgb="FF00B0F0"/>
      <name val="Times New Roman"/>
      <charset val="134"/>
    </font>
    <font>
      <u/>
      <sz val="11"/>
      <color rgb="FF00B0F0"/>
      <name val="Calibri"/>
      <charset val="134"/>
      <scheme val="minor"/>
    </font>
    <font>
      <b/>
      <sz val="11"/>
      <color rgb="FF00B0F0"/>
      <name val="Calibri"/>
      <charset val="134"/>
      <scheme val="minor"/>
    </font>
    <font>
      <sz val="10"/>
      <color rgb="FF00B0F0"/>
      <name val="Calibri"/>
      <charset val="134"/>
      <scheme val="minor"/>
    </font>
    <font>
      <u/>
      <sz val="11"/>
      <color rgb="FFC00000"/>
      <name val="Calibri"/>
      <charset val="134"/>
      <scheme val="minor"/>
    </font>
    <font>
      <sz val="10"/>
      <color rgb="FF215A6C"/>
      <name val="Times New Roman"/>
      <charset val="134"/>
    </font>
    <font>
      <sz val="10"/>
      <color rgb="FF11734B"/>
      <name val="Times New Roman"/>
      <charset val="134"/>
    </font>
    <font>
      <sz val="10"/>
      <color rgb="FF0A53A8"/>
      <name val="Times New Roman"/>
      <charset val="134"/>
    </font>
    <font>
      <u/>
      <sz val="10"/>
      <color theme="10"/>
      <name val="Times New Roman"/>
      <charset val="134"/>
    </font>
    <font>
      <sz val="10"/>
      <color rgb="FF000000"/>
      <name val="Calibri"/>
      <charset val="134"/>
    </font>
    <font>
      <sz val="10"/>
      <color theme="1"/>
      <name val="Calibri"/>
      <charset val="134"/>
    </font>
    <font>
      <sz val="10"/>
      <color rgb="FF000000"/>
      <name val="Calibri"/>
      <charset val="134"/>
      <scheme val="minor"/>
    </font>
    <font>
      <b/>
      <sz val="9"/>
      <name val="Tahoma"/>
      <charset val="134"/>
    </font>
    <font>
      <sz val="9"/>
      <name val="Tahoma"/>
      <charset val="134"/>
    </font>
    <font>
      <sz val="11"/>
      <color rgb="FF000000"/>
      <name val="Calibri"/>
      <charset val="1"/>
      <scheme val="minor"/>
    </font>
    <font>
      <sz val="10"/>
      <color rgb="FF000000"/>
      <name val="Calibri"/>
      <charset val="1"/>
      <scheme val="minor"/>
    </font>
    <font>
      <sz val="10"/>
      <color rgb="FF00B0F0"/>
      <name val="Times New Roman"/>
      <family val="1"/>
    </font>
    <font>
      <sz val="9"/>
      <color indexed="81"/>
      <name val="Tahoma"/>
      <family val="2"/>
    </font>
    <font>
      <b/>
      <sz val="9"/>
      <color indexed="81"/>
      <name val="Tahoma"/>
      <family val="2"/>
    </font>
    <font>
      <sz val="10"/>
      <color rgb="FFC00000"/>
      <name val="Times New Roman"/>
      <family val="1"/>
    </font>
    <font>
      <sz val="10"/>
      <color rgb="FF473821"/>
      <name val="Times New Roman"/>
      <family val="1"/>
    </font>
    <font>
      <b/>
      <sz val="10"/>
      <color theme="1"/>
      <name val="Times New Roman"/>
      <family val="1"/>
    </font>
    <font>
      <sz val="10"/>
      <name val="Times New Roman"/>
      <family val="1"/>
    </font>
    <font>
      <sz val="10"/>
      <color theme="1"/>
      <name val="Calibri"/>
      <family val="2"/>
      <scheme val="minor"/>
    </font>
    <font>
      <sz val="10"/>
      <color rgb="FF753800"/>
      <name val="Times New Roman"/>
      <family val="1"/>
    </font>
    <font>
      <b/>
      <sz val="10"/>
      <name val="Times New Roman"/>
      <family val="1"/>
    </font>
    <font>
      <sz val="10"/>
      <color rgb="FF7030A0"/>
      <name val="Times New Roman"/>
      <family val="1"/>
    </font>
  </fonts>
  <fills count="107">
    <fill>
      <patternFill patternType="none"/>
    </fill>
    <fill>
      <patternFill patternType="gray125"/>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
      <patternFill patternType="solid">
        <fgColor rgb="FFFFE598"/>
        <bgColor rgb="FFFFE598"/>
      </patternFill>
    </fill>
    <fill>
      <patternFill patternType="solid">
        <fgColor rgb="FF00FF00"/>
        <bgColor rgb="FF00FF00"/>
      </patternFill>
    </fill>
    <fill>
      <patternFill patternType="solid">
        <fgColor rgb="FFFFC000"/>
        <bgColor rgb="FFFFC000"/>
      </patternFill>
    </fill>
    <fill>
      <patternFill patternType="solid">
        <fgColor rgb="FFFAF9F9"/>
        <bgColor rgb="FFFAF9F9"/>
      </patternFill>
    </fill>
    <fill>
      <patternFill patternType="solid">
        <fgColor rgb="FFFFFF00"/>
        <bgColor indexed="64"/>
      </patternFill>
    </fill>
    <fill>
      <patternFill patternType="solid">
        <fgColor rgb="FFFFCCFF"/>
        <bgColor indexed="64"/>
      </patternFill>
    </fill>
    <fill>
      <patternFill patternType="solid">
        <fgColor rgb="FFD8D8D8"/>
        <bgColor indexed="64"/>
      </patternFill>
    </fill>
    <fill>
      <patternFill patternType="solid">
        <fgColor theme="0"/>
        <bgColor indexed="64"/>
      </patternFill>
    </fill>
    <fill>
      <patternFill patternType="solid">
        <fgColor rgb="FFFFFFFF"/>
        <bgColor indexed="64"/>
      </patternFill>
    </fill>
    <fill>
      <patternFill patternType="solid">
        <fgColor theme="0"/>
        <bgColor rgb="FFFFFFFF"/>
      </patternFill>
    </fill>
    <fill>
      <patternFill patternType="solid">
        <fgColor theme="0"/>
        <bgColor rgb="FFEA9999"/>
      </patternFill>
    </fill>
    <fill>
      <patternFill patternType="solid">
        <fgColor theme="0"/>
        <bgColor rgb="FFFFFF00"/>
      </patternFill>
    </fill>
    <fill>
      <patternFill patternType="solid">
        <fgColor theme="0"/>
        <bgColor rgb="FF00FFFF"/>
      </patternFill>
    </fill>
    <fill>
      <patternFill patternType="solid">
        <fgColor theme="7" tint="0.59999389629810485"/>
        <bgColor rgb="FFFFFFFF"/>
      </patternFill>
    </fill>
    <fill>
      <patternFill patternType="solid">
        <fgColor rgb="FFFFF2CC"/>
        <bgColor indexed="64"/>
      </patternFill>
    </fill>
    <fill>
      <patternFill patternType="solid">
        <fgColor rgb="FF00FFFF"/>
        <bgColor indexed="64"/>
      </patternFill>
    </fill>
    <fill>
      <patternFill patternType="solid">
        <fgColor rgb="FFFBD9D7"/>
        <bgColor indexed="64"/>
      </patternFill>
    </fill>
    <fill>
      <patternFill patternType="solid">
        <fgColor theme="9" tint="0.79995117038483843"/>
        <bgColor rgb="FFB6D7A8"/>
      </patternFill>
    </fill>
    <fill>
      <patternFill patternType="solid">
        <fgColor theme="9" tint="0.79995117038483843"/>
        <bgColor indexed="64"/>
      </patternFill>
    </fill>
    <fill>
      <patternFill patternType="solid">
        <fgColor theme="0"/>
        <bgColor rgb="FFFFE599"/>
      </patternFill>
    </fill>
    <fill>
      <patternFill patternType="solid">
        <fgColor theme="9" tint="0.79995117038483843"/>
        <bgColor rgb="FFFFFFFF"/>
      </patternFill>
    </fill>
    <fill>
      <patternFill patternType="solid">
        <fgColor theme="9" tint="0.79995117038483843"/>
        <bgColor rgb="FFFFE599"/>
      </patternFill>
    </fill>
    <fill>
      <patternFill patternType="solid">
        <fgColor rgb="FFFF0000"/>
        <bgColor indexed="64"/>
      </patternFill>
    </fill>
    <fill>
      <patternFill patternType="solid">
        <fgColor rgb="FFFFCCFF"/>
        <bgColor rgb="FFFFE599"/>
      </patternFill>
    </fill>
    <fill>
      <patternFill patternType="solid">
        <fgColor theme="0"/>
        <bgColor theme="0"/>
      </patternFill>
    </fill>
    <fill>
      <patternFill patternType="solid">
        <fgColor rgb="FFF8F9FA"/>
        <bgColor indexed="64"/>
      </patternFill>
    </fill>
    <fill>
      <patternFill patternType="solid">
        <fgColor theme="4" tint="0.79995117038483843"/>
        <bgColor indexed="64"/>
      </patternFill>
    </fill>
    <fill>
      <patternFill patternType="solid">
        <fgColor theme="2"/>
        <bgColor indexed="64"/>
      </patternFill>
    </fill>
    <fill>
      <patternFill patternType="solid">
        <fgColor theme="5" tint="0.79995117038483843"/>
        <bgColor indexed="64"/>
      </patternFill>
    </fill>
    <fill>
      <patternFill patternType="solid">
        <fgColor rgb="FFFF99FF"/>
        <bgColor rgb="FFFF99FF"/>
      </patternFill>
    </fill>
    <fill>
      <patternFill patternType="solid">
        <fgColor theme="9" tint="0.59999389629810485"/>
        <bgColor theme="0"/>
      </patternFill>
    </fill>
    <fill>
      <patternFill patternType="solid">
        <fgColor theme="4" tint="0.79995117038483843"/>
        <bgColor rgb="FFBDD6EE"/>
      </patternFill>
    </fill>
    <fill>
      <patternFill patternType="solid">
        <fgColor rgb="FFFFCCFF"/>
        <bgColor rgb="FFFFCCFF"/>
      </patternFill>
    </fill>
    <fill>
      <patternFill patternType="solid">
        <fgColor rgb="FFFFCCFF"/>
        <bgColor rgb="FF00FFFF"/>
      </patternFill>
    </fill>
    <fill>
      <patternFill patternType="solid">
        <fgColor theme="9" tint="0.79995117038483843"/>
        <bgColor rgb="FF00FFFF"/>
      </patternFill>
    </fill>
    <fill>
      <patternFill patternType="solid">
        <fgColor rgb="FF00B050"/>
        <bgColor rgb="FF00B050"/>
      </patternFill>
    </fill>
    <fill>
      <patternFill patternType="solid">
        <fgColor rgb="FFF8FAFD"/>
        <bgColor indexed="64"/>
      </patternFill>
    </fill>
    <fill>
      <patternFill patternType="solid">
        <fgColor rgb="FF00B0F0"/>
        <bgColor rgb="FF00B0F0"/>
      </patternFill>
    </fill>
    <fill>
      <patternFill patternType="solid">
        <fgColor rgb="FF7030A0"/>
        <bgColor rgb="FF7030A0"/>
      </patternFill>
    </fill>
    <fill>
      <patternFill patternType="solid">
        <fgColor theme="5" tint="0.59999389629810485"/>
        <bgColor indexed="64"/>
      </patternFill>
    </fill>
    <fill>
      <patternFill patternType="solid">
        <fgColor rgb="FFD9D9D9"/>
        <bgColor indexed="64"/>
      </patternFill>
    </fill>
    <fill>
      <patternFill patternType="solid">
        <fgColor rgb="FFD9EAD3"/>
        <bgColor indexed="64"/>
      </patternFill>
    </fill>
    <fill>
      <patternFill patternType="solid">
        <fgColor rgb="FFF4CCCC"/>
        <bgColor indexed="64"/>
      </patternFill>
    </fill>
    <fill>
      <patternFill patternType="solid">
        <fgColor rgb="FFFFE599"/>
        <bgColor indexed="64"/>
      </patternFill>
    </fill>
    <fill>
      <patternFill patternType="solid">
        <fgColor rgb="FFFFC000"/>
        <bgColor indexed="64"/>
      </patternFill>
    </fill>
    <fill>
      <patternFill patternType="solid">
        <fgColor rgb="FFD9D9D9"/>
        <bgColor rgb="FFD9D9D9"/>
      </patternFill>
    </fill>
    <fill>
      <patternFill patternType="solid">
        <fgColor rgb="FFEA9999"/>
        <bgColor indexed="64"/>
      </patternFill>
    </fill>
    <fill>
      <patternFill patternType="solid">
        <fgColor theme="7" tint="0.79995117038483843"/>
        <bgColor indexed="64"/>
      </patternFill>
    </fill>
    <fill>
      <patternFill patternType="solid">
        <fgColor theme="2" tint="-4.9989318521683403E-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39994506668294322"/>
        <bgColor indexed="64"/>
      </patternFill>
    </fill>
    <fill>
      <patternFill patternType="solid">
        <fgColor rgb="FFC00000"/>
        <bgColor indexed="64"/>
      </patternFill>
    </fill>
    <fill>
      <patternFill patternType="solid">
        <fgColor theme="5"/>
        <bgColor indexed="64"/>
      </patternFill>
    </fill>
    <fill>
      <patternFill patternType="solid">
        <fgColor theme="5" tint="0.79995117038483843"/>
        <bgColor rgb="FFFFFFFF"/>
      </patternFill>
    </fill>
    <fill>
      <patternFill patternType="solid">
        <fgColor rgb="FFFFCCFF"/>
        <bgColor rgb="FFFFFFFF"/>
      </patternFill>
    </fill>
    <fill>
      <patternFill patternType="solid">
        <fgColor rgb="FFFFCCFF"/>
        <bgColor rgb="FFFFC000"/>
      </patternFill>
    </fill>
    <fill>
      <patternFill patternType="solid">
        <fgColor rgb="FFEA9999"/>
        <bgColor rgb="FFEA9999"/>
      </patternFill>
    </fill>
    <fill>
      <patternFill patternType="solid">
        <fgColor rgb="FFFFCCFF"/>
        <bgColor rgb="FFD9EAD3"/>
      </patternFill>
    </fill>
    <fill>
      <patternFill patternType="solid">
        <fgColor theme="0"/>
        <bgColor rgb="FFB6D7A8"/>
      </patternFill>
    </fill>
    <fill>
      <patternFill patternType="solid">
        <fgColor rgb="FFC00000"/>
        <bgColor rgb="FFFFFFFF"/>
      </patternFill>
    </fill>
    <fill>
      <patternFill patternType="solid">
        <fgColor rgb="FFFFFF00"/>
        <bgColor rgb="FFFFFFFF"/>
      </patternFill>
    </fill>
    <fill>
      <patternFill patternType="solid">
        <fgColor theme="7" tint="0.79995117038483843"/>
        <bgColor rgb="FFFEF2CB"/>
      </patternFill>
    </fill>
    <fill>
      <patternFill patternType="solid">
        <fgColor rgb="FFC00000"/>
        <bgColor rgb="FFFFFF00"/>
      </patternFill>
    </fill>
    <fill>
      <patternFill patternType="solid">
        <fgColor rgb="FFC9DAF8"/>
        <bgColor rgb="FFC9DAF8"/>
      </patternFill>
    </fill>
    <fill>
      <patternFill patternType="solid">
        <fgColor rgb="FFEFEFEF"/>
        <bgColor rgb="FFEFEFEF"/>
      </patternFill>
    </fill>
    <fill>
      <patternFill patternType="solid">
        <fgColor theme="4" tint="0.39994506668294322"/>
        <bgColor rgb="FFFFFFFF"/>
      </patternFill>
    </fill>
    <fill>
      <patternFill patternType="solid">
        <fgColor rgb="FFFFE599"/>
        <bgColor rgb="FFFFE599"/>
      </patternFill>
    </fill>
    <fill>
      <patternFill patternType="solid">
        <fgColor rgb="FFFFCCFF"/>
        <bgColor rgb="FFEA9999"/>
      </patternFill>
    </fill>
    <fill>
      <patternFill patternType="solid">
        <fgColor rgb="FFFFCCFF"/>
        <bgColor rgb="FFFFFF00"/>
      </patternFill>
    </fill>
    <fill>
      <patternFill patternType="solid">
        <fgColor rgb="FFFFCCFF"/>
        <bgColor rgb="FFCFE2F3"/>
      </patternFill>
    </fill>
    <fill>
      <patternFill patternType="solid">
        <fgColor rgb="FFCFE2F3"/>
        <bgColor rgb="FFCFE2F3"/>
      </patternFill>
    </fill>
    <fill>
      <patternFill patternType="solid">
        <fgColor theme="8" tint="0.59999389629810485"/>
        <bgColor rgb="FFCFE2F3"/>
      </patternFill>
    </fill>
    <fill>
      <patternFill patternType="solid">
        <fgColor rgb="FFFFFF00"/>
        <bgColor rgb="FFCFE2F3"/>
      </patternFill>
    </fill>
    <fill>
      <patternFill patternType="solid">
        <fgColor theme="4" tint="0.59999389629810485"/>
        <bgColor indexed="64"/>
      </patternFill>
    </fill>
    <fill>
      <patternFill patternType="solid">
        <fgColor rgb="FFFFFF00"/>
        <bgColor rgb="FF00FFFF"/>
      </patternFill>
    </fill>
    <fill>
      <patternFill patternType="solid">
        <fgColor theme="6" tint="0.59999389629810485"/>
        <bgColor rgb="FF00FFFF"/>
      </patternFill>
    </fill>
    <fill>
      <patternFill patternType="solid">
        <fgColor theme="5" tint="0.59999389629810485"/>
        <bgColor rgb="FFFFFFFF"/>
      </patternFill>
    </fill>
    <fill>
      <patternFill patternType="solid">
        <fgColor theme="7" tint="0.79995117038483843"/>
        <bgColor rgb="FFFFFFFF"/>
      </patternFill>
    </fill>
    <fill>
      <patternFill patternType="solid">
        <fgColor theme="5" tint="0.79995117038483843"/>
        <bgColor theme="0"/>
      </patternFill>
    </fill>
    <fill>
      <patternFill patternType="solid">
        <fgColor theme="0"/>
        <bgColor rgb="FFC9DAF8"/>
      </patternFill>
    </fill>
    <fill>
      <patternFill patternType="solid">
        <fgColor theme="0"/>
        <bgColor rgb="FFEFEFEF"/>
      </patternFill>
    </fill>
    <fill>
      <patternFill patternType="solid">
        <fgColor theme="7" tint="0.59999389629810485"/>
        <bgColor rgb="FFFFE599"/>
      </patternFill>
    </fill>
    <fill>
      <patternFill patternType="solid">
        <fgColor theme="6" tint="0.59999389629810485"/>
        <bgColor indexed="64"/>
      </patternFill>
    </fill>
    <fill>
      <patternFill patternType="solid">
        <fgColor theme="9" tint="0.59999389629810485"/>
        <bgColor rgb="FFFFFFFF"/>
      </patternFill>
    </fill>
    <fill>
      <patternFill patternType="solid">
        <fgColor theme="2" tint="-4.9989318521683403E-2"/>
        <bgColor rgb="FFFFFFFF"/>
      </patternFill>
    </fill>
    <fill>
      <patternFill patternType="solid">
        <fgColor theme="2"/>
        <bgColor rgb="FF00FFFF"/>
      </patternFill>
    </fill>
    <fill>
      <patternFill patternType="solid">
        <fgColor theme="2"/>
        <bgColor rgb="FFFFFFFF"/>
      </patternFill>
    </fill>
    <fill>
      <patternFill patternType="solid">
        <fgColor theme="2"/>
        <bgColor theme="0"/>
      </patternFill>
    </fill>
    <fill>
      <patternFill patternType="solid">
        <fgColor theme="2"/>
        <bgColor rgb="FFC9DAF8"/>
      </patternFill>
    </fill>
    <fill>
      <patternFill patternType="solid">
        <fgColor theme="2"/>
        <bgColor rgb="FFEFEFEF"/>
      </patternFill>
    </fill>
    <fill>
      <patternFill patternType="solid">
        <fgColor theme="2"/>
        <bgColor rgb="FFFFE599"/>
      </patternFill>
    </fill>
    <fill>
      <patternFill patternType="solid">
        <fgColor theme="2"/>
        <bgColor rgb="FFEA9999"/>
      </patternFill>
    </fill>
    <fill>
      <patternFill patternType="solid">
        <fgColor theme="0" tint="-4.9989318521683403E-2"/>
        <bgColor rgb="FFFFFFFF"/>
      </patternFill>
    </fill>
    <fill>
      <patternFill patternType="solid">
        <fgColor theme="2" tint="-0.14996795556505021"/>
        <bgColor rgb="FF00FFFF"/>
      </patternFill>
    </fill>
    <fill>
      <patternFill patternType="solid">
        <fgColor rgb="FFFFCCFF"/>
        <bgColor theme="0"/>
      </patternFill>
    </fill>
    <fill>
      <patternFill patternType="solid">
        <fgColor rgb="FFFFCCFF"/>
        <bgColor rgb="FFC9DAF8"/>
      </patternFill>
    </fill>
    <fill>
      <patternFill patternType="solid">
        <fgColor rgb="FFFFCCFF"/>
        <bgColor rgb="FFEFEFEF"/>
      </patternFill>
    </fill>
    <fill>
      <patternFill patternType="solid">
        <fgColor theme="6" tint="0.39994506668294322"/>
        <bgColor rgb="FF00FFFF"/>
      </patternFill>
    </fill>
    <fill>
      <patternFill patternType="solid">
        <fgColor rgb="FFFF66FF"/>
        <bgColor rgb="FFFFFFFF"/>
      </patternFill>
    </fill>
    <fill>
      <patternFill patternType="solid">
        <fgColor rgb="FFFF0000"/>
        <bgColor rgb="FFFFFFFF"/>
      </patternFill>
    </fill>
    <fill>
      <patternFill patternType="solid">
        <fgColor theme="2"/>
        <bgColor rgb="FFFEF2CB"/>
      </patternFill>
    </fill>
  </fills>
  <borders count="76">
    <border>
      <left/>
      <right/>
      <top/>
      <bottom/>
      <diagonal/>
    </border>
    <border>
      <left style="thin">
        <color rgb="FF2E75B5"/>
      </left>
      <right style="thin">
        <color rgb="FF7030A0"/>
      </right>
      <top style="thin">
        <color rgb="FF2E75B5"/>
      </top>
      <bottom/>
      <diagonal/>
    </border>
    <border>
      <left style="thin">
        <color rgb="FF7030A0"/>
      </left>
      <right/>
      <top style="thin">
        <color rgb="FF2E75B5"/>
      </top>
      <bottom style="hair">
        <color rgb="FF000000"/>
      </bottom>
      <diagonal/>
    </border>
    <border>
      <left/>
      <right/>
      <top style="thin">
        <color rgb="FF2E75B5"/>
      </top>
      <bottom style="hair">
        <color rgb="FF000000"/>
      </bottom>
      <diagonal/>
    </border>
    <border>
      <left/>
      <right style="thin">
        <color rgb="FF7030A0"/>
      </right>
      <top style="thin">
        <color rgb="FF2E75B5"/>
      </top>
      <bottom style="hair">
        <color rgb="FF000000"/>
      </bottom>
      <diagonal/>
    </border>
    <border>
      <left style="thin">
        <color rgb="FF7030A0"/>
      </left>
      <right/>
      <top style="thin">
        <color rgb="FF2E75B5"/>
      </top>
      <bottom/>
      <diagonal/>
    </border>
    <border>
      <left/>
      <right/>
      <top style="thin">
        <color rgb="FF2E75B5"/>
      </top>
      <bottom/>
      <diagonal/>
    </border>
    <border>
      <left/>
      <right style="thin">
        <color rgb="FF7030A0"/>
      </right>
      <top style="thin">
        <color rgb="FF2E75B5"/>
      </top>
      <bottom/>
      <diagonal/>
    </border>
    <border>
      <left style="thin">
        <color rgb="FF7030A0"/>
      </left>
      <right style="thin">
        <color rgb="FF7030A0"/>
      </right>
      <top style="thin">
        <color rgb="FF2E75B5"/>
      </top>
      <bottom/>
      <diagonal/>
    </border>
    <border>
      <left style="thin">
        <color rgb="FF7030A0"/>
      </left>
      <right style="thin">
        <color rgb="FF2E75B5"/>
      </right>
      <top style="thin">
        <color rgb="FF2E75B5"/>
      </top>
      <bottom/>
      <diagonal/>
    </border>
    <border>
      <left style="thin">
        <color rgb="FF2E75B5"/>
      </left>
      <right style="thin">
        <color rgb="FF7030A0"/>
      </right>
      <top/>
      <bottom style="hair">
        <color rgb="FF000000"/>
      </bottom>
      <diagonal/>
    </border>
    <border>
      <left style="thin">
        <color rgb="FF7030A0"/>
      </left>
      <right style="thin">
        <color rgb="FF7030A0"/>
      </right>
      <top style="hair">
        <color rgb="FF000000"/>
      </top>
      <bottom/>
      <diagonal/>
    </border>
    <border>
      <left style="thin">
        <color rgb="FF7030A0"/>
      </left>
      <right style="thin">
        <color rgb="FF7030A0"/>
      </right>
      <top/>
      <bottom/>
      <diagonal/>
    </border>
    <border>
      <left style="thin">
        <color rgb="FF7030A0"/>
      </left>
      <right style="thin">
        <color rgb="FF7030A0"/>
      </right>
      <top/>
      <bottom style="thin">
        <color rgb="FF000000"/>
      </bottom>
      <diagonal/>
    </border>
    <border>
      <left style="thin">
        <color rgb="FF7030A0"/>
      </left>
      <right style="thin">
        <color rgb="FF7030A0"/>
      </right>
      <top/>
      <bottom style="hair">
        <color rgb="FF000000"/>
      </bottom>
      <diagonal/>
    </border>
    <border>
      <left style="thin">
        <color rgb="FF7030A0"/>
      </left>
      <right style="thin">
        <color rgb="FF2E75B5"/>
      </right>
      <top/>
      <bottom style="hair">
        <color rgb="FF000000"/>
      </bottom>
      <diagonal/>
    </border>
    <border>
      <left style="thin">
        <color rgb="FF2E75B5"/>
      </left>
      <right style="thin">
        <color rgb="FF7030A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7030A0"/>
      </left>
      <right style="thin">
        <color rgb="FF7030A0"/>
      </right>
      <top style="thin">
        <color rgb="FF000000"/>
      </top>
      <bottom style="hair">
        <color rgb="FF000000"/>
      </bottom>
      <diagonal/>
    </border>
    <border>
      <left style="thin">
        <color rgb="FF2E75B5"/>
      </left>
      <right style="thin">
        <color rgb="FF7030A0"/>
      </right>
      <top style="hair">
        <color rgb="FF000000"/>
      </top>
      <bottom style="hair">
        <color rgb="FF000000"/>
      </bottom>
      <diagonal/>
    </border>
    <border>
      <left style="thin">
        <color rgb="FF7030A0"/>
      </left>
      <right style="thin">
        <color rgb="FF7030A0"/>
      </right>
      <top style="hair">
        <color rgb="FF000000"/>
      </top>
      <bottom style="hair">
        <color rgb="FF000000"/>
      </bottom>
      <diagonal/>
    </border>
    <border>
      <left style="thin">
        <color rgb="FF7030A0"/>
      </left>
      <right style="thin">
        <color rgb="FF2E75B5"/>
      </right>
      <top style="hair">
        <color rgb="FF000000"/>
      </top>
      <bottom style="hair">
        <color rgb="FF000000"/>
      </bottom>
      <diagonal/>
    </border>
    <border>
      <left style="thin">
        <color rgb="FF2E75B5"/>
      </left>
      <right style="thin">
        <color rgb="FF7030A0"/>
      </right>
      <top style="hair">
        <color rgb="FF000000"/>
      </top>
      <bottom/>
      <diagonal/>
    </border>
    <border>
      <left style="thin">
        <color rgb="FF2E75B5"/>
      </left>
      <right style="thin">
        <color rgb="FF7030A0"/>
      </right>
      <top style="hair">
        <color rgb="FF000000"/>
      </top>
      <bottom style="thin">
        <color rgb="FF2E75B5"/>
      </bottom>
      <diagonal/>
    </border>
    <border>
      <left/>
      <right style="thin">
        <color rgb="FF7030A0"/>
      </right>
      <top style="hair">
        <color rgb="FF000000"/>
      </top>
      <bottom style="thin">
        <color rgb="FF2E75B5"/>
      </bottom>
      <diagonal/>
    </border>
    <border>
      <left style="thin">
        <color rgb="FF7030A0"/>
      </left>
      <right style="thin">
        <color rgb="FF7030A0"/>
      </right>
      <top style="hair">
        <color rgb="FF000000"/>
      </top>
      <bottom style="thin">
        <color rgb="FF2E75B5"/>
      </bottom>
      <diagonal/>
    </border>
    <border>
      <left style="thin">
        <color rgb="FF7030A0"/>
      </left>
      <right style="thin">
        <color rgb="FF2E75B5"/>
      </right>
      <top style="hair">
        <color rgb="FF000000"/>
      </top>
      <bottom style="thin">
        <color rgb="FF2E75B5"/>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CCCCC"/>
      </left>
      <right style="medium">
        <color rgb="FFCCCCCC"/>
      </right>
      <top/>
      <bottom style="medium">
        <color rgb="FFCCCCCC"/>
      </bottom>
      <diagonal/>
    </border>
    <border>
      <left style="medium">
        <color rgb="FFCCCCCC"/>
      </left>
      <right style="medium">
        <color rgb="FF000000"/>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style="thin">
        <color auto="1"/>
      </bottom>
      <diagonal/>
    </border>
    <border>
      <left/>
      <right style="thin">
        <color auto="1"/>
      </right>
      <top/>
      <bottom style="thin">
        <color auto="1"/>
      </bottom>
      <diagonal/>
    </border>
    <border>
      <left/>
      <right/>
      <top style="thin">
        <color auto="1"/>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D9D9D9"/>
      </left>
      <right style="medium">
        <color rgb="FFD9D9D9"/>
      </right>
      <top style="medium">
        <color rgb="FFD9D9D9"/>
      </top>
      <bottom style="medium">
        <color rgb="FFD9D9D9"/>
      </bottom>
      <diagonal/>
    </border>
    <border>
      <left style="thin">
        <color auto="1"/>
      </left>
      <right style="thin">
        <color auto="1"/>
      </right>
      <top style="thin">
        <color auto="1"/>
      </top>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F8F9FA"/>
      </left>
      <right style="medium">
        <color rgb="FFF8F9FA"/>
      </right>
      <top style="medium">
        <color rgb="FFF8F9FA"/>
      </top>
      <bottom style="medium">
        <color rgb="FF000000"/>
      </bottom>
      <diagonal/>
    </border>
    <border>
      <left style="medium">
        <color rgb="FFCCCCCC"/>
      </left>
      <right style="medium">
        <color rgb="FFF8F9FA"/>
      </right>
      <top style="medium">
        <color rgb="FFF8F9FA"/>
      </top>
      <bottom style="medium">
        <color rgb="FF000000"/>
      </bottom>
      <diagonal/>
    </border>
    <border>
      <left style="medium">
        <color rgb="FFF8F9FA"/>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medium">
        <color rgb="FFC4C7C5"/>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s>
  <cellStyleXfs count="12">
    <xf numFmtId="0" fontId="0" fillId="0" borderId="0"/>
    <xf numFmtId="164" fontId="20" fillId="0" borderId="0" applyFont="0" applyFill="0" applyBorder="0" applyAlignment="0" applyProtection="0"/>
    <xf numFmtId="0" fontId="103" fillId="0" borderId="0" applyNumberForma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103" fillId="0" borderId="0" applyNumberFormat="0" applyFill="0" applyBorder="0" applyAlignment="0" applyProtection="0"/>
    <xf numFmtId="0" fontId="123" fillId="0" borderId="0"/>
    <xf numFmtId="0" fontId="20" fillId="0" borderId="0"/>
    <xf numFmtId="0" fontId="20" fillId="0" borderId="0"/>
    <xf numFmtId="0" fontId="24" fillId="0" borderId="0"/>
    <xf numFmtId="0" fontId="123" fillId="0" borderId="0"/>
    <xf numFmtId="0" fontId="123" fillId="0" borderId="0"/>
  </cellStyleXfs>
  <cellXfs count="1371">
    <xf numFmtId="0" fontId="0" fillId="0" borderId="0" xfId="0"/>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165" fontId="1" fillId="3" borderId="11" xfId="0" applyNumberFormat="1" applyFont="1" applyFill="1" applyBorder="1" applyAlignment="1">
      <alignment horizontal="center" vertical="center"/>
    </xf>
    <xf numFmtId="165" fontId="1" fillId="3" borderId="12" xfId="0" applyNumberFormat="1" applyFont="1" applyFill="1" applyBorder="1" applyAlignment="1">
      <alignment horizontal="center" vertical="center"/>
    </xf>
    <xf numFmtId="0" fontId="1" fillId="0" borderId="0" xfId="0" applyFont="1"/>
    <xf numFmtId="0" fontId="1" fillId="0" borderId="16" xfId="0" applyFont="1" applyBorder="1" applyAlignment="1">
      <alignment horizontal="center" vertical="center"/>
    </xf>
    <xf numFmtId="0" fontId="3" fillId="0" borderId="17" xfId="0" applyFont="1" applyBorder="1" applyAlignment="1">
      <alignment vertical="center"/>
    </xf>
    <xf numFmtId="0" fontId="1" fillId="0" borderId="18" xfId="0" applyFont="1" applyBorder="1" applyAlignment="1">
      <alignment horizontal="center" vertical="center"/>
    </xf>
    <xf numFmtId="166" fontId="1" fillId="0" borderId="18" xfId="0" applyNumberFormat="1" applyFont="1" applyBorder="1" applyAlignment="1">
      <alignment horizontal="center" vertical="center"/>
    </xf>
    <xf numFmtId="166" fontId="1" fillId="2" borderId="18" xfId="0" applyNumberFormat="1" applyFont="1" applyFill="1" applyBorder="1" applyAlignment="1">
      <alignment horizontal="center" vertical="center"/>
    </xf>
    <xf numFmtId="0" fontId="4" fillId="4" borderId="19" xfId="0" applyFont="1" applyFill="1" applyBorder="1" applyAlignment="1">
      <alignment vertical="center"/>
    </xf>
    <xf numFmtId="0" fontId="4" fillId="0" borderId="20" xfId="0" applyFont="1" applyBorder="1" applyAlignment="1">
      <alignment vertical="center"/>
    </xf>
    <xf numFmtId="4" fontId="4" fillId="2" borderId="20" xfId="0" applyNumberFormat="1" applyFont="1" applyFill="1" applyBorder="1" applyAlignment="1">
      <alignment vertical="center"/>
    </xf>
    <xf numFmtId="3" fontId="4" fillId="0" borderId="21" xfId="0" applyNumberFormat="1" applyFont="1" applyBorder="1" applyAlignment="1">
      <alignment vertical="center"/>
    </xf>
    <xf numFmtId="0" fontId="4" fillId="0" borderId="19" xfId="0" applyFont="1" applyBorder="1"/>
    <xf numFmtId="0" fontId="4" fillId="0" borderId="20" xfId="0" applyFont="1" applyBorder="1"/>
    <xf numFmtId="0" fontId="4" fillId="0" borderId="22" xfId="0" applyFont="1" applyBorder="1"/>
    <xf numFmtId="0" fontId="4" fillId="0" borderId="11" xfId="0" applyFont="1" applyBorder="1"/>
    <xf numFmtId="0" fontId="4" fillId="0" borderId="23" xfId="0" applyFont="1" applyBorder="1"/>
    <xf numFmtId="0" fontId="4" fillId="0" borderId="24" xfId="0" applyFont="1" applyBorder="1"/>
    <xf numFmtId="0" fontId="4" fillId="0" borderId="25" xfId="0" applyFont="1" applyBorder="1"/>
    <xf numFmtId="0" fontId="4" fillId="2" borderId="25" xfId="0" applyFont="1" applyFill="1" applyBorder="1"/>
    <xf numFmtId="0" fontId="4" fillId="0" borderId="26" xfId="0" applyFont="1" applyBorder="1"/>
    <xf numFmtId="0" fontId="4" fillId="0" borderId="0" xfId="0" applyFont="1"/>
    <xf numFmtId="0" fontId="5" fillId="3" borderId="0" xfId="0" applyFont="1" applyFill="1" applyAlignment="1">
      <alignment horizontal="center" vertical="center"/>
    </xf>
    <xf numFmtId="0" fontId="6" fillId="3" borderId="0" xfId="0" applyFont="1" applyFill="1" applyAlignment="1">
      <alignment horizontal="center" vertical="center"/>
    </xf>
    <xf numFmtId="0" fontId="4" fillId="3" borderId="0" xfId="0" applyFont="1" applyFill="1"/>
    <xf numFmtId="0" fontId="6" fillId="5" borderId="27" xfId="0" applyFont="1" applyFill="1" applyBorder="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left" vertical="center"/>
    </xf>
    <xf numFmtId="166" fontId="6" fillId="0" borderId="0" xfId="0" applyNumberFormat="1" applyFont="1" applyAlignment="1">
      <alignment vertical="center"/>
    </xf>
    <xf numFmtId="0" fontId="8" fillId="0" borderId="0" xfId="0" applyFont="1" applyAlignment="1">
      <alignment vertical="center"/>
    </xf>
    <xf numFmtId="0" fontId="6" fillId="0" borderId="0" xfId="0" applyFont="1" applyAlignment="1">
      <alignment vertical="center"/>
    </xf>
    <xf numFmtId="0" fontId="7" fillId="0" borderId="0" xfId="0" applyFont="1" applyAlignment="1">
      <alignment vertical="center" wrapText="1"/>
    </xf>
    <xf numFmtId="166" fontId="9" fillId="0" borderId="0" xfId="0" applyNumberFormat="1" applyFont="1" applyAlignment="1">
      <alignment vertical="center"/>
    </xf>
    <xf numFmtId="0" fontId="6" fillId="0" borderId="27" xfId="0" applyFont="1" applyBorder="1" applyAlignment="1">
      <alignment vertical="center"/>
    </xf>
    <xf numFmtId="0" fontId="8" fillId="0" borderId="0" xfId="0" applyFont="1" applyAlignment="1">
      <alignment horizontal="left" vertical="center"/>
    </xf>
    <xf numFmtId="0" fontId="8" fillId="0" borderId="0" xfId="0" applyFont="1" applyAlignment="1">
      <alignment horizontal="center" vertical="center"/>
    </xf>
    <xf numFmtId="49" fontId="6" fillId="3" borderId="0" xfId="0" applyNumberFormat="1" applyFont="1" applyFill="1" applyAlignment="1">
      <alignment horizontal="center" vertical="center"/>
    </xf>
    <xf numFmtId="49" fontId="7" fillId="0" borderId="0" xfId="0" applyNumberFormat="1" applyFont="1" applyAlignment="1">
      <alignment horizontal="left" vertical="center"/>
    </xf>
    <xf numFmtId="0" fontId="6" fillId="0" borderId="0" xfId="0" applyFont="1" applyAlignment="1">
      <alignment horizontal="left" vertical="center"/>
    </xf>
    <xf numFmtId="167" fontId="6" fillId="0" borderId="0" xfId="0" applyNumberFormat="1" applyFont="1" applyAlignment="1">
      <alignment horizontal="left" vertical="center"/>
    </xf>
    <xf numFmtId="167" fontId="10" fillId="0" borderId="0" xfId="0" applyNumberFormat="1" applyFont="1" applyAlignment="1">
      <alignment horizontal="left" vertical="center"/>
    </xf>
    <xf numFmtId="167" fontId="10" fillId="4" borderId="0" xfId="0" applyNumberFormat="1" applyFont="1" applyFill="1" applyAlignment="1">
      <alignment horizontal="left" vertical="center"/>
    </xf>
    <xf numFmtId="0" fontId="6" fillId="6" borderId="0" xfId="0" applyFont="1" applyFill="1" applyAlignment="1">
      <alignment horizontal="center" vertical="center"/>
    </xf>
    <xf numFmtId="0" fontId="6" fillId="0" borderId="0" xfId="0" applyFont="1" applyAlignment="1">
      <alignment horizontal="center" vertical="center"/>
    </xf>
    <xf numFmtId="3" fontId="7" fillId="0" borderId="0" xfId="0" applyNumberFormat="1" applyFont="1" applyAlignment="1">
      <alignment vertical="center"/>
    </xf>
    <xf numFmtId="3" fontId="9" fillId="0" borderId="0" xfId="0" applyNumberFormat="1" applyFont="1" applyAlignment="1">
      <alignment vertical="center"/>
    </xf>
    <xf numFmtId="0" fontId="4" fillId="0" borderId="0" xfId="0" applyFont="1" applyAlignment="1">
      <alignment vertical="center"/>
    </xf>
    <xf numFmtId="0" fontId="11" fillId="0" borderId="0" xfId="0" applyFont="1" applyAlignment="1">
      <alignment vertical="center"/>
    </xf>
    <xf numFmtId="0" fontId="7" fillId="0" borderId="28" xfId="0" applyFont="1" applyBorder="1" applyAlignment="1">
      <alignment vertical="center" wrapText="1"/>
    </xf>
    <xf numFmtId="0" fontId="4" fillId="0" borderId="28" xfId="0" applyFont="1" applyBorder="1" applyAlignment="1">
      <alignment vertical="center" wrapText="1"/>
    </xf>
    <xf numFmtId="0" fontId="12" fillId="0" borderId="0" xfId="0" applyFont="1" applyAlignment="1">
      <alignment vertical="center"/>
    </xf>
    <xf numFmtId="0" fontId="13" fillId="3" borderId="0" xfId="0" applyFont="1" applyFill="1" applyAlignment="1">
      <alignment vertical="center"/>
    </xf>
    <xf numFmtId="0" fontId="7" fillId="3" borderId="0" xfId="0" applyFont="1" applyFill="1" applyAlignment="1">
      <alignment vertical="center"/>
    </xf>
    <xf numFmtId="0" fontId="7" fillId="3" borderId="0" xfId="0" applyFont="1" applyFill="1" applyAlignment="1">
      <alignment horizontal="left" vertical="center"/>
    </xf>
    <xf numFmtId="3" fontId="6" fillId="3" borderId="27" xfId="0" applyNumberFormat="1" applyFont="1" applyFill="1" applyBorder="1" applyAlignment="1">
      <alignment vertical="center"/>
    </xf>
    <xf numFmtId="0" fontId="6" fillId="3" borderId="0" xfId="0" applyFont="1" applyFill="1" applyAlignment="1">
      <alignment vertical="center"/>
    </xf>
    <xf numFmtId="0" fontId="9" fillId="0" borderId="0" xfId="0" applyFont="1" applyAlignment="1">
      <alignment vertical="center"/>
    </xf>
    <xf numFmtId="0" fontId="14" fillId="0" borderId="0" xfId="0" applyFont="1" applyAlignment="1">
      <alignment vertical="center" wrapText="1"/>
    </xf>
    <xf numFmtId="0" fontId="4" fillId="4" borderId="29" xfId="0" applyFont="1" applyFill="1" applyBorder="1" applyAlignment="1">
      <alignment wrapText="1"/>
    </xf>
    <xf numFmtId="0" fontId="4" fillId="0" borderId="28" xfId="0" applyFont="1" applyBorder="1" applyAlignment="1">
      <alignment wrapText="1"/>
    </xf>
    <xf numFmtId="0" fontId="4" fillId="0" borderId="33" xfId="0" applyFont="1" applyBorder="1" applyAlignment="1">
      <alignment vertical="center" wrapText="1"/>
    </xf>
    <xf numFmtId="0" fontId="15" fillId="4" borderId="27" xfId="0" applyFont="1" applyFill="1" applyBorder="1" applyAlignment="1">
      <alignment horizontal="center" vertical="center" wrapText="1"/>
    </xf>
    <xf numFmtId="165" fontId="15" fillId="4" borderId="27" xfId="0" applyNumberFormat="1" applyFont="1" applyFill="1" applyBorder="1" applyAlignment="1">
      <alignment horizontal="center" vertical="center" wrapText="1"/>
    </xf>
    <xf numFmtId="0" fontId="4" fillId="4" borderId="27" xfId="0" applyFont="1" applyFill="1" applyBorder="1" applyAlignment="1">
      <alignment vertical="center" wrapText="1"/>
    </xf>
    <xf numFmtId="0" fontId="16" fillId="4" borderId="27" xfId="0" applyFont="1" applyFill="1" applyBorder="1" applyAlignment="1">
      <alignment vertical="center" wrapText="1"/>
    </xf>
    <xf numFmtId="0" fontId="16" fillId="4" borderId="27" xfId="0" applyFont="1" applyFill="1" applyBorder="1" applyAlignment="1">
      <alignment horizontal="center" vertical="center" wrapText="1"/>
    </xf>
    <xf numFmtId="43" fontId="16" fillId="4" borderId="27" xfId="0" applyNumberFormat="1" applyFont="1" applyFill="1" applyBorder="1" applyAlignment="1">
      <alignment horizontal="center" vertical="center" wrapText="1"/>
    </xf>
    <xf numFmtId="0" fontId="15" fillId="4" borderId="27" xfId="0" applyFont="1" applyFill="1" applyBorder="1" applyAlignment="1">
      <alignment vertical="center" wrapText="1"/>
    </xf>
    <xf numFmtId="168" fontId="15" fillId="4" borderId="27" xfId="0" applyNumberFormat="1" applyFont="1" applyFill="1" applyBorder="1" applyAlignment="1">
      <alignment horizontal="center" vertical="center" wrapText="1"/>
    </xf>
    <xf numFmtId="168" fontId="16" fillId="4" borderId="27" xfId="0" applyNumberFormat="1" applyFont="1" applyFill="1" applyBorder="1" applyAlignment="1">
      <alignment horizontal="center" vertical="center" wrapText="1"/>
    </xf>
    <xf numFmtId="0" fontId="15" fillId="4" borderId="34" xfId="0" applyFont="1" applyFill="1" applyBorder="1" applyAlignment="1">
      <alignment horizontal="center" vertical="center" wrapText="1"/>
    </xf>
    <xf numFmtId="3" fontId="15" fillId="4" borderId="27" xfId="0" applyNumberFormat="1" applyFont="1" applyFill="1" applyBorder="1" applyAlignment="1">
      <alignment horizontal="center" vertical="center"/>
    </xf>
    <xf numFmtId="3" fontId="15" fillId="4" borderId="27" xfId="0" applyNumberFormat="1" applyFont="1" applyFill="1" applyBorder="1" applyAlignment="1">
      <alignment horizontal="center" vertical="center" wrapText="1"/>
    </xf>
    <xf numFmtId="0" fontId="17" fillId="4" borderId="27" xfId="0" applyFont="1" applyFill="1" applyBorder="1" applyAlignment="1">
      <alignment vertical="center" wrapText="1"/>
    </xf>
    <xf numFmtId="0" fontId="4" fillId="0" borderId="27" xfId="0" applyFont="1" applyBorder="1"/>
    <xf numFmtId="0" fontId="16" fillId="0" borderId="28" xfId="0" applyFont="1" applyBorder="1" applyAlignment="1">
      <alignment vertical="center" wrapText="1"/>
    </xf>
    <xf numFmtId="0" fontId="16" fillId="7" borderId="28" xfId="0" applyFont="1" applyFill="1" applyBorder="1" applyAlignment="1">
      <alignment horizontal="right" vertical="center" wrapText="1"/>
    </xf>
    <xf numFmtId="0" fontId="4" fillId="3" borderId="28" xfId="0" applyFont="1" applyFill="1" applyBorder="1" applyAlignment="1">
      <alignment vertical="center" wrapText="1"/>
    </xf>
    <xf numFmtId="0" fontId="4" fillId="0" borderId="29" xfId="0" applyFont="1" applyBorder="1" applyAlignment="1">
      <alignment vertical="center" wrapText="1"/>
    </xf>
    <xf numFmtId="0" fontId="4" fillId="0" borderId="35" xfId="0" applyFont="1" applyBorder="1" applyAlignment="1">
      <alignment vertical="center" wrapText="1"/>
    </xf>
    <xf numFmtId="0" fontId="15" fillId="0" borderId="37" xfId="0" applyFont="1" applyBorder="1" applyAlignment="1">
      <alignment horizontal="center" vertical="center" wrapText="1"/>
    </xf>
    <xf numFmtId="3" fontId="15" fillId="0" borderId="38" xfId="0" applyNumberFormat="1" applyFont="1" applyBorder="1" applyAlignment="1">
      <alignment horizontal="center" vertical="center" wrapText="1"/>
    </xf>
    <xf numFmtId="0" fontId="15" fillId="0" borderId="39" xfId="0" applyFont="1" applyBorder="1" applyAlignment="1">
      <alignment horizontal="center" vertical="center" wrapText="1"/>
    </xf>
    <xf numFmtId="0" fontId="16" fillId="0" borderId="40" xfId="0" applyFont="1" applyBorder="1" applyAlignment="1">
      <alignment vertical="center" wrapText="1"/>
    </xf>
    <xf numFmtId="0" fontId="16" fillId="0" borderId="27" xfId="0" applyFont="1" applyBorder="1" applyAlignment="1">
      <alignment horizontal="center" vertical="center" wrapText="1"/>
    </xf>
    <xf numFmtId="0" fontId="4" fillId="0" borderId="41" xfId="0" applyFont="1" applyBorder="1" applyAlignment="1">
      <alignment vertical="center" wrapText="1"/>
    </xf>
    <xf numFmtId="43" fontId="16" fillId="0" borderId="27" xfId="0" applyNumberFormat="1" applyFont="1" applyBorder="1" applyAlignment="1">
      <alignment horizontal="left" vertical="center" wrapText="1"/>
    </xf>
    <xf numFmtId="168" fontId="16" fillId="0" borderId="27" xfId="0" applyNumberFormat="1" applyFont="1" applyBorder="1" applyAlignment="1">
      <alignment horizontal="left" vertical="center" wrapText="1"/>
    </xf>
    <xf numFmtId="0" fontId="15" fillId="0" borderId="40" xfId="0" applyFont="1" applyBorder="1" applyAlignment="1">
      <alignment vertical="center" wrapText="1"/>
    </xf>
    <xf numFmtId="166" fontId="15" fillId="0" borderId="27" xfId="0" applyNumberFormat="1" applyFont="1" applyBorder="1" applyAlignment="1">
      <alignment horizontal="right" vertical="center" wrapText="1"/>
    </xf>
    <xf numFmtId="168" fontId="15" fillId="0" borderId="27" xfId="0" applyNumberFormat="1" applyFont="1" applyBorder="1" applyAlignment="1">
      <alignment horizontal="right" vertical="center" wrapText="1"/>
    </xf>
    <xf numFmtId="166" fontId="15" fillId="0" borderId="27" xfId="0" applyNumberFormat="1" applyFont="1" applyBorder="1" applyAlignment="1">
      <alignment horizontal="center" vertical="center" wrapText="1"/>
    </xf>
    <xf numFmtId="0" fontId="16" fillId="0" borderId="42" xfId="0" applyFont="1" applyBorder="1" applyAlignment="1">
      <alignment vertical="center" wrapText="1"/>
    </xf>
    <xf numFmtId="168" fontId="16" fillId="0" borderId="43" xfId="0" applyNumberFormat="1" applyFont="1" applyBorder="1" applyAlignment="1">
      <alignment horizontal="left" vertical="center" wrapText="1"/>
    </xf>
    <xf numFmtId="0" fontId="4" fillId="0" borderId="44" xfId="0" applyFont="1" applyBorder="1" applyAlignment="1">
      <alignment vertical="center" wrapText="1"/>
    </xf>
    <xf numFmtId="0" fontId="15" fillId="0" borderId="45" xfId="0" applyFont="1" applyBorder="1" applyAlignment="1">
      <alignment vertical="center" wrapText="1"/>
    </xf>
    <xf numFmtId="166" fontId="15" fillId="0" borderId="46" xfId="0" applyNumberFormat="1" applyFont="1" applyBorder="1" applyAlignment="1">
      <alignment horizontal="center" vertical="center" wrapText="1"/>
    </xf>
    <xf numFmtId="0" fontId="4" fillId="0" borderId="47" xfId="0" applyFont="1" applyBorder="1" applyAlignment="1">
      <alignment vertical="center" wrapText="1"/>
    </xf>
    <xf numFmtId="0" fontId="4" fillId="0" borderId="48" xfId="0" applyFont="1" applyBorder="1" applyAlignment="1">
      <alignment vertical="center" wrapText="1"/>
    </xf>
    <xf numFmtId="0" fontId="4" fillId="0" borderId="49" xfId="0" applyFont="1" applyBorder="1" applyAlignment="1">
      <alignment vertical="center" wrapText="1"/>
    </xf>
    <xf numFmtId="0" fontId="16" fillId="0" borderId="49" xfId="0" applyFont="1" applyBorder="1" applyAlignment="1">
      <alignment horizontal="center" vertical="center" wrapText="1"/>
    </xf>
    <xf numFmtId="0" fontId="4" fillId="8" borderId="28" xfId="0" applyFont="1" applyFill="1" applyBorder="1" applyAlignment="1">
      <alignment vertical="center" wrapText="1"/>
    </xf>
    <xf numFmtId="0" fontId="15" fillId="0" borderId="38" xfId="0" applyFont="1" applyBorder="1" applyAlignment="1">
      <alignment horizontal="center" vertical="center" wrapText="1"/>
    </xf>
    <xf numFmtId="0" fontId="0" fillId="0" borderId="0" xfId="0" applyAlignment="1">
      <alignment horizontal="center"/>
    </xf>
    <xf numFmtId="0" fontId="20" fillId="0" borderId="0" xfId="0" applyFont="1" applyAlignment="1">
      <alignment horizontal="left" vertical="center" wrapText="1"/>
    </xf>
    <xf numFmtId="0" fontId="21" fillId="0" borderId="0" xfId="0" applyFont="1"/>
    <xf numFmtId="0" fontId="22" fillId="0" borderId="50" xfId="0" applyFont="1" applyBorder="1" applyAlignment="1">
      <alignment horizontal="center" vertical="center"/>
    </xf>
    <xf numFmtId="0" fontId="22" fillId="0" borderId="50" xfId="0" applyFont="1" applyBorder="1" applyAlignment="1">
      <alignment horizontal="left" vertical="center" wrapText="1"/>
    </xf>
    <xf numFmtId="0" fontId="23" fillId="0" borderId="50" xfId="0" applyFont="1" applyBorder="1"/>
    <xf numFmtId="0" fontId="0" fillId="0" borderId="50" xfId="0" applyBorder="1" applyAlignment="1">
      <alignment horizontal="center"/>
    </xf>
    <xf numFmtId="0" fontId="24" fillId="0" borderId="50" xfId="0" applyFont="1" applyBorder="1" applyAlignment="1">
      <alignment vertical="center"/>
    </xf>
    <xf numFmtId="0" fontId="0" fillId="0" borderId="50" xfId="0" applyBorder="1" applyAlignment="1">
      <alignment horizontal="center" vertical="center"/>
    </xf>
    <xf numFmtId="0" fontId="24" fillId="0" borderId="50" xfId="0" applyFont="1" applyBorder="1" applyAlignment="1">
      <alignment horizontal="left" vertical="center" wrapText="1"/>
    </xf>
    <xf numFmtId="0" fontId="0" fillId="0" borderId="50" xfId="0" applyBorder="1"/>
    <xf numFmtId="0" fontId="20" fillId="0" borderId="50" xfId="0" applyFont="1" applyBorder="1"/>
    <xf numFmtId="0" fontId="22" fillId="0" borderId="50" xfId="0" applyFont="1" applyBorder="1" applyAlignment="1">
      <alignment vertical="center"/>
    </xf>
    <xf numFmtId="0" fontId="25" fillId="0" borderId="0" xfId="9" applyFont="1" applyAlignment="1">
      <alignment horizontal="center" vertical="center" wrapText="1"/>
    </xf>
    <xf numFmtId="0" fontId="26" fillId="0" borderId="0" xfId="9" applyFont="1" applyAlignment="1">
      <alignment horizontal="center" vertical="center" wrapText="1"/>
    </xf>
    <xf numFmtId="0" fontId="24" fillId="9" borderId="0" xfId="9" applyFill="1"/>
    <xf numFmtId="0" fontId="24" fillId="0" borderId="0" xfId="9"/>
    <xf numFmtId="0" fontId="24" fillId="10" borderId="0" xfId="9" applyFill="1"/>
    <xf numFmtId="0" fontId="27" fillId="11" borderId="43" xfId="9" applyFont="1" applyFill="1" applyBorder="1" applyAlignment="1">
      <alignment vertical="center" wrapText="1"/>
    </xf>
    <xf numFmtId="0" fontId="27" fillId="11" borderId="30" xfId="9" applyFont="1" applyFill="1" applyBorder="1" applyAlignment="1">
      <alignment vertical="center" wrapText="1"/>
    </xf>
    <xf numFmtId="0" fontId="27" fillId="11" borderId="31" xfId="9" applyFont="1" applyFill="1" applyBorder="1" applyAlignment="1">
      <alignment vertical="center" wrapText="1"/>
    </xf>
    <xf numFmtId="0" fontId="27" fillId="11" borderId="32" xfId="9" applyFont="1" applyFill="1" applyBorder="1" applyAlignment="1">
      <alignment vertical="center" wrapText="1"/>
    </xf>
    <xf numFmtId="0" fontId="27" fillId="10" borderId="31" xfId="9" applyFont="1" applyFill="1" applyBorder="1" applyAlignment="1">
      <alignment vertical="center" wrapText="1"/>
    </xf>
    <xf numFmtId="0" fontId="27" fillId="11" borderId="51" xfId="9" applyFont="1" applyFill="1" applyBorder="1" applyAlignment="1">
      <alignment vertical="center" wrapText="1"/>
    </xf>
    <xf numFmtId="0" fontId="27" fillId="11" borderId="27" xfId="9" applyFont="1" applyFill="1" applyBorder="1" applyAlignment="1">
      <alignment horizontal="center" vertical="center" wrapText="1"/>
    </xf>
    <xf numFmtId="0" fontId="27" fillId="9" borderId="27" xfId="9" applyFont="1" applyFill="1" applyBorder="1" applyAlignment="1">
      <alignment horizontal="center" vertical="center" wrapText="1"/>
    </xf>
    <xf numFmtId="0" fontId="27" fillId="10" borderId="27" xfId="9" applyFont="1" applyFill="1" applyBorder="1" applyAlignment="1">
      <alignment horizontal="center" vertical="center" wrapText="1"/>
    </xf>
    <xf numFmtId="3" fontId="28" fillId="0" borderId="27" xfId="9" applyNumberFormat="1" applyFont="1" applyBorder="1" applyAlignment="1">
      <alignment horizontal="center" wrapText="1"/>
    </xf>
    <xf numFmtId="0" fontId="28" fillId="0" borderId="27" xfId="9" applyFont="1" applyBorder="1" applyAlignment="1">
      <alignment horizontal="left" wrapText="1"/>
    </xf>
    <xf numFmtId="4" fontId="28" fillId="0" borderId="27" xfId="9" applyNumberFormat="1" applyFont="1" applyBorder="1" applyAlignment="1">
      <alignment horizontal="right" wrapText="1"/>
    </xf>
    <xf numFmtId="0" fontId="28" fillId="0" borderId="27" xfId="9" applyFont="1" applyBorder="1" applyAlignment="1">
      <alignment horizontal="right" wrapText="1"/>
    </xf>
    <xf numFmtId="0" fontId="28" fillId="10" borderId="27" xfId="9" applyFont="1" applyFill="1" applyBorder="1" applyAlignment="1">
      <alignment horizontal="right" wrapText="1"/>
    </xf>
    <xf numFmtId="0" fontId="28" fillId="10" borderId="27" xfId="9" applyFont="1" applyFill="1" applyBorder="1" applyAlignment="1">
      <alignment horizontal="left" wrapText="1"/>
    </xf>
    <xf numFmtId="0" fontId="29" fillId="10" borderId="27" xfId="9" applyFont="1" applyFill="1" applyBorder="1" applyAlignment="1">
      <alignment horizontal="right" wrapText="1"/>
    </xf>
    <xf numFmtId="3" fontId="28" fillId="9" borderId="27" xfId="9" applyNumberFormat="1" applyFont="1" applyFill="1" applyBorder="1" applyAlignment="1">
      <alignment horizontal="center" wrapText="1"/>
    </xf>
    <xf numFmtId="0" fontId="28" fillId="9" borderId="27" xfId="9" applyFont="1" applyFill="1" applyBorder="1" applyAlignment="1">
      <alignment horizontal="left" wrapText="1"/>
    </xf>
    <xf numFmtId="4" fontId="28" fillId="9" borderId="27" xfId="9" applyNumberFormat="1" applyFont="1" applyFill="1" applyBorder="1" applyAlignment="1">
      <alignment horizontal="right" wrapText="1"/>
    </xf>
    <xf numFmtId="0" fontId="28" fillId="9" borderId="27" xfId="9" applyFont="1" applyFill="1" applyBorder="1" applyAlignment="1">
      <alignment horizontal="right" wrapText="1"/>
    </xf>
    <xf numFmtId="0" fontId="0" fillId="12" borderId="0" xfId="0" applyFill="1"/>
    <xf numFmtId="0" fontId="20" fillId="0" borderId="52" xfId="0" applyFont="1" applyBorder="1" applyAlignment="1">
      <alignment horizontal="left" vertical="center" wrapText="1"/>
    </xf>
    <xf numFmtId="0" fontId="22" fillId="0" borderId="50" xfId="0" applyFont="1" applyBorder="1" applyAlignment="1">
      <alignment horizontal="left" vertical="center"/>
    </xf>
    <xf numFmtId="0" fontId="30" fillId="13" borderId="54" xfId="0" applyFont="1" applyFill="1" applyBorder="1" applyAlignment="1">
      <alignment horizontal="center" vertical="center" wrapText="1"/>
    </xf>
    <xf numFmtId="0" fontId="31" fillId="13" borderId="54" xfId="0" applyFont="1" applyFill="1" applyBorder="1" applyAlignment="1">
      <alignment vertical="center" wrapText="1"/>
    </xf>
    <xf numFmtId="0" fontId="24" fillId="12" borderId="50" xfId="0" applyFont="1" applyFill="1" applyBorder="1" applyAlignment="1">
      <alignment vertical="center"/>
    </xf>
    <xf numFmtId="0" fontId="32" fillId="13" borderId="54" xfId="0" applyFont="1" applyFill="1" applyBorder="1" applyAlignment="1">
      <alignment wrapText="1"/>
    </xf>
    <xf numFmtId="0" fontId="23" fillId="0" borderId="0" xfId="0" applyFont="1"/>
    <xf numFmtId="0" fontId="4" fillId="0" borderId="0" xfId="0" applyFont="1" applyAlignment="1">
      <alignment wrapText="1"/>
    </xf>
    <xf numFmtId="0" fontId="22" fillId="0" borderId="50" xfId="0" applyFont="1" applyBorder="1" applyAlignment="1">
      <alignment horizontal="center" vertical="center" wrapText="1"/>
    </xf>
    <xf numFmtId="0" fontId="24" fillId="0" borderId="50" xfId="0" applyFont="1" applyBorder="1" applyAlignment="1">
      <alignment horizontal="center" vertical="center" wrapText="1"/>
    </xf>
    <xf numFmtId="0" fontId="33" fillId="0" borderId="0" xfId="0" applyFont="1"/>
    <xf numFmtId="0" fontId="33" fillId="12" borderId="0" xfId="0" applyFont="1" applyFill="1"/>
    <xf numFmtId="0" fontId="34" fillId="0" borderId="0" xfId="0" applyFont="1" applyAlignment="1">
      <alignment horizontal="center" vertical="center"/>
    </xf>
    <xf numFmtId="0" fontId="7" fillId="12" borderId="0" xfId="0" applyFont="1" applyFill="1" applyAlignment="1">
      <alignment vertical="center"/>
    </xf>
    <xf numFmtId="49" fontId="35" fillId="0" borderId="0" xfId="0" applyNumberFormat="1" applyFont="1" applyAlignment="1">
      <alignment horizontal="left" vertical="center"/>
    </xf>
    <xf numFmtId="0" fontId="35" fillId="12" borderId="0" xfId="0" applyFont="1" applyFill="1" applyAlignment="1">
      <alignment horizontal="left" vertical="center"/>
    </xf>
    <xf numFmtId="4" fontId="6" fillId="12" borderId="0" xfId="0" applyNumberFormat="1" applyFont="1" applyFill="1" applyAlignment="1">
      <alignment horizontal="right" vertical="center"/>
    </xf>
    <xf numFmtId="3" fontId="14" fillId="12" borderId="0" xfId="0" applyNumberFormat="1" applyFont="1" applyFill="1" applyAlignment="1">
      <alignment horizontal="right" vertical="center"/>
    </xf>
    <xf numFmtId="3" fontId="7" fillId="12" borderId="0" xfId="0" applyNumberFormat="1" applyFont="1" applyFill="1" applyAlignment="1">
      <alignment horizontal="right" vertical="center"/>
    </xf>
    <xf numFmtId="0" fontId="7" fillId="4" borderId="0" xfId="0" applyFont="1" applyFill="1" applyAlignment="1">
      <alignment vertical="center"/>
    </xf>
    <xf numFmtId="169" fontId="6" fillId="0" borderId="50" xfId="0" applyNumberFormat="1" applyFont="1" applyBorder="1" applyAlignment="1">
      <alignment horizontal="center" vertical="center" wrapText="1"/>
    </xf>
    <xf numFmtId="0" fontId="6" fillId="14" borderId="50" xfId="0" applyFont="1" applyFill="1" applyBorder="1" applyAlignment="1">
      <alignment horizontal="center" vertical="center" wrapText="1"/>
    </xf>
    <xf numFmtId="0" fontId="6" fillId="0" borderId="50" xfId="0" applyFont="1" applyBorder="1" applyAlignment="1">
      <alignment horizontal="center" vertical="center" wrapText="1"/>
    </xf>
    <xf numFmtId="49" fontId="6" fillId="4" borderId="50" xfId="0" applyNumberFormat="1" applyFont="1" applyFill="1" applyBorder="1" applyAlignment="1">
      <alignment horizontal="center" vertical="center" wrapText="1"/>
    </xf>
    <xf numFmtId="3" fontId="6" fillId="15" borderId="50" xfId="0" applyNumberFormat="1" applyFont="1" applyFill="1" applyBorder="1" applyAlignment="1">
      <alignment horizontal="center" vertical="center" wrapText="1"/>
    </xf>
    <xf numFmtId="3" fontId="9" fillId="12" borderId="50" xfId="0" applyNumberFormat="1" applyFont="1" applyFill="1" applyBorder="1" applyAlignment="1">
      <alignment horizontal="center" vertical="center" wrapText="1"/>
    </xf>
    <xf numFmtId="3" fontId="6" fillId="14" borderId="50" xfId="0" applyNumberFormat="1" applyFont="1" applyFill="1" applyBorder="1" applyAlignment="1">
      <alignment horizontal="center" vertical="center" wrapText="1"/>
    </xf>
    <xf numFmtId="0" fontId="6" fillId="16" borderId="50" xfId="0" applyFont="1" applyFill="1" applyBorder="1" applyAlignment="1">
      <alignment horizontal="center" vertical="center" wrapText="1"/>
    </xf>
    <xf numFmtId="3" fontId="6" fillId="0" borderId="50" xfId="0" applyNumberFormat="1" applyFont="1" applyBorder="1" applyAlignment="1">
      <alignment horizontal="center" vertical="center"/>
    </xf>
    <xf numFmtId="169" fontId="7" fillId="0" borderId="50" xfId="0" applyNumberFormat="1" applyFont="1" applyBorder="1" applyAlignment="1">
      <alignment horizontal="center" vertical="center"/>
    </xf>
    <xf numFmtId="0" fontId="6" fillId="17" borderId="50" xfId="0" applyFont="1" applyFill="1" applyBorder="1" applyAlignment="1">
      <alignment vertical="center"/>
    </xf>
    <xf numFmtId="0" fontId="7" fillId="0" borderId="50" xfId="0" applyFont="1" applyBorder="1" applyAlignment="1">
      <alignment vertical="center" wrapText="1"/>
    </xf>
    <xf numFmtId="49" fontId="7" fillId="0" borderId="50" xfId="0" applyNumberFormat="1" applyFont="1" applyBorder="1" applyAlignment="1">
      <alignment horizontal="left" vertical="center"/>
    </xf>
    <xf numFmtId="3" fontId="7" fillId="12" borderId="50" xfId="0" applyNumberFormat="1" applyFont="1" applyFill="1" applyBorder="1" applyAlignment="1">
      <alignment horizontal="left" vertical="center"/>
    </xf>
    <xf numFmtId="3" fontId="6" fillId="15" borderId="50" xfId="0" applyNumberFormat="1" applyFont="1" applyFill="1" applyBorder="1" applyAlignment="1">
      <alignment horizontal="right" vertical="center"/>
    </xf>
    <xf numFmtId="168" fontId="8" fillId="12" borderId="50" xfId="0" applyNumberFormat="1" applyFont="1" applyFill="1" applyBorder="1" applyAlignment="1">
      <alignment horizontal="right" vertical="center"/>
    </xf>
    <xf numFmtId="168" fontId="5" fillId="14" borderId="50" xfId="0" applyNumberFormat="1" applyFont="1" applyFill="1" applyBorder="1" applyAlignment="1">
      <alignment horizontal="right" vertical="center"/>
    </xf>
    <xf numFmtId="165" fontId="10" fillId="4" borderId="50" xfId="0" applyNumberFormat="1" applyFont="1" applyFill="1" applyBorder="1" applyAlignment="1">
      <alignment vertical="center"/>
    </xf>
    <xf numFmtId="169" fontId="7" fillId="4" borderId="50" xfId="0" applyNumberFormat="1" applyFont="1" applyFill="1" applyBorder="1" applyAlignment="1">
      <alignment horizontal="center" vertical="center"/>
    </xf>
    <xf numFmtId="0" fontId="7" fillId="4" borderId="50" xfId="0" applyFont="1" applyFill="1" applyBorder="1" applyAlignment="1">
      <alignment vertical="center" wrapText="1"/>
    </xf>
    <xf numFmtId="49" fontId="7" fillId="4" borderId="50" xfId="0" applyNumberFormat="1" applyFont="1" applyFill="1" applyBorder="1" applyAlignment="1">
      <alignment horizontal="left" vertical="center"/>
    </xf>
    <xf numFmtId="3" fontId="7" fillId="14" borderId="50" xfId="0" applyNumberFormat="1" applyFont="1" applyFill="1" applyBorder="1" applyAlignment="1">
      <alignment horizontal="left" vertical="center"/>
    </xf>
    <xf numFmtId="165" fontId="6" fillId="17" borderId="50" xfId="0" applyNumberFormat="1" applyFont="1" applyFill="1" applyBorder="1" applyAlignment="1">
      <alignment vertical="center" wrapText="1"/>
    </xf>
    <xf numFmtId="165" fontId="10" fillId="18" borderId="50" xfId="0" applyNumberFormat="1" applyFont="1" applyFill="1" applyBorder="1" applyAlignment="1">
      <alignment vertical="center"/>
    </xf>
    <xf numFmtId="49" fontId="8" fillId="12" borderId="50" xfId="0" applyNumberFormat="1" applyFont="1" applyFill="1" applyBorder="1"/>
    <xf numFmtId="49" fontId="5" fillId="12" borderId="50" xfId="0" applyNumberFormat="1" applyFont="1" applyFill="1" applyBorder="1"/>
    <xf numFmtId="3" fontId="6" fillId="12" borderId="50" xfId="0" applyNumberFormat="1" applyFont="1" applyFill="1" applyBorder="1"/>
    <xf numFmtId="0" fontId="24" fillId="0" borderId="28" xfId="0" applyFont="1" applyBorder="1" applyAlignment="1">
      <alignment vertical="center"/>
    </xf>
    <xf numFmtId="0" fontId="24" fillId="0" borderId="28" xfId="0" applyFont="1" applyBorder="1" applyAlignment="1">
      <alignment wrapText="1"/>
    </xf>
    <xf numFmtId="0" fontId="24" fillId="0" borderId="56" xfId="0" applyFont="1" applyBorder="1" applyAlignment="1">
      <alignment wrapText="1"/>
    </xf>
    <xf numFmtId="0" fontId="24" fillId="0" borderId="34" xfId="0" applyFont="1" applyBorder="1" applyAlignment="1">
      <alignment wrapText="1"/>
    </xf>
    <xf numFmtId="0" fontId="24" fillId="0" borderId="57" xfId="0" applyFont="1" applyBorder="1" applyAlignment="1">
      <alignment wrapText="1"/>
    </xf>
    <xf numFmtId="0" fontId="22" fillId="19" borderId="58" xfId="0" applyFont="1" applyFill="1" applyBorder="1" applyAlignment="1">
      <alignment wrapText="1"/>
    </xf>
    <xf numFmtId="0" fontId="22" fillId="19" borderId="34" xfId="0" applyFont="1" applyFill="1" applyBorder="1" applyAlignment="1">
      <alignment wrapText="1"/>
    </xf>
    <xf numFmtId="0" fontId="22" fillId="0" borderId="56" xfId="0" applyFont="1" applyBorder="1" applyAlignment="1">
      <alignment wrapText="1"/>
    </xf>
    <xf numFmtId="0" fontId="22" fillId="0" borderId="28" xfId="0" applyFont="1" applyBorder="1" applyAlignment="1">
      <alignment wrapText="1"/>
    </xf>
    <xf numFmtId="22" fontId="24" fillId="20" borderId="58" xfId="0" applyNumberFormat="1" applyFont="1" applyFill="1" applyBorder="1" applyAlignment="1">
      <alignment horizontal="right" wrapText="1"/>
    </xf>
    <xf numFmtId="22" fontId="24" fillId="20" borderId="34" xfId="0" applyNumberFormat="1" applyFont="1" applyFill="1" applyBorder="1" applyAlignment="1">
      <alignment horizontal="right" wrapText="1"/>
    </xf>
    <xf numFmtId="0" fontId="24" fillId="20" borderId="34" xfId="0" applyFont="1" applyFill="1" applyBorder="1" applyAlignment="1">
      <alignment wrapText="1"/>
    </xf>
    <xf numFmtId="0" fontId="24" fillId="20" borderId="34" xfId="0" applyFont="1" applyFill="1" applyBorder="1" applyAlignment="1">
      <alignment horizontal="right" wrapText="1"/>
    </xf>
    <xf numFmtId="3" fontId="24" fillId="20" borderId="34" xfId="0" applyNumberFormat="1" applyFont="1" applyFill="1" applyBorder="1" applyAlignment="1">
      <alignment horizontal="right" wrapText="1"/>
    </xf>
    <xf numFmtId="0" fontId="24" fillId="0" borderId="49" xfId="0" applyFont="1" applyBorder="1" applyAlignment="1">
      <alignment horizontal="right" wrapText="1"/>
    </xf>
    <xf numFmtId="0" fontId="22" fillId="9" borderId="34" xfId="0" applyFont="1" applyFill="1" applyBorder="1" applyAlignment="1">
      <alignment horizontal="center" wrapText="1"/>
    </xf>
    <xf numFmtId="0" fontId="22" fillId="9" borderId="34" xfId="0" applyFont="1" applyFill="1" applyBorder="1" applyAlignment="1">
      <alignment wrapText="1"/>
    </xf>
    <xf numFmtId="0" fontId="24" fillId="9" borderId="34" xfId="0" applyFont="1" applyFill="1" applyBorder="1" applyAlignment="1">
      <alignment horizontal="right" wrapText="1"/>
    </xf>
    <xf numFmtId="0" fontId="24" fillId="0" borderId="28" xfId="0" applyFont="1" applyBorder="1" applyAlignment="1">
      <alignment horizontal="right" wrapText="1"/>
    </xf>
    <xf numFmtId="0" fontId="20" fillId="0" borderId="0" xfId="0" applyFont="1"/>
    <xf numFmtId="0" fontId="31" fillId="0" borderId="59" xfId="0" applyFont="1" applyBorder="1" applyAlignment="1">
      <alignment wrapText="1"/>
    </xf>
    <xf numFmtId="0" fontId="31" fillId="0" borderId="59" xfId="0" applyFont="1" applyBorder="1" applyAlignment="1">
      <alignment horizontal="center" wrapText="1"/>
    </xf>
    <xf numFmtId="0" fontId="31" fillId="0" borderId="59" xfId="0" applyFont="1" applyBorder="1" applyAlignment="1">
      <alignment horizontal="right" wrapText="1"/>
    </xf>
    <xf numFmtId="16" fontId="31" fillId="0" borderId="59" xfId="0" applyNumberFormat="1" applyFont="1" applyBorder="1" applyAlignment="1">
      <alignment horizontal="right" wrapText="1"/>
    </xf>
    <xf numFmtId="0" fontId="31" fillId="10" borderId="59" xfId="0" applyFont="1" applyFill="1" applyBorder="1" applyAlignment="1">
      <alignment horizontal="right" wrapText="1"/>
    </xf>
    <xf numFmtId="16" fontId="31" fillId="10" borderId="59" xfId="0" applyNumberFormat="1" applyFont="1" applyFill="1" applyBorder="1" applyAlignment="1">
      <alignment horizontal="right" wrapText="1"/>
    </xf>
    <xf numFmtId="0" fontId="31" fillId="10" borderId="59" xfId="0" applyFont="1" applyFill="1" applyBorder="1" applyAlignment="1">
      <alignment horizontal="center" wrapText="1"/>
    </xf>
    <xf numFmtId="0" fontId="31" fillId="21" borderId="59" xfId="0" applyFont="1" applyFill="1" applyBorder="1" applyAlignment="1">
      <alignment horizontal="center" wrapText="1"/>
    </xf>
    <xf numFmtId="3" fontId="31" fillId="21" borderId="59" xfId="0" applyNumberFormat="1" applyFont="1" applyFill="1" applyBorder="1" applyAlignment="1">
      <alignment horizontal="right" wrapText="1"/>
    </xf>
    <xf numFmtId="0" fontId="36" fillId="12" borderId="0" xfId="0" applyFont="1" applyFill="1"/>
    <xf numFmtId="0" fontId="7" fillId="12" borderId="0" xfId="0" applyFont="1" applyFill="1"/>
    <xf numFmtId="0" fontId="37" fillId="0" borderId="0" xfId="0" applyFont="1"/>
    <xf numFmtId="0" fontId="6" fillId="12" borderId="0" xfId="0" applyFont="1" applyFill="1"/>
    <xf numFmtId="0" fontId="37" fillId="12" borderId="0" xfId="0" applyFont="1" applyFill="1"/>
    <xf numFmtId="166" fontId="36" fillId="22" borderId="50" xfId="0" applyNumberFormat="1" applyFont="1" applyFill="1" applyBorder="1" applyAlignment="1">
      <alignment horizontal="center" vertical="center" wrapText="1"/>
    </xf>
    <xf numFmtId="0" fontId="6" fillId="23" borderId="50" xfId="0" applyFont="1" applyFill="1" applyBorder="1" applyAlignment="1">
      <alignment horizontal="center" vertical="center"/>
    </xf>
    <xf numFmtId="0" fontId="36" fillId="12" borderId="0" xfId="0" applyFont="1" applyFill="1" applyAlignment="1">
      <alignment vertical="center"/>
    </xf>
    <xf numFmtId="0" fontId="8" fillId="12" borderId="50" xfId="0" applyFont="1" applyFill="1" applyBorder="1" applyAlignment="1">
      <alignment horizontal="center" vertical="center" wrapText="1"/>
    </xf>
    <xf numFmtId="0" fontId="37" fillId="12" borderId="50" xfId="0" applyFont="1" applyFill="1" applyBorder="1" applyAlignment="1">
      <alignment vertical="center"/>
    </xf>
    <xf numFmtId="0" fontId="7" fillId="12" borderId="50" xfId="0" applyFont="1" applyFill="1" applyBorder="1" applyAlignment="1">
      <alignment vertical="center"/>
    </xf>
    <xf numFmtId="166" fontId="37" fillId="14" borderId="50" xfId="0" applyNumberFormat="1" applyFont="1" applyFill="1" applyBorder="1" applyAlignment="1">
      <alignment horizontal="left" vertical="center"/>
    </xf>
    <xf numFmtId="3" fontId="8" fillId="24" borderId="50" xfId="0" applyNumberFormat="1" applyFont="1" applyFill="1" applyBorder="1" applyAlignment="1">
      <alignment vertical="center"/>
    </xf>
    <xf numFmtId="0" fontId="37" fillId="12" borderId="0" xfId="0" applyFont="1" applyFill="1" applyAlignment="1">
      <alignment vertical="center"/>
    </xf>
    <xf numFmtId="0" fontId="8" fillId="23" borderId="50" xfId="0" applyFont="1" applyFill="1" applyBorder="1" applyAlignment="1">
      <alignment horizontal="center" vertical="center" wrapText="1"/>
    </xf>
    <xf numFmtId="0" fontId="36" fillId="23" borderId="50" xfId="0" applyFont="1" applyFill="1" applyBorder="1" applyAlignment="1">
      <alignment vertical="center"/>
    </xf>
    <xf numFmtId="0" fontId="7" fillId="23" borderId="50" xfId="0" applyFont="1" applyFill="1" applyBorder="1" applyAlignment="1">
      <alignment vertical="center" wrapText="1"/>
    </xf>
    <xf numFmtId="0" fontId="7" fillId="23" borderId="50" xfId="0" applyFont="1" applyFill="1" applyBorder="1" applyAlignment="1">
      <alignment vertical="center"/>
    </xf>
    <xf numFmtId="166" fontId="37" fillId="25" borderId="50" xfId="0" applyNumberFormat="1" applyFont="1" applyFill="1" applyBorder="1" applyAlignment="1">
      <alignment horizontal="left" vertical="center"/>
    </xf>
    <xf numFmtId="3" fontId="5" fillId="26" borderId="50" xfId="0" applyNumberFormat="1" applyFont="1" applyFill="1" applyBorder="1" applyAlignment="1">
      <alignment vertical="center"/>
    </xf>
    <xf numFmtId="0" fontId="8" fillId="12" borderId="50" xfId="0" applyFont="1" applyFill="1" applyBorder="1" applyAlignment="1">
      <alignment vertical="center"/>
    </xf>
    <xf numFmtId="0" fontId="38" fillId="23" borderId="50" xfId="0" applyFont="1" applyFill="1" applyBorder="1" applyAlignment="1">
      <alignment horizontal="left" vertical="center" wrapText="1"/>
    </xf>
    <xf numFmtId="0" fontId="6" fillId="23" borderId="50" xfId="0" applyFont="1" applyFill="1" applyBorder="1" applyAlignment="1">
      <alignment vertical="center"/>
    </xf>
    <xf numFmtId="166" fontId="8" fillId="12" borderId="50" xfId="0" applyNumberFormat="1" applyFont="1" applyFill="1" applyBorder="1" applyAlignment="1">
      <alignment horizontal="center" vertical="center" wrapText="1"/>
    </xf>
    <xf numFmtId="0" fontId="37" fillId="23" borderId="50" xfId="0" applyFont="1" applyFill="1" applyBorder="1" applyAlignment="1">
      <alignment vertical="center"/>
    </xf>
    <xf numFmtId="0" fontId="37" fillId="0" borderId="50" xfId="0" applyFont="1" applyBorder="1" applyAlignment="1">
      <alignment horizontal="center" vertical="center" wrapText="1"/>
    </xf>
    <xf numFmtId="0" fontId="8" fillId="0" borderId="50" xfId="0" applyFont="1" applyBorder="1" applyAlignment="1">
      <alignment horizontal="center" vertical="center" wrapText="1"/>
    </xf>
    <xf numFmtId="0" fontId="37" fillId="27" borderId="50" xfId="0" applyFont="1" applyFill="1" applyBorder="1" applyAlignment="1">
      <alignment horizontal="left" vertical="center" wrapText="1"/>
    </xf>
    <xf numFmtId="3" fontId="6" fillId="17" borderId="60" xfId="0" applyNumberFormat="1" applyFont="1" applyFill="1" applyBorder="1" applyAlignment="1">
      <alignment vertical="center"/>
    </xf>
    <xf numFmtId="0" fontId="39" fillId="23" borderId="50" xfId="0" applyFont="1" applyFill="1" applyBorder="1" applyAlignment="1">
      <alignment horizontal="center" vertical="center" wrapText="1"/>
    </xf>
    <xf numFmtId="166" fontId="37" fillId="23" borderId="50" xfId="0" applyNumberFormat="1" applyFont="1" applyFill="1" applyBorder="1" applyAlignment="1">
      <alignment vertical="center"/>
    </xf>
    <xf numFmtId="166" fontId="37" fillId="12" borderId="50" xfId="0" applyNumberFormat="1" applyFont="1" applyFill="1" applyBorder="1" applyAlignment="1">
      <alignment vertical="center"/>
    </xf>
    <xf numFmtId="166" fontId="36" fillId="10" borderId="50" xfId="0" applyNumberFormat="1" applyFont="1" applyFill="1" applyBorder="1" applyAlignment="1">
      <alignment vertical="center"/>
    </xf>
    <xf numFmtId="3" fontId="36" fillId="28" borderId="50" xfId="0" applyNumberFormat="1" applyFont="1" applyFill="1" applyBorder="1" applyAlignment="1">
      <alignment vertical="center"/>
    </xf>
    <xf numFmtId="166" fontId="37" fillId="12" borderId="0" xfId="0" applyNumberFormat="1" applyFont="1" applyFill="1" applyAlignment="1">
      <alignment vertical="center"/>
    </xf>
    <xf numFmtId="0" fontId="11" fillId="23" borderId="0" xfId="0" applyFont="1" applyFill="1" applyAlignment="1">
      <alignment vertical="center"/>
    </xf>
    <xf numFmtId="0" fontId="13" fillId="6" borderId="0" xfId="0" applyFont="1" applyFill="1" applyAlignment="1">
      <alignment horizontal="center" vertical="center"/>
    </xf>
    <xf numFmtId="0" fontId="13" fillId="6" borderId="0" xfId="0" applyFont="1" applyFill="1" applyAlignment="1">
      <alignment horizontal="center" vertical="center" wrapText="1"/>
    </xf>
    <xf numFmtId="0" fontId="11"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11" fillId="0" borderId="0" xfId="0" applyFont="1" applyAlignment="1">
      <alignment horizontal="left" vertical="center"/>
    </xf>
    <xf numFmtId="170" fontId="11" fillId="0" borderId="0" xfId="1" applyNumberFormat="1" applyFont="1" applyFill="1" applyBorder="1" applyAlignment="1">
      <alignment horizontal="left" vertical="center"/>
    </xf>
    <xf numFmtId="0" fontId="11" fillId="0" borderId="0" xfId="0" applyFont="1" applyAlignment="1">
      <alignment vertical="center" wrapText="1"/>
    </xf>
    <xf numFmtId="0" fontId="40" fillId="0" borderId="0" xfId="0" applyFont="1" applyAlignment="1">
      <alignment vertical="center"/>
    </xf>
    <xf numFmtId="0" fontId="11" fillId="23" borderId="0" xfId="0" applyFont="1" applyFill="1" applyAlignment="1">
      <alignment vertical="center" wrapText="1"/>
    </xf>
    <xf numFmtId="0" fontId="41" fillId="0" borderId="0" xfId="0" applyFont="1" applyAlignment="1">
      <alignment vertical="center"/>
    </xf>
    <xf numFmtId="170" fontId="41" fillId="0" borderId="0" xfId="1" applyNumberFormat="1" applyFont="1" applyFill="1" applyBorder="1" applyAlignment="1">
      <alignment horizontal="left" vertical="center"/>
    </xf>
    <xf numFmtId="3" fontId="13" fillId="0" borderId="0" xfId="0" applyNumberFormat="1" applyFont="1" applyAlignment="1">
      <alignment vertical="center"/>
    </xf>
    <xf numFmtId="3" fontId="11" fillId="0" borderId="0" xfId="0" applyNumberFormat="1" applyFont="1" applyAlignment="1">
      <alignment vertical="center"/>
    </xf>
    <xf numFmtId="0" fontId="13" fillId="0" borderId="0" xfId="0" applyFont="1" applyAlignment="1">
      <alignment vertical="center"/>
    </xf>
    <xf numFmtId="170" fontId="11" fillId="0" borderId="0" xfId="1" applyNumberFormat="1" applyFont="1" applyBorder="1" applyAlignment="1">
      <alignment horizontal="left" vertical="center"/>
    </xf>
    <xf numFmtId="3" fontId="12" fillId="0" borderId="0" xfId="0" applyNumberFormat="1" applyFont="1" applyAlignment="1">
      <alignment vertical="center"/>
    </xf>
    <xf numFmtId="49" fontId="8" fillId="0" borderId="0" xfId="0" applyNumberFormat="1" applyFont="1" applyAlignment="1">
      <alignment horizontal="left" vertical="center"/>
    </xf>
    <xf numFmtId="3" fontId="8" fillId="0" borderId="0" xfId="0" applyNumberFormat="1" applyFont="1" applyAlignment="1">
      <alignment horizontal="left" vertical="center" wrapText="1"/>
    </xf>
    <xf numFmtId="3" fontId="11" fillId="0" borderId="0" xfId="0" applyNumberFormat="1" applyFont="1" applyAlignment="1">
      <alignment horizontal="right" vertical="center"/>
    </xf>
    <xf numFmtId="49" fontId="7" fillId="0" borderId="0" xfId="0" applyNumberFormat="1" applyFont="1" applyAlignment="1">
      <alignment vertical="center"/>
    </xf>
    <xf numFmtId="3" fontId="7" fillId="0" borderId="0" xfId="0" applyNumberFormat="1" applyFont="1" applyAlignment="1">
      <alignment vertical="center" wrapText="1"/>
    </xf>
    <xf numFmtId="0" fontId="11" fillId="3" borderId="0" xfId="0" applyFont="1" applyFill="1" applyAlignment="1">
      <alignment vertical="center"/>
    </xf>
    <xf numFmtId="0" fontId="11" fillId="3" borderId="0" xfId="0" applyFont="1" applyFill="1" applyAlignment="1">
      <alignment horizontal="left" vertical="center"/>
    </xf>
    <xf numFmtId="0" fontId="11" fillId="29" borderId="0" xfId="0" applyFont="1" applyFill="1" applyAlignment="1">
      <alignment vertical="center" wrapText="1"/>
    </xf>
    <xf numFmtId="0" fontId="11" fillId="29" borderId="0" xfId="0" applyFont="1" applyFill="1" applyAlignment="1">
      <alignment vertical="center"/>
    </xf>
    <xf numFmtId="0" fontId="40" fillId="0" borderId="0" xfId="0" applyFont="1" applyAlignment="1">
      <alignment vertical="center" wrapText="1"/>
    </xf>
    <xf numFmtId="0" fontId="42" fillId="0" borderId="0" xfId="0" applyFont="1" applyAlignment="1">
      <alignment vertical="center"/>
    </xf>
    <xf numFmtId="3" fontId="36" fillId="10" borderId="60" xfId="7" applyNumberFormat="1" applyFont="1" applyFill="1" applyBorder="1" applyAlignment="1">
      <alignment vertical="center"/>
    </xf>
    <xf numFmtId="0" fontId="43" fillId="13" borderId="62" xfId="0" applyFont="1" applyFill="1" applyBorder="1" applyAlignment="1">
      <alignment vertical="center" wrapText="1"/>
    </xf>
    <xf numFmtId="0" fontId="43" fillId="13" borderId="61" xfId="0" applyFont="1" applyFill="1" applyBorder="1" applyAlignment="1">
      <alignment horizontal="right" vertical="center" wrapText="1"/>
    </xf>
    <xf numFmtId="3" fontId="36" fillId="0" borderId="60" xfId="7" applyNumberFormat="1" applyFont="1" applyBorder="1" applyAlignment="1">
      <alignment vertical="center" wrapText="1"/>
    </xf>
    <xf numFmtId="0" fontId="43" fillId="30" borderId="63" xfId="0" applyFont="1" applyFill="1" applyBorder="1" applyAlignment="1">
      <alignment horizontal="right" vertical="center" wrapText="1"/>
    </xf>
    <xf numFmtId="0" fontId="43" fillId="30" borderId="64" xfId="0" applyFont="1" applyFill="1" applyBorder="1" applyAlignment="1">
      <alignment vertical="center" wrapText="1"/>
    </xf>
    <xf numFmtId="3" fontId="36" fillId="0" borderId="50" xfId="7" applyNumberFormat="1" applyFont="1" applyBorder="1" applyAlignment="1">
      <alignment vertical="center"/>
    </xf>
    <xf numFmtId="0" fontId="43" fillId="30" borderId="65" xfId="0" applyFont="1" applyFill="1" applyBorder="1" applyAlignment="1">
      <alignment horizontal="right" vertical="center" wrapText="1"/>
    </xf>
    <xf numFmtId="0" fontId="43" fillId="30" borderId="66" xfId="0" applyFont="1" applyFill="1" applyBorder="1" applyAlignment="1">
      <alignment vertical="center" wrapText="1"/>
    </xf>
    <xf numFmtId="0" fontId="11" fillId="0" borderId="50" xfId="0" applyFont="1" applyBorder="1" applyAlignment="1">
      <alignment vertical="center"/>
    </xf>
    <xf numFmtId="3" fontId="11" fillId="0" borderId="50" xfId="0" applyNumberFormat="1" applyFont="1" applyBorder="1" applyAlignment="1">
      <alignment vertical="center"/>
    </xf>
    <xf numFmtId="0" fontId="13" fillId="0" borderId="50" xfId="0" applyFont="1" applyBorder="1" applyAlignment="1">
      <alignment vertical="center"/>
    </xf>
    <xf numFmtId="3" fontId="44" fillId="4" borderId="50" xfId="0" applyNumberFormat="1" applyFont="1" applyFill="1" applyBorder="1" applyAlignment="1">
      <alignment vertical="center"/>
    </xf>
    <xf numFmtId="3" fontId="45" fillId="4" borderId="0" xfId="0" applyNumberFormat="1" applyFont="1" applyFill="1" applyAlignment="1">
      <alignment vertical="center"/>
    </xf>
    <xf numFmtId="165" fontId="8" fillId="4" borderId="0" xfId="0" applyNumberFormat="1" applyFont="1" applyFill="1" applyAlignment="1">
      <alignment horizontal="right" vertical="center"/>
    </xf>
    <xf numFmtId="3" fontId="36" fillId="0" borderId="60" xfId="7" applyNumberFormat="1" applyFont="1" applyBorder="1" applyAlignment="1">
      <alignment vertical="center"/>
    </xf>
    <xf numFmtId="0" fontId="0" fillId="31" borderId="0" xfId="0" applyFill="1"/>
    <xf numFmtId="0" fontId="0" fillId="32" borderId="0" xfId="0" applyFill="1"/>
    <xf numFmtId="0" fontId="0" fillId="10" borderId="0" xfId="0" applyFill="1"/>
    <xf numFmtId="0" fontId="46" fillId="0" borderId="0" xfId="0" applyFont="1"/>
    <xf numFmtId="0" fontId="47" fillId="0" borderId="0" xfId="0" applyFont="1"/>
    <xf numFmtId="0" fontId="0" fillId="0" borderId="0" xfId="0" applyAlignment="1">
      <alignment horizontal="left" vertical="center"/>
    </xf>
    <xf numFmtId="0" fontId="0" fillId="0" borderId="0" xfId="0" applyAlignment="1">
      <alignment horizontal="left"/>
    </xf>
    <xf numFmtId="0" fontId="49" fillId="0" borderId="0" xfId="0" applyFont="1" applyAlignment="1">
      <alignment vertical="center"/>
    </xf>
    <xf numFmtId="0" fontId="48" fillId="0" borderId="0" xfId="0" applyFont="1" applyAlignment="1">
      <alignment horizontal="center" wrapText="1"/>
    </xf>
    <xf numFmtId="0" fontId="5" fillId="0" borderId="0" xfId="0" applyFont="1" applyAlignment="1">
      <alignment horizontal="left" vertical="center" wrapText="1"/>
    </xf>
    <xf numFmtId="0" fontId="5" fillId="0" borderId="0" xfId="0" applyFont="1" applyAlignment="1">
      <alignment horizontal="center" wrapText="1"/>
    </xf>
    <xf numFmtId="0" fontId="5" fillId="0" borderId="0" xfId="0" applyFont="1" applyAlignment="1">
      <alignment horizontal="left" wrapText="1"/>
    </xf>
    <xf numFmtId="0" fontId="50" fillId="0" borderId="0" xfId="0" applyFont="1" applyAlignment="1">
      <alignment vertical="center" wrapText="1"/>
    </xf>
    <xf numFmtId="0" fontId="8" fillId="0" borderId="0" xfId="0" applyFont="1" applyAlignment="1">
      <alignment vertical="center" wrapText="1"/>
    </xf>
    <xf numFmtId="0" fontId="5" fillId="0" borderId="0" xfId="0" applyFont="1" applyAlignment="1">
      <alignment horizontal="center" vertical="center" wrapText="1"/>
    </xf>
    <xf numFmtId="0" fontId="8" fillId="0" borderId="0" xfId="0" applyFont="1" applyAlignment="1">
      <alignment horizontal="left" vertical="center" wrapText="1"/>
    </xf>
    <xf numFmtId="171" fontId="8" fillId="0" borderId="0" xfId="0" applyNumberFormat="1" applyFont="1" applyAlignment="1">
      <alignment vertical="center" wrapText="1"/>
    </xf>
    <xf numFmtId="0" fontId="49" fillId="0" borderId="0" xfId="0" applyFont="1"/>
    <xf numFmtId="0" fontId="51" fillId="0" borderId="50" xfId="0" applyFont="1" applyBorder="1" applyAlignment="1">
      <alignment horizontal="center" vertical="center" wrapText="1"/>
    </xf>
    <xf numFmtId="0" fontId="5" fillId="0" borderId="50" xfId="0" applyFont="1" applyBorder="1" applyAlignment="1">
      <alignment horizontal="center" vertical="center" wrapText="1"/>
    </xf>
    <xf numFmtId="0" fontId="52" fillId="0" borderId="0" xfId="0" applyFont="1" applyAlignment="1">
      <alignment vertical="center"/>
    </xf>
    <xf numFmtId="172" fontId="5" fillId="0" borderId="50" xfId="0" applyNumberFormat="1" applyFont="1" applyBorder="1" applyAlignment="1">
      <alignment horizontal="left" vertical="center" wrapText="1"/>
    </xf>
    <xf numFmtId="172" fontId="5" fillId="0" borderId="50" xfId="0" applyNumberFormat="1" applyFont="1" applyBorder="1" applyAlignment="1">
      <alignment horizontal="center" vertical="center" wrapText="1"/>
    </xf>
    <xf numFmtId="0" fontId="4" fillId="0" borderId="50" xfId="0" applyFont="1" applyBorder="1"/>
    <xf numFmtId="0" fontId="5" fillId="33" borderId="50" xfId="0" applyFont="1" applyFill="1" applyBorder="1" applyAlignment="1">
      <alignment horizontal="left" vertical="center"/>
    </xf>
    <xf numFmtId="0" fontId="5" fillId="9" borderId="50" xfId="0" applyFont="1" applyFill="1" applyBorder="1" applyAlignment="1">
      <alignment horizontal="center" vertical="center"/>
    </xf>
    <xf numFmtId="0" fontId="5" fillId="0" borderId="50" xfId="0" applyFont="1" applyBorder="1" applyAlignment="1">
      <alignment horizontal="center" vertical="center"/>
    </xf>
    <xf numFmtId="3" fontId="6" fillId="34" borderId="50" xfId="0" applyNumberFormat="1" applyFont="1" applyFill="1" applyBorder="1" applyAlignment="1">
      <alignment vertical="center"/>
    </xf>
    <xf numFmtId="3" fontId="6" fillId="34" borderId="50" xfId="0" applyNumberFormat="1" applyFont="1" applyFill="1" applyBorder="1" applyAlignment="1">
      <alignment horizontal="left" vertical="center"/>
    </xf>
    <xf numFmtId="0" fontId="6" fillId="0" borderId="50" xfId="0" applyFont="1" applyBorder="1" applyAlignment="1">
      <alignment vertical="center"/>
    </xf>
    <xf numFmtId="0" fontId="53" fillId="0" borderId="50" xfId="0" applyFont="1" applyBorder="1" applyAlignment="1">
      <alignment horizontal="left" vertical="center"/>
    </xf>
    <xf numFmtId="0" fontId="53" fillId="0" borderId="50" xfId="0" applyFont="1" applyBorder="1" applyAlignment="1">
      <alignment horizontal="center" vertical="center"/>
    </xf>
    <xf numFmtId="173" fontId="8" fillId="0" borderId="50" xfId="0" applyNumberFormat="1" applyFont="1" applyBorder="1" applyAlignment="1">
      <alignment horizontal="center" vertical="center" wrapText="1"/>
    </xf>
    <xf numFmtId="171" fontId="8" fillId="0" borderId="50" xfId="0" applyNumberFormat="1" applyFont="1" applyBorder="1" applyAlignment="1">
      <alignment vertical="center" wrapText="1"/>
    </xf>
    <xf numFmtId="49" fontId="5" fillId="9" borderId="27" xfId="0" applyNumberFormat="1" applyFont="1" applyFill="1" applyBorder="1" applyAlignment="1">
      <alignment vertical="center" wrapText="1"/>
    </xf>
    <xf numFmtId="0" fontId="53" fillId="10" borderId="50" xfId="0" applyFont="1" applyFill="1" applyBorder="1" applyAlignment="1">
      <alignment horizontal="center" vertical="center"/>
    </xf>
    <xf numFmtId="0" fontId="53" fillId="9" borderId="50" xfId="0" applyFont="1" applyFill="1" applyBorder="1" applyAlignment="1">
      <alignment horizontal="left" vertical="center"/>
    </xf>
    <xf numFmtId="49" fontId="5" fillId="0" borderId="27" xfId="0" applyNumberFormat="1" applyFont="1" applyBorder="1" applyAlignment="1">
      <alignment vertical="center" wrapText="1"/>
    </xf>
    <xf numFmtId="0" fontId="53" fillId="10" borderId="50" xfId="0" applyFont="1" applyFill="1" applyBorder="1" applyAlignment="1">
      <alignment horizontal="left" vertical="center"/>
    </xf>
    <xf numFmtId="16" fontId="49" fillId="0" borderId="0" xfId="0" applyNumberFormat="1" applyFont="1"/>
    <xf numFmtId="0" fontId="6" fillId="35" borderId="50" xfId="0" applyFont="1" applyFill="1" applyBorder="1" applyAlignment="1">
      <alignment vertical="center"/>
    </xf>
    <xf numFmtId="0" fontId="5" fillId="0" borderId="50" xfId="0" applyFont="1" applyBorder="1" applyAlignment="1">
      <alignment vertical="center"/>
    </xf>
    <xf numFmtId="49" fontId="5" fillId="0" borderId="50" xfId="0" applyNumberFormat="1" applyFont="1" applyBorder="1" applyAlignment="1">
      <alignment vertical="center" wrapText="1"/>
    </xf>
    <xf numFmtId="169" fontId="7" fillId="36" borderId="50" xfId="0" applyNumberFormat="1" applyFont="1" applyFill="1" applyBorder="1" applyAlignment="1">
      <alignment horizontal="center" vertical="center"/>
    </xf>
    <xf numFmtId="0" fontId="5" fillId="36" borderId="67" xfId="0" applyFont="1" applyFill="1" applyBorder="1" applyAlignment="1">
      <alignment vertical="center"/>
    </xf>
    <xf numFmtId="171" fontId="8" fillId="31" borderId="50" xfId="0" applyNumberFormat="1" applyFont="1" applyFill="1" applyBorder="1" applyAlignment="1">
      <alignment vertical="center" wrapText="1"/>
    </xf>
    <xf numFmtId="0" fontId="52" fillId="31" borderId="0" xfId="0" applyFont="1" applyFill="1" applyAlignment="1">
      <alignment vertical="center"/>
    </xf>
    <xf numFmtId="0" fontId="52" fillId="31" borderId="0" xfId="0" applyFont="1" applyFill="1"/>
    <xf numFmtId="0" fontId="6" fillId="36" borderId="67" xfId="0" applyFont="1" applyFill="1" applyBorder="1" applyAlignment="1">
      <alignment vertical="center"/>
    </xf>
    <xf numFmtId="0" fontId="11" fillId="31" borderId="0" xfId="0" applyFont="1" applyFill="1"/>
    <xf numFmtId="169" fontId="7" fillId="31" borderId="50" xfId="0" applyNumberFormat="1" applyFont="1" applyFill="1" applyBorder="1" applyAlignment="1">
      <alignment horizontal="center" vertical="center"/>
    </xf>
    <xf numFmtId="49" fontId="5" fillId="31" borderId="50" xfId="0" applyNumberFormat="1" applyFont="1" applyFill="1" applyBorder="1" applyAlignment="1">
      <alignment vertical="center" wrapText="1"/>
    </xf>
    <xf numFmtId="0" fontId="49" fillId="31" borderId="0" xfId="0" applyFont="1" applyFill="1"/>
    <xf numFmtId="0" fontId="36" fillId="17" borderId="50" xfId="7" applyFont="1" applyFill="1" applyBorder="1" applyAlignment="1">
      <alignment vertical="center"/>
    </xf>
    <xf numFmtId="0" fontId="52" fillId="0" borderId="0" xfId="0" applyFont="1"/>
    <xf numFmtId="169" fontId="7" fillId="0" borderId="69" xfId="0" applyNumberFormat="1" applyFont="1" applyBorder="1" applyAlignment="1">
      <alignment horizontal="center" vertical="center"/>
    </xf>
    <xf numFmtId="0" fontId="5" fillId="0" borderId="70" xfId="0" applyFont="1" applyBorder="1" applyAlignment="1">
      <alignment vertical="center"/>
    </xf>
    <xf numFmtId="169" fontId="7" fillId="32" borderId="50" xfId="0" applyNumberFormat="1" applyFont="1" applyFill="1" applyBorder="1" applyAlignment="1">
      <alignment horizontal="center" vertical="center"/>
    </xf>
    <xf numFmtId="0" fontId="5" fillId="32" borderId="50" xfId="0" applyFont="1" applyFill="1" applyBorder="1" applyAlignment="1">
      <alignment vertical="center"/>
    </xf>
    <xf numFmtId="0" fontId="49" fillId="32" borderId="0" xfId="0" applyFont="1" applyFill="1"/>
    <xf numFmtId="174" fontId="54" fillId="0" borderId="0" xfId="0" applyNumberFormat="1" applyFont="1" applyAlignment="1">
      <alignment horizontal="left" vertical="center" wrapText="1"/>
    </xf>
    <xf numFmtId="3" fontId="6" fillId="37" borderId="50" xfId="0" applyNumberFormat="1" applyFont="1" applyFill="1" applyBorder="1" applyAlignment="1">
      <alignment vertical="center"/>
    </xf>
    <xf numFmtId="171" fontId="8" fillId="10" borderId="50" xfId="0" applyNumberFormat="1" applyFont="1" applyFill="1" applyBorder="1" applyAlignment="1">
      <alignment vertical="center" wrapText="1"/>
    </xf>
    <xf numFmtId="0" fontId="49" fillId="10" borderId="0" xfId="0" applyFont="1" applyFill="1"/>
    <xf numFmtId="0" fontId="50" fillId="0" borderId="50" xfId="0" applyFont="1" applyBorder="1"/>
    <xf numFmtId="0" fontId="5" fillId="0" borderId="50" xfId="0" applyFont="1" applyBorder="1" applyAlignment="1">
      <alignment vertical="center" wrapText="1"/>
    </xf>
    <xf numFmtId="14" fontId="37" fillId="0" borderId="50" xfId="7" applyNumberFormat="1" applyFont="1" applyBorder="1" applyAlignment="1">
      <alignment horizontal="left" vertical="center"/>
    </xf>
    <xf numFmtId="0" fontId="53" fillId="9" borderId="50" xfId="0" applyFont="1" applyFill="1" applyBorder="1" applyAlignment="1">
      <alignment horizontal="center" vertical="center"/>
    </xf>
    <xf numFmtId="169" fontId="55" fillId="0" borderId="50" xfId="0" applyNumberFormat="1" applyFont="1" applyBorder="1" applyAlignment="1">
      <alignment horizontal="center" vertical="center"/>
    </xf>
    <xf numFmtId="0" fontId="56" fillId="0" borderId="50" xfId="0" applyFont="1" applyBorder="1"/>
    <xf numFmtId="3" fontId="57" fillId="17" borderId="50" xfId="0" applyNumberFormat="1" applyFont="1" applyFill="1" applyBorder="1" applyAlignment="1">
      <alignment vertical="center"/>
    </xf>
    <xf numFmtId="0" fontId="58" fillId="0" borderId="50" xfId="0" applyFont="1" applyBorder="1" applyAlignment="1">
      <alignment horizontal="left" vertical="center"/>
    </xf>
    <xf numFmtId="0" fontId="58" fillId="0" borderId="50" xfId="0" applyFont="1" applyBorder="1" applyAlignment="1">
      <alignment horizontal="center" vertical="center"/>
    </xf>
    <xf numFmtId="0" fontId="58" fillId="10" borderId="50" xfId="0" applyFont="1" applyFill="1" applyBorder="1" applyAlignment="1">
      <alignment horizontal="center" vertical="center"/>
    </xf>
    <xf numFmtId="173" fontId="55" fillId="0" borderId="50" xfId="0" applyNumberFormat="1" applyFont="1" applyBorder="1" applyAlignment="1">
      <alignment horizontal="center" vertical="center" wrapText="1"/>
    </xf>
    <xf numFmtId="171" fontId="55" fillId="0" borderId="50" xfId="0" applyNumberFormat="1" applyFont="1" applyBorder="1" applyAlignment="1">
      <alignment vertical="center" wrapText="1"/>
    </xf>
    <xf numFmtId="0" fontId="58" fillId="0" borderId="0" xfId="0" applyFont="1"/>
    <xf numFmtId="0" fontId="59" fillId="0" borderId="50" xfId="0" applyFont="1" applyBorder="1"/>
    <xf numFmtId="3" fontId="36" fillId="17" borderId="50" xfId="0" applyNumberFormat="1" applyFont="1" applyFill="1" applyBorder="1" applyAlignment="1">
      <alignment vertical="center"/>
    </xf>
    <xf numFmtId="0" fontId="40" fillId="0" borderId="0" xfId="0" applyFont="1"/>
    <xf numFmtId="169" fontId="37" fillId="0" borderId="50" xfId="0" applyNumberFormat="1" applyFont="1" applyBorder="1" applyAlignment="1">
      <alignment horizontal="center" vertical="center"/>
    </xf>
    <xf numFmtId="0" fontId="36" fillId="0" borderId="50" xfId="0" applyFont="1" applyBorder="1" applyAlignment="1">
      <alignment vertical="center" wrapText="1"/>
    </xf>
    <xf numFmtId="0" fontId="60" fillId="0" borderId="0" xfId="0" applyFont="1" applyAlignment="1">
      <alignment vertical="center"/>
    </xf>
    <xf numFmtId="3" fontId="36" fillId="38" borderId="50" xfId="0" applyNumberFormat="1" applyFont="1" applyFill="1" applyBorder="1" applyAlignment="1">
      <alignment vertical="center"/>
    </xf>
    <xf numFmtId="49" fontId="8" fillId="4" borderId="50" xfId="0" applyNumberFormat="1" applyFont="1" applyFill="1" applyBorder="1" applyAlignment="1">
      <alignment horizontal="left" vertical="center"/>
    </xf>
    <xf numFmtId="169" fontId="37" fillId="23" borderId="50" xfId="0" applyNumberFormat="1" applyFont="1" applyFill="1" applyBorder="1" applyAlignment="1">
      <alignment horizontal="center" vertical="center"/>
    </xf>
    <xf numFmtId="3" fontId="36" fillId="39" borderId="50" xfId="0" applyNumberFormat="1" applyFont="1" applyFill="1" applyBorder="1" applyAlignment="1">
      <alignment vertical="center"/>
    </xf>
    <xf numFmtId="16" fontId="60" fillId="0" borderId="0" xfId="0" applyNumberFormat="1" applyFont="1" applyAlignment="1">
      <alignment vertical="center"/>
    </xf>
    <xf numFmtId="0" fontId="50" fillId="0" borderId="0" xfId="0" applyFont="1"/>
    <xf numFmtId="0" fontId="8" fillId="0" borderId="0" xfId="0" applyFont="1"/>
    <xf numFmtId="0" fontId="8" fillId="0" borderId="0" xfId="0" applyFont="1" applyAlignment="1">
      <alignment horizontal="left"/>
    </xf>
    <xf numFmtId="0" fontId="15" fillId="0" borderId="0" xfId="0" applyFont="1"/>
    <xf numFmtId="0" fontId="4" fillId="0" borderId="0" xfId="0" applyFont="1" applyAlignment="1">
      <alignment horizontal="left" vertical="center"/>
    </xf>
    <xf numFmtId="0" fontId="15" fillId="0" borderId="0" xfId="0" applyFont="1" applyAlignment="1">
      <alignment horizontal="right"/>
    </xf>
    <xf numFmtId="0" fontId="15" fillId="7" borderId="0" xfId="0" applyFont="1" applyFill="1" applyAlignment="1">
      <alignment horizontal="right"/>
    </xf>
    <xf numFmtId="0" fontId="15" fillId="40" borderId="0" xfId="0" applyFont="1" applyFill="1" applyAlignment="1">
      <alignment horizontal="right"/>
    </xf>
    <xf numFmtId="0" fontId="61" fillId="0" borderId="0" xfId="0" applyFont="1" applyAlignment="1">
      <alignment vertical="center"/>
    </xf>
    <xf numFmtId="0" fontId="62" fillId="41" borderId="71" xfId="0" applyFont="1" applyFill="1" applyBorder="1" applyAlignment="1">
      <alignment vertical="center" wrapText="1"/>
    </xf>
    <xf numFmtId="0" fontId="63" fillId="41" borderId="71" xfId="0" applyFont="1" applyFill="1" applyBorder="1" applyAlignment="1">
      <alignment horizontal="left" vertical="center" wrapText="1"/>
    </xf>
    <xf numFmtId="0" fontId="15" fillId="42" borderId="0" xfId="0" applyFont="1" applyFill="1" applyAlignment="1">
      <alignment horizontal="right"/>
    </xf>
    <xf numFmtId="0" fontId="64" fillId="0" borderId="0" xfId="0" applyFont="1" applyAlignment="1">
      <alignment horizontal="left" vertical="center" wrapText="1"/>
    </xf>
    <xf numFmtId="0" fontId="15" fillId="43" borderId="0" xfId="0" applyFont="1" applyFill="1" applyAlignment="1">
      <alignment horizontal="right"/>
    </xf>
    <xf numFmtId="0" fontId="15" fillId="3" borderId="0" xfId="0" applyFont="1" applyFill="1" applyAlignment="1">
      <alignment horizontal="right"/>
    </xf>
    <xf numFmtId="0" fontId="49" fillId="0" borderId="0" xfId="0" applyFont="1" applyAlignment="1">
      <alignment horizontal="center"/>
    </xf>
    <xf numFmtId="0" fontId="47" fillId="0" borderId="0" xfId="0" applyFont="1" applyAlignment="1">
      <alignment horizontal="center" vertical="center"/>
    </xf>
    <xf numFmtId="0" fontId="65" fillId="0" borderId="0" xfId="0" applyFont="1"/>
    <xf numFmtId="0" fontId="66" fillId="0" borderId="0" xfId="0" applyFont="1"/>
    <xf numFmtId="0" fontId="67" fillId="0" borderId="0" xfId="0" applyFont="1" applyAlignment="1">
      <alignment horizontal="center" vertical="center"/>
    </xf>
    <xf numFmtId="0" fontId="67" fillId="9" borderId="0" xfId="0" applyFont="1" applyFill="1" applyAlignment="1">
      <alignment horizontal="center" vertical="center"/>
    </xf>
    <xf numFmtId="0" fontId="67" fillId="12" borderId="0" xfId="0" applyFont="1" applyFill="1" applyAlignment="1">
      <alignment horizontal="center" vertical="center"/>
    </xf>
    <xf numFmtId="0" fontId="67" fillId="27" borderId="0" xfId="0" applyFont="1" applyFill="1" applyAlignment="1">
      <alignment horizontal="center" vertical="center"/>
    </xf>
    <xf numFmtId="0" fontId="67" fillId="44" borderId="0" xfId="0" applyFont="1" applyFill="1" applyAlignment="1">
      <alignment horizontal="center" vertical="center"/>
    </xf>
    <xf numFmtId="0" fontId="33" fillId="45" borderId="72" xfId="0" applyFont="1" applyFill="1" applyBorder="1" applyAlignment="1">
      <alignment vertical="center" wrapText="1"/>
    </xf>
    <xf numFmtId="0" fontId="33" fillId="45" borderId="57" xfId="0" applyFont="1" applyFill="1" applyBorder="1" applyAlignment="1">
      <alignment vertical="center" wrapText="1"/>
    </xf>
    <xf numFmtId="0" fontId="33" fillId="47" borderId="57" xfId="0" applyFont="1" applyFill="1" applyBorder="1" applyAlignment="1">
      <alignment vertical="center" wrapText="1"/>
    </xf>
    <xf numFmtId="0" fontId="33" fillId="0" borderId="28" xfId="0" applyFont="1" applyBorder="1" applyAlignment="1">
      <alignment vertical="center" wrapText="1"/>
    </xf>
    <xf numFmtId="0" fontId="65" fillId="0" borderId="0" xfId="0" applyFont="1" applyAlignment="1">
      <alignment horizontal="center" vertical="center"/>
    </xf>
    <xf numFmtId="0" fontId="70" fillId="45" borderId="58" xfId="0" applyFont="1" applyFill="1" applyBorder="1" applyAlignment="1">
      <alignment horizontal="center" vertical="center" wrapText="1"/>
    </xf>
    <xf numFmtId="0" fontId="70" fillId="45" borderId="34" xfId="0" applyFont="1" applyFill="1" applyBorder="1" applyAlignment="1">
      <alignment horizontal="center" vertical="center" wrapText="1"/>
    </xf>
    <xf numFmtId="0" fontId="70" fillId="9" borderId="34" xfId="0" applyFont="1" applyFill="1" applyBorder="1" applyAlignment="1">
      <alignment horizontal="center" vertical="center" wrapText="1"/>
    </xf>
    <xf numFmtId="0" fontId="71" fillId="19" borderId="34" xfId="0" applyFont="1" applyFill="1" applyBorder="1" applyAlignment="1">
      <alignment horizontal="center" vertical="center" wrapText="1"/>
    </xf>
    <xf numFmtId="0" fontId="72" fillId="27" borderId="34" xfId="0" applyFont="1" applyFill="1" applyBorder="1" applyAlignment="1">
      <alignment horizontal="center" vertical="center" wrapText="1"/>
    </xf>
    <xf numFmtId="0" fontId="71" fillId="48" borderId="34" xfId="0" applyFont="1" applyFill="1" applyBorder="1" applyAlignment="1">
      <alignment horizontal="center" vertical="center" wrapText="1"/>
    </xf>
    <xf numFmtId="0" fontId="71" fillId="47" borderId="34" xfId="0" applyFont="1" applyFill="1" applyBorder="1" applyAlignment="1">
      <alignment horizontal="center" vertical="center" wrapText="1"/>
    </xf>
    <xf numFmtId="0" fontId="69" fillId="9" borderId="34" xfId="0" applyFont="1" applyFill="1" applyBorder="1" applyAlignment="1">
      <alignment horizontal="center" vertical="center" wrapText="1"/>
    </xf>
    <xf numFmtId="0" fontId="70" fillId="46" borderId="34" xfId="0" applyFont="1" applyFill="1" applyBorder="1" applyAlignment="1">
      <alignment horizontal="center" vertical="center" wrapText="1"/>
    </xf>
    <xf numFmtId="0" fontId="70" fillId="27" borderId="34" xfId="0" applyFont="1" applyFill="1" applyBorder="1" applyAlignment="1">
      <alignment horizontal="center" vertical="center" wrapText="1"/>
    </xf>
    <xf numFmtId="0" fontId="70" fillId="49" borderId="34" xfId="0" applyFont="1" applyFill="1" applyBorder="1" applyAlignment="1">
      <alignment horizontal="center" vertical="center" wrapText="1"/>
    </xf>
    <xf numFmtId="0" fontId="70" fillId="47" borderId="34" xfId="0" applyFont="1" applyFill="1" applyBorder="1" applyAlignment="1">
      <alignment horizontal="center" vertical="center" wrapText="1"/>
    </xf>
    <xf numFmtId="0" fontId="70" fillId="47" borderId="49" xfId="0" applyFont="1" applyFill="1" applyBorder="1" applyAlignment="1">
      <alignment horizontal="center" vertical="center" wrapText="1"/>
    </xf>
    <xf numFmtId="0" fontId="73" fillId="50" borderId="27" xfId="0" applyFont="1" applyFill="1" applyBorder="1" applyAlignment="1">
      <alignment horizontal="center" vertical="center" wrapText="1"/>
    </xf>
    <xf numFmtId="0" fontId="74" fillId="0" borderId="28" xfId="0" applyFont="1" applyBorder="1" applyAlignment="1">
      <alignment horizontal="center" vertical="center" wrapText="1"/>
    </xf>
    <xf numFmtId="0" fontId="74" fillId="0" borderId="28" xfId="0" applyFont="1" applyBorder="1" applyAlignment="1">
      <alignment horizontal="center" wrapText="1"/>
    </xf>
    <xf numFmtId="0" fontId="74" fillId="47" borderId="28" xfId="0" applyFont="1" applyFill="1" applyBorder="1" applyAlignment="1">
      <alignment wrapText="1"/>
    </xf>
    <xf numFmtId="0" fontId="75" fillId="0" borderId="28" xfId="0" applyFont="1" applyBorder="1" applyAlignment="1">
      <alignment horizontal="center" wrapText="1"/>
    </xf>
    <xf numFmtId="170" fontId="34" fillId="0" borderId="28" xfId="1" applyNumberFormat="1" applyFont="1" applyBorder="1" applyAlignment="1">
      <alignment horizontal="center" vertical="center" wrapText="1"/>
    </xf>
    <xf numFmtId="0" fontId="34" fillId="0" borderId="28" xfId="0" applyFont="1" applyBorder="1" applyAlignment="1">
      <alignment horizontal="center" vertical="center" wrapText="1"/>
    </xf>
    <xf numFmtId="0" fontId="65" fillId="0" borderId="28" xfId="0" applyFont="1" applyBorder="1" applyAlignment="1">
      <alignment horizontal="center" vertical="center" wrapText="1"/>
    </xf>
    <xf numFmtId="0" fontId="33" fillId="51" borderId="28" xfId="0" applyFont="1" applyFill="1" applyBorder="1" applyAlignment="1">
      <alignment vertical="center" wrapText="1"/>
    </xf>
    <xf numFmtId="0" fontId="33" fillId="52" borderId="28" xfId="0" applyFont="1" applyFill="1" applyBorder="1" applyAlignment="1">
      <alignment vertical="center" wrapText="1"/>
    </xf>
    <xf numFmtId="0" fontId="74" fillId="52" borderId="28" xfId="0" applyFont="1" applyFill="1" applyBorder="1" applyAlignment="1">
      <alignment horizontal="center" vertical="center" wrapText="1"/>
    </xf>
    <xf numFmtId="0" fontId="76" fillId="52" borderId="28" xfId="0" applyFont="1" applyFill="1" applyBorder="1" applyAlignment="1">
      <alignment horizontal="center" vertical="center" wrapText="1"/>
    </xf>
    <xf numFmtId="0" fontId="74" fillId="0" borderId="0" xfId="0" applyFont="1" applyAlignment="1">
      <alignment horizontal="left" vertical="center" wrapText="1"/>
    </xf>
    <xf numFmtId="0" fontId="77" fillId="0" borderId="28" xfId="0" applyFont="1" applyBorder="1" applyAlignment="1">
      <alignment horizontal="center" wrapText="1"/>
    </xf>
    <xf numFmtId="0" fontId="74" fillId="51" borderId="28" xfId="0" applyFont="1" applyFill="1" applyBorder="1" applyAlignment="1">
      <alignment horizontal="center" vertical="center" wrapText="1"/>
    </xf>
    <xf numFmtId="0" fontId="74" fillId="0" borderId="28" xfId="0" applyFont="1" applyBorder="1" applyAlignment="1">
      <alignment wrapText="1"/>
    </xf>
    <xf numFmtId="0" fontId="78" fillId="0" borderId="28" xfId="0" applyFont="1" applyBorder="1" applyAlignment="1">
      <alignment horizontal="center" wrapText="1"/>
    </xf>
    <xf numFmtId="0" fontId="33" fillId="13" borderId="28" xfId="0" applyFont="1" applyFill="1" applyBorder="1" applyAlignment="1">
      <alignment vertical="center" wrapText="1"/>
    </xf>
    <xf numFmtId="0" fontId="79" fillId="0" borderId="28" xfId="0" applyFont="1" applyBorder="1" applyAlignment="1">
      <alignment horizontal="center" wrapText="1"/>
    </xf>
    <xf numFmtId="0" fontId="34" fillId="9" borderId="28" xfId="0" applyFont="1" applyFill="1" applyBorder="1" applyAlignment="1">
      <alignment horizontal="center" vertical="center" wrapText="1"/>
    </xf>
    <xf numFmtId="0" fontId="65" fillId="9" borderId="28" xfId="0" applyFont="1" applyFill="1" applyBorder="1" applyAlignment="1">
      <alignment horizontal="center" vertical="center" wrapText="1"/>
    </xf>
    <xf numFmtId="0" fontId="76" fillId="0" borderId="28" xfId="0" applyFont="1" applyBorder="1" applyAlignment="1">
      <alignment horizontal="center" vertical="center" wrapText="1"/>
    </xf>
    <xf numFmtId="0" fontId="74" fillId="13" borderId="28" xfId="0" applyFont="1" applyFill="1" applyBorder="1" applyAlignment="1">
      <alignment horizontal="center" vertical="center" wrapText="1"/>
    </xf>
    <xf numFmtId="0" fontId="74" fillId="53" borderId="28" xfId="0" applyFont="1" applyFill="1" applyBorder="1" applyAlignment="1">
      <alignment horizontal="center" vertical="center" wrapText="1"/>
    </xf>
    <xf numFmtId="0" fontId="33" fillId="0" borderId="28" xfId="0" applyFont="1" applyBorder="1" applyAlignment="1">
      <alignment wrapText="1"/>
    </xf>
    <xf numFmtId="3" fontId="34" fillId="0" borderId="28" xfId="0" applyNumberFormat="1" applyFont="1" applyBorder="1" applyAlignment="1">
      <alignment horizontal="center" vertical="center" wrapText="1"/>
    </xf>
    <xf numFmtId="0" fontId="74" fillId="9" borderId="28" xfId="0" applyFont="1" applyFill="1" applyBorder="1" applyAlignment="1">
      <alignment horizontal="center" vertical="center" wrapText="1"/>
    </xf>
    <xf numFmtId="0" fontId="74" fillId="9" borderId="28" xfId="0" applyFont="1" applyFill="1" applyBorder="1" applyAlignment="1">
      <alignment vertical="center" wrapText="1"/>
    </xf>
    <xf numFmtId="0" fontId="33" fillId="54" borderId="28" xfId="0" applyFont="1" applyFill="1" applyBorder="1" applyAlignment="1">
      <alignment vertical="center" wrapText="1"/>
    </xf>
    <xf numFmtId="0" fontId="74" fillId="33" borderId="28" xfId="0" applyFont="1" applyFill="1" applyBorder="1" applyAlignment="1">
      <alignment horizontal="center" vertical="center" wrapText="1"/>
    </xf>
    <xf numFmtId="0" fontId="76" fillId="53" borderId="28" xfId="0" applyFont="1" applyFill="1" applyBorder="1" applyAlignment="1">
      <alignment horizontal="center" vertical="center" wrapText="1"/>
    </xf>
    <xf numFmtId="0" fontId="33" fillId="53" borderId="28" xfId="0" applyFont="1" applyFill="1" applyBorder="1" applyAlignment="1">
      <alignment vertical="center" wrapText="1"/>
    </xf>
    <xf numFmtId="0" fontId="33" fillId="53" borderId="28" xfId="0" applyFont="1" applyFill="1" applyBorder="1" applyAlignment="1">
      <alignment wrapText="1"/>
    </xf>
    <xf numFmtId="0" fontId="74" fillId="54" borderId="28" xfId="0" applyFont="1" applyFill="1" applyBorder="1" applyAlignment="1">
      <alignment horizontal="center" vertical="center" wrapText="1"/>
    </xf>
    <xf numFmtId="0" fontId="74" fillId="0" borderId="28" xfId="0" applyFont="1" applyBorder="1" applyAlignment="1">
      <alignment vertical="center" wrapText="1"/>
    </xf>
    <xf numFmtId="0" fontId="80" fillId="0" borderId="28" xfId="0" applyFont="1" applyBorder="1" applyAlignment="1">
      <alignment horizontal="center" wrapText="1"/>
    </xf>
    <xf numFmtId="0" fontId="81" fillId="0" borderId="28" xfId="0" applyFont="1" applyBorder="1" applyAlignment="1">
      <alignment horizontal="center" wrapText="1"/>
    </xf>
    <xf numFmtId="0" fontId="82" fillId="0" borderId="28" xfId="0" applyFont="1" applyBorder="1" applyAlignment="1">
      <alignment horizontal="center" wrapText="1"/>
    </xf>
    <xf numFmtId="0" fontId="83" fillId="0" borderId="28" xfId="0" applyFont="1" applyBorder="1" applyAlignment="1">
      <alignment horizontal="center" wrapText="1"/>
    </xf>
    <xf numFmtId="0" fontId="74" fillId="0" borderId="0" xfId="0" applyFont="1" applyAlignment="1">
      <alignment horizontal="left" vertical="center"/>
    </xf>
    <xf numFmtId="0" fontId="84" fillId="0" borderId="28" xfId="0" applyFont="1" applyBorder="1" applyAlignment="1">
      <alignment vertical="center" wrapText="1"/>
    </xf>
    <xf numFmtId="0" fontId="65" fillId="0" borderId="0" xfId="0" applyFont="1" applyAlignment="1">
      <alignment horizontal="left" vertical="center"/>
    </xf>
    <xf numFmtId="0" fontId="34" fillId="51" borderId="28" xfId="0" applyFont="1" applyFill="1" applyBorder="1" applyAlignment="1">
      <alignment horizontal="center" vertical="center" wrapText="1"/>
    </xf>
    <xf numFmtId="0" fontId="34" fillId="48" borderId="28" xfId="0" applyFont="1" applyFill="1" applyBorder="1" applyAlignment="1">
      <alignment horizontal="center" vertical="center" wrapText="1"/>
    </xf>
    <xf numFmtId="0" fontId="65" fillId="48" borderId="28" xfId="0" applyFont="1" applyFill="1" applyBorder="1" applyAlignment="1">
      <alignment horizontal="center" vertical="center" wrapText="1"/>
    </xf>
    <xf numFmtId="0" fontId="33" fillId="48" borderId="28" xfId="0" applyFont="1" applyFill="1" applyBorder="1" applyAlignment="1">
      <alignment vertical="center" wrapText="1"/>
    </xf>
    <xf numFmtId="0" fontId="34" fillId="13" borderId="28" xfId="0" applyFont="1" applyFill="1" applyBorder="1" applyAlignment="1">
      <alignment horizontal="center" vertical="center" wrapText="1"/>
    </xf>
    <xf numFmtId="0" fontId="85" fillId="0" borderId="0" xfId="7" applyFont="1"/>
    <xf numFmtId="0" fontId="67" fillId="12" borderId="0" xfId="7" applyFont="1" applyFill="1"/>
    <xf numFmtId="0" fontId="6" fillId="9" borderId="0" xfId="0" applyFont="1" applyFill="1"/>
    <xf numFmtId="0" fontId="86" fillId="12" borderId="0" xfId="7" applyFont="1" applyFill="1" applyAlignment="1">
      <alignment horizontal="center" vertical="center"/>
    </xf>
    <xf numFmtId="0" fontId="33" fillId="12" borderId="0" xfId="7" applyFont="1" applyFill="1" applyAlignment="1">
      <alignment horizontal="center" vertical="center"/>
    </xf>
    <xf numFmtId="0" fontId="87" fillId="12" borderId="0" xfId="7" applyFont="1" applyFill="1" applyAlignment="1">
      <alignment horizontal="center" vertical="center"/>
    </xf>
    <xf numFmtId="0" fontId="33" fillId="0" borderId="0" xfId="7" applyFont="1" applyAlignment="1">
      <alignment horizontal="center" vertical="center"/>
    </xf>
    <xf numFmtId="0" fontId="33" fillId="54" borderId="0" xfId="7" applyFont="1" applyFill="1"/>
    <xf numFmtId="0" fontId="85" fillId="12" borderId="0" xfId="7" applyFont="1" applyFill="1"/>
    <xf numFmtId="0" fontId="33" fillId="12" borderId="0" xfId="7" applyFont="1" applyFill="1"/>
    <xf numFmtId="0" fontId="85" fillId="54" borderId="0" xfId="7" applyFont="1" applyFill="1"/>
    <xf numFmtId="0" fontId="88" fillId="32" borderId="0" xfId="7" applyFont="1" applyFill="1"/>
    <xf numFmtId="0" fontId="67" fillId="32" borderId="0" xfId="7" applyFont="1" applyFill="1"/>
    <xf numFmtId="0" fontId="89" fillId="32" borderId="0" xfId="7" applyFont="1" applyFill="1"/>
    <xf numFmtId="0" fontId="86" fillId="12" borderId="0" xfId="7" applyFont="1" applyFill="1"/>
    <xf numFmtId="0" fontId="84" fillId="12" borderId="0" xfId="7" applyFont="1" applyFill="1"/>
    <xf numFmtId="0" fontId="85" fillId="32" borderId="0" xfId="7" applyFont="1" applyFill="1"/>
    <xf numFmtId="0" fontId="33" fillId="0" borderId="0" xfId="7" applyFont="1"/>
    <xf numFmtId="0" fontId="86" fillId="0" borderId="0" xfId="7" applyFont="1"/>
    <xf numFmtId="0" fontId="33" fillId="55" borderId="0" xfId="7" applyFont="1" applyFill="1"/>
    <xf numFmtId="0" fontId="33" fillId="56" borderId="0" xfId="7" applyFont="1" applyFill="1"/>
    <xf numFmtId="170" fontId="33" fillId="0" borderId="0" xfId="1" applyNumberFormat="1" applyFont="1" applyBorder="1"/>
    <xf numFmtId="0" fontId="7" fillId="0" borderId="0" xfId="7" applyFont="1"/>
    <xf numFmtId="0" fontId="84" fillId="0" borderId="0" xfId="7" applyFont="1"/>
    <xf numFmtId="170" fontId="33" fillId="0" borderId="0" xfId="3" applyNumberFormat="1" applyFont="1"/>
    <xf numFmtId="0" fontId="33" fillId="0" borderId="0" xfId="7" applyFont="1" applyAlignment="1">
      <alignment vertical="center"/>
    </xf>
    <xf numFmtId="0" fontId="6" fillId="0" borderId="0" xfId="7" applyFont="1" applyAlignment="1">
      <alignment horizontal="center" vertical="center"/>
    </xf>
    <xf numFmtId="0" fontId="6" fillId="12" borderId="0" xfId="7" applyFont="1" applyFill="1" applyAlignment="1">
      <alignment vertical="center"/>
    </xf>
    <xf numFmtId="0" fontId="90" fillId="0" borderId="0" xfId="7" applyFont="1" applyAlignment="1">
      <alignment horizontal="center" vertical="center"/>
    </xf>
    <xf numFmtId="0" fontId="6" fillId="0" borderId="0" xfId="7" applyFont="1" applyAlignment="1">
      <alignment vertical="center" wrapText="1"/>
    </xf>
    <xf numFmtId="0" fontId="91" fillId="0" borderId="0" xfId="7" applyFont="1" applyAlignment="1">
      <alignment horizontal="center" vertical="center" wrapText="1"/>
    </xf>
    <xf numFmtId="49" fontId="90" fillId="0" borderId="0" xfId="7" applyNumberFormat="1" applyFont="1" applyAlignment="1">
      <alignment horizontal="left" vertical="center"/>
    </xf>
    <xf numFmtId="0" fontId="90" fillId="0" borderId="0" xfId="7" applyFont="1" applyAlignment="1">
      <alignment horizontal="left" vertical="center"/>
    </xf>
    <xf numFmtId="0" fontId="90" fillId="0" borderId="0" xfId="7" applyFont="1" applyAlignment="1">
      <alignment vertical="center"/>
    </xf>
    <xf numFmtId="0" fontId="73" fillId="0" borderId="0" xfId="7" applyFont="1" applyAlignment="1">
      <alignment vertical="center"/>
    </xf>
    <xf numFmtId="0" fontId="92" fillId="0" borderId="0" xfId="7" applyFont="1" applyAlignment="1">
      <alignment vertical="center"/>
    </xf>
    <xf numFmtId="3" fontId="6" fillId="0" borderId="0" xfId="7" applyNumberFormat="1" applyFont="1" applyAlignment="1">
      <alignment horizontal="right" vertical="center"/>
    </xf>
    <xf numFmtId="175" fontId="35" fillId="0" borderId="0" xfId="7" applyNumberFormat="1" applyFont="1" applyAlignment="1">
      <alignment horizontal="right" vertical="center"/>
    </xf>
    <xf numFmtId="3" fontId="7" fillId="0" borderId="0" xfId="7" applyNumberFormat="1" applyFont="1" applyAlignment="1">
      <alignment horizontal="right" vertical="center"/>
    </xf>
    <xf numFmtId="3" fontId="6" fillId="49" borderId="0" xfId="7" applyNumberFormat="1" applyFont="1" applyFill="1" applyAlignment="1">
      <alignment horizontal="right" vertical="center"/>
    </xf>
    <xf numFmtId="3" fontId="6" fillId="12" borderId="0" xfId="7" applyNumberFormat="1" applyFont="1" applyFill="1" applyAlignment="1">
      <alignment horizontal="right" vertical="center"/>
    </xf>
    <xf numFmtId="3" fontId="9" fillId="0" borderId="0" xfId="7" applyNumberFormat="1" applyFont="1" applyAlignment="1">
      <alignment horizontal="right" vertical="center"/>
    </xf>
    <xf numFmtId="3" fontId="6" fillId="55" borderId="0" xfId="7" applyNumberFormat="1" applyFont="1" applyFill="1" applyAlignment="1">
      <alignment horizontal="right" vertical="center"/>
    </xf>
    <xf numFmtId="3" fontId="6" fillId="56" borderId="0" xfId="7" applyNumberFormat="1" applyFont="1" applyFill="1" applyAlignment="1">
      <alignment horizontal="right" vertical="center"/>
    </xf>
    <xf numFmtId="0" fontId="6" fillId="29" borderId="0" xfId="7" applyFont="1" applyFill="1" applyAlignment="1">
      <alignment vertical="center"/>
    </xf>
    <xf numFmtId="1" fontId="10" fillId="0" borderId="0" xfId="7" applyNumberFormat="1" applyFont="1" applyAlignment="1">
      <alignment vertical="center"/>
    </xf>
    <xf numFmtId="170" fontId="10" fillId="0" borderId="0" xfId="1" applyNumberFormat="1" applyFont="1" applyBorder="1" applyAlignment="1">
      <alignment vertical="center"/>
    </xf>
    <xf numFmtId="0" fontId="6" fillId="4" borderId="0" xfId="7" applyFont="1" applyFill="1" applyAlignment="1">
      <alignment vertical="center"/>
    </xf>
    <xf numFmtId="0" fontId="5" fillId="27" borderId="0" xfId="7" applyFont="1" applyFill="1" applyAlignment="1">
      <alignment horizontal="center" vertical="center"/>
    </xf>
    <xf numFmtId="0" fontId="7" fillId="0" borderId="0" xfId="7" applyFont="1" applyAlignment="1">
      <alignment horizontal="center" vertical="center"/>
    </xf>
    <xf numFmtId="0" fontId="7" fillId="12" borderId="0" xfId="7" applyFont="1" applyFill="1" applyAlignment="1">
      <alignment vertical="center"/>
    </xf>
    <xf numFmtId="0" fontId="35" fillId="0" borderId="0" xfId="7" applyFont="1" applyAlignment="1">
      <alignment horizontal="center" vertical="center"/>
    </xf>
    <xf numFmtId="0" fontId="7" fillId="0" borderId="0" xfId="7" applyFont="1" applyAlignment="1">
      <alignment vertical="center" wrapText="1"/>
    </xf>
    <xf numFmtId="0" fontId="35" fillId="0" borderId="0" xfId="7" applyFont="1" applyAlignment="1">
      <alignment horizontal="center" vertical="center" wrapText="1"/>
    </xf>
    <xf numFmtId="14" fontId="35" fillId="3" borderId="0" xfId="7" applyNumberFormat="1" applyFont="1" applyFill="1" applyAlignment="1">
      <alignment horizontal="center" vertical="center"/>
    </xf>
    <xf numFmtId="49" fontId="35" fillId="0" borderId="0" xfId="7" applyNumberFormat="1" applyFont="1" applyAlignment="1">
      <alignment horizontal="left" vertical="center"/>
    </xf>
    <xf numFmtId="0" fontId="35" fillId="0" borderId="0" xfId="7" applyFont="1" applyAlignment="1">
      <alignment vertical="center"/>
    </xf>
    <xf numFmtId="0" fontId="94" fillId="0" borderId="0" xfId="7" applyFont="1" applyAlignment="1">
      <alignment vertical="center"/>
    </xf>
    <xf numFmtId="0" fontId="95" fillId="0" borderId="0" xfId="7" applyFont="1" applyAlignment="1">
      <alignment vertical="center"/>
    </xf>
    <xf numFmtId="176" fontId="7" fillId="0" borderId="0" xfId="7" applyNumberFormat="1" applyFont="1" applyAlignment="1">
      <alignment horizontal="right" vertical="center"/>
    </xf>
    <xf numFmtId="4" fontId="7" fillId="0" borderId="0" xfId="7" applyNumberFormat="1" applyFont="1" applyAlignment="1">
      <alignment horizontal="right" vertical="center"/>
    </xf>
    <xf numFmtId="3" fontId="7" fillId="0" borderId="0" xfId="7" applyNumberFormat="1" applyFont="1" applyAlignment="1">
      <alignment vertical="center"/>
    </xf>
    <xf numFmtId="4" fontId="6" fillId="0" borderId="0" xfId="7" applyNumberFormat="1" applyFont="1" applyAlignment="1">
      <alignment horizontal="right" vertical="center"/>
    </xf>
    <xf numFmtId="0" fontId="93" fillId="49" borderId="0" xfId="7" applyFont="1" applyFill="1" applyAlignment="1">
      <alignment horizontal="center" vertical="center"/>
    </xf>
    <xf numFmtId="0" fontId="93" fillId="0" borderId="0" xfId="7" applyFont="1" applyAlignment="1">
      <alignment horizontal="center" vertical="center"/>
    </xf>
    <xf numFmtId="0" fontId="93" fillId="9" borderId="0" xfId="7" applyFont="1" applyFill="1" applyAlignment="1">
      <alignment horizontal="center" vertical="center"/>
    </xf>
    <xf numFmtId="0" fontId="93" fillId="27" borderId="0" xfId="7" applyFont="1" applyFill="1" applyAlignment="1">
      <alignment horizontal="center" vertical="center"/>
    </xf>
    <xf numFmtId="3" fontId="7" fillId="27" borderId="0" xfId="7" applyNumberFormat="1" applyFont="1" applyFill="1" applyAlignment="1">
      <alignment horizontal="right" vertical="center"/>
    </xf>
    <xf numFmtId="3" fontId="7" fillId="55" borderId="0" xfId="7" applyNumberFormat="1" applyFont="1" applyFill="1" applyAlignment="1">
      <alignment horizontal="right" vertical="center"/>
    </xf>
    <xf numFmtId="3" fontId="14" fillId="0" borderId="0" xfId="7" applyNumberFormat="1" applyFont="1" applyAlignment="1">
      <alignment horizontal="right" vertical="center"/>
    </xf>
    <xf numFmtId="3" fontId="7" fillId="56" borderId="0" xfId="7" applyNumberFormat="1" applyFont="1" applyFill="1" applyAlignment="1">
      <alignment horizontal="right" vertical="center"/>
    </xf>
    <xf numFmtId="3" fontId="7" fillId="29" borderId="0" xfId="7" applyNumberFormat="1" applyFont="1" applyFill="1" applyAlignment="1">
      <alignment vertical="center"/>
    </xf>
    <xf numFmtId="170" fontId="96" fillId="0" borderId="0" xfId="1" applyNumberFormat="1" applyFont="1" applyBorder="1" applyAlignment="1">
      <alignment vertical="center"/>
    </xf>
    <xf numFmtId="0" fontId="7" fillId="4" borderId="0" xfId="7" applyFont="1" applyFill="1" applyAlignment="1">
      <alignment vertical="center"/>
    </xf>
    <xf numFmtId="0" fontId="8" fillId="0" borderId="0" xfId="7" applyFont="1" applyAlignment="1">
      <alignment horizontal="center" vertical="center"/>
    </xf>
    <xf numFmtId="0" fontId="35" fillId="12" borderId="0" xfId="7" applyFont="1" applyFill="1" applyAlignment="1">
      <alignment vertical="center"/>
    </xf>
    <xf numFmtId="0" fontId="35" fillId="0" borderId="0" xfId="7" applyFont="1" applyAlignment="1">
      <alignment vertical="center" wrapText="1"/>
    </xf>
    <xf numFmtId="0" fontId="97" fillId="0" borderId="0" xfId="7" applyFont="1" applyAlignment="1">
      <alignment vertical="center" wrapText="1"/>
    </xf>
    <xf numFmtId="0" fontId="35" fillId="0" borderId="0" xfId="7" applyFont="1" applyAlignment="1">
      <alignment horizontal="left" vertical="center"/>
    </xf>
    <xf numFmtId="177" fontId="35" fillId="0" borderId="0" xfId="7" applyNumberFormat="1" applyFont="1" applyAlignment="1">
      <alignment vertical="center"/>
    </xf>
    <xf numFmtId="4" fontId="35" fillId="0" borderId="0" xfId="7" applyNumberFormat="1" applyFont="1" applyAlignment="1">
      <alignment horizontal="right" vertical="center"/>
    </xf>
    <xf numFmtId="0" fontId="7" fillId="0" borderId="0" xfId="7" applyFont="1" applyAlignment="1">
      <alignment vertical="center"/>
    </xf>
    <xf numFmtId="3" fontId="35" fillId="0" borderId="0" xfId="7" applyNumberFormat="1" applyFont="1" applyAlignment="1">
      <alignment horizontal="right" vertical="center"/>
    </xf>
    <xf numFmtId="3" fontId="90" fillId="0" borderId="0" xfId="7" applyNumberFormat="1" applyFont="1" applyAlignment="1">
      <alignment horizontal="right" vertical="center"/>
    </xf>
    <xf numFmtId="3" fontId="35" fillId="12" borderId="0" xfId="7" applyNumberFormat="1" applyFont="1" applyFill="1" applyAlignment="1">
      <alignment horizontal="right" vertical="center"/>
    </xf>
    <xf numFmtId="3" fontId="92" fillId="0" borderId="0" xfId="7" applyNumberFormat="1" applyFont="1" applyAlignment="1">
      <alignment horizontal="right" vertical="center"/>
    </xf>
    <xf numFmtId="3" fontId="95" fillId="0" borderId="0" xfId="7" applyNumberFormat="1" applyFont="1" applyAlignment="1">
      <alignment horizontal="right" vertical="center"/>
    </xf>
    <xf numFmtId="3" fontId="35" fillId="55" borderId="0" xfId="7" applyNumberFormat="1" applyFont="1" applyFill="1" applyAlignment="1">
      <alignment horizontal="right" vertical="center"/>
    </xf>
    <xf numFmtId="3" fontId="35" fillId="0" borderId="0" xfId="7" applyNumberFormat="1" applyFont="1" applyAlignment="1">
      <alignment vertical="center"/>
    </xf>
    <xf numFmtId="3" fontId="35" fillId="56" borderId="0" xfId="7" applyNumberFormat="1" applyFont="1" applyFill="1" applyAlignment="1">
      <alignment horizontal="right" vertical="center"/>
    </xf>
    <xf numFmtId="0" fontId="35" fillId="29" borderId="0" xfId="7" applyFont="1" applyFill="1" applyAlignment="1">
      <alignment vertical="center"/>
    </xf>
    <xf numFmtId="1" fontId="98" fillId="0" borderId="0" xfId="7" applyNumberFormat="1" applyFont="1" applyAlignment="1">
      <alignment vertical="center"/>
    </xf>
    <xf numFmtId="170" fontId="99" fillId="0" borderId="0" xfId="1" applyNumberFormat="1" applyFont="1" applyBorder="1" applyAlignment="1">
      <alignment vertical="center"/>
    </xf>
    <xf numFmtId="0" fontId="35" fillId="4" borderId="0" xfId="7" applyFont="1" applyFill="1" applyAlignment="1">
      <alignment vertical="center"/>
    </xf>
    <xf numFmtId="0" fontId="97" fillId="0" borderId="0" xfId="7" applyFont="1" applyAlignment="1">
      <alignment horizontal="center" vertical="center"/>
    </xf>
    <xf numFmtId="3" fontId="7" fillId="12" borderId="0" xfId="7" applyNumberFormat="1" applyFont="1" applyFill="1" applyAlignment="1">
      <alignment horizontal="right" vertical="center"/>
    </xf>
    <xf numFmtId="0" fontId="7" fillId="29" borderId="0" xfId="7" applyFont="1" applyFill="1" applyAlignment="1">
      <alignment vertical="center"/>
    </xf>
    <xf numFmtId="0" fontId="35" fillId="57" borderId="0" xfId="7" applyFont="1" applyFill="1" applyAlignment="1">
      <alignment vertical="center"/>
    </xf>
    <xf numFmtId="178" fontId="7" fillId="0" borderId="0" xfId="7" applyNumberFormat="1" applyFont="1" applyAlignment="1">
      <alignment horizontal="right" vertical="center"/>
    </xf>
    <xf numFmtId="14" fontId="7" fillId="0" borderId="0" xfId="7" applyNumberFormat="1" applyFont="1" applyAlignment="1">
      <alignment horizontal="right" vertical="center"/>
    </xf>
    <xf numFmtId="166" fontId="37" fillId="0" borderId="50" xfId="7" applyNumberFormat="1" applyFont="1" applyBorder="1" applyAlignment="1">
      <alignment vertical="center"/>
    </xf>
    <xf numFmtId="166" fontId="37" fillId="9" borderId="50" xfId="7" applyNumberFormat="1" applyFont="1" applyFill="1" applyBorder="1" applyAlignment="1">
      <alignment vertical="center"/>
    </xf>
    <xf numFmtId="166" fontId="100" fillId="9" borderId="50" xfId="7" applyNumberFormat="1" applyFont="1" applyFill="1" applyBorder="1"/>
    <xf numFmtId="0" fontId="6" fillId="58" borderId="0" xfId="7" applyFont="1" applyFill="1" applyAlignment="1">
      <alignment vertical="center" wrapText="1"/>
    </xf>
    <xf numFmtId="0" fontId="6" fillId="58" borderId="0" xfId="7" applyFont="1" applyFill="1" applyAlignment="1">
      <alignment vertical="center"/>
    </xf>
    <xf numFmtId="0" fontId="6" fillId="58" borderId="0" xfId="7" applyFont="1" applyFill="1" applyAlignment="1">
      <alignment horizontal="center" vertical="center"/>
    </xf>
    <xf numFmtId="0" fontId="6" fillId="27" borderId="0" xfId="7" applyFont="1" applyFill="1" applyAlignment="1">
      <alignment horizontal="center" vertical="center"/>
    </xf>
    <xf numFmtId="0" fontId="6" fillId="27" borderId="0" xfId="7" applyFont="1" applyFill="1" applyAlignment="1">
      <alignment vertical="center" wrapText="1"/>
    </xf>
    <xf numFmtId="0" fontId="6" fillId="27" borderId="0" xfId="7" applyFont="1" applyFill="1" applyAlignment="1">
      <alignment vertical="center"/>
    </xf>
    <xf numFmtId="0" fontId="36" fillId="12" borderId="0" xfId="7" applyFont="1" applyFill="1" applyAlignment="1">
      <alignment horizontal="center" vertical="center"/>
    </xf>
    <xf numFmtId="0" fontId="36" fillId="12" borderId="0" xfId="7" applyFont="1" applyFill="1" applyAlignment="1">
      <alignment vertical="center"/>
    </xf>
    <xf numFmtId="0" fontId="36" fillId="12" borderId="0" xfId="7" applyFont="1" applyFill="1" applyAlignment="1">
      <alignment vertical="center" wrapText="1"/>
    </xf>
    <xf numFmtId="0" fontId="36" fillId="27" borderId="0" xfId="7" applyFont="1" applyFill="1" applyAlignment="1">
      <alignment vertical="center" wrapText="1"/>
    </xf>
    <xf numFmtId="0" fontId="36" fillId="27" borderId="0" xfId="7" applyFont="1" applyFill="1" applyAlignment="1">
      <alignment vertical="center"/>
    </xf>
    <xf numFmtId="0" fontId="36" fillId="27" borderId="0" xfId="7" applyFont="1" applyFill="1" applyAlignment="1">
      <alignment horizontal="center" vertical="center"/>
    </xf>
    <xf numFmtId="0" fontId="67" fillId="0" borderId="50" xfId="0" applyFont="1" applyBorder="1" applyAlignment="1">
      <alignment horizontal="center" vertical="center"/>
    </xf>
    <xf numFmtId="169" fontId="6" fillId="0" borderId="50" xfId="7" applyNumberFormat="1" applyFont="1" applyBorder="1" applyAlignment="1">
      <alignment horizontal="center" vertical="center" wrapText="1"/>
    </xf>
    <xf numFmtId="0" fontId="6" fillId="59" borderId="50" xfId="7" applyFont="1" applyFill="1" applyBorder="1" applyAlignment="1">
      <alignment horizontal="center" vertical="center" wrapText="1"/>
    </xf>
    <xf numFmtId="0" fontId="6" fillId="4" borderId="50" xfId="7" applyFont="1" applyFill="1" applyBorder="1" applyAlignment="1">
      <alignment horizontal="center" vertical="center" wrapText="1"/>
    </xf>
    <xf numFmtId="0" fontId="6" fillId="0" borderId="50" xfId="7" applyFont="1" applyBorder="1" applyAlignment="1">
      <alignment horizontal="center" vertical="center" wrapText="1"/>
    </xf>
    <xf numFmtId="0" fontId="5" fillId="4" borderId="50" xfId="7" applyFont="1" applyFill="1" applyBorder="1" applyAlignment="1">
      <alignment horizontal="center" vertical="center" wrapText="1"/>
    </xf>
    <xf numFmtId="49" fontId="6" fillId="4" borderId="50" xfId="7" applyNumberFormat="1" applyFont="1" applyFill="1" applyBorder="1" applyAlignment="1">
      <alignment horizontal="center" vertical="center" wrapText="1"/>
    </xf>
    <xf numFmtId="0" fontId="101" fillId="60" borderId="50" xfId="7" applyFont="1" applyFill="1" applyBorder="1" applyAlignment="1">
      <alignment horizontal="center" vertical="center" wrapText="1"/>
    </xf>
    <xf numFmtId="0" fontId="6" fillId="61" borderId="50" xfId="7" applyFont="1" applyFill="1" applyBorder="1" applyAlignment="1">
      <alignment horizontal="center" vertical="center" wrapText="1"/>
    </xf>
    <xf numFmtId="0" fontId="9" fillId="3" borderId="50" xfId="7" applyFont="1" applyFill="1" applyBorder="1" applyAlignment="1">
      <alignment horizontal="center" vertical="center" wrapText="1"/>
    </xf>
    <xf numFmtId="0" fontId="6" fillId="3" borderId="50" xfId="7" applyFont="1" applyFill="1" applyBorder="1" applyAlignment="1">
      <alignment horizontal="center" vertical="center" wrapText="1"/>
    </xf>
    <xf numFmtId="3" fontId="6" fillId="4" borderId="50" xfId="7" applyNumberFormat="1" applyFont="1" applyFill="1" applyBorder="1" applyAlignment="1">
      <alignment horizontal="center" vertical="center" wrapText="1"/>
    </xf>
    <xf numFmtId="0" fontId="36" fillId="27" borderId="50" xfId="7" applyFont="1" applyFill="1" applyBorder="1" applyAlignment="1">
      <alignment horizontal="center" vertical="center" wrapText="1"/>
    </xf>
    <xf numFmtId="3" fontId="6" fillId="62" borderId="50" xfId="7" applyNumberFormat="1" applyFont="1" applyFill="1" applyBorder="1" applyAlignment="1">
      <alignment horizontal="center" vertical="center" wrapText="1"/>
    </xf>
    <xf numFmtId="3" fontId="6" fillId="0" borderId="50" xfId="7" applyNumberFormat="1" applyFont="1" applyBorder="1" applyAlignment="1">
      <alignment horizontal="center" vertical="center" wrapText="1"/>
    </xf>
    <xf numFmtId="179" fontId="6" fillId="7" borderId="50" xfId="7" applyNumberFormat="1" applyFont="1" applyFill="1" applyBorder="1" applyAlignment="1">
      <alignment horizontal="center" vertical="center" wrapText="1"/>
    </xf>
    <xf numFmtId="0" fontId="34" fillId="63" borderId="27" xfId="10" applyFont="1" applyFill="1" applyBorder="1" applyAlignment="1">
      <alignment horizontal="center" vertical="center" wrapText="1"/>
    </xf>
    <xf numFmtId="0" fontId="36" fillId="46" borderId="50" xfId="7" applyFont="1" applyFill="1" applyBorder="1" applyAlignment="1">
      <alignment horizontal="center" vertical="center" wrapText="1"/>
    </xf>
    <xf numFmtId="0" fontId="36" fillId="10" borderId="50" xfId="7" applyFont="1" applyFill="1" applyBorder="1" applyAlignment="1">
      <alignment horizontal="center" vertical="center" wrapText="1"/>
    </xf>
    <xf numFmtId="0" fontId="36" fillId="27" borderId="69" xfId="7" applyFont="1" applyFill="1" applyBorder="1" applyAlignment="1">
      <alignment horizontal="center" vertical="center" wrapText="1"/>
    </xf>
    <xf numFmtId="3" fontId="6" fillId="64" borderId="50" xfId="7" applyNumberFormat="1" applyFont="1" applyFill="1" applyBorder="1" applyAlignment="1">
      <alignment horizontal="center" vertical="center" wrapText="1"/>
    </xf>
    <xf numFmtId="166" fontId="36" fillId="3" borderId="50" xfId="7" applyNumberFormat="1" applyFont="1" applyFill="1" applyBorder="1" applyAlignment="1">
      <alignment horizontal="center" vertical="center" wrapText="1"/>
    </xf>
    <xf numFmtId="3" fontId="6" fillId="65" borderId="50" xfId="7" applyNumberFormat="1" applyFont="1" applyFill="1" applyBorder="1" applyAlignment="1">
      <alignment horizontal="center" vertical="center" wrapText="1"/>
    </xf>
    <xf numFmtId="3" fontId="6" fillId="66" borderId="50" xfId="7" applyNumberFormat="1" applyFont="1" applyFill="1" applyBorder="1" applyAlignment="1">
      <alignment horizontal="center" vertical="center" wrapText="1"/>
    </xf>
    <xf numFmtId="3" fontId="6" fillId="67" borderId="50" xfId="7" applyNumberFormat="1" applyFont="1" applyFill="1" applyBorder="1" applyAlignment="1">
      <alignment horizontal="center" vertical="center" wrapText="1"/>
    </xf>
    <xf numFmtId="3" fontId="6" fillId="23" borderId="50" xfId="7" applyNumberFormat="1" applyFont="1" applyFill="1" applyBorder="1" applyAlignment="1">
      <alignment horizontal="center" vertical="center" wrapText="1"/>
    </xf>
    <xf numFmtId="3" fontId="6" fillId="68" borderId="50" xfId="7" applyNumberFormat="1" applyFont="1" applyFill="1" applyBorder="1" applyAlignment="1">
      <alignment horizontal="center" vertical="center" wrapText="1"/>
    </xf>
    <xf numFmtId="3" fontId="6" fillId="3" borderId="50" xfId="7" applyNumberFormat="1" applyFont="1" applyFill="1" applyBorder="1" applyAlignment="1">
      <alignment horizontal="center" vertical="center" wrapText="1"/>
    </xf>
    <xf numFmtId="3" fontId="6" fillId="69" borderId="50" xfId="7" applyNumberFormat="1" applyFont="1" applyFill="1" applyBorder="1" applyAlignment="1">
      <alignment horizontal="center" vertical="center" wrapText="1"/>
    </xf>
    <xf numFmtId="3" fontId="6" fillId="70" borderId="50" xfId="7" applyNumberFormat="1" applyFont="1" applyFill="1" applyBorder="1" applyAlignment="1">
      <alignment horizontal="center" vertical="center" wrapText="1"/>
    </xf>
    <xf numFmtId="3" fontId="9" fillId="0" borderId="50" xfId="7" applyNumberFormat="1" applyFont="1" applyBorder="1" applyAlignment="1">
      <alignment horizontal="center" vertical="center" wrapText="1"/>
    </xf>
    <xf numFmtId="3" fontId="6" fillId="71" borderId="50" xfId="7" applyNumberFormat="1" applyFont="1" applyFill="1" applyBorder="1" applyAlignment="1">
      <alignment horizontal="center" vertical="center" wrapText="1"/>
    </xf>
    <xf numFmtId="3" fontId="6" fillId="60" borderId="50" xfId="7" applyNumberFormat="1" applyFont="1" applyFill="1" applyBorder="1" applyAlignment="1">
      <alignment horizontal="center" vertical="center" wrapText="1"/>
    </xf>
    <xf numFmtId="0" fontId="5" fillId="72" borderId="50" xfId="7" applyFont="1" applyFill="1" applyBorder="1" applyAlignment="1">
      <alignment horizontal="center" vertical="center" wrapText="1"/>
    </xf>
    <xf numFmtId="1" fontId="10" fillId="62" borderId="50" xfId="7" applyNumberFormat="1" applyFont="1" applyFill="1" applyBorder="1" applyAlignment="1">
      <alignment horizontal="center" vertical="center" wrapText="1"/>
    </xf>
    <xf numFmtId="170" fontId="10" fillId="62" borderId="50" xfId="1" applyNumberFormat="1" applyFont="1" applyFill="1" applyBorder="1" applyAlignment="1">
      <alignment horizontal="center" vertical="center" wrapText="1"/>
    </xf>
    <xf numFmtId="0" fontId="36" fillId="73" borderId="50" xfId="7" applyFont="1" applyFill="1" applyBorder="1" applyAlignment="1">
      <alignment horizontal="center" vertical="center" wrapText="1"/>
    </xf>
    <xf numFmtId="0" fontId="6" fillId="16" borderId="50" xfId="7" applyFont="1" applyFill="1" applyBorder="1" applyAlignment="1">
      <alignment horizontal="center" vertical="center" wrapText="1"/>
    </xf>
    <xf numFmtId="1" fontId="101" fillId="73" borderId="50" xfId="7" applyNumberFormat="1" applyFont="1" applyFill="1" applyBorder="1" applyAlignment="1">
      <alignment horizontal="center" vertical="center" wrapText="1"/>
    </xf>
    <xf numFmtId="0" fontId="6" fillId="74" borderId="50" xfId="7" applyFont="1" applyFill="1" applyBorder="1" applyAlignment="1">
      <alignment horizontal="center" vertical="center" wrapText="1"/>
    </xf>
    <xf numFmtId="165" fontId="36" fillId="75" borderId="50" xfId="7" applyNumberFormat="1" applyFont="1" applyFill="1" applyBorder="1" applyAlignment="1">
      <alignment horizontal="center" vertical="center" wrapText="1"/>
    </xf>
    <xf numFmtId="165" fontId="36" fillId="76" borderId="50" xfId="7" applyNumberFormat="1" applyFont="1" applyFill="1" applyBorder="1" applyAlignment="1">
      <alignment horizontal="center" vertical="center" wrapText="1"/>
    </xf>
    <xf numFmtId="165" fontId="36" fillId="77" borderId="50" xfId="7" applyNumberFormat="1" applyFont="1" applyFill="1" applyBorder="1" applyAlignment="1">
      <alignment horizontal="center" vertical="center" wrapText="1"/>
    </xf>
    <xf numFmtId="165" fontId="36" fillId="78" borderId="50" xfId="7" applyNumberFormat="1" applyFont="1" applyFill="1" applyBorder="1" applyAlignment="1">
      <alignment horizontal="center" vertical="center" wrapText="1"/>
    </xf>
    <xf numFmtId="0" fontId="6" fillId="16" borderId="0" xfId="7" applyFont="1" applyFill="1" applyAlignment="1">
      <alignment horizontal="center" vertical="center" wrapText="1"/>
    </xf>
    <xf numFmtId="3" fontId="6" fillId="0" borderId="50" xfId="7" applyNumberFormat="1" applyFont="1" applyBorder="1" applyAlignment="1">
      <alignment horizontal="center" vertical="center"/>
    </xf>
    <xf numFmtId="3" fontId="101" fillId="0" borderId="50" xfId="7" applyNumberFormat="1" applyFont="1" applyBorder="1" applyAlignment="1">
      <alignment horizontal="center" vertical="center"/>
    </xf>
    <xf numFmtId="3" fontId="6" fillId="79" borderId="50" xfId="7" applyNumberFormat="1" applyFont="1" applyFill="1" applyBorder="1" applyAlignment="1">
      <alignment horizontal="center" vertical="center"/>
    </xf>
    <xf numFmtId="3" fontId="6" fillId="56" borderId="50" xfId="7" applyNumberFormat="1" applyFont="1" applyFill="1" applyBorder="1" applyAlignment="1">
      <alignment horizontal="center" vertical="center"/>
    </xf>
    <xf numFmtId="3" fontId="36" fillId="10" borderId="50" xfId="7" applyNumberFormat="1" applyFont="1" applyFill="1" applyBorder="1" applyAlignment="1">
      <alignment horizontal="center" vertical="center"/>
    </xf>
    <xf numFmtId="3" fontId="36" fillId="0" borderId="50" xfId="7" applyNumberFormat="1" applyFont="1" applyBorder="1" applyAlignment="1">
      <alignment horizontal="center" vertical="center"/>
    </xf>
    <xf numFmtId="3" fontId="6" fillId="0" borderId="0" xfId="7" applyNumberFormat="1" applyFont="1" applyAlignment="1">
      <alignment horizontal="center" vertical="center"/>
    </xf>
    <xf numFmtId="170" fontId="33" fillId="0" borderId="0" xfId="3" applyNumberFormat="1" applyFont="1" applyBorder="1"/>
    <xf numFmtId="3" fontId="6" fillId="3" borderId="50" xfId="0" applyNumberFormat="1" applyFont="1" applyFill="1" applyBorder="1" applyAlignment="1">
      <alignment vertical="center"/>
    </xf>
    <xf numFmtId="3" fontId="6" fillId="3" borderId="50" xfId="0" applyNumberFormat="1" applyFont="1" applyFill="1" applyBorder="1" applyAlignment="1">
      <alignment horizontal="center" vertical="center"/>
    </xf>
    <xf numFmtId="3" fontId="5" fillId="3" borderId="50" xfId="0" applyNumberFormat="1" applyFont="1" applyFill="1" applyBorder="1" applyAlignment="1">
      <alignment horizontal="center" vertical="center" wrapText="1"/>
    </xf>
    <xf numFmtId="49" fontId="6" fillId="3" borderId="50" xfId="0" applyNumberFormat="1" applyFont="1" applyFill="1" applyBorder="1" applyAlignment="1">
      <alignment horizontal="center" vertical="center"/>
    </xf>
    <xf numFmtId="3" fontId="6" fillId="3" borderId="0" xfId="0" applyNumberFormat="1" applyFont="1" applyFill="1" applyAlignment="1">
      <alignment horizontal="center" vertical="center"/>
    </xf>
    <xf numFmtId="0" fontId="33" fillId="0" borderId="0" xfId="0" applyFont="1" applyAlignment="1">
      <alignment vertical="center"/>
    </xf>
    <xf numFmtId="0" fontId="9" fillId="3" borderId="50" xfId="0" applyFont="1" applyFill="1" applyBorder="1" applyAlignment="1">
      <alignment vertical="center"/>
    </xf>
    <xf numFmtId="0" fontId="6" fillId="9" borderId="50" xfId="0" applyFont="1" applyFill="1" applyBorder="1"/>
    <xf numFmtId="165" fontId="6" fillId="80" borderId="50" xfId="0" applyNumberFormat="1" applyFont="1" applyFill="1" applyBorder="1" applyAlignment="1">
      <alignment vertical="center" wrapText="1"/>
    </xf>
    <xf numFmtId="0" fontId="6" fillId="3" borderId="50" xfId="0" applyFont="1" applyFill="1" applyBorder="1" applyAlignment="1">
      <alignment vertical="center"/>
    </xf>
    <xf numFmtId="49" fontId="6" fillId="3" borderId="50" xfId="0" applyNumberFormat="1" applyFont="1" applyFill="1" applyBorder="1" applyAlignment="1">
      <alignment vertical="center"/>
    </xf>
    <xf numFmtId="166" fontId="6" fillId="3" borderId="50" xfId="0" applyNumberFormat="1" applyFont="1" applyFill="1" applyBorder="1" applyAlignment="1">
      <alignment vertical="center"/>
    </xf>
    <xf numFmtId="170" fontId="6" fillId="3" borderId="50" xfId="1" applyNumberFormat="1" applyFont="1" applyFill="1" applyBorder="1" applyAlignment="1">
      <alignment vertical="center"/>
    </xf>
    <xf numFmtId="166" fontId="6" fillId="3" borderId="50" xfId="0" applyNumberFormat="1" applyFont="1" applyFill="1" applyBorder="1" applyAlignment="1">
      <alignment horizontal="center" vertical="center"/>
    </xf>
    <xf numFmtId="179" fontId="6" fillId="3" borderId="50" xfId="0" applyNumberFormat="1" applyFont="1" applyFill="1" applyBorder="1" applyAlignment="1">
      <alignment vertical="center"/>
    </xf>
    <xf numFmtId="0" fontId="7" fillId="0" borderId="50" xfId="0" applyFont="1" applyBorder="1"/>
    <xf numFmtId="170" fontId="7" fillId="0" borderId="0" xfId="1" applyNumberFormat="1" applyFont="1" applyBorder="1"/>
    <xf numFmtId="0" fontId="6" fillId="9" borderId="0" xfId="0" applyFont="1" applyFill="1" applyAlignment="1">
      <alignment vertical="center"/>
    </xf>
    <xf numFmtId="0" fontId="102" fillId="12" borderId="50" xfId="7" applyFont="1" applyFill="1" applyBorder="1" applyAlignment="1">
      <alignment horizontal="center" vertical="center" wrapText="1"/>
    </xf>
    <xf numFmtId="169" fontId="7" fillId="0" borderId="50" xfId="7" applyNumberFormat="1" applyFont="1" applyBorder="1" applyAlignment="1">
      <alignment horizontal="center" vertical="center"/>
    </xf>
    <xf numFmtId="0" fontId="101" fillId="81" borderId="50" xfId="7" applyFont="1" applyFill="1" applyBorder="1" applyAlignment="1">
      <alignment horizontal="center" vertical="center"/>
    </xf>
    <xf numFmtId="3" fontId="101" fillId="17" borderId="60" xfId="7" applyNumberFormat="1" applyFont="1" applyFill="1" applyBorder="1" applyAlignment="1">
      <alignment horizontal="center" vertical="center"/>
    </xf>
    <xf numFmtId="0" fontId="37" fillId="0" borderId="50" xfId="7" applyFont="1" applyBorder="1" applyAlignment="1">
      <alignment horizontal="center" vertical="center" wrapText="1"/>
    </xf>
    <xf numFmtId="0" fontId="102" fillId="0" borderId="50" xfId="7" applyFont="1" applyBorder="1" applyAlignment="1">
      <alignment horizontal="center" vertical="center" wrapText="1"/>
    </xf>
    <xf numFmtId="14" fontId="102" fillId="14" borderId="50" xfId="7" applyNumberFormat="1" applyFont="1" applyFill="1" applyBorder="1" applyAlignment="1">
      <alignment horizontal="center" vertical="center"/>
    </xf>
    <xf numFmtId="166" fontId="102" fillId="14" borderId="50" xfId="7" applyNumberFormat="1" applyFont="1" applyFill="1" applyBorder="1" applyAlignment="1">
      <alignment horizontal="center" vertical="center"/>
    </xf>
    <xf numFmtId="43" fontId="8" fillId="0" borderId="50" xfId="7" applyNumberFormat="1" applyFont="1" applyBorder="1" applyAlignment="1">
      <alignment horizontal="center" vertical="center"/>
    </xf>
    <xf numFmtId="2" fontId="102" fillId="23" borderId="50" xfId="7" applyNumberFormat="1" applyFont="1" applyFill="1" applyBorder="1" applyAlignment="1">
      <alignment horizontal="center" vertical="center" wrapText="1"/>
    </xf>
    <xf numFmtId="166" fontId="102" fillId="14" borderId="50" xfId="7" applyNumberFormat="1" applyFont="1" applyFill="1" applyBorder="1" applyAlignment="1">
      <alignment horizontal="center" vertical="center" wrapText="1"/>
    </xf>
    <xf numFmtId="0" fontId="102" fillId="12" borderId="50" xfId="7" applyFont="1" applyFill="1" applyBorder="1" applyAlignment="1">
      <alignment horizontal="center" vertical="center"/>
    </xf>
    <xf numFmtId="170" fontId="102" fillId="12" borderId="50" xfId="3" applyNumberFormat="1" applyFont="1" applyFill="1" applyBorder="1" applyAlignment="1">
      <alignment horizontal="center" vertical="center"/>
    </xf>
    <xf numFmtId="168" fontId="102" fillId="4" borderId="60" xfId="7" applyNumberFormat="1" applyFont="1" applyFill="1" applyBorder="1" applyAlignment="1">
      <alignment horizontal="center" vertical="center"/>
    </xf>
    <xf numFmtId="166" fontId="102" fillId="59" borderId="50" xfId="7" applyNumberFormat="1" applyFont="1" applyFill="1" applyBorder="1" applyAlignment="1">
      <alignment horizontal="center" vertical="center" wrapText="1"/>
    </xf>
    <xf numFmtId="170" fontId="102" fillId="14" borderId="50" xfId="1" applyNumberFormat="1" applyFont="1" applyFill="1" applyBorder="1" applyAlignment="1">
      <alignment horizontal="center" vertical="center" wrapText="1"/>
    </xf>
    <xf numFmtId="166" fontId="102" fillId="82" borderId="50" xfId="7" applyNumberFormat="1" applyFont="1" applyFill="1" applyBorder="1" applyAlignment="1">
      <alignment horizontal="center" vertical="center" wrapText="1"/>
    </xf>
    <xf numFmtId="166" fontId="102" fillId="83" borderId="50" xfId="7" applyNumberFormat="1" applyFont="1" applyFill="1" applyBorder="1" applyAlignment="1">
      <alignment horizontal="center" vertical="center" wrapText="1"/>
    </xf>
    <xf numFmtId="3" fontId="102" fillId="12" borderId="50" xfId="7" applyNumberFormat="1" applyFont="1" applyFill="1" applyBorder="1" applyAlignment="1">
      <alignment horizontal="center" vertical="center" wrapText="1"/>
    </xf>
    <xf numFmtId="168" fontId="101" fillId="67" borderId="50" xfId="7" applyNumberFormat="1" applyFont="1" applyFill="1" applyBorder="1" applyAlignment="1">
      <alignment horizontal="center" vertical="center"/>
    </xf>
    <xf numFmtId="168" fontId="102" fillId="33" borderId="50" xfId="7" applyNumberFormat="1" applyFont="1" applyFill="1" applyBorder="1" applyAlignment="1">
      <alignment horizontal="center" vertical="center"/>
    </xf>
    <xf numFmtId="168" fontId="102" fillId="84" borderId="50" xfId="7" applyNumberFormat="1" applyFont="1" applyFill="1" applyBorder="1" applyAlignment="1">
      <alignment horizontal="center" vertical="center"/>
    </xf>
    <xf numFmtId="168" fontId="102" fillId="12" borderId="50" xfId="7" applyNumberFormat="1" applyFont="1" applyFill="1" applyBorder="1" applyAlignment="1">
      <alignment horizontal="center" vertical="center"/>
    </xf>
    <xf numFmtId="168" fontId="102" fillId="85" borderId="50" xfId="7" applyNumberFormat="1" applyFont="1" applyFill="1" applyBorder="1" applyAlignment="1">
      <alignment horizontal="center" vertical="center"/>
    </xf>
    <xf numFmtId="3" fontId="102" fillId="14" borderId="50" xfId="7" applyNumberFormat="1" applyFont="1" applyFill="1" applyBorder="1" applyAlignment="1">
      <alignment horizontal="center" vertical="center"/>
    </xf>
    <xf numFmtId="168" fontId="102" fillId="86" borderId="50" xfId="7" applyNumberFormat="1" applyFont="1" applyFill="1" applyBorder="1" applyAlignment="1">
      <alignment horizontal="center" vertical="center"/>
    </xf>
    <xf numFmtId="168" fontId="102" fillId="71" borderId="50" xfId="7" applyNumberFormat="1" applyFont="1" applyFill="1" applyBorder="1" applyAlignment="1">
      <alignment horizontal="center" vertical="center"/>
    </xf>
    <xf numFmtId="168" fontId="102" fillId="12" borderId="50" xfId="7" applyNumberFormat="1" applyFont="1" applyFill="1" applyBorder="1" applyAlignment="1">
      <alignment horizontal="center" vertical="center" wrapText="1"/>
    </xf>
    <xf numFmtId="3" fontId="102" fillId="87" borderId="50" xfId="7" applyNumberFormat="1" applyFont="1" applyFill="1" applyBorder="1" applyAlignment="1">
      <alignment horizontal="center" vertical="center"/>
    </xf>
    <xf numFmtId="165" fontId="102" fillId="29" borderId="50" xfId="7" applyNumberFormat="1" applyFont="1" applyFill="1" applyBorder="1" applyAlignment="1">
      <alignment horizontal="center" vertical="center"/>
    </xf>
    <xf numFmtId="49" fontId="37" fillId="10" borderId="27" xfId="0" applyNumberFormat="1" applyFont="1" applyFill="1" applyBorder="1" applyAlignment="1">
      <alignment horizontal="center" vertical="center"/>
    </xf>
    <xf numFmtId="165" fontId="103" fillId="4" borderId="50" xfId="2" applyNumberFormat="1" applyFill="1" applyBorder="1" applyAlignment="1">
      <alignment horizontal="center" vertical="center"/>
    </xf>
    <xf numFmtId="166" fontId="104" fillId="14" borderId="50" xfId="7" applyNumberFormat="1" applyFont="1" applyFill="1" applyBorder="1" applyAlignment="1">
      <alignment horizontal="center" vertical="center" wrapText="1"/>
    </xf>
    <xf numFmtId="0" fontId="102" fillId="14" borderId="50" xfId="7" applyFont="1" applyFill="1" applyBorder="1" applyAlignment="1">
      <alignment horizontal="center" vertical="center"/>
    </xf>
    <xf numFmtId="166" fontId="102" fillId="12" borderId="50" xfId="7" applyNumberFormat="1" applyFont="1" applyFill="1" applyBorder="1" applyAlignment="1">
      <alignment horizontal="center" vertical="center"/>
    </xf>
    <xf numFmtId="170" fontId="102" fillId="12" borderId="50" xfId="7" applyNumberFormat="1" applyFont="1" applyFill="1" applyBorder="1" applyAlignment="1">
      <alignment horizontal="center" vertical="center"/>
    </xf>
    <xf numFmtId="0" fontId="86" fillId="12" borderId="50" xfId="7" applyFont="1" applyFill="1" applyBorder="1" applyAlignment="1">
      <alignment horizontal="center" vertical="center"/>
    </xf>
    <xf numFmtId="0" fontId="86" fillId="0" borderId="50" xfId="7" applyFont="1" applyBorder="1" applyAlignment="1">
      <alignment horizontal="center" vertical="center" wrapText="1"/>
    </xf>
    <xf numFmtId="170" fontId="86" fillId="0" borderId="0" xfId="3" applyNumberFormat="1" applyFont="1" applyBorder="1" applyAlignment="1">
      <alignment horizontal="center" vertical="center"/>
    </xf>
    <xf numFmtId="170" fontId="86" fillId="12" borderId="0" xfId="3" applyNumberFormat="1" applyFont="1" applyFill="1" applyAlignment="1">
      <alignment horizontal="center" vertical="center"/>
    </xf>
    <xf numFmtId="0" fontId="8" fillId="12" borderId="50" xfId="7" applyFont="1" applyFill="1" applyBorder="1" applyAlignment="1">
      <alignment horizontal="center" vertical="center" wrapText="1"/>
    </xf>
    <xf numFmtId="0" fontId="6" fillId="81" borderId="50" xfId="7" applyFont="1" applyFill="1" applyBorder="1" applyAlignment="1">
      <alignment horizontal="center" vertical="center"/>
    </xf>
    <xf numFmtId="3" fontId="6" fillId="17" borderId="60" xfId="7" applyNumberFormat="1" applyFont="1" applyFill="1" applyBorder="1" applyAlignment="1">
      <alignment horizontal="center" vertical="center"/>
    </xf>
    <xf numFmtId="0" fontId="105" fillId="12" borderId="50" xfId="7" applyFont="1" applyFill="1" applyBorder="1" applyAlignment="1">
      <alignment horizontal="center" vertical="center" wrapText="1"/>
    </xf>
    <xf numFmtId="0" fontId="106" fillId="0" borderId="50" xfId="7" applyFont="1" applyBorder="1" applyAlignment="1">
      <alignment horizontal="center" vertical="center" wrapText="1"/>
    </xf>
    <xf numFmtId="14" fontId="37" fillId="14" borderId="50" xfId="7" applyNumberFormat="1" applyFont="1" applyFill="1" applyBorder="1" applyAlignment="1">
      <alignment horizontal="center" vertical="center"/>
    </xf>
    <xf numFmtId="166" fontId="37" fillId="14" borderId="50" xfId="7" applyNumberFormat="1" applyFont="1" applyFill="1" applyBorder="1" applyAlignment="1">
      <alignment horizontal="center" vertical="center"/>
    </xf>
    <xf numFmtId="0" fontId="7" fillId="12" borderId="50" xfId="7" applyFont="1" applyFill="1" applyBorder="1" applyAlignment="1">
      <alignment horizontal="center" vertical="center"/>
    </xf>
    <xf numFmtId="4" fontId="7" fillId="12" borderId="50" xfId="7" applyNumberFormat="1" applyFont="1" applyFill="1" applyBorder="1" applyAlignment="1">
      <alignment horizontal="center" vertical="center"/>
    </xf>
    <xf numFmtId="170" fontId="7" fillId="12" borderId="50" xfId="3" applyNumberFormat="1" applyFont="1" applyFill="1" applyBorder="1" applyAlignment="1">
      <alignment horizontal="center" vertical="center"/>
    </xf>
    <xf numFmtId="166" fontId="37" fillId="14" borderId="50" xfId="7" applyNumberFormat="1" applyFont="1" applyFill="1" applyBorder="1" applyAlignment="1">
      <alignment horizontal="center" vertical="center" wrapText="1"/>
    </xf>
    <xf numFmtId="167" fontId="37" fillId="0" borderId="50" xfId="7" applyNumberFormat="1" applyFont="1" applyBorder="1" applyAlignment="1">
      <alignment horizontal="center" vertical="center" wrapText="1"/>
    </xf>
    <xf numFmtId="166" fontId="37" fillId="0" borderId="50" xfId="7" applyNumberFormat="1" applyFont="1" applyBorder="1" applyAlignment="1">
      <alignment horizontal="center" vertical="center" wrapText="1"/>
    </xf>
    <xf numFmtId="166" fontId="7" fillId="12" borderId="50" xfId="7" applyNumberFormat="1" applyFont="1" applyFill="1" applyBorder="1" applyAlignment="1">
      <alignment horizontal="center" vertical="center"/>
    </xf>
    <xf numFmtId="168" fontId="8" fillId="14" borderId="50" xfId="7" applyNumberFormat="1" applyFont="1" applyFill="1" applyBorder="1" applyAlignment="1">
      <alignment horizontal="center" vertical="center"/>
    </xf>
    <xf numFmtId="3" fontId="7" fillId="12" borderId="50" xfId="7" applyNumberFormat="1" applyFont="1" applyFill="1" applyBorder="1" applyAlignment="1">
      <alignment horizontal="center" vertical="center" wrapText="1"/>
    </xf>
    <xf numFmtId="168" fontId="8" fillId="12" borderId="50" xfId="7" applyNumberFormat="1" applyFont="1" applyFill="1" applyBorder="1" applyAlignment="1">
      <alignment horizontal="center" vertical="center"/>
    </xf>
    <xf numFmtId="168" fontId="8" fillId="0" borderId="50" xfId="0" applyNumberFormat="1" applyFont="1" applyBorder="1" applyAlignment="1">
      <alignment horizontal="center" vertical="center"/>
    </xf>
    <xf numFmtId="3" fontId="7" fillId="14" borderId="50" xfId="7" applyNumberFormat="1" applyFont="1" applyFill="1" applyBorder="1" applyAlignment="1">
      <alignment horizontal="center" vertical="center"/>
    </xf>
    <xf numFmtId="168" fontId="8" fillId="70" borderId="50" xfId="0" applyNumberFormat="1" applyFont="1" applyFill="1" applyBorder="1" applyAlignment="1">
      <alignment horizontal="center" vertical="center"/>
    </xf>
    <xf numFmtId="168" fontId="7" fillId="12" borderId="50" xfId="0" applyNumberFormat="1" applyFont="1" applyFill="1" applyBorder="1" applyAlignment="1">
      <alignment horizontal="center" vertical="center"/>
    </xf>
    <xf numFmtId="168" fontId="8" fillId="71" borderId="50" xfId="7" applyNumberFormat="1" applyFont="1" applyFill="1" applyBorder="1" applyAlignment="1">
      <alignment horizontal="center" vertical="center"/>
    </xf>
    <xf numFmtId="168" fontId="14" fillId="12" borderId="50" xfId="7" applyNumberFormat="1" applyFont="1" applyFill="1" applyBorder="1" applyAlignment="1">
      <alignment horizontal="center" vertical="center" wrapText="1"/>
    </xf>
    <xf numFmtId="3" fontId="8" fillId="87" borderId="50" xfId="7" applyNumberFormat="1" applyFont="1" applyFill="1" applyBorder="1" applyAlignment="1">
      <alignment horizontal="center" vertical="center"/>
    </xf>
    <xf numFmtId="165" fontId="10" fillId="29" borderId="50" xfId="0" applyNumberFormat="1" applyFont="1" applyFill="1" applyBorder="1" applyAlignment="1">
      <alignment horizontal="center" vertical="center"/>
    </xf>
    <xf numFmtId="165" fontId="103" fillId="4" borderId="50" xfId="5" applyNumberFormat="1" applyFill="1" applyBorder="1" applyAlignment="1">
      <alignment horizontal="center" vertical="center"/>
    </xf>
    <xf numFmtId="170" fontId="33" fillId="0" borderId="50" xfId="0" applyNumberFormat="1" applyFont="1" applyBorder="1" applyAlignment="1">
      <alignment horizontal="center" vertical="center"/>
    </xf>
    <xf numFmtId="0" fontId="37" fillId="14" borderId="50" xfId="7" applyFont="1" applyFill="1" applyBorder="1" applyAlignment="1">
      <alignment horizontal="center" vertical="center"/>
    </xf>
    <xf numFmtId="166" fontId="37" fillId="12" borderId="50" xfId="7" applyNumberFormat="1" applyFont="1" applyFill="1" applyBorder="1" applyAlignment="1">
      <alignment horizontal="center" vertical="center"/>
    </xf>
    <xf numFmtId="166" fontId="37" fillId="0" borderId="50" xfId="7" applyNumberFormat="1" applyFont="1" applyBorder="1" applyAlignment="1">
      <alignment horizontal="center" vertical="center"/>
    </xf>
    <xf numFmtId="0" fontId="37" fillId="12" borderId="50" xfId="7" applyFont="1" applyFill="1" applyBorder="1" applyAlignment="1">
      <alignment horizontal="center" vertical="center"/>
    </xf>
    <xf numFmtId="170" fontId="37" fillId="12" borderId="50" xfId="3" applyNumberFormat="1" applyFont="1" applyFill="1" applyBorder="1" applyAlignment="1">
      <alignment horizontal="center" vertical="center"/>
    </xf>
    <xf numFmtId="170" fontId="37" fillId="12" borderId="50" xfId="7" applyNumberFormat="1" applyFont="1" applyFill="1" applyBorder="1" applyAlignment="1">
      <alignment horizontal="center" vertical="center"/>
    </xf>
    <xf numFmtId="0" fontId="33" fillId="12" borderId="50" xfId="7" applyFont="1" applyFill="1" applyBorder="1" applyAlignment="1">
      <alignment horizontal="center" vertical="center"/>
    </xf>
    <xf numFmtId="0" fontId="33" fillId="0" borderId="50" xfId="7" applyFont="1" applyBorder="1" applyAlignment="1">
      <alignment horizontal="center" vertical="center" wrapText="1"/>
    </xf>
    <xf numFmtId="170" fontId="33" fillId="0" borderId="0" xfId="3" applyNumberFormat="1" applyFont="1" applyBorder="1" applyAlignment="1">
      <alignment horizontal="center" vertical="center"/>
    </xf>
    <xf numFmtId="170" fontId="33" fillId="12" borderId="0" xfId="3" applyNumberFormat="1" applyFont="1" applyFill="1" applyAlignment="1">
      <alignment horizontal="center" vertical="center"/>
    </xf>
    <xf numFmtId="0" fontId="104" fillId="12" borderId="50" xfId="7" applyFont="1" applyFill="1" applyBorder="1" applyAlignment="1">
      <alignment horizontal="center" vertical="center" wrapText="1"/>
    </xf>
    <xf numFmtId="0" fontId="107" fillId="81" borderId="50" xfId="7" applyFont="1" applyFill="1" applyBorder="1" applyAlignment="1">
      <alignment horizontal="center" vertical="center"/>
    </xf>
    <xf numFmtId="3" fontId="107" fillId="17" borderId="60" xfId="7" applyNumberFormat="1" applyFont="1" applyFill="1" applyBorder="1" applyAlignment="1">
      <alignment horizontal="center" vertical="center"/>
    </xf>
    <xf numFmtId="0" fontId="104" fillId="0" borderId="50" xfId="7" applyFont="1" applyBorder="1" applyAlignment="1">
      <alignment horizontal="center" vertical="center" wrapText="1"/>
    </xf>
    <xf numFmtId="166" fontId="104" fillId="14" borderId="50" xfId="7" applyNumberFormat="1" applyFont="1" applyFill="1" applyBorder="1" applyAlignment="1">
      <alignment horizontal="center" vertical="center"/>
    </xf>
    <xf numFmtId="0" fontId="104" fillId="12" borderId="50" xfId="7" applyFont="1" applyFill="1" applyBorder="1" applyAlignment="1">
      <alignment horizontal="center" vertical="center"/>
    </xf>
    <xf numFmtId="170" fontId="104" fillId="12" borderId="50" xfId="3" applyNumberFormat="1" applyFont="1" applyFill="1" applyBorder="1" applyAlignment="1">
      <alignment horizontal="center" vertical="center"/>
    </xf>
    <xf numFmtId="167" fontId="104" fillId="14" borderId="50" xfId="7" applyNumberFormat="1" applyFont="1" applyFill="1" applyBorder="1" applyAlignment="1">
      <alignment horizontal="center" vertical="center" wrapText="1"/>
    </xf>
    <xf numFmtId="168" fontId="104" fillId="4" borderId="60" xfId="7" applyNumberFormat="1" applyFont="1" applyFill="1" applyBorder="1" applyAlignment="1">
      <alignment horizontal="center" vertical="center"/>
    </xf>
    <xf numFmtId="3" fontId="107" fillId="15" borderId="50" xfId="7" applyNumberFormat="1" applyFont="1" applyFill="1" applyBorder="1" applyAlignment="1">
      <alignment horizontal="center" vertical="center"/>
    </xf>
    <xf numFmtId="3" fontId="104" fillId="4" borderId="50" xfId="7" applyNumberFormat="1" applyFont="1" applyFill="1" applyBorder="1" applyAlignment="1">
      <alignment horizontal="center" vertical="center"/>
    </xf>
    <xf numFmtId="168" fontId="104" fillId="0" borderId="50" xfId="7" applyNumberFormat="1" applyFont="1" applyBorder="1" applyAlignment="1">
      <alignment horizontal="center" vertical="center"/>
    </xf>
    <xf numFmtId="181" fontId="102" fillId="83" borderId="50" xfId="1" applyNumberFormat="1" applyFont="1" applyFill="1" applyBorder="1" applyAlignment="1">
      <alignment horizontal="center" vertical="center" wrapText="1"/>
    </xf>
    <xf numFmtId="3" fontId="104" fillId="12" borderId="50" xfId="7" applyNumberFormat="1" applyFont="1" applyFill="1" applyBorder="1" applyAlignment="1">
      <alignment horizontal="center" vertical="center" wrapText="1"/>
    </xf>
    <xf numFmtId="168" fontId="104" fillId="12" borderId="50" xfId="7" applyNumberFormat="1" applyFont="1" applyFill="1" applyBorder="1" applyAlignment="1">
      <alignment horizontal="center" vertical="center"/>
    </xf>
    <xf numFmtId="3" fontId="104" fillId="14" borderId="50" xfId="7" applyNumberFormat="1" applyFont="1" applyFill="1" applyBorder="1" applyAlignment="1">
      <alignment horizontal="center" vertical="center"/>
    </xf>
    <xf numFmtId="168" fontId="107" fillId="71" borderId="50" xfId="7" applyNumberFormat="1" applyFont="1" applyFill="1" applyBorder="1" applyAlignment="1">
      <alignment horizontal="center" vertical="center"/>
    </xf>
    <xf numFmtId="168" fontId="104" fillId="12" borderId="50" xfId="7" applyNumberFormat="1" applyFont="1" applyFill="1" applyBorder="1" applyAlignment="1">
      <alignment horizontal="center" vertical="center" wrapText="1"/>
    </xf>
    <xf numFmtId="3" fontId="107" fillId="87" borderId="50" xfId="7" applyNumberFormat="1" applyFont="1" applyFill="1" applyBorder="1" applyAlignment="1">
      <alignment horizontal="center" vertical="center"/>
    </xf>
    <xf numFmtId="165" fontId="108" fillId="4" borderId="50" xfId="5" applyNumberFormat="1" applyFont="1" applyFill="1" applyBorder="1" applyAlignment="1">
      <alignment horizontal="center" vertical="center"/>
    </xf>
    <xf numFmtId="0" fontId="104" fillId="14" borderId="50" xfId="7" applyFont="1" applyFill="1" applyBorder="1" applyAlignment="1">
      <alignment horizontal="center" vertical="center"/>
    </xf>
    <xf numFmtId="180" fontId="104" fillId="14" borderId="50" xfId="1" applyNumberFormat="1" applyFont="1" applyFill="1" applyBorder="1" applyAlignment="1">
      <alignment horizontal="center" vertical="center" wrapText="1"/>
    </xf>
    <xf numFmtId="166" fontId="104" fillId="12" borderId="50" xfId="7" applyNumberFormat="1" applyFont="1" applyFill="1" applyBorder="1" applyAlignment="1">
      <alignment horizontal="center" vertical="center"/>
    </xf>
    <xf numFmtId="170" fontId="104" fillId="12" borderId="50" xfId="7" applyNumberFormat="1" applyFont="1" applyFill="1" applyBorder="1" applyAlignment="1">
      <alignment horizontal="center" vertical="center"/>
    </xf>
    <xf numFmtId="0" fontId="87" fillId="12" borderId="50" xfId="7" applyFont="1" applyFill="1" applyBorder="1" applyAlignment="1">
      <alignment horizontal="center" vertical="center"/>
    </xf>
    <xf numFmtId="0" fontId="87" fillId="0" borderId="50" xfId="7" applyFont="1" applyBorder="1" applyAlignment="1">
      <alignment horizontal="center" vertical="center" wrapText="1"/>
    </xf>
    <xf numFmtId="170" fontId="87" fillId="0" borderId="0" xfId="3" applyNumberFormat="1" applyFont="1" applyBorder="1" applyAlignment="1">
      <alignment horizontal="center" vertical="center"/>
    </xf>
    <xf numFmtId="170" fontId="87" fillId="12" borderId="0" xfId="3" applyNumberFormat="1" applyFont="1" applyFill="1" applyAlignment="1">
      <alignment horizontal="center" vertical="center"/>
    </xf>
    <xf numFmtId="169" fontId="7" fillId="12" borderId="50" xfId="7" applyNumberFormat="1" applyFont="1" applyFill="1" applyBorder="1" applyAlignment="1">
      <alignment horizontal="center" vertical="center"/>
    </xf>
    <xf numFmtId="0" fontId="6" fillId="17" borderId="50" xfId="7" applyFont="1" applyFill="1" applyBorder="1" applyAlignment="1">
      <alignment vertical="center"/>
    </xf>
    <xf numFmtId="3" fontId="6" fillId="17" borderId="60" xfId="7" applyNumberFormat="1" applyFont="1" applyFill="1" applyBorder="1" applyAlignment="1">
      <alignment vertical="center"/>
    </xf>
    <xf numFmtId="14" fontId="37" fillId="14" borderId="50" xfId="7" applyNumberFormat="1" applyFont="1" applyFill="1" applyBorder="1" applyAlignment="1">
      <alignment horizontal="left" vertical="center"/>
    </xf>
    <xf numFmtId="166" fontId="37" fillId="14" borderId="50" xfId="7" applyNumberFormat="1" applyFont="1" applyFill="1" applyBorder="1" applyAlignment="1">
      <alignment horizontal="left" vertical="center"/>
    </xf>
    <xf numFmtId="2" fontId="102" fillId="12" borderId="50" xfId="7" applyNumberFormat="1" applyFont="1" applyFill="1" applyBorder="1" applyAlignment="1">
      <alignment horizontal="center" vertical="center" wrapText="1"/>
    </xf>
    <xf numFmtId="3" fontId="36" fillId="73" borderId="50" xfId="7" applyNumberFormat="1" applyFont="1" applyFill="1" applyBorder="1" applyAlignment="1">
      <alignment horizontal="right" vertical="center"/>
    </xf>
    <xf numFmtId="3" fontId="37" fillId="60" borderId="50" xfId="7" applyNumberFormat="1" applyFont="1" applyFill="1" applyBorder="1" applyAlignment="1">
      <alignment horizontal="right" vertical="center"/>
    </xf>
    <xf numFmtId="3" fontId="37" fillId="10" borderId="50" xfId="7" applyNumberFormat="1" applyFont="1" applyFill="1" applyBorder="1" applyAlignment="1">
      <alignment horizontal="right" vertical="center"/>
    </xf>
    <xf numFmtId="168" fontId="37" fillId="10" borderId="50" xfId="7" applyNumberFormat="1" applyFont="1" applyFill="1" applyBorder="1" applyAlignment="1">
      <alignment horizontal="right" vertical="center"/>
    </xf>
    <xf numFmtId="166" fontId="37" fillId="14" borderId="50" xfId="7" applyNumberFormat="1" applyFont="1" applyFill="1" applyBorder="1" applyAlignment="1">
      <alignment horizontal="right" vertical="center" wrapText="1"/>
    </xf>
    <xf numFmtId="166" fontId="37" fillId="12" borderId="50" xfId="7" applyNumberFormat="1" applyFont="1" applyFill="1" applyBorder="1" applyAlignment="1">
      <alignment horizontal="center" vertical="center" wrapText="1"/>
    </xf>
    <xf numFmtId="168" fontId="7" fillId="12" borderId="50" xfId="7" applyNumberFormat="1" applyFont="1" applyFill="1" applyBorder="1" applyAlignment="1">
      <alignment horizontal="center" vertical="center"/>
    </xf>
    <xf numFmtId="168" fontId="102" fillId="29" borderId="50" xfId="7" applyNumberFormat="1" applyFont="1" applyFill="1" applyBorder="1" applyAlignment="1">
      <alignment horizontal="center" vertical="center"/>
    </xf>
    <xf numFmtId="3" fontId="7" fillId="12" borderId="50" xfId="7" applyNumberFormat="1" applyFont="1" applyFill="1" applyBorder="1" applyAlignment="1">
      <alignment horizontal="center" vertical="center"/>
    </xf>
    <xf numFmtId="170" fontId="10" fillId="15" borderId="50" xfId="1" applyNumberFormat="1" applyFont="1" applyFill="1" applyBorder="1" applyAlignment="1">
      <alignment horizontal="center" vertical="center" wrapText="1"/>
    </xf>
    <xf numFmtId="49" fontId="37" fillId="12" borderId="27" xfId="0" applyNumberFormat="1" applyFont="1" applyFill="1" applyBorder="1" applyAlignment="1">
      <alignment horizontal="center" vertical="center"/>
    </xf>
    <xf numFmtId="165" fontId="103" fillId="14" borderId="50" xfId="5" applyNumberFormat="1" applyFill="1" applyBorder="1" applyAlignment="1">
      <alignment horizontal="center" vertical="center"/>
    </xf>
    <xf numFmtId="170" fontId="37" fillId="12" borderId="50" xfId="7" applyNumberFormat="1" applyFont="1" applyFill="1" applyBorder="1"/>
    <xf numFmtId="0" fontId="33" fillId="12" borderId="50" xfId="7" applyFont="1" applyFill="1" applyBorder="1" applyAlignment="1">
      <alignment horizontal="center" vertical="center" wrapText="1"/>
    </xf>
    <xf numFmtId="170" fontId="33" fillId="12" borderId="0" xfId="3" applyNumberFormat="1" applyFont="1" applyFill="1" applyBorder="1" applyAlignment="1">
      <alignment horizontal="center" vertical="center"/>
    </xf>
    <xf numFmtId="0" fontId="6" fillId="88" borderId="50" xfId="7" applyFont="1" applyFill="1" applyBorder="1" applyAlignment="1">
      <alignment horizontal="center" vertical="center"/>
    </xf>
    <xf numFmtId="3" fontId="6" fillId="0" borderId="60" xfId="7" applyNumberFormat="1" applyFont="1" applyBorder="1" applyAlignment="1">
      <alignment horizontal="center" vertical="center"/>
    </xf>
    <xf numFmtId="0" fontId="105" fillId="0" borderId="50" xfId="7" applyFont="1" applyBorder="1" applyAlignment="1">
      <alignment horizontal="center" vertical="center" wrapText="1"/>
    </xf>
    <xf numFmtId="14" fontId="37" fillId="0" borderId="50" xfId="7" applyNumberFormat="1" applyFont="1" applyBorder="1" applyAlignment="1">
      <alignment horizontal="center" vertical="center"/>
    </xf>
    <xf numFmtId="0" fontId="7" fillId="0" borderId="50" xfId="7" applyFont="1" applyBorder="1" applyAlignment="1">
      <alignment horizontal="center" vertical="center"/>
    </xf>
    <xf numFmtId="4" fontId="7" fillId="0" borderId="50" xfId="7" applyNumberFormat="1" applyFont="1" applyBorder="1" applyAlignment="1">
      <alignment horizontal="center" vertical="center"/>
    </xf>
    <xf numFmtId="170" fontId="7" fillId="0" borderId="50" xfId="3" applyNumberFormat="1" applyFont="1" applyFill="1" applyBorder="1" applyAlignment="1">
      <alignment horizontal="center" vertical="center"/>
    </xf>
    <xf numFmtId="168" fontId="8" fillId="0" borderId="50" xfId="7" applyNumberFormat="1" applyFont="1" applyBorder="1" applyAlignment="1">
      <alignment horizontal="center" vertical="center"/>
    </xf>
    <xf numFmtId="3" fontId="7" fillId="0" borderId="50" xfId="7" applyNumberFormat="1" applyFont="1" applyBorder="1" applyAlignment="1">
      <alignment horizontal="center" vertical="center" wrapText="1"/>
    </xf>
    <xf numFmtId="3" fontId="7" fillId="0" borderId="50" xfId="7" applyNumberFormat="1" applyFont="1" applyBorder="1" applyAlignment="1">
      <alignment horizontal="center" vertical="center"/>
    </xf>
    <xf numFmtId="168" fontId="8" fillId="56" borderId="50" xfId="7" applyNumberFormat="1" applyFont="1" applyFill="1" applyBorder="1" applyAlignment="1">
      <alignment horizontal="center" vertical="center"/>
    </xf>
    <xf numFmtId="168" fontId="14" fillId="0" borderId="50" xfId="7" applyNumberFormat="1" applyFont="1" applyBorder="1" applyAlignment="1">
      <alignment horizontal="center" vertical="center" wrapText="1"/>
    </xf>
    <xf numFmtId="3" fontId="8" fillId="55" borderId="50" xfId="7" applyNumberFormat="1" applyFont="1" applyFill="1" applyBorder="1" applyAlignment="1">
      <alignment horizontal="center" vertical="center"/>
    </xf>
    <xf numFmtId="165" fontId="96" fillId="0" borderId="50" xfId="7" applyNumberFormat="1" applyFont="1" applyBorder="1" applyAlignment="1">
      <alignment horizontal="center" vertical="center"/>
    </xf>
    <xf numFmtId="0" fontId="37" fillId="0" borderId="50" xfId="7" applyFont="1" applyBorder="1" applyAlignment="1">
      <alignment horizontal="center" vertical="center"/>
    </xf>
    <xf numFmtId="170" fontId="37" fillId="0" borderId="50" xfId="3" applyNumberFormat="1" applyFont="1" applyFill="1" applyBorder="1" applyAlignment="1">
      <alignment horizontal="center" vertical="center"/>
    </xf>
    <xf numFmtId="0" fontId="33" fillId="0" borderId="50" xfId="7" applyFont="1" applyBorder="1" applyAlignment="1">
      <alignment horizontal="center" vertical="center"/>
    </xf>
    <xf numFmtId="168" fontId="5" fillId="0" borderId="50" xfId="7" applyNumberFormat="1" applyFont="1" applyBorder="1" applyAlignment="1">
      <alignment horizontal="center" vertical="center"/>
    </xf>
    <xf numFmtId="168" fontId="8" fillId="86" borderId="50" xfId="7" applyNumberFormat="1" applyFont="1" applyFill="1" applyBorder="1" applyAlignment="1">
      <alignment horizontal="center" vertical="center"/>
    </xf>
    <xf numFmtId="165" fontId="96" fillId="29" borderId="50" xfId="7" applyNumberFormat="1" applyFont="1" applyFill="1" applyBorder="1" applyAlignment="1">
      <alignment horizontal="center" vertical="center"/>
    </xf>
    <xf numFmtId="49" fontId="37" fillId="10" borderId="0" xfId="0" applyNumberFormat="1" applyFont="1" applyFill="1" applyAlignment="1">
      <alignment horizontal="center" vertical="center"/>
    </xf>
    <xf numFmtId="0" fontId="8" fillId="54" borderId="50" xfId="7" applyFont="1" applyFill="1" applyBorder="1" applyAlignment="1">
      <alignment horizontal="center" vertical="center" wrapText="1"/>
    </xf>
    <xf numFmtId="169" fontId="7" fillId="54" borderId="50" xfId="7" applyNumberFormat="1" applyFont="1" applyFill="1" applyBorder="1" applyAlignment="1">
      <alignment horizontal="center" vertical="center"/>
    </xf>
    <xf numFmtId="0" fontId="33" fillId="54" borderId="50" xfId="7" applyFont="1" applyFill="1" applyBorder="1"/>
    <xf numFmtId="0" fontId="7" fillId="54" borderId="50" xfId="7" applyFont="1" applyFill="1" applyBorder="1" applyAlignment="1">
      <alignment vertical="center" wrapText="1"/>
    </xf>
    <xf numFmtId="0" fontId="105" fillId="54" borderId="50" xfId="7" applyFont="1" applyFill="1" applyBorder="1" applyAlignment="1">
      <alignment horizontal="center" vertical="center" wrapText="1"/>
    </xf>
    <xf numFmtId="0" fontId="109" fillId="54" borderId="50" xfId="7" applyFont="1" applyFill="1" applyBorder="1" applyAlignment="1">
      <alignment horizontal="center" vertical="center" wrapText="1"/>
    </xf>
    <xf numFmtId="0" fontId="106" fillId="54" borderId="50" xfId="7" applyFont="1" applyFill="1" applyBorder="1" applyAlignment="1">
      <alignment horizontal="center" vertical="center" wrapText="1"/>
    </xf>
    <xf numFmtId="14" fontId="37" fillId="89" borderId="50" xfId="7" applyNumberFormat="1" applyFont="1" applyFill="1" applyBorder="1" applyAlignment="1">
      <alignment horizontal="left" vertical="center"/>
    </xf>
    <xf numFmtId="166" fontId="37" fillId="89" borderId="50" xfId="7" applyNumberFormat="1" applyFont="1" applyFill="1" applyBorder="1" applyAlignment="1">
      <alignment horizontal="left" vertical="center"/>
    </xf>
    <xf numFmtId="166" fontId="37" fillId="89" borderId="50" xfId="7" applyNumberFormat="1" applyFont="1" applyFill="1" applyBorder="1" applyAlignment="1">
      <alignment horizontal="center" vertical="center" wrapText="1"/>
    </xf>
    <xf numFmtId="0" fontId="6" fillId="81" borderId="50" xfId="7" applyFont="1" applyFill="1" applyBorder="1" applyAlignment="1">
      <alignment vertical="center"/>
    </xf>
    <xf numFmtId="43" fontId="8" fillId="0" borderId="50" xfId="7" applyNumberFormat="1" applyFont="1" applyBorder="1" applyAlignment="1">
      <alignment horizontal="right" vertical="center"/>
    </xf>
    <xf numFmtId="166" fontId="102" fillId="25" borderId="50" xfId="7" applyNumberFormat="1" applyFont="1" applyFill="1" applyBorder="1" applyAlignment="1">
      <alignment horizontal="center" vertical="center" wrapText="1"/>
    </xf>
    <xf numFmtId="164" fontId="102" fillId="25" borderId="50" xfId="1" applyFont="1" applyFill="1" applyBorder="1" applyAlignment="1">
      <alignment horizontal="center" vertical="center" wrapText="1"/>
    </xf>
    <xf numFmtId="166" fontId="37" fillId="90" borderId="50" xfId="7" applyNumberFormat="1" applyFont="1" applyFill="1" applyBorder="1" applyAlignment="1">
      <alignment horizontal="center" vertical="center" wrapText="1"/>
    </xf>
    <xf numFmtId="4" fontId="7" fillId="12" borderId="50" xfId="7" applyNumberFormat="1" applyFont="1" applyFill="1" applyBorder="1" applyAlignment="1">
      <alignment vertical="center"/>
    </xf>
    <xf numFmtId="167" fontId="37" fillId="0" borderId="50" xfId="7" applyNumberFormat="1" applyFont="1" applyBorder="1" applyAlignment="1">
      <alignment horizontal="right" vertical="center" wrapText="1"/>
    </xf>
    <xf numFmtId="166" fontId="37" fillId="59" borderId="50" xfId="7" applyNumberFormat="1" applyFont="1" applyFill="1" applyBorder="1" applyAlignment="1">
      <alignment horizontal="center" vertical="center" wrapText="1"/>
    </xf>
    <xf numFmtId="164" fontId="37" fillId="59" borderId="50" xfId="1" applyFont="1" applyFill="1" applyBorder="1" applyAlignment="1">
      <alignment horizontal="center" vertical="center" wrapText="1"/>
    </xf>
    <xf numFmtId="166" fontId="36" fillId="59" borderId="50" xfId="7" applyNumberFormat="1" applyFont="1" applyFill="1" applyBorder="1" applyAlignment="1">
      <alignment horizontal="center" vertical="center" wrapText="1"/>
    </xf>
    <xf numFmtId="168" fontId="8" fillId="12" borderId="50" xfId="7" applyNumberFormat="1" applyFont="1" applyFill="1" applyBorder="1" applyAlignment="1">
      <alignment horizontal="right" vertical="center"/>
    </xf>
    <xf numFmtId="168" fontId="7" fillId="12" borderId="50" xfId="7" applyNumberFormat="1" applyFont="1" applyFill="1" applyBorder="1" applyAlignment="1">
      <alignment horizontal="right" vertical="center"/>
    </xf>
    <xf numFmtId="168" fontId="8" fillId="29" borderId="50" xfId="7" applyNumberFormat="1" applyFont="1" applyFill="1" applyBorder="1" applyAlignment="1">
      <alignment horizontal="right" vertical="center"/>
    </xf>
    <xf numFmtId="168" fontId="102" fillId="84" borderId="50" xfId="7" applyNumberFormat="1" applyFont="1" applyFill="1" applyBorder="1" applyAlignment="1">
      <alignment horizontal="right" vertical="center"/>
    </xf>
    <xf numFmtId="168" fontId="102" fillId="85" borderId="50" xfId="7" applyNumberFormat="1" applyFont="1" applyFill="1" applyBorder="1" applyAlignment="1">
      <alignment horizontal="right" vertical="center"/>
    </xf>
    <xf numFmtId="3" fontId="7" fillId="14" borderId="50" xfId="7" applyNumberFormat="1" applyFont="1" applyFill="1" applyBorder="1" applyAlignment="1">
      <alignment horizontal="right" vertical="center"/>
    </xf>
    <xf numFmtId="168" fontId="8" fillId="86" borderId="50" xfId="7" applyNumberFormat="1" applyFont="1" applyFill="1" applyBorder="1" applyAlignment="1">
      <alignment horizontal="right" vertical="center"/>
    </xf>
    <xf numFmtId="168" fontId="8" fillId="71" borderId="50" xfId="7" applyNumberFormat="1" applyFont="1" applyFill="1" applyBorder="1" applyAlignment="1">
      <alignment horizontal="right" vertical="center"/>
    </xf>
    <xf numFmtId="3" fontId="8" fillId="87" borderId="50" xfId="7" applyNumberFormat="1" applyFont="1" applyFill="1" applyBorder="1" applyAlignment="1">
      <alignment vertical="center"/>
    </xf>
    <xf numFmtId="165" fontId="96" fillId="29" borderId="50" xfId="7" applyNumberFormat="1" applyFont="1" applyFill="1" applyBorder="1" applyAlignment="1">
      <alignment horizontal="right" vertical="center"/>
    </xf>
    <xf numFmtId="49" fontId="37" fillId="10" borderId="27" xfId="0" applyNumberFormat="1" applyFont="1" applyFill="1" applyBorder="1" applyAlignment="1">
      <alignment horizontal="left" vertical="center"/>
    </xf>
    <xf numFmtId="165" fontId="103" fillId="4" borderId="50" xfId="5" applyNumberFormat="1" applyFill="1" applyBorder="1" applyAlignment="1">
      <alignment horizontal="left" vertical="center"/>
    </xf>
    <xf numFmtId="0" fontId="37" fillId="14" borderId="50" xfId="7" applyFont="1" applyFill="1" applyBorder="1" applyAlignment="1">
      <alignment horizontal="left" vertical="center"/>
    </xf>
    <xf numFmtId="166" fontId="37" fillId="12" borderId="50" xfId="7" applyNumberFormat="1" applyFont="1" applyFill="1" applyBorder="1" applyAlignment="1">
      <alignment vertical="center"/>
    </xf>
    <xf numFmtId="166" fontId="37" fillId="12" borderId="50" xfId="7" applyNumberFormat="1" applyFont="1" applyFill="1" applyBorder="1"/>
    <xf numFmtId="0" fontId="37" fillId="12" borderId="50" xfId="7" applyFont="1" applyFill="1" applyBorder="1"/>
    <xf numFmtId="170" fontId="37" fillId="12" borderId="50" xfId="3" applyNumberFormat="1" applyFont="1" applyFill="1" applyBorder="1"/>
    <xf numFmtId="0" fontId="33" fillId="12" borderId="50" xfId="7" applyFont="1" applyFill="1" applyBorder="1"/>
    <xf numFmtId="166" fontId="7" fillId="0" borderId="50" xfId="7" applyNumberFormat="1" applyFont="1" applyBorder="1" applyAlignment="1">
      <alignment vertical="center" wrapText="1"/>
    </xf>
    <xf numFmtId="0" fontId="85" fillId="12" borderId="50" xfId="7" applyFont="1" applyFill="1" applyBorder="1"/>
    <xf numFmtId="170" fontId="33" fillId="12" borderId="0" xfId="3" applyNumberFormat="1" applyFont="1" applyFill="1" applyAlignment="1">
      <alignment vertical="center"/>
    </xf>
    <xf numFmtId="0" fontId="7" fillId="12" borderId="50" xfId="7" applyFont="1" applyFill="1" applyBorder="1" applyAlignment="1">
      <alignment vertical="center"/>
    </xf>
    <xf numFmtId="170" fontId="7" fillId="12" borderId="50" xfId="3" applyNumberFormat="1" applyFont="1" applyFill="1" applyBorder="1" applyAlignment="1">
      <alignment vertical="center"/>
    </xf>
    <xf numFmtId="3" fontId="107" fillId="15" borderId="50" xfId="7" applyNumberFormat="1" applyFont="1" applyFill="1" applyBorder="1" applyAlignment="1">
      <alignment horizontal="right" vertical="center"/>
    </xf>
    <xf numFmtId="3" fontId="8" fillId="4" borderId="50" xfId="7" applyNumberFormat="1" applyFont="1" applyFill="1" applyBorder="1" applyAlignment="1">
      <alignment horizontal="right" vertical="center"/>
    </xf>
    <xf numFmtId="3" fontId="8" fillId="0" borderId="50" xfId="7" applyNumberFormat="1" applyFont="1" applyBorder="1" applyAlignment="1">
      <alignment horizontal="right" vertical="center"/>
    </xf>
    <xf numFmtId="168" fontId="8" fillId="0" borderId="50" xfId="7" applyNumberFormat="1" applyFont="1" applyBorder="1" applyAlignment="1">
      <alignment horizontal="right" vertical="center"/>
    </xf>
    <xf numFmtId="3" fontId="7" fillId="12" borderId="50" xfId="7" applyNumberFormat="1" applyFont="1" applyFill="1" applyBorder="1" applyAlignment="1">
      <alignment horizontal="right" vertical="center" wrapText="1"/>
    </xf>
    <xf numFmtId="168" fontId="8" fillId="0" borderId="50" xfId="0" applyNumberFormat="1" applyFont="1" applyBorder="1" applyAlignment="1">
      <alignment horizontal="right" vertical="center"/>
    </xf>
    <xf numFmtId="168" fontId="8" fillId="70" borderId="50" xfId="0" applyNumberFormat="1" applyFont="1" applyFill="1" applyBorder="1" applyAlignment="1">
      <alignment horizontal="right" vertical="center"/>
    </xf>
    <xf numFmtId="168" fontId="7" fillId="12" borderId="50" xfId="0" applyNumberFormat="1" applyFont="1" applyFill="1" applyBorder="1" applyAlignment="1">
      <alignment horizontal="right" vertical="center"/>
    </xf>
    <xf numFmtId="168" fontId="5" fillId="71" borderId="50" xfId="7" applyNumberFormat="1" applyFont="1" applyFill="1" applyBorder="1" applyAlignment="1">
      <alignment horizontal="right" vertical="center"/>
    </xf>
    <xf numFmtId="3" fontId="5" fillId="87" borderId="50" xfId="7" applyNumberFormat="1" applyFont="1" applyFill="1" applyBorder="1" applyAlignment="1">
      <alignment vertical="center"/>
    </xf>
    <xf numFmtId="165" fontId="10" fillId="29" borderId="50" xfId="0" applyNumberFormat="1" applyFont="1" applyFill="1" applyBorder="1" applyAlignment="1">
      <alignment horizontal="right" vertical="center"/>
    </xf>
    <xf numFmtId="170" fontId="33" fillId="0" borderId="50" xfId="0" applyNumberFormat="1" applyFont="1" applyBorder="1"/>
    <xf numFmtId="168" fontId="7" fillId="12" borderId="50" xfId="7" applyNumberFormat="1" applyFont="1" applyFill="1" applyBorder="1" applyAlignment="1">
      <alignment vertical="center"/>
    </xf>
    <xf numFmtId="166" fontId="37" fillId="66" borderId="50" xfId="7" applyNumberFormat="1" applyFont="1" applyFill="1" applyBorder="1" applyAlignment="1">
      <alignment horizontal="center" vertical="center" wrapText="1"/>
    </xf>
    <xf numFmtId="168" fontId="102" fillId="0" borderId="50" xfId="0" applyNumberFormat="1" applyFont="1" applyBorder="1" applyAlignment="1">
      <alignment horizontal="right" vertical="center"/>
    </xf>
    <xf numFmtId="168" fontId="7" fillId="10" borderId="50" xfId="0" applyNumberFormat="1" applyFont="1" applyFill="1" applyBorder="1" applyAlignment="1">
      <alignment horizontal="right" vertical="center"/>
    </xf>
    <xf numFmtId="0" fontId="6" fillId="0" borderId="50" xfId="7" applyFont="1" applyBorder="1" applyAlignment="1">
      <alignment vertical="center"/>
    </xf>
    <xf numFmtId="3" fontId="6" fillId="0" borderId="50" xfId="7" applyNumberFormat="1" applyFont="1" applyBorder="1" applyAlignment="1">
      <alignment vertical="center"/>
    </xf>
    <xf numFmtId="166" fontId="37" fillId="0" borderId="50" xfId="7" applyNumberFormat="1" applyFont="1" applyBorder="1" applyAlignment="1">
      <alignment horizontal="left" vertical="center"/>
    </xf>
    <xf numFmtId="0" fontId="38" fillId="12" borderId="50" xfId="7" applyFont="1" applyFill="1" applyBorder="1" applyAlignment="1">
      <alignment vertical="center" wrapText="1"/>
    </xf>
    <xf numFmtId="0" fontId="85" fillId="54" borderId="50" xfId="7" applyFont="1" applyFill="1" applyBorder="1"/>
    <xf numFmtId="166" fontId="37" fillId="89" borderId="0" xfId="7" applyNumberFormat="1" applyFont="1" applyFill="1" applyAlignment="1">
      <alignment horizontal="center" vertical="center" wrapText="1"/>
    </xf>
    <xf numFmtId="0" fontId="37" fillId="32" borderId="50" xfId="7" applyFont="1" applyFill="1" applyBorder="1" applyAlignment="1">
      <alignment horizontal="center" vertical="center" wrapText="1"/>
    </xf>
    <xf numFmtId="169" fontId="37" fillId="32" borderId="50" xfId="7" applyNumberFormat="1" applyFont="1" applyFill="1" applyBorder="1" applyAlignment="1">
      <alignment horizontal="center" vertical="center"/>
    </xf>
    <xf numFmtId="0" fontId="36" fillId="81" borderId="50" xfId="7" applyFont="1" applyFill="1" applyBorder="1" applyAlignment="1">
      <alignment vertical="center"/>
    </xf>
    <xf numFmtId="3" fontId="36" fillId="91" borderId="60" xfId="7" applyNumberFormat="1" applyFont="1" applyFill="1" applyBorder="1" applyAlignment="1">
      <alignment vertical="center"/>
    </xf>
    <xf numFmtId="14" fontId="37" fillId="92" borderId="50" xfId="7" applyNumberFormat="1" applyFont="1" applyFill="1" applyBorder="1" applyAlignment="1">
      <alignment horizontal="left" vertical="center"/>
    </xf>
    <xf numFmtId="166" fontId="37" fillId="92" borderId="50" xfId="7" applyNumberFormat="1" applyFont="1" applyFill="1" applyBorder="1" applyAlignment="1">
      <alignment horizontal="left" vertical="center"/>
    </xf>
    <xf numFmtId="166" fontId="37" fillId="92" borderId="50" xfId="7" applyNumberFormat="1" applyFont="1" applyFill="1" applyBorder="1" applyAlignment="1">
      <alignment horizontal="center" vertical="center" wrapText="1"/>
    </xf>
    <xf numFmtId="4" fontId="37" fillId="32" borderId="50" xfId="7" applyNumberFormat="1" applyFont="1" applyFill="1" applyBorder="1" applyAlignment="1">
      <alignment vertical="center"/>
    </xf>
    <xf numFmtId="166" fontId="37" fillId="92" borderId="50" xfId="7" applyNumberFormat="1" applyFont="1" applyFill="1" applyBorder="1" applyAlignment="1">
      <alignment horizontal="right" vertical="center" wrapText="1"/>
    </xf>
    <xf numFmtId="166" fontId="37" fillId="33" borderId="50" xfId="7" applyNumberFormat="1" applyFont="1" applyFill="1" applyBorder="1" applyAlignment="1">
      <alignment horizontal="center" vertical="center" wrapText="1"/>
    </xf>
    <xf numFmtId="164" fontId="37" fillId="33" borderId="50" xfId="1" applyFont="1" applyFill="1" applyBorder="1" applyAlignment="1">
      <alignment horizontal="center" vertical="center" wrapText="1"/>
    </xf>
    <xf numFmtId="166" fontId="37" fillId="9" borderId="50" xfId="7" applyNumberFormat="1" applyFont="1" applyFill="1" applyBorder="1" applyAlignment="1">
      <alignment horizontal="center" vertical="center" wrapText="1"/>
    </xf>
    <xf numFmtId="168" fontId="37" fillId="32" borderId="50" xfId="7" applyNumberFormat="1" applyFont="1" applyFill="1" applyBorder="1" applyAlignment="1">
      <alignment horizontal="right" vertical="center"/>
    </xf>
    <xf numFmtId="168" fontId="102" fillId="93" borderId="50" xfId="7" applyNumberFormat="1" applyFont="1" applyFill="1" applyBorder="1" applyAlignment="1">
      <alignment horizontal="right" vertical="center"/>
    </xf>
    <xf numFmtId="168" fontId="102" fillId="94" borderId="50" xfId="7" applyNumberFormat="1" applyFont="1" applyFill="1" applyBorder="1" applyAlignment="1">
      <alignment horizontal="right" vertical="center"/>
    </xf>
    <xf numFmtId="3" fontId="37" fillId="92" borderId="50" xfId="7" applyNumberFormat="1" applyFont="1" applyFill="1" applyBorder="1" applyAlignment="1">
      <alignment horizontal="right" vertical="center"/>
    </xf>
    <xf numFmtId="168" fontId="37" fillId="95" borderId="50" xfId="7" applyNumberFormat="1" applyFont="1" applyFill="1" applyBorder="1" applyAlignment="1">
      <alignment horizontal="right" vertical="center"/>
    </xf>
    <xf numFmtId="168" fontId="37" fillId="92" borderId="50" xfId="7" applyNumberFormat="1" applyFont="1" applyFill="1" applyBorder="1" applyAlignment="1">
      <alignment horizontal="right" vertical="center"/>
    </xf>
    <xf numFmtId="168" fontId="37" fillId="32" borderId="50" xfId="7" applyNumberFormat="1" applyFont="1" applyFill="1" applyBorder="1" applyAlignment="1">
      <alignment horizontal="center" vertical="center" wrapText="1"/>
    </xf>
    <xf numFmtId="3" fontId="37" fillId="96" borderId="50" xfId="7" applyNumberFormat="1" applyFont="1" applyFill="1" applyBorder="1" applyAlignment="1">
      <alignment vertical="center"/>
    </xf>
    <xf numFmtId="165" fontId="37" fillId="93" borderId="50" xfId="7" applyNumberFormat="1" applyFont="1" applyFill="1" applyBorder="1" applyAlignment="1">
      <alignment horizontal="right" vertical="center"/>
    </xf>
    <xf numFmtId="170" fontId="10" fillId="97" borderId="50" xfId="1" applyNumberFormat="1" applyFont="1" applyFill="1" applyBorder="1" applyAlignment="1">
      <alignment horizontal="center" vertical="center" wrapText="1"/>
    </xf>
    <xf numFmtId="170" fontId="36" fillId="32" borderId="27" xfId="1" applyNumberFormat="1" applyFont="1" applyFill="1" applyBorder="1" applyAlignment="1">
      <alignment horizontal="left" vertical="center"/>
    </xf>
    <xf numFmtId="165" fontId="110" fillId="92" borderId="68" xfId="5" applyNumberFormat="1" applyFont="1" applyFill="1" applyBorder="1" applyAlignment="1">
      <alignment horizontal="left" vertical="center"/>
    </xf>
    <xf numFmtId="170" fontId="66" fillId="32" borderId="68" xfId="0" applyNumberFormat="1" applyFont="1" applyFill="1" applyBorder="1"/>
    <xf numFmtId="0" fontId="37" fillId="92" borderId="50" xfId="7" applyFont="1" applyFill="1" applyBorder="1" applyAlignment="1">
      <alignment horizontal="center" vertical="center"/>
    </xf>
    <xf numFmtId="166" fontId="37" fillId="32" borderId="50" xfId="7" applyNumberFormat="1" applyFont="1" applyFill="1" applyBorder="1" applyAlignment="1">
      <alignment horizontal="center" vertical="center" wrapText="1"/>
    </xf>
    <xf numFmtId="0" fontId="37" fillId="92" borderId="50" xfId="7" applyFont="1" applyFill="1" applyBorder="1" applyAlignment="1">
      <alignment horizontal="left" vertical="center"/>
    </xf>
    <xf numFmtId="166" fontId="37" fillId="32" borderId="50" xfId="7" applyNumberFormat="1" applyFont="1" applyFill="1" applyBorder="1" applyAlignment="1">
      <alignment vertical="center"/>
    </xf>
    <xf numFmtId="166" fontId="37" fillId="32" borderId="50" xfId="7" applyNumberFormat="1" applyFont="1" applyFill="1" applyBorder="1"/>
    <xf numFmtId="0" fontId="37" fillId="32" borderId="50" xfId="7" applyFont="1" applyFill="1" applyBorder="1"/>
    <xf numFmtId="170" fontId="37" fillId="32" borderId="50" xfId="3" applyNumberFormat="1" applyFont="1" applyFill="1" applyBorder="1"/>
    <xf numFmtId="170" fontId="37" fillId="32" borderId="50" xfId="7" applyNumberFormat="1" applyFont="1" applyFill="1" applyBorder="1"/>
    <xf numFmtId="0" fontId="88" fillId="32" borderId="50" xfId="7" applyFont="1" applyFill="1" applyBorder="1"/>
    <xf numFmtId="166" fontId="37" fillId="32" borderId="50" xfId="7" applyNumberFormat="1" applyFont="1" applyFill="1" applyBorder="1" applyAlignment="1">
      <alignment vertical="center" wrapText="1"/>
    </xf>
    <xf numFmtId="170" fontId="88" fillId="32" borderId="0" xfId="3" applyNumberFormat="1" applyFont="1" applyFill="1" applyBorder="1"/>
    <xf numFmtId="170" fontId="88" fillId="32" borderId="0" xfId="3" applyNumberFormat="1" applyFont="1" applyFill="1" applyAlignment="1">
      <alignment vertical="center"/>
    </xf>
    <xf numFmtId="0" fontId="8" fillId="0" borderId="50" xfId="7" applyFont="1" applyBorder="1" applyAlignment="1">
      <alignment horizontal="center" vertical="center" wrapText="1"/>
    </xf>
    <xf numFmtId="168" fontId="5" fillId="4" borderId="50" xfId="7" applyNumberFormat="1" applyFont="1" applyFill="1" applyBorder="1" applyAlignment="1">
      <alignment horizontal="right" vertical="center"/>
    </xf>
    <xf numFmtId="3" fontId="36" fillId="91" borderId="50" xfId="7" applyNumberFormat="1" applyFont="1" applyFill="1" applyBorder="1" applyAlignment="1">
      <alignment vertical="center"/>
    </xf>
    <xf numFmtId="0" fontId="37" fillId="32" borderId="50" xfId="7" applyFont="1" applyFill="1" applyBorder="1" applyAlignment="1">
      <alignment vertical="center"/>
    </xf>
    <xf numFmtId="170" fontId="37" fillId="32" borderId="50" xfId="3" applyNumberFormat="1" applyFont="1" applyFill="1" applyBorder="1" applyAlignment="1">
      <alignment vertical="center"/>
    </xf>
    <xf numFmtId="167" fontId="37" fillId="32" borderId="50" xfId="7" applyNumberFormat="1" applyFont="1" applyFill="1" applyBorder="1" applyAlignment="1">
      <alignment vertical="center"/>
    </xf>
    <xf numFmtId="167" fontId="37" fillId="32" borderId="50" xfId="7" applyNumberFormat="1" applyFont="1" applyFill="1" applyBorder="1" applyAlignment="1">
      <alignment horizontal="right" vertical="center" wrapText="1"/>
    </xf>
    <xf numFmtId="168" fontId="36" fillId="92" borderId="50" xfId="7" applyNumberFormat="1" applyFont="1" applyFill="1" applyBorder="1" applyAlignment="1">
      <alignment horizontal="right" vertical="center"/>
    </xf>
    <xf numFmtId="0" fontId="67" fillId="32" borderId="50" xfId="7" applyFont="1" applyFill="1" applyBorder="1"/>
    <xf numFmtId="0" fontId="111" fillId="32" borderId="50" xfId="7" applyFont="1" applyFill="1" applyBorder="1" applyAlignment="1">
      <alignment horizontal="center" vertical="center" wrapText="1"/>
    </xf>
    <xf numFmtId="169" fontId="111" fillId="32" borderId="50" xfId="7" applyNumberFormat="1" applyFont="1" applyFill="1" applyBorder="1" applyAlignment="1">
      <alignment horizontal="center" vertical="center"/>
    </xf>
    <xf numFmtId="0" fontId="112" fillId="81" borderId="50" xfId="7" applyFont="1" applyFill="1" applyBorder="1" applyAlignment="1">
      <alignment vertical="center"/>
    </xf>
    <xf numFmtId="3" fontId="112" fillId="91" borderId="50" xfId="7" applyNumberFormat="1" applyFont="1" applyFill="1" applyBorder="1" applyAlignment="1">
      <alignment horizontal="left" vertical="center"/>
    </xf>
    <xf numFmtId="166" fontId="111" fillId="92" borderId="50" xfId="7" applyNumberFormat="1" applyFont="1" applyFill="1" applyBorder="1" applyAlignment="1">
      <alignment horizontal="left" vertical="center"/>
    </xf>
    <xf numFmtId="166" fontId="111" fillId="25" borderId="50" xfId="7" applyNumberFormat="1" applyFont="1" applyFill="1" applyBorder="1" applyAlignment="1">
      <alignment horizontal="center" vertical="center" wrapText="1"/>
    </xf>
    <xf numFmtId="164" fontId="111" fillId="25" borderId="50" xfId="1" applyFont="1" applyFill="1" applyBorder="1" applyAlignment="1">
      <alignment horizontal="center" vertical="center" wrapText="1"/>
    </xf>
    <xf numFmtId="166" fontId="111" fillId="90" borderId="50" xfId="7" applyNumberFormat="1" applyFont="1" applyFill="1" applyBorder="1" applyAlignment="1">
      <alignment horizontal="center" vertical="center" wrapText="1"/>
    </xf>
    <xf numFmtId="0" fontId="111" fillId="32" borderId="50" xfId="7" applyFont="1" applyFill="1" applyBorder="1" applyAlignment="1">
      <alignment vertical="center"/>
    </xf>
    <xf numFmtId="4" fontId="111" fillId="32" borderId="50" xfId="7" applyNumberFormat="1" applyFont="1" applyFill="1" applyBorder="1" applyAlignment="1">
      <alignment vertical="center"/>
    </xf>
    <xf numFmtId="170" fontId="111" fillId="32" borderId="50" xfId="3" applyNumberFormat="1" applyFont="1" applyFill="1" applyBorder="1" applyAlignment="1">
      <alignment vertical="center"/>
    </xf>
    <xf numFmtId="167" fontId="111" fillId="32" borderId="50" xfId="7" applyNumberFormat="1" applyFont="1" applyFill="1" applyBorder="1" applyAlignment="1">
      <alignment vertical="center"/>
    </xf>
    <xf numFmtId="167" fontId="111" fillId="32" borderId="50" xfId="7" applyNumberFormat="1" applyFont="1" applyFill="1" applyBorder="1" applyAlignment="1">
      <alignment horizontal="right" vertical="center" wrapText="1"/>
    </xf>
    <xf numFmtId="166" fontId="111" fillId="33" borderId="50" xfId="7" applyNumberFormat="1" applyFont="1" applyFill="1" applyBorder="1" applyAlignment="1">
      <alignment horizontal="center" vertical="center" wrapText="1"/>
    </xf>
    <xf numFmtId="166" fontId="111" fillId="59" borderId="50" xfId="7" applyNumberFormat="1" applyFont="1" applyFill="1" applyBorder="1" applyAlignment="1">
      <alignment horizontal="center" vertical="center" wrapText="1"/>
    </xf>
    <xf numFmtId="164" fontId="111" fillId="33" borderId="50" xfId="1" applyFont="1" applyFill="1" applyBorder="1" applyAlignment="1">
      <alignment horizontal="center" vertical="center" wrapText="1"/>
    </xf>
    <xf numFmtId="166" fontId="111" fillId="14" borderId="50" xfId="7" applyNumberFormat="1" applyFont="1" applyFill="1" applyBorder="1" applyAlignment="1">
      <alignment horizontal="center" vertical="center" wrapText="1"/>
    </xf>
    <xf numFmtId="166" fontId="111" fillId="92" borderId="50" xfId="7" applyNumberFormat="1" applyFont="1" applyFill="1" applyBorder="1" applyAlignment="1">
      <alignment horizontal="center" vertical="center" wrapText="1"/>
    </xf>
    <xf numFmtId="168" fontId="112" fillId="92" borderId="50" xfId="7" applyNumberFormat="1" applyFont="1" applyFill="1" applyBorder="1" applyAlignment="1">
      <alignment horizontal="right" vertical="center"/>
    </xf>
    <xf numFmtId="168" fontId="111" fillId="32" borderId="50" xfId="7" applyNumberFormat="1" applyFont="1" applyFill="1" applyBorder="1" applyAlignment="1">
      <alignment horizontal="right" vertical="center"/>
    </xf>
    <xf numFmtId="168" fontId="111" fillId="93" borderId="50" xfId="7" applyNumberFormat="1" applyFont="1" applyFill="1" applyBorder="1" applyAlignment="1">
      <alignment horizontal="right" vertical="center"/>
    </xf>
    <xf numFmtId="168" fontId="111" fillId="94" borderId="50" xfId="7" applyNumberFormat="1" applyFont="1" applyFill="1" applyBorder="1" applyAlignment="1">
      <alignment horizontal="right" vertical="center"/>
    </xf>
    <xf numFmtId="3" fontId="111" fillId="92" borderId="50" xfId="7" applyNumberFormat="1" applyFont="1" applyFill="1" applyBorder="1" applyAlignment="1">
      <alignment horizontal="right" vertical="center"/>
    </xf>
    <xf numFmtId="168" fontId="111" fillId="95" borderId="50" xfId="7" applyNumberFormat="1" applyFont="1" applyFill="1" applyBorder="1" applyAlignment="1">
      <alignment horizontal="right" vertical="center"/>
    </xf>
    <xf numFmtId="168" fontId="111" fillId="92" borderId="50" xfId="7" applyNumberFormat="1" applyFont="1" applyFill="1" applyBorder="1" applyAlignment="1">
      <alignment horizontal="right" vertical="center"/>
    </xf>
    <xf numFmtId="168" fontId="111" fillId="32" borderId="50" xfId="7" applyNumberFormat="1" applyFont="1" applyFill="1" applyBorder="1" applyAlignment="1">
      <alignment horizontal="center" vertical="center" wrapText="1"/>
    </xf>
    <xf numFmtId="165" fontId="111" fillId="93" borderId="50" xfId="7" applyNumberFormat="1" applyFont="1" applyFill="1" applyBorder="1" applyAlignment="1">
      <alignment horizontal="right" vertical="center"/>
    </xf>
    <xf numFmtId="170" fontId="112" fillId="97" borderId="50" xfId="1" applyNumberFormat="1" applyFont="1" applyFill="1" applyBorder="1" applyAlignment="1">
      <alignment horizontal="center" vertical="center" wrapText="1"/>
    </xf>
    <xf numFmtId="170" fontId="112" fillId="32" borderId="27" xfId="1" applyNumberFormat="1" applyFont="1" applyFill="1" applyBorder="1" applyAlignment="1">
      <alignment horizontal="left" vertical="center"/>
    </xf>
    <xf numFmtId="165" fontId="113" fillId="92" borderId="68" xfId="5" applyNumberFormat="1" applyFont="1" applyFill="1" applyBorder="1" applyAlignment="1">
      <alignment horizontal="left" vertical="center"/>
    </xf>
    <xf numFmtId="170" fontId="114" fillId="32" borderId="68" xfId="0" applyNumberFormat="1" applyFont="1" applyFill="1" applyBorder="1"/>
    <xf numFmtId="0" fontId="111" fillId="92" borderId="50" xfId="7" applyFont="1" applyFill="1" applyBorder="1" applyAlignment="1">
      <alignment horizontal="center" vertical="center"/>
    </xf>
    <xf numFmtId="166" fontId="111" fillId="32" borderId="50" xfId="7" applyNumberFormat="1" applyFont="1" applyFill="1" applyBorder="1" applyAlignment="1">
      <alignment horizontal="center" vertical="center" wrapText="1"/>
    </xf>
    <xf numFmtId="0" fontId="111" fillId="92" borderId="50" xfId="7" applyFont="1" applyFill="1" applyBorder="1" applyAlignment="1">
      <alignment horizontal="left" vertical="center"/>
    </xf>
    <xf numFmtId="166" fontId="111" fillId="32" borderId="50" xfId="7" applyNumberFormat="1" applyFont="1" applyFill="1" applyBorder="1" applyAlignment="1">
      <alignment vertical="center"/>
    </xf>
    <xf numFmtId="166" fontId="111" fillId="32" borderId="50" xfId="7" applyNumberFormat="1" applyFont="1" applyFill="1" applyBorder="1"/>
    <xf numFmtId="0" fontId="111" fillId="32" borderId="50" xfId="7" applyFont="1" applyFill="1" applyBorder="1"/>
    <xf numFmtId="170" fontId="111" fillId="32" borderId="50" xfId="3" applyNumberFormat="1" applyFont="1" applyFill="1" applyBorder="1"/>
    <xf numFmtId="0" fontId="115" fillId="32" borderId="50" xfId="7" applyFont="1" applyFill="1" applyBorder="1"/>
    <xf numFmtId="166" fontId="111" fillId="32" borderId="50" xfId="7" applyNumberFormat="1" applyFont="1" applyFill="1" applyBorder="1" applyAlignment="1">
      <alignment vertical="center" wrapText="1"/>
    </xf>
    <xf numFmtId="0" fontId="115" fillId="0" borderId="28" xfId="0" applyFont="1" applyBorder="1" applyAlignment="1">
      <alignment vertical="center" wrapText="1"/>
    </xf>
    <xf numFmtId="0" fontId="89" fillId="32" borderId="50" xfId="7" applyFont="1" applyFill="1" applyBorder="1"/>
    <xf numFmtId="170" fontId="115" fillId="32" borderId="0" xfId="3" applyNumberFormat="1" applyFont="1" applyFill="1" applyBorder="1"/>
    <xf numFmtId="170" fontId="115" fillId="32" borderId="0" xfId="3" applyNumberFormat="1" applyFont="1" applyFill="1" applyAlignment="1">
      <alignment vertical="center"/>
    </xf>
    <xf numFmtId="0" fontId="6" fillId="88" borderId="50" xfId="7" applyFont="1" applyFill="1" applyBorder="1" applyAlignment="1">
      <alignment vertical="center"/>
    </xf>
    <xf numFmtId="0" fontId="7" fillId="0" borderId="50" xfId="7" applyFont="1" applyBorder="1" applyAlignment="1">
      <alignment vertical="center"/>
    </xf>
    <xf numFmtId="4" fontId="7" fillId="0" borderId="50" xfId="7" applyNumberFormat="1" applyFont="1" applyBorder="1" applyAlignment="1">
      <alignment vertical="center"/>
    </xf>
    <xf numFmtId="170" fontId="7" fillId="0" borderId="50" xfId="3" applyNumberFormat="1" applyFont="1" applyFill="1" applyBorder="1" applyAlignment="1">
      <alignment vertical="center"/>
    </xf>
    <xf numFmtId="166" fontId="37" fillId="0" borderId="50" xfId="7" applyNumberFormat="1" applyFont="1" applyBorder="1" applyAlignment="1">
      <alignment horizontal="right" vertical="center" wrapText="1"/>
    </xf>
    <xf numFmtId="3" fontId="7" fillId="0" borderId="50" xfId="7" applyNumberFormat="1" applyFont="1" applyBorder="1" applyAlignment="1">
      <alignment horizontal="right" vertical="center" wrapText="1"/>
    </xf>
    <xf numFmtId="3" fontId="7" fillId="0" borderId="50" xfId="7" applyNumberFormat="1" applyFont="1" applyBorder="1" applyAlignment="1">
      <alignment horizontal="right" vertical="center"/>
    </xf>
    <xf numFmtId="165" fontId="103" fillId="0" borderId="50" xfId="5" applyNumberFormat="1" applyFill="1" applyBorder="1" applyAlignment="1">
      <alignment horizontal="left" vertical="center"/>
    </xf>
    <xf numFmtId="0" fontId="37" fillId="0" borderId="50" xfId="7" applyFont="1" applyBorder="1" applyAlignment="1">
      <alignment horizontal="left" vertical="center"/>
    </xf>
    <xf numFmtId="166" fontId="37" fillId="0" borderId="50" xfId="7" applyNumberFormat="1" applyFont="1" applyBorder="1"/>
    <xf numFmtId="0" fontId="37" fillId="0" borderId="50" xfId="7" applyFont="1" applyBorder="1"/>
    <xf numFmtId="170" fontId="37" fillId="0" borderId="50" xfId="3" applyNumberFormat="1" applyFont="1" applyFill="1" applyBorder="1"/>
    <xf numFmtId="0" fontId="33" fillId="0" borderId="50" xfId="7" applyFont="1" applyBorder="1"/>
    <xf numFmtId="170" fontId="33" fillId="0" borderId="0" xfId="3" applyNumberFormat="1" applyFont="1" applyFill="1" applyBorder="1"/>
    <xf numFmtId="170" fontId="33" fillId="0" borderId="0" xfId="3" applyNumberFormat="1" applyFont="1" applyFill="1" applyAlignment="1">
      <alignment vertical="center"/>
    </xf>
    <xf numFmtId="0" fontId="39" fillId="54" borderId="50" xfId="7" applyFont="1" applyFill="1" applyBorder="1" applyAlignment="1">
      <alignment horizontal="center" vertical="center" wrapText="1"/>
    </xf>
    <xf numFmtId="169" fontId="102" fillId="0" borderId="50" xfId="7" applyNumberFormat="1" applyFont="1" applyBorder="1" applyAlignment="1">
      <alignment horizontal="center" vertical="center"/>
    </xf>
    <xf numFmtId="0" fontId="101" fillId="81" borderId="50" xfId="7" applyFont="1" applyFill="1" applyBorder="1" applyAlignment="1">
      <alignment vertical="center"/>
    </xf>
    <xf numFmtId="3" fontId="101" fillId="17" borderId="60" xfId="7" applyNumberFormat="1" applyFont="1" applyFill="1" applyBorder="1" applyAlignment="1">
      <alignment vertical="center"/>
    </xf>
    <xf numFmtId="14" fontId="102" fillId="14" borderId="50" xfId="7" applyNumberFormat="1" applyFont="1" applyFill="1" applyBorder="1" applyAlignment="1">
      <alignment horizontal="left" vertical="center"/>
    </xf>
    <xf numFmtId="166" fontId="102" fillId="14" borderId="50" xfId="7" applyNumberFormat="1" applyFont="1" applyFill="1" applyBorder="1" applyAlignment="1">
      <alignment horizontal="left" vertical="center"/>
    </xf>
    <xf numFmtId="166" fontId="102" fillId="23" borderId="50" xfId="7" applyNumberFormat="1" applyFont="1" applyFill="1" applyBorder="1" applyAlignment="1">
      <alignment horizontal="center" vertical="center" wrapText="1"/>
    </xf>
    <xf numFmtId="164" fontId="102" fillId="23" borderId="50" xfId="1" applyFont="1" applyFill="1" applyBorder="1" applyAlignment="1">
      <alignment horizontal="center" vertical="center" wrapText="1"/>
    </xf>
    <xf numFmtId="166" fontId="102" fillId="98" borderId="50" xfId="7" applyNumberFormat="1" applyFont="1" applyFill="1" applyBorder="1" applyAlignment="1">
      <alignment horizontal="center" vertical="center" wrapText="1"/>
    </xf>
    <xf numFmtId="0" fontId="102" fillId="12" borderId="50" xfId="7" applyFont="1" applyFill="1" applyBorder="1" applyAlignment="1">
      <alignment vertical="center"/>
    </xf>
    <xf numFmtId="170" fontId="102" fillId="12" borderId="50" xfId="3" applyNumberFormat="1" applyFont="1" applyFill="1" applyBorder="1" applyAlignment="1">
      <alignment vertical="center"/>
    </xf>
    <xf numFmtId="166" fontId="102" fillId="14" borderId="50" xfId="7" applyNumberFormat="1" applyFont="1" applyFill="1" applyBorder="1" applyAlignment="1">
      <alignment horizontal="right" vertical="center" wrapText="1"/>
    </xf>
    <xf numFmtId="168" fontId="102" fillId="4" borderId="60" xfId="7" applyNumberFormat="1" applyFont="1" applyFill="1" applyBorder="1" applyAlignment="1">
      <alignment horizontal="right" vertical="center"/>
    </xf>
    <xf numFmtId="164" fontId="102" fillId="59" borderId="50" xfId="1" applyFont="1" applyFill="1" applyBorder="1" applyAlignment="1">
      <alignment horizontal="left" vertical="center" wrapText="1" indent="3"/>
    </xf>
    <xf numFmtId="170" fontId="102" fillId="59" borderId="50" xfId="1" applyNumberFormat="1" applyFont="1" applyFill="1" applyBorder="1" applyAlignment="1">
      <alignment horizontal="center" vertical="center" wrapText="1"/>
    </xf>
    <xf numFmtId="164" fontId="102" fillId="59" borderId="50" xfId="1" applyFont="1" applyFill="1" applyBorder="1" applyAlignment="1">
      <alignment horizontal="center" vertical="center" wrapText="1"/>
    </xf>
    <xf numFmtId="3" fontId="102" fillId="12" borderId="50" xfId="7" applyNumberFormat="1" applyFont="1" applyFill="1" applyBorder="1" applyAlignment="1">
      <alignment horizontal="right" vertical="center" wrapText="1"/>
    </xf>
    <xf numFmtId="168" fontId="102" fillId="12" borderId="50" xfId="7" applyNumberFormat="1" applyFont="1" applyFill="1" applyBorder="1" applyAlignment="1">
      <alignment horizontal="right" vertical="center"/>
    </xf>
    <xf numFmtId="3" fontId="102" fillId="14" borderId="50" xfId="7" applyNumberFormat="1" applyFont="1" applyFill="1" applyBorder="1" applyAlignment="1">
      <alignment horizontal="right" vertical="center"/>
    </xf>
    <xf numFmtId="168" fontId="102" fillId="86" borderId="50" xfId="7" applyNumberFormat="1" applyFont="1" applyFill="1" applyBorder="1" applyAlignment="1">
      <alignment horizontal="right" vertical="center"/>
    </xf>
    <xf numFmtId="168" fontId="102" fillId="71" borderId="50" xfId="7" applyNumberFormat="1" applyFont="1" applyFill="1" applyBorder="1" applyAlignment="1">
      <alignment horizontal="right" vertical="center"/>
    </xf>
    <xf numFmtId="3" fontId="102" fillId="87" borderId="50" xfId="7" applyNumberFormat="1" applyFont="1" applyFill="1" applyBorder="1" applyAlignment="1">
      <alignment vertical="center"/>
    </xf>
    <xf numFmtId="165" fontId="102" fillId="29" borderId="50" xfId="7" applyNumberFormat="1" applyFont="1" applyFill="1" applyBorder="1" applyAlignment="1">
      <alignment horizontal="right" vertical="center"/>
    </xf>
    <xf numFmtId="165" fontId="103" fillId="4" borderId="50" xfId="2" applyNumberFormat="1" applyFill="1" applyBorder="1" applyAlignment="1">
      <alignment horizontal="left" vertical="center"/>
    </xf>
    <xf numFmtId="0" fontId="102" fillId="14" borderId="50" xfId="7" applyFont="1" applyFill="1" applyBorder="1" applyAlignment="1">
      <alignment horizontal="left" vertical="center"/>
    </xf>
    <xf numFmtId="166" fontId="102" fillId="12" borderId="50" xfId="7" applyNumberFormat="1" applyFont="1" applyFill="1" applyBorder="1" applyAlignment="1">
      <alignment vertical="center"/>
    </xf>
    <xf numFmtId="166" fontId="102" fillId="12" borderId="50" xfId="7" applyNumberFormat="1" applyFont="1" applyFill="1" applyBorder="1"/>
    <xf numFmtId="0" fontId="102" fillId="12" borderId="50" xfId="7" applyFont="1" applyFill="1" applyBorder="1"/>
    <xf numFmtId="170" fontId="102" fillId="12" borderId="50" xfId="3" applyNumberFormat="1" applyFont="1" applyFill="1" applyBorder="1"/>
    <xf numFmtId="170" fontId="102" fillId="12" borderId="50" xfId="7" applyNumberFormat="1" applyFont="1" applyFill="1" applyBorder="1"/>
    <xf numFmtId="0" fontId="86" fillId="12" borderId="50" xfId="7" applyFont="1" applyFill="1" applyBorder="1"/>
    <xf numFmtId="0" fontId="86" fillId="0" borderId="50" xfId="7" applyFont="1" applyBorder="1" applyAlignment="1">
      <alignment vertical="center" wrapText="1"/>
    </xf>
    <xf numFmtId="170" fontId="86" fillId="0" borderId="0" xfId="3" applyNumberFormat="1" applyFont="1" applyBorder="1"/>
    <xf numFmtId="170" fontId="86" fillId="12" borderId="0" xfId="3" applyNumberFormat="1" applyFont="1" applyFill="1" applyAlignment="1">
      <alignment vertical="center"/>
    </xf>
    <xf numFmtId="3" fontId="6" fillId="80" borderId="60" xfId="7" applyNumberFormat="1" applyFont="1" applyFill="1" applyBorder="1" applyAlignment="1">
      <alignment vertical="center"/>
    </xf>
    <xf numFmtId="165" fontId="116" fillId="4" borderId="50" xfId="5" applyNumberFormat="1" applyFont="1" applyFill="1" applyBorder="1" applyAlignment="1">
      <alignment horizontal="left" vertical="center"/>
    </xf>
    <xf numFmtId="166" fontId="102" fillId="0" borderId="50" xfId="7" applyNumberFormat="1" applyFont="1" applyBorder="1" applyAlignment="1">
      <alignment vertical="center" wrapText="1"/>
    </xf>
    <xf numFmtId="0" fontId="84" fillId="12" borderId="50" xfId="7" applyFont="1" applyFill="1" applyBorder="1"/>
    <xf numFmtId="0" fontId="8" fillId="32" borderId="50" xfId="7" applyFont="1" applyFill="1" applyBorder="1" applyAlignment="1">
      <alignment horizontal="center" vertical="center" wrapText="1"/>
    </xf>
    <xf numFmtId="169" fontId="7" fillId="32" borderId="50" xfId="7" applyNumberFormat="1" applyFont="1" applyFill="1" applyBorder="1" applyAlignment="1">
      <alignment horizontal="center" vertical="center"/>
    </xf>
    <xf numFmtId="3" fontId="6" fillId="91" borderId="60" xfId="7" applyNumberFormat="1" applyFont="1" applyFill="1" applyBorder="1" applyAlignment="1">
      <alignment vertical="center"/>
    </xf>
    <xf numFmtId="0" fontId="105" fillId="32" borderId="50" xfId="7" applyFont="1" applyFill="1" applyBorder="1" applyAlignment="1">
      <alignment horizontal="center" vertical="center" wrapText="1"/>
    </xf>
    <xf numFmtId="4" fontId="7" fillId="32" borderId="50" xfId="7" applyNumberFormat="1" applyFont="1" applyFill="1" applyBorder="1" applyAlignment="1">
      <alignment vertical="center"/>
    </xf>
    <xf numFmtId="3" fontId="107" fillId="97" borderId="50" xfId="7" applyNumberFormat="1" applyFont="1" applyFill="1" applyBorder="1" applyAlignment="1">
      <alignment horizontal="right" vertical="center"/>
    </xf>
    <xf numFmtId="3" fontId="8" fillId="92" borderId="50" xfId="7" applyNumberFormat="1" applyFont="1" applyFill="1" applyBorder="1" applyAlignment="1">
      <alignment horizontal="right" vertical="center"/>
    </xf>
    <xf numFmtId="168" fontId="8" fillId="32" borderId="50" xfId="7" applyNumberFormat="1" applyFont="1" applyFill="1" applyBorder="1" applyAlignment="1">
      <alignment horizontal="right" vertical="center"/>
    </xf>
    <xf numFmtId="168" fontId="5" fillId="92" borderId="50" xfId="7" applyNumberFormat="1" applyFont="1" applyFill="1" applyBorder="1" applyAlignment="1">
      <alignment horizontal="right" vertical="center"/>
    </xf>
    <xf numFmtId="168" fontId="8" fillId="32" borderId="50" xfId="0" applyNumberFormat="1" applyFont="1" applyFill="1" applyBorder="1" applyAlignment="1">
      <alignment horizontal="right" vertical="center"/>
    </xf>
    <xf numFmtId="3" fontId="7" fillId="92" borderId="50" xfId="7" applyNumberFormat="1" applyFont="1" applyFill="1" applyBorder="1" applyAlignment="1">
      <alignment horizontal="right" vertical="center"/>
    </xf>
    <xf numFmtId="168" fontId="8" fillId="95" borderId="50" xfId="0" applyNumberFormat="1" applyFont="1" applyFill="1" applyBorder="1" applyAlignment="1">
      <alignment horizontal="right" vertical="center"/>
    </xf>
    <xf numFmtId="168" fontId="7" fillId="32" borderId="50" xfId="0" applyNumberFormat="1" applyFont="1" applyFill="1" applyBorder="1" applyAlignment="1">
      <alignment horizontal="right" vertical="center"/>
    </xf>
    <xf numFmtId="166" fontId="102" fillId="92" borderId="50" xfId="7" applyNumberFormat="1" applyFont="1" applyFill="1" applyBorder="1" applyAlignment="1">
      <alignment horizontal="center" vertical="center" wrapText="1"/>
    </xf>
    <xf numFmtId="168" fontId="14" fillId="32" borderId="50" xfId="7" applyNumberFormat="1" applyFont="1" applyFill="1" applyBorder="1" applyAlignment="1">
      <alignment horizontal="center" vertical="center" wrapText="1"/>
    </xf>
    <xf numFmtId="165" fontId="10" fillId="93" borderId="50" xfId="0" applyNumberFormat="1" applyFont="1" applyFill="1" applyBorder="1" applyAlignment="1">
      <alignment horizontal="right" vertical="center"/>
    </xf>
    <xf numFmtId="165" fontId="110" fillId="92" borderId="50" xfId="2" applyNumberFormat="1" applyFont="1" applyFill="1" applyBorder="1" applyAlignment="1">
      <alignment horizontal="left" vertical="center"/>
    </xf>
    <xf numFmtId="170" fontId="33" fillId="32" borderId="50" xfId="0" applyNumberFormat="1" applyFont="1" applyFill="1" applyBorder="1"/>
    <xf numFmtId="0" fontId="33" fillId="32" borderId="50" xfId="7" applyFont="1" applyFill="1" applyBorder="1"/>
    <xf numFmtId="166" fontId="7" fillId="32" borderId="50" xfId="7" applyNumberFormat="1" applyFont="1" applyFill="1" applyBorder="1" applyAlignment="1">
      <alignment vertical="center" wrapText="1"/>
    </xf>
    <xf numFmtId="0" fontId="85" fillId="32" borderId="50" xfId="7" applyFont="1" applyFill="1" applyBorder="1"/>
    <xf numFmtId="170" fontId="33" fillId="32" borderId="0" xfId="3" applyNumberFormat="1" applyFont="1" applyFill="1" applyBorder="1"/>
    <xf numFmtId="170" fontId="33" fillId="32" borderId="0" xfId="3" applyNumberFormat="1" applyFont="1" applyFill="1" applyAlignment="1">
      <alignment vertical="center"/>
    </xf>
    <xf numFmtId="170" fontId="37" fillId="0" borderId="50" xfId="7" applyNumberFormat="1" applyFont="1" applyBorder="1"/>
    <xf numFmtId="168" fontId="7" fillId="0" borderId="50" xfId="7" applyNumberFormat="1" applyFont="1" applyBorder="1" applyAlignment="1">
      <alignment horizontal="right" vertical="center"/>
    </xf>
    <xf numFmtId="165" fontId="96" fillId="0" borderId="50" xfId="7" applyNumberFormat="1" applyFont="1" applyBorder="1" applyAlignment="1">
      <alignment horizontal="right" vertical="center"/>
    </xf>
    <xf numFmtId="170" fontId="37" fillId="0" borderId="50" xfId="7" applyNumberFormat="1" applyFont="1" applyBorder="1" applyAlignment="1">
      <alignment vertical="center"/>
    </xf>
    <xf numFmtId="164" fontId="37" fillId="32" borderId="50" xfId="1" applyFont="1" applyFill="1" applyBorder="1" applyAlignment="1">
      <alignment horizontal="center" vertical="center" wrapText="1"/>
    </xf>
    <xf numFmtId="0" fontId="7" fillId="12" borderId="50" xfId="7" applyFont="1" applyFill="1" applyBorder="1" applyAlignment="1">
      <alignment horizontal="center" vertical="center" wrapText="1"/>
    </xf>
    <xf numFmtId="166" fontId="102" fillId="33" borderId="50" xfId="7" applyNumberFormat="1" applyFont="1" applyFill="1" applyBorder="1" applyAlignment="1">
      <alignment horizontal="center" vertical="center" wrapText="1"/>
    </xf>
    <xf numFmtId="164" fontId="7" fillId="12" borderId="50" xfId="1" applyFont="1" applyFill="1" applyBorder="1" applyAlignment="1">
      <alignment horizontal="center" vertical="center" wrapText="1"/>
    </xf>
    <xf numFmtId="3" fontId="6" fillId="81" borderId="60" xfId="7" applyNumberFormat="1" applyFont="1" applyFill="1" applyBorder="1" applyAlignment="1">
      <alignment vertical="center"/>
    </xf>
    <xf numFmtId="168" fontId="8" fillId="14" borderId="50" xfId="7" applyNumberFormat="1" applyFont="1" applyFill="1" applyBorder="1" applyAlignment="1">
      <alignment horizontal="right" vertical="center"/>
    </xf>
    <xf numFmtId="0" fontId="37" fillId="12" borderId="50" xfId="7" applyFont="1" applyFill="1" applyBorder="1" applyAlignment="1">
      <alignment horizontal="center" vertical="center" wrapText="1"/>
    </xf>
    <xf numFmtId="168" fontId="102" fillId="29" borderId="50" xfId="7" applyNumberFormat="1" applyFont="1" applyFill="1" applyBorder="1" applyAlignment="1">
      <alignment horizontal="right" vertical="center"/>
    </xf>
    <xf numFmtId="3" fontId="101" fillId="81" borderId="60" xfId="7" applyNumberFormat="1" applyFont="1" applyFill="1" applyBorder="1" applyAlignment="1">
      <alignment vertical="center"/>
    </xf>
    <xf numFmtId="4" fontId="102" fillId="12" borderId="50" xfId="7" applyNumberFormat="1" applyFont="1" applyFill="1" applyBorder="1" applyAlignment="1">
      <alignment vertical="center"/>
    </xf>
    <xf numFmtId="167" fontId="102" fillId="0" borderId="50" xfId="7" applyNumberFormat="1" applyFont="1" applyBorder="1" applyAlignment="1">
      <alignment horizontal="right" vertical="center" wrapText="1"/>
    </xf>
    <xf numFmtId="168" fontId="101" fillId="4" borderId="50" xfId="7" applyNumberFormat="1" applyFont="1" applyFill="1" applyBorder="1" applyAlignment="1">
      <alignment horizontal="right" vertical="center"/>
    </xf>
    <xf numFmtId="168" fontId="102" fillId="9" borderId="50" xfId="7" applyNumberFormat="1" applyFont="1" applyFill="1" applyBorder="1" applyAlignment="1">
      <alignment horizontal="right" vertical="center"/>
    </xf>
    <xf numFmtId="0" fontId="101" fillId="17" borderId="60" xfId="7" applyFont="1" applyFill="1" applyBorder="1" applyAlignment="1">
      <alignment vertical="center"/>
    </xf>
    <xf numFmtId="0" fontId="74" fillId="9" borderId="0" xfId="11" applyFont="1" applyFill="1" applyAlignment="1">
      <alignment horizontal="left" vertical="center"/>
    </xf>
    <xf numFmtId="164" fontId="37" fillId="89" borderId="50" xfId="1" applyFont="1" applyFill="1" applyBorder="1" applyAlignment="1">
      <alignment horizontal="center" vertical="center" wrapText="1"/>
    </xf>
    <xf numFmtId="3" fontId="6" fillId="99" borderId="60" xfId="7" applyNumberFormat="1" applyFont="1" applyFill="1" applyBorder="1" applyAlignment="1">
      <alignment vertical="center"/>
    </xf>
    <xf numFmtId="164" fontId="102" fillId="9" borderId="50" xfId="1" applyFont="1" applyFill="1" applyBorder="1" applyAlignment="1">
      <alignment horizontal="center" vertical="center" wrapText="1"/>
    </xf>
    <xf numFmtId="0" fontId="7" fillId="9" borderId="50" xfId="7" applyFont="1" applyFill="1" applyBorder="1" applyAlignment="1">
      <alignment horizontal="center" vertical="center" wrapText="1"/>
    </xf>
    <xf numFmtId="3" fontId="6" fillId="17" borderId="60" xfId="7" applyNumberFormat="1" applyFont="1" applyFill="1" applyBorder="1" applyAlignment="1">
      <alignment horizontal="left" vertical="center"/>
    </xf>
    <xf numFmtId="0" fontId="106" fillId="12" borderId="50" xfId="7" applyFont="1" applyFill="1" applyBorder="1" applyAlignment="1">
      <alignment horizontal="center" vertical="center" wrapText="1"/>
    </xf>
    <xf numFmtId="3" fontId="8" fillId="24" borderId="50" xfId="7" applyNumberFormat="1" applyFont="1" applyFill="1" applyBorder="1" applyAlignment="1">
      <alignment vertical="center"/>
    </xf>
    <xf numFmtId="49" fontId="37" fillId="12" borderId="27" xfId="0" applyNumberFormat="1" applyFont="1" applyFill="1" applyBorder="1" applyAlignment="1">
      <alignment horizontal="left" vertical="center"/>
    </xf>
    <xf numFmtId="165" fontId="103" fillId="14" borderId="50" xfId="5" applyNumberFormat="1" applyFill="1" applyBorder="1" applyAlignment="1">
      <alignment horizontal="left" vertical="center"/>
    </xf>
    <xf numFmtId="166" fontId="7" fillId="12" borderId="50" xfId="7" applyNumberFormat="1" applyFont="1" applyFill="1" applyBorder="1" applyAlignment="1">
      <alignment vertical="center" wrapText="1"/>
    </xf>
    <xf numFmtId="170" fontId="33" fillId="12" borderId="0" xfId="3" applyNumberFormat="1" applyFont="1" applyFill="1" applyBorder="1"/>
    <xf numFmtId="168" fontId="102" fillId="12" borderId="50" xfId="0" applyNumberFormat="1" applyFont="1" applyFill="1" applyBorder="1" applyAlignment="1">
      <alignment horizontal="right" vertical="center"/>
    </xf>
    <xf numFmtId="0" fontId="39" fillId="0" borderId="50" xfId="7" applyFont="1" applyBorder="1" applyAlignment="1">
      <alignment horizontal="center" vertical="center" wrapText="1"/>
    </xf>
    <xf numFmtId="0" fontId="102" fillId="12" borderId="50" xfId="7" applyFont="1" applyFill="1" applyBorder="1" applyAlignment="1">
      <alignment horizontal="left" vertical="center" wrapText="1"/>
    </xf>
    <xf numFmtId="168" fontId="102" fillId="10" borderId="50" xfId="7" applyNumberFormat="1" applyFont="1" applyFill="1" applyBorder="1" applyAlignment="1">
      <alignment horizontal="right" vertical="center"/>
    </xf>
    <xf numFmtId="168" fontId="102" fillId="100" borderId="50" xfId="7" applyNumberFormat="1" applyFont="1" applyFill="1" applyBorder="1" applyAlignment="1">
      <alignment horizontal="right" vertical="center"/>
    </xf>
    <xf numFmtId="168" fontId="102" fillId="101" borderId="50" xfId="7" applyNumberFormat="1" applyFont="1" applyFill="1" applyBorder="1" applyAlignment="1">
      <alignment horizontal="right" vertical="center"/>
    </xf>
    <xf numFmtId="3" fontId="102" fillId="60" borderId="50" xfId="7" applyNumberFormat="1" applyFont="1" applyFill="1" applyBorder="1" applyAlignment="1">
      <alignment horizontal="right" vertical="center"/>
    </xf>
    <xf numFmtId="168" fontId="102" fillId="102" borderId="50" xfId="7" applyNumberFormat="1" applyFont="1" applyFill="1" applyBorder="1" applyAlignment="1">
      <alignment horizontal="right" vertical="center"/>
    </xf>
    <xf numFmtId="168" fontId="102" fillId="60" borderId="50" xfId="7" applyNumberFormat="1" applyFont="1" applyFill="1" applyBorder="1" applyAlignment="1">
      <alignment horizontal="right" vertical="center"/>
    </xf>
    <xf numFmtId="168" fontId="102" fillId="10" borderId="50" xfId="7" applyNumberFormat="1" applyFont="1" applyFill="1" applyBorder="1" applyAlignment="1">
      <alignment horizontal="center" vertical="center" wrapText="1"/>
    </xf>
    <xf numFmtId="3" fontId="102" fillId="28" borderId="50" xfId="7" applyNumberFormat="1" applyFont="1" applyFill="1" applyBorder="1" applyAlignment="1">
      <alignment vertical="center"/>
    </xf>
    <xf numFmtId="165" fontId="102" fillId="100" borderId="50" xfId="7" applyNumberFormat="1" applyFont="1" applyFill="1" applyBorder="1" applyAlignment="1">
      <alignment horizontal="right" vertical="center"/>
    </xf>
    <xf numFmtId="170" fontId="10" fillId="73" borderId="50" xfId="1" applyNumberFormat="1" applyFont="1" applyFill="1" applyBorder="1" applyAlignment="1">
      <alignment horizontal="center" vertical="center" wrapText="1"/>
    </xf>
    <xf numFmtId="165" fontId="116" fillId="60" borderId="50" xfId="5" applyNumberFormat="1" applyFont="1" applyFill="1" applyBorder="1" applyAlignment="1">
      <alignment horizontal="left" vertical="center"/>
    </xf>
    <xf numFmtId="166" fontId="102" fillId="60" borderId="50" xfId="7" applyNumberFormat="1" applyFont="1" applyFill="1" applyBorder="1" applyAlignment="1">
      <alignment horizontal="center" vertical="center" wrapText="1"/>
    </xf>
    <xf numFmtId="0" fontId="102" fillId="60" borderId="50" xfId="7" applyFont="1" applyFill="1" applyBorder="1" applyAlignment="1">
      <alignment horizontal="center" vertical="center"/>
    </xf>
    <xf numFmtId="0" fontId="102" fillId="60" borderId="50" xfId="7" applyFont="1" applyFill="1" applyBorder="1" applyAlignment="1">
      <alignment horizontal="left" vertical="center"/>
    </xf>
    <xf numFmtId="166" fontId="102" fillId="10" borderId="50" xfId="7" applyNumberFormat="1" applyFont="1" applyFill="1" applyBorder="1" applyAlignment="1">
      <alignment vertical="center"/>
    </xf>
    <xf numFmtId="166" fontId="102" fillId="10" borderId="50" xfId="7" applyNumberFormat="1" applyFont="1" applyFill="1" applyBorder="1"/>
    <xf numFmtId="0" fontId="102" fillId="10" borderId="50" xfId="7" applyFont="1" applyFill="1" applyBorder="1"/>
    <xf numFmtId="170" fontId="102" fillId="10" borderId="50" xfId="3" applyNumberFormat="1" applyFont="1" applyFill="1" applyBorder="1"/>
    <xf numFmtId="170" fontId="102" fillId="10" borderId="50" xfId="7" applyNumberFormat="1" applyFont="1" applyFill="1" applyBorder="1"/>
    <xf numFmtId="0" fontId="86" fillId="10" borderId="50" xfId="7" applyFont="1" applyFill="1" applyBorder="1"/>
    <xf numFmtId="166" fontId="102" fillId="10" borderId="50" xfId="7" applyNumberFormat="1" applyFont="1" applyFill="1" applyBorder="1" applyAlignment="1">
      <alignment vertical="center" wrapText="1"/>
    </xf>
    <xf numFmtId="0" fontId="84" fillId="10" borderId="50" xfId="7" applyFont="1" applyFill="1" applyBorder="1"/>
    <xf numFmtId="0" fontId="85" fillId="12" borderId="68" xfId="7" applyFont="1" applyFill="1" applyBorder="1"/>
    <xf numFmtId="3" fontId="7" fillId="14" borderId="68" xfId="7" applyNumberFormat="1" applyFont="1" applyFill="1" applyBorder="1" applyAlignment="1">
      <alignment horizontal="right" vertical="center"/>
    </xf>
    <xf numFmtId="170" fontId="8" fillId="0" borderId="50" xfId="3" applyNumberFormat="1" applyFont="1" applyBorder="1" applyAlignment="1">
      <alignment vertical="center"/>
    </xf>
    <xf numFmtId="170" fontId="37" fillId="9" borderId="50" xfId="7" applyNumberFormat="1" applyFont="1" applyFill="1" applyBorder="1"/>
    <xf numFmtId="168" fontId="102" fillId="0" borderId="50" xfId="7" applyNumberFormat="1" applyFont="1" applyBorder="1" applyAlignment="1">
      <alignment horizontal="center" vertical="center" wrapText="1"/>
    </xf>
    <xf numFmtId="0" fontId="107" fillId="17" borderId="50" xfId="7" applyFont="1" applyFill="1" applyBorder="1" applyAlignment="1">
      <alignment vertical="center"/>
    </xf>
    <xf numFmtId="3" fontId="107" fillId="17" borderId="50" xfId="7" applyNumberFormat="1" applyFont="1" applyFill="1" applyBorder="1" applyAlignment="1">
      <alignment vertical="center"/>
    </xf>
    <xf numFmtId="0" fontId="107" fillId="12" borderId="50" xfId="7" applyFont="1" applyFill="1" applyBorder="1" applyAlignment="1">
      <alignment horizontal="center" vertical="center" wrapText="1"/>
    </xf>
    <xf numFmtId="0" fontId="107" fillId="0" borderId="50" xfId="7" applyFont="1" applyBorder="1" applyAlignment="1">
      <alignment horizontal="center" vertical="center" wrapText="1"/>
    </xf>
    <xf numFmtId="14" fontId="107" fillId="14" borderId="50" xfId="7" applyNumberFormat="1" applyFont="1" applyFill="1" applyBorder="1" applyAlignment="1">
      <alignment horizontal="left" vertical="center"/>
    </xf>
    <xf numFmtId="166" fontId="107" fillId="14" borderId="50" xfId="7" applyNumberFormat="1" applyFont="1" applyFill="1" applyBorder="1" applyAlignment="1">
      <alignment horizontal="left" vertical="center"/>
    </xf>
    <xf numFmtId="3" fontId="6" fillId="103" borderId="60" xfId="7" applyNumberFormat="1" applyFont="1" applyFill="1" applyBorder="1" applyAlignment="1">
      <alignment vertical="center"/>
    </xf>
    <xf numFmtId="168" fontId="5" fillId="0" borderId="50" xfId="7" applyNumberFormat="1" applyFont="1" applyBorder="1" applyAlignment="1">
      <alignment horizontal="right" vertical="center"/>
    </xf>
    <xf numFmtId="0" fontId="117" fillId="54" borderId="50" xfId="7" applyFont="1" applyFill="1" applyBorder="1" applyAlignment="1">
      <alignment horizontal="center" vertical="center" wrapText="1"/>
    </xf>
    <xf numFmtId="3" fontId="101" fillId="103" borderId="60" xfId="7" applyNumberFormat="1" applyFont="1" applyFill="1" applyBorder="1" applyAlignment="1">
      <alignment vertical="center"/>
    </xf>
    <xf numFmtId="166" fontId="102" fillId="0" borderId="50" xfId="7" applyNumberFormat="1" applyFont="1" applyBorder="1" applyAlignment="1">
      <alignment horizontal="center" vertical="center" wrapText="1"/>
    </xf>
    <xf numFmtId="164" fontId="102" fillId="0" borderId="50" xfId="1" applyFont="1" applyBorder="1" applyAlignment="1">
      <alignment horizontal="center" vertical="center" wrapText="1"/>
    </xf>
    <xf numFmtId="170" fontId="102" fillId="66" borderId="50" xfId="1" applyNumberFormat="1" applyFont="1" applyFill="1" applyBorder="1" applyAlignment="1">
      <alignment horizontal="center" vertical="center" wrapText="1"/>
    </xf>
    <xf numFmtId="170" fontId="102" fillId="9" borderId="50" xfId="1" applyNumberFormat="1" applyFont="1" applyFill="1" applyBorder="1" applyAlignment="1">
      <alignment horizontal="center" vertical="center" wrapText="1"/>
    </xf>
    <xf numFmtId="0" fontId="8" fillId="12" borderId="50" xfId="7" applyFont="1" applyFill="1" applyBorder="1" applyAlignment="1">
      <alignment horizontal="left" vertical="center" wrapText="1"/>
    </xf>
    <xf numFmtId="0" fontId="5" fillId="88" borderId="50" xfId="7" applyFont="1" applyFill="1" applyBorder="1" applyAlignment="1">
      <alignment vertical="center" wrapText="1"/>
    </xf>
    <xf numFmtId="0" fontId="5" fillId="10" borderId="50" xfId="7" applyFont="1" applyFill="1" applyBorder="1" applyAlignment="1">
      <alignment vertical="center" wrapText="1"/>
    </xf>
    <xf numFmtId="0" fontId="105" fillId="10" borderId="50" xfId="7" applyFont="1" applyFill="1" applyBorder="1" applyAlignment="1">
      <alignment horizontal="center" vertical="center" wrapText="1"/>
    </xf>
    <xf numFmtId="0" fontId="85" fillId="0" borderId="50" xfId="7" applyFont="1" applyBorder="1"/>
    <xf numFmtId="0" fontId="119" fillId="54" borderId="50" xfId="7" applyFont="1" applyFill="1" applyBorder="1" applyAlignment="1">
      <alignment horizontal="center" vertical="center" wrapText="1"/>
    </xf>
    <xf numFmtId="0" fontId="43" fillId="54" borderId="50" xfId="7" applyFont="1" applyFill="1" applyBorder="1" applyAlignment="1">
      <alignment horizontal="left" vertical="center" wrapText="1"/>
    </xf>
    <xf numFmtId="170" fontId="37" fillId="89" borderId="50" xfId="1" applyNumberFormat="1" applyFont="1" applyFill="1" applyBorder="1" applyAlignment="1">
      <alignment horizontal="center" vertical="center" wrapText="1"/>
    </xf>
    <xf numFmtId="166" fontId="102" fillId="12" borderId="50" xfId="7" applyNumberFormat="1" applyFont="1" applyFill="1" applyBorder="1" applyAlignment="1">
      <alignment horizontal="center" vertical="center" wrapText="1"/>
    </xf>
    <xf numFmtId="164" fontId="102" fillId="12" borderId="50" xfId="1" applyFont="1" applyFill="1" applyBorder="1" applyAlignment="1">
      <alignment horizontal="center" vertical="center" wrapText="1"/>
    </xf>
    <xf numFmtId="170" fontId="96" fillId="29" borderId="50" xfId="1" applyNumberFormat="1" applyFont="1" applyFill="1" applyBorder="1" applyAlignment="1">
      <alignment horizontal="right" vertical="center"/>
    </xf>
    <xf numFmtId="3" fontId="8" fillId="14" borderId="50" xfId="7" applyNumberFormat="1" applyFont="1" applyFill="1" applyBorder="1" applyAlignment="1">
      <alignment horizontal="right" vertical="center"/>
    </xf>
    <xf numFmtId="170" fontId="102" fillId="29" borderId="50" xfId="1" applyNumberFormat="1" applyFont="1" applyFill="1" applyBorder="1" applyAlignment="1">
      <alignment horizontal="right" vertical="center"/>
    </xf>
    <xf numFmtId="0" fontId="43" fillId="12" borderId="50" xfId="7" applyFont="1" applyFill="1" applyBorder="1" applyAlignment="1">
      <alignment horizontal="left" vertical="center" wrapText="1"/>
    </xf>
    <xf numFmtId="0" fontId="118" fillId="54" borderId="50" xfId="7" applyFont="1" applyFill="1" applyBorder="1" applyAlignment="1">
      <alignment horizontal="center" vertical="center" wrapText="1"/>
    </xf>
    <xf numFmtId="3" fontId="101" fillId="80" borderId="60" xfId="7" applyNumberFormat="1" applyFont="1" applyFill="1" applyBorder="1" applyAlignment="1">
      <alignment vertical="center"/>
    </xf>
    <xf numFmtId="3" fontId="101" fillId="80" borderId="60" xfId="7" applyNumberFormat="1" applyFont="1" applyFill="1" applyBorder="1" applyAlignment="1">
      <alignment horizontal="left" vertical="center"/>
    </xf>
    <xf numFmtId="14" fontId="102" fillId="66" borderId="50" xfId="7" applyNumberFormat="1" applyFont="1" applyFill="1" applyBorder="1" applyAlignment="1">
      <alignment horizontal="left" vertical="center"/>
    </xf>
    <xf numFmtId="166" fontId="37" fillId="104" borderId="50" xfId="7" applyNumberFormat="1" applyFont="1" applyFill="1" applyBorder="1" applyAlignment="1">
      <alignment horizontal="center" vertical="center" wrapText="1"/>
    </xf>
    <xf numFmtId="0" fontId="8" fillId="12" borderId="0" xfId="7" applyFont="1" applyFill="1" applyAlignment="1">
      <alignment horizontal="center" vertical="center" wrapText="1"/>
    </xf>
    <xf numFmtId="169" fontId="7" fillId="12" borderId="0" xfId="7" applyNumberFormat="1" applyFont="1" applyFill="1" applyAlignment="1">
      <alignment horizontal="center" vertical="center"/>
    </xf>
    <xf numFmtId="0" fontId="7" fillId="12" borderId="0" xfId="7" applyFont="1" applyFill="1"/>
    <xf numFmtId="0" fontId="6" fillId="12" borderId="0" xfId="7" applyFont="1" applyFill="1" applyAlignment="1">
      <alignment vertical="center" wrapText="1"/>
    </xf>
    <xf numFmtId="0" fontId="105" fillId="12" borderId="0" xfId="7" applyFont="1" applyFill="1" applyAlignment="1">
      <alignment horizontal="center" vertical="center" wrapText="1"/>
    </xf>
    <xf numFmtId="0" fontId="119" fillId="12" borderId="0" xfId="7" applyFont="1" applyFill="1" applyAlignment="1">
      <alignment horizontal="center" vertical="center" wrapText="1"/>
    </xf>
    <xf numFmtId="0" fontId="106" fillId="12" borderId="0" xfId="7" applyFont="1" applyFill="1" applyAlignment="1">
      <alignment horizontal="center" vertical="center" wrapText="1"/>
    </xf>
    <xf numFmtId="166" fontId="37" fillId="14" borderId="0" xfId="7" applyNumberFormat="1" applyFont="1" applyFill="1" applyAlignment="1">
      <alignment vertical="center"/>
    </xf>
    <xf numFmtId="166" fontId="102" fillId="14" borderId="69" xfId="7" applyNumberFormat="1" applyFont="1" applyFill="1" applyBorder="1" applyAlignment="1">
      <alignment horizontal="center" vertical="center" wrapText="1"/>
    </xf>
    <xf numFmtId="166" fontId="37" fillId="14" borderId="69" xfId="7" applyNumberFormat="1" applyFont="1" applyFill="1" applyBorder="1" applyAlignment="1">
      <alignment horizontal="center" vertical="center" wrapText="1"/>
    </xf>
    <xf numFmtId="170" fontId="37" fillId="14" borderId="69" xfId="1" applyNumberFormat="1" applyFont="1" applyFill="1" applyBorder="1" applyAlignment="1">
      <alignment horizontal="center" vertical="center" wrapText="1"/>
    </xf>
    <xf numFmtId="3" fontId="8" fillId="14" borderId="0" xfId="7" applyNumberFormat="1" applyFont="1" applyFill="1" applyAlignment="1">
      <alignment horizontal="right" vertical="center"/>
    </xf>
    <xf numFmtId="166" fontId="120" fillId="14" borderId="0" xfId="5" applyNumberFormat="1" applyFont="1" applyFill="1" applyBorder="1" applyAlignment="1">
      <alignment vertical="center"/>
    </xf>
    <xf numFmtId="166" fontId="37" fillId="14" borderId="0" xfId="7" applyNumberFormat="1" applyFont="1" applyFill="1" applyAlignment="1">
      <alignment horizontal="center" vertical="center"/>
    </xf>
    <xf numFmtId="0" fontId="74" fillId="12" borderId="0" xfId="7" applyFont="1" applyFill="1" applyAlignment="1">
      <alignment horizontal="center" vertical="center" wrapText="1"/>
    </xf>
    <xf numFmtId="166" fontId="37" fillId="12" borderId="0" xfId="7" applyNumberFormat="1" applyFont="1" applyFill="1" applyAlignment="1">
      <alignment vertical="center"/>
    </xf>
    <xf numFmtId="166" fontId="37" fillId="12" borderId="0" xfId="7" applyNumberFormat="1" applyFont="1" applyFill="1"/>
    <xf numFmtId="0" fontId="37" fillId="12" borderId="0" xfId="7" applyFont="1" applyFill="1"/>
    <xf numFmtId="170" fontId="37" fillId="12" borderId="0" xfId="3" applyNumberFormat="1" applyFont="1" applyFill="1" applyBorder="1"/>
    <xf numFmtId="170" fontId="37" fillId="12" borderId="0" xfId="7" applyNumberFormat="1" applyFont="1" applyFill="1"/>
    <xf numFmtId="0" fontId="20" fillId="12" borderId="0" xfId="7" applyFill="1"/>
    <xf numFmtId="0" fontId="74" fillId="12" borderId="0" xfId="7" applyFont="1" applyFill="1" applyAlignment="1">
      <alignment vertical="center" wrapText="1"/>
    </xf>
    <xf numFmtId="170" fontId="33" fillId="12" borderId="0" xfId="3" applyNumberFormat="1" applyFont="1" applyFill="1"/>
    <xf numFmtId="0" fontId="33" fillId="12" borderId="0" xfId="7" applyFont="1" applyFill="1" applyAlignment="1">
      <alignment vertical="center"/>
    </xf>
    <xf numFmtId="0" fontId="121" fillId="12" borderId="0" xfId="7" applyFont="1" applyFill="1"/>
    <xf numFmtId="0" fontId="122" fillId="12" borderId="0" xfId="7" applyFont="1" applyFill="1"/>
    <xf numFmtId="170" fontId="86" fillId="12" borderId="0" xfId="3" applyNumberFormat="1" applyFont="1" applyFill="1"/>
    <xf numFmtId="170" fontId="33" fillId="12" borderId="0" xfId="1" applyNumberFormat="1" applyFont="1" applyFill="1" applyBorder="1"/>
    <xf numFmtId="0" fontId="33" fillId="12" borderId="0" xfId="7" applyFont="1" applyFill="1" applyAlignment="1">
      <alignment horizontal="center"/>
    </xf>
    <xf numFmtId="170" fontId="86" fillId="12" borderId="0" xfId="7" applyNumberFormat="1" applyFont="1" applyFill="1"/>
    <xf numFmtId="170" fontId="33" fillId="12" borderId="0" xfId="7" applyNumberFormat="1" applyFont="1" applyFill="1"/>
    <xf numFmtId="168" fontId="33" fillId="12" borderId="0" xfId="7" applyNumberFormat="1" applyFont="1" applyFill="1"/>
    <xf numFmtId="170" fontId="84" fillId="12" borderId="0" xfId="7" applyNumberFormat="1" applyFont="1" applyFill="1"/>
    <xf numFmtId="182" fontId="33" fillId="12" borderId="0" xfId="7" applyNumberFormat="1" applyFont="1" applyFill="1"/>
    <xf numFmtId="164" fontId="33" fillId="12" borderId="0" xfId="1" applyFont="1" applyFill="1" applyBorder="1"/>
    <xf numFmtId="2" fontId="33" fillId="12" borderId="0" xfId="7" applyNumberFormat="1" applyFont="1" applyFill="1"/>
    <xf numFmtId="0" fontId="121" fillId="0" borderId="0" xfId="7" applyFont="1"/>
    <xf numFmtId="0" fontId="122" fillId="0" borderId="0" xfId="7" applyFont="1"/>
    <xf numFmtId="17" fontId="33" fillId="0" borderId="0" xfId="7" quotePrefix="1" applyNumberFormat="1" applyFont="1"/>
    <xf numFmtId="0" fontId="33" fillId="0" borderId="0" xfId="7" quotePrefix="1" applyFont="1"/>
    <xf numFmtId="166" fontId="37" fillId="14" borderId="50" xfId="7" quotePrefix="1" applyNumberFormat="1" applyFont="1" applyFill="1" applyBorder="1" applyAlignment="1">
      <alignment horizontal="center" vertical="center"/>
    </xf>
    <xf numFmtId="14" fontId="104" fillId="14" borderId="50" xfId="7" quotePrefix="1" applyNumberFormat="1" applyFont="1" applyFill="1" applyBorder="1" applyAlignment="1">
      <alignment horizontal="center" vertical="center"/>
    </xf>
    <xf numFmtId="14" fontId="37" fillId="14" borderId="50" xfId="7" quotePrefix="1" applyNumberFormat="1" applyFont="1" applyFill="1" applyBorder="1" applyAlignment="1">
      <alignment horizontal="left" vertical="center"/>
    </xf>
    <xf numFmtId="166" fontId="37" fillId="14" borderId="50" xfId="7" quotePrefix="1" applyNumberFormat="1" applyFont="1" applyFill="1" applyBorder="1" applyAlignment="1">
      <alignment horizontal="left" vertical="center"/>
    </xf>
    <xf numFmtId="14" fontId="37" fillId="0" borderId="50" xfId="7" quotePrefix="1" applyNumberFormat="1" applyFont="1" applyBorder="1" applyAlignment="1">
      <alignment horizontal="left" vertical="center"/>
    </xf>
    <xf numFmtId="14" fontId="37" fillId="92" borderId="50" xfId="7" quotePrefix="1" applyNumberFormat="1" applyFont="1" applyFill="1" applyBorder="1" applyAlignment="1">
      <alignment horizontal="left" vertical="center"/>
    </xf>
    <xf numFmtId="14" fontId="37" fillId="14" borderId="50" xfId="7" quotePrefix="1" applyNumberFormat="1" applyFont="1" applyFill="1" applyBorder="1" applyAlignment="1">
      <alignment horizontal="left" vertical="center" wrapText="1"/>
    </xf>
    <xf numFmtId="0" fontId="43" fillId="30" borderId="65" xfId="0" quotePrefix="1" applyFont="1" applyFill="1" applyBorder="1" applyAlignment="1">
      <alignment horizontal="right" vertical="center" wrapText="1"/>
    </xf>
    <xf numFmtId="0" fontId="102" fillId="12" borderId="50" xfId="7" quotePrefix="1" applyFont="1" applyFill="1" applyBorder="1" applyAlignment="1">
      <alignment horizontal="left" vertical="center" wrapText="1"/>
    </xf>
    <xf numFmtId="0" fontId="8" fillId="12" borderId="50" xfId="7" quotePrefix="1" applyFont="1" applyFill="1" applyBorder="1" applyAlignment="1">
      <alignment horizontal="left" vertical="center" wrapText="1"/>
    </xf>
    <xf numFmtId="166" fontId="37" fillId="0" borderId="50" xfId="7" quotePrefix="1" applyNumberFormat="1" applyFont="1" applyBorder="1" applyAlignment="1">
      <alignment horizontal="left" vertical="center"/>
    </xf>
    <xf numFmtId="0" fontId="43" fillId="12" borderId="50" xfId="7" quotePrefix="1" applyFont="1" applyFill="1" applyBorder="1" applyAlignment="1">
      <alignment horizontal="left" vertical="center" wrapText="1"/>
    </xf>
    <xf numFmtId="171" fontId="8" fillId="0" borderId="50" xfId="0" quotePrefix="1" applyNumberFormat="1" applyFont="1" applyBorder="1" applyAlignment="1">
      <alignment vertical="center" wrapText="1"/>
    </xf>
    <xf numFmtId="171" fontId="55" fillId="0" borderId="50" xfId="0" quotePrefix="1" applyNumberFormat="1" applyFont="1" applyBorder="1" applyAlignment="1">
      <alignment vertical="center" wrapText="1"/>
    </xf>
    <xf numFmtId="171" fontId="37" fillId="0" borderId="50" xfId="0" quotePrefix="1" applyNumberFormat="1" applyFont="1" applyBorder="1" applyAlignment="1">
      <alignment vertical="center" wrapText="1"/>
    </xf>
    <xf numFmtId="49" fontId="8" fillId="4" borderId="50" xfId="0" quotePrefix="1" applyNumberFormat="1" applyFont="1" applyFill="1" applyBorder="1" applyAlignment="1">
      <alignment horizontal="left" vertical="center"/>
    </xf>
    <xf numFmtId="0" fontId="43" fillId="13" borderId="61" xfId="0" quotePrefix="1" applyFont="1" applyFill="1" applyBorder="1" applyAlignment="1">
      <alignment vertical="center" wrapText="1"/>
    </xf>
    <xf numFmtId="166" fontId="37" fillId="14" borderId="50" xfId="0" quotePrefix="1" applyNumberFormat="1" applyFont="1" applyFill="1" applyBorder="1" applyAlignment="1">
      <alignment horizontal="left" vertical="center"/>
    </xf>
    <xf numFmtId="49" fontId="8" fillId="12" borderId="50" xfId="0" quotePrefix="1" applyNumberFormat="1" applyFont="1" applyFill="1" applyBorder="1" applyAlignment="1">
      <alignment horizontal="left"/>
    </xf>
    <xf numFmtId="0" fontId="7" fillId="0" borderId="0" xfId="0" quotePrefix="1" applyFont="1" applyAlignment="1">
      <alignment horizontal="left" vertical="center"/>
    </xf>
    <xf numFmtId="0" fontId="7" fillId="0" borderId="28" xfId="0" quotePrefix="1" applyFont="1" applyBorder="1" applyAlignment="1">
      <alignment vertical="center" wrapText="1"/>
    </xf>
    <xf numFmtId="0" fontId="7" fillId="0" borderId="0" xfId="0" quotePrefix="1" applyFont="1" applyAlignment="1">
      <alignment vertical="center"/>
    </xf>
    <xf numFmtId="0" fontId="8" fillId="0" borderId="0" xfId="0" quotePrefix="1" applyFont="1" applyAlignment="1">
      <alignment horizontal="left" vertical="center"/>
    </xf>
    <xf numFmtId="0" fontId="8" fillId="0" borderId="0" xfId="0" quotePrefix="1" applyFont="1" applyAlignment="1">
      <alignment vertical="center"/>
    </xf>
    <xf numFmtId="49" fontId="7" fillId="0" borderId="0" xfId="0" quotePrefix="1" applyNumberFormat="1" applyFont="1" applyAlignment="1">
      <alignment horizontal="left" vertical="center"/>
    </xf>
    <xf numFmtId="183" fontId="111" fillId="92" borderId="50" xfId="1" applyNumberFormat="1" applyFont="1" applyFill="1" applyBorder="1" applyAlignment="1">
      <alignment horizontal="left" vertical="center"/>
    </xf>
    <xf numFmtId="14" fontId="128" fillId="92" borderId="50" xfId="7" applyNumberFormat="1" applyFont="1" applyFill="1" applyBorder="1" applyAlignment="1">
      <alignment horizontal="left" vertical="center"/>
    </xf>
    <xf numFmtId="0" fontId="131" fillId="0" borderId="50" xfId="7" applyFont="1" applyBorder="1" applyAlignment="1">
      <alignment horizontal="center" vertical="center" wrapText="1"/>
    </xf>
    <xf numFmtId="0" fontId="132" fillId="12" borderId="50" xfId="7" applyFont="1" applyFill="1" applyBorder="1" applyAlignment="1">
      <alignment horizontal="center" vertical="center" wrapText="1"/>
    </xf>
    <xf numFmtId="3" fontId="133" fillId="17" borderId="60" xfId="7" applyNumberFormat="1" applyFont="1" applyFill="1" applyBorder="1" applyAlignment="1">
      <alignment vertical="center"/>
    </xf>
    <xf numFmtId="0" fontId="131" fillId="9" borderId="50" xfId="7" applyFont="1" applyFill="1" applyBorder="1" applyAlignment="1">
      <alignment horizontal="center" vertical="center" wrapText="1"/>
    </xf>
    <xf numFmtId="0" fontId="134" fillId="0" borderId="50" xfId="7" applyFont="1" applyBorder="1" applyAlignment="1">
      <alignment horizontal="center" vertical="center" wrapText="1"/>
    </xf>
    <xf numFmtId="0" fontId="135" fillId="12" borderId="0" xfId="7" applyFont="1" applyFill="1"/>
    <xf numFmtId="0" fontId="136" fillId="0" borderId="50" xfId="7" applyFont="1" applyBorder="1" applyAlignment="1">
      <alignment horizontal="center" vertical="center" wrapText="1"/>
    </xf>
    <xf numFmtId="0" fontId="136" fillId="12" borderId="50" xfId="7" applyFont="1" applyFill="1" applyBorder="1" applyAlignment="1">
      <alignment horizontal="center" vertical="center" wrapText="1"/>
    </xf>
    <xf numFmtId="3" fontId="102" fillId="14" borderId="50" xfId="7" applyNumberFormat="1" applyFont="1" applyFill="1" applyBorder="1" applyAlignment="1">
      <alignment horizontal="center" vertical="center" wrapText="1"/>
    </xf>
    <xf numFmtId="3" fontId="33" fillId="12" borderId="0" xfId="7" applyNumberFormat="1" applyFont="1" applyFill="1"/>
    <xf numFmtId="3" fontId="35" fillId="57" borderId="0" xfId="7" applyNumberFormat="1" applyFont="1" applyFill="1" applyAlignment="1">
      <alignment vertical="center"/>
    </xf>
    <xf numFmtId="3" fontId="6" fillId="58" borderId="0" xfId="7" applyNumberFormat="1" applyFont="1" applyFill="1" applyAlignment="1">
      <alignment vertical="center"/>
    </xf>
    <xf numFmtId="3" fontId="36" fillId="12" borderId="0" xfId="7" applyNumberFormat="1" applyFont="1" applyFill="1" applyAlignment="1">
      <alignment vertical="center"/>
    </xf>
    <xf numFmtId="3" fontId="6" fillId="7" borderId="50" xfId="7" applyNumberFormat="1" applyFont="1" applyFill="1" applyBorder="1" applyAlignment="1">
      <alignment horizontal="center" vertical="center" wrapText="1"/>
    </xf>
    <xf numFmtId="3" fontId="37" fillId="14" borderId="69" xfId="7" applyNumberFormat="1" applyFont="1" applyFill="1" applyBorder="1" applyAlignment="1">
      <alignment horizontal="center" vertical="center" wrapText="1"/>
    </xf>
    <xf numFmtId="3" fontId="33" fillId="12" borderId="0" xfId="3" applyNumberFormat="1" applyFont="1" applyFill="1"/>
    <xf numFmtId="3" fontId="33" fillId="0" borderId="0" xfId="7" applyNumberFormat="1" applyFont="1"/>
    <xf numFmtId="0" fontId="137" fillId="10" borderId="69" xfId="7" applyFont="1" applyFill="1" applyBorder="1" applyAlignment="1">
      <alignment horizontal="center" vertical="center" wrapText="1"/>
    </xf>
    <xf numFmtId="0" fontId="132" fillId="0" borderId="50" xfId="7" applyFont="1" applyBorder="1" applyAlignment="1">
      <alignment horizontal="center" vertical="center" wrapText="1"/>
    </xf>
    <xf numFmtId="2" fontId="6" fillId="27" borderId="0" xfId="7" applyNumberFormat="1" applyFont="1" applyFill="1" applyAlignment="1">
      <alignment horizontal="center" vertical="center"/>
    </xf>
    <xf numFmtId="2" fontId="67" fillId="0" borderId="0" xfId="0" applyNumberFormat="1" applyFont="1" applyAlignment="1">
      <alignment horizontal="center" vertical="center"/>
    </xf>
    <xf numFmtId="2" fontId="36" fillId="3" borderId="50" xfId="7" applyNumberFormat="1" applyFont="1" applyFill="1" applyBorder="1" applyAlignment="1">
      <alignment horizontal="center" vertical="center" wrapText="1"/>
    </xf>
    <xf numFmtId="2" fontId="6" fillId="0" borderId="50" xfId="7" applyNumberFormat="1" applyFont="1" applyBorder="1" applyAlignment="1">
      <alignment horizontal="center" vertical="center"/>
    </xf>
    <xf numFmtId="2" fontId="6" fillId="3" borderId="50" xfId="0" applyNumberFormat="1" applyFont="1" applyFill="1" applyBorder="1" applyAlignment="1">
      <alignment horizontal="center" vertical="center"/>
    </xf>
    <xf numFmtId="2" fontId="6" fillId="3" borderId="50" xfId="0" applyNumberFormat="1" applyFont="1" applyFill="1" applyBorder="1" applyAlignment="1">
      <alignment vertical="center"/>
    </xf>
    <xf numFmtId="2" fontId="102" fillId="66" borderId="50" xfId="1" applyNumberFormat="1" applyFont="1" applyFill="1" applyBorder="1" applyAlignment="1">
      <alignment horizontal="center" vertical="center" wrapText="1"/>
    </xf>
    <xf numFmtId="2" fontId="37" fillId="14" borderId="69" xfId="7" applyNumberFormat="1" applyFont="1" applyFill="1" applyBorder="1" applyAlignment="1">
      <alignment horizontal="center" vertical="center" wrapText="1"/>
    </xf>
    <xf numFmtId="2" fontId="33" fillId="12" borderId="0" xfId="3" applyNumberFormat="1" applyFont="1" applyFill="1"/>
    <xf numFmtId="2" fontId="33" fillId="0" borderId="0" xfId="7" applyNumberFormat="1" applyFont="1"/>
    <xf numFmtId="2" fontId="134" fillId="59" borderId="50" xfId="7" applyNumberFormat="1" applyFont="1" applyFill="1" applyBorder="1" applyAlignment="1">
      <alignment horizontal="center" vertical="center" wrapText="1"/>
    </xf>
    <xf numFmtId="4" fontId="6" fillId="27" borderId="0" xfId="7" applyNumberFormat="1" applyFont="1" applyFill="1" applyAlignment="1">
      <alignment horizontal="center" vertical="center"/>
    </xf>
    <xf numFmtId="4" fontId="67" fillId="0" borderId="50" xfId="0" applyNumberFormat="1" applyFont="1" applyBorder="1" applyAlignment="1">
      <alignment horizontal="center" vertical="center"/>
    </xf>
    <xf numFmtId="4" fontId="36" fillId="27" borderId="69" xfId="7" applyNumberFormat="1" applyFont="1" applyFill="1" applyBorder="1" applyAlignment="1">
      <alignment horizontal="center" vertical="center" wrapText="1"/>
    </xf>
    <xf numFmtId="4" fontId="6" fillId="0" borderId="50" xfId="7" applyNumberFormat="1" applyFont="1" applyBorder="1" applyAlignment="1">
      <alignment horizontal="center" vertical="center"/>
    </xf>
    <xf numFmtId="4" fontId="6" fillId="3" borderId="50" xfId="0" applyNumberFormat="1" applyFont="1" applyFill="1" applyBorder="1" applyAlignment="1">
      <alignment horizontal="center" vertical="center"/>
    </xf>
    <xf numFmtId="4" fontId="6" fillId="3" borderId="50" xfId="0" applyNumberFormat="1" applyFont="1" applyFill="1" applyBorder="1" applyAlignment="1">
      <alignment vertical="center"/>
    </xf>
    <xf numFmtId="4" fontId="102" fillId="83" borderId="50" xfId="7" applyNumberFormat="1" applyFont="1" applyFill="1" applyBorder="1" applyAlignment="1">
      <alignment horizontal="center" vertical="center" wrapText="1"/>
    </xf>
    <xf numFmtId="4" fontId="37" fillId="33" borderId="50" xfId="7" applyNumberFormat="1" applyFont="1" applyFill="1" applyBorder="1" applyAlignment="1">
      <alignment horizontal="center" vertical="center" wrapText="1"/>
    </xf>
    <xf numFmtId="4" fontId="111" fillId="33" borderId="50" xfId="7" applyNumberFormat="1" applyFont="1" applyFill="1" applyBorder="1" applyAlignment="1">
      <alignment horizontal="center" vertical="center" wrapText="1"/>
    </xf>
    <xf numFmtId="4" fontId="37" fillId="59" borderId="50" xfId="1" applyNumberFormat="1" applyFont="1" applyFill="1" applyBorder="1" applyAlignment="1">
      <alignment horizontal="center" vertical="center" wrapText="1"/>
    </xf>
    <xf numFmtId="4" fontId="37" fillId="59" borderId="50" xfId="7" applyNumberFormat="1" applyFont="1" applyFill="1" applyBorder="1" applyAlignment="1">
      <alignment horizontal="center" vertical="center" wrapText="1"/>
    </xf>
    <xf numFmtId="4" fontId="102" fillId="59" borderId="50" xfId="7" applyNumberFormat="1" applyFont="1" applyFill="1" applyBorder="1" applyAlignment="1">
      <alignment horizontal="center" vertical="center" wrapText="1"/>
    </xf>
    <xf numFmtId="4" fontId="37" fillId="14" borderId="69" xfId="7" applyNumberFormat="1" applyFont="1" applyFill="1" applyBorder="1" applyAlignment="1">
      <alignment horizontal="center" vertical="center" wrapText="1"/>
    </xf>
    <xf numFmtId="4" fontId="33" fillId="12" borderId="0" xfId="7" applyNumberFormat="1" applyFont="1" applyFill="1"/>
    <xf numFmtId="4" fontId="33" fillId="0" borderId="0" xfId="7" applyNumberFormat="1" applyFont="1"/>
    <xf numFmtId="168" fontId="8" fillId="27" borderId="50" xfId="7" applyNumberFormat="1" applyFont="1" applyFill="1" applyBorder="1" applyAlignment="1">
      <alignment horizontal="right" vertical="center"/>
    </xf>
    <xf numFmtId="166" fontId="134" fillId="14" borderId="50" xfId="7" applyNumberFormat="1" applyFont="1" applyFill="1" applyBorder="1" applyAlignment="1">
      <alignment horizontal="center" vertical="center"/>
    </xf>
    <xf numFmtId="3" fontId="8" fillId="105" borderId="50" xfId="7" applyNumberFormat="1" applyFont="1" applyFill="1" applyBorder="1" applyAlignment="1">
      <alignment horizontal="right" vertical="center"/>
    </xf>
    <xf numFmtId="167" fontId="138" fillId="14" borderId="50" xfId="7" applyNumberFormat="1" applyFont="1" applyFill="1" applyBorder="1" applyAlignment="1">
      <alignment horizontal="center" vertical="center" wrapText="1"/>
    </xf>
    <xf numFmtId="0" fontId="68" fillId="45" borderId="73" xfId="0" applyFont="1" applyFill="1" applyBorder="1" applyAlignment="1">
      <alignment horizontal="center" vertical="center" wrapText="1"/>
    </xf>
    <xf numFmtId="0" fontId="68" fillId="45" borderId="74" xfId="0" applyFont="1" applyFill="1" applyBorder="1" applyAlignment="1">
      <alignment horizontal="center" vertical="center" wrapText="1"/>
    </xf>
    <xf numFmtId="0" fontId="68" fillId="19" borderId="73" xfId="0" applyFont="1" applyFill="1" applyBorder="1" applyAlignment="1">
      <alignment horizontal="center" vertical="center" wrapText="1"/>
    </xf>
    <xf numFmtId="0" fontId="68" fillId="19" borderId="75" xfId="0" applyFont="1" applyFill="1" applyBorder="1" applyAlignment="1">
      <alignment horizontal="center" vertical="center" wrapText="1"/>
    </xf>
    <xf numFmtId="0" fontId="68" fillId="19" borderId="74" xfId="0" applyFont="1" applyFill="1" applyBorder="1" applyAlignment="1">
      <alignment horizontal="center" vertical="center" wrapText="1"/>
    </xf>
    <xf numFmtId="0" fontId="69" fillId="46" borderId="73" xfId="0" applyFont="1" applyFill="1" applyBorder="1" applyAlignment="1">
      <alignment horizontal="center" vertical="center" wrapText="1"/>
    </xf>
    <xf numFmtId="0" fontId="68" fillId="46" borderId="75" xfId="0" applyFont="1" applyFill="1" applyBorder="1" applyAlignment="1">
      <alignment horizontal="center" vertical="center" wrapText="1"/>
    </xf>
    <xf numFmtId="0" fontId="68" fillId="46" borderId="74" xfId="0" applyFont="1" applyFill="1" applyBorder="1" applyAlignment="1">
      <alignment horizontal="center" vertical="center" wrapText="1"/>
    </xf>
    <xf numFmtId="0" fontId="68" fillId="47" borderId="73" xfId="0" applyFont="1" applyFill="1" applyBorder="1" applyAlignment="1">
      <alignment horizontal="center" vertical="center" wrapText="1"/>
    </xf>
    <xf numFmtId="0" fontId="68" fillId="47" borderId="75" xfId="0" applyFont="1" applyFill="1" applyBorder="1" applyAlignment="1">
      <alignment horizontal="center" vertical="center" wrapText="1"/>
    </xf>
    <xf numFmtId="0" fontId="68" fillId="47" borderId="74" xfId="0" applyFont="1" applyFill="1" applyBorder="1" applyAlignment="1">
      <alignment horizontal="center" vertical="center" wrapText="1"/>
    </xf>
    <xf numFmtId="0" fontId="48" fillId="0" borderId="0" xfId="0" applyFont="1" applyAlignment="1">
      <alignment horizontal="center" vertical="center" wrapText="1"/>
    </xf>
    <xf numFmtId="0" fontId="0" fillId="0" borderId="0" xfId="0"/>
    <xf numFmtId="0" fontId="5" fillId="0" borderId="0" xfId="0" applyFont="1" applyAlignment="1">
      <alignment horizontal="center" vertical="center" wrapText="1"/>
    </xf>
    <xf numFmtId="0" fontId="2" fillId="0" borderId="0" xfId="0" applyFont="1"/>
    <xf numFmtId="0" fontId="51" fillId="0" borderId="50" xfId="0" applyFont="1" applyBorder="1" applyAlignment="1">
      <alignment horizontal="center" vertical="center" wrapText="1"/>
    </xf>
    <xf numFmtId="0" fontId="2" fillId="0" borderId="50" xfId="0" applyFont="1" applyBorder="1"/>
    <xf numFmtId="0" fontId="5" fillId="0" borderId="67"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68" xfId="0" applyFont="1" applyBorder="1" applyAlignment="1">
      <alignment horizontal="center" vertical="center" wrapText="1"/>
    </xf>
    <xf numFmtId="0" fontId="5" fillId="0" borderId="50" xfId="0" applyFont="1" applyBorder="1" applyAlignment="1">
      <alignment horizontal="center" vertical="center" wrapText="1"/>
    </xf>
    <xf numFmtId="0" fontId="34" fillId="0" borderId="0" xfId="0" applyFont="1" applyAlignment="1">
      <alignment horizontal="center" vertical="center"/>
    </xf>
    <xf numFmtId="0" fontId="19" fillId="0" borderId="0" xfId="0" applyFont="1" applyAlignment="1">
      <alignment horizontal="center" wrapText="1"/>
    </xf>
    <xf numFmtId="0" fontId="1" fillId="0" borderId="0" xfId="0" applyFont="1" applyAlignment="1">
      <alignment wrapText="1"/>
    </xf>
    <xf numFmtId="0" fontId="4" fillId="0" borderId="0" xfId="0" applyFont="1" applyAlignment="1">
      <alignment wrapText="1"/>
    </xf>
    <xf numFmtId="0" fontId="24" fillId="0" borderId="55" xfId="0" applyFont="1" applyBorder="1" applyAlignment="1">
      <alignment horizontal="left" vertical="center" wrapText="1"/>
    </xf>
    <xf numFmtId="0" fontId="19" fillId="0" borderId="0" xfId="0" applyFont="1" applyAlignment="1">
      <alignment horizontal="center" vertical="center"/>
    </xf>
    <xf numFmtId="0" fontId="20" fillId="0" borderId="52" xfId="0" applyFont="1" applyBorder="1" applyAlignment="1">
      <alignment horizontal="left" vertical="center" wrapText="1"/>
    </xf>
    <xf numFmtId="0" fontId="21" fillId="0" borderId="53" xfId="0" applyFont="1" applyBorder="1" applyAlignment="1">
      <alignment horizontal="center"/>
    </xf>
    <xf numFmtId="0" fontId="25" fillId="0" borderId="0" xfId="9" applyFont="1" applyAlignment="1">
      <alignment horizontal="center" vertical="center" wrapText="1"/>
    </xf>
    <xf numFmtId="0" fontId="25" fillId="10" borderId="0" xfId="9" applyFont="1" applyFill="1" applyAlignment="1">
      <alignment horizontal="center" vertical="center" wrapText="1"/>
    </xf>
    <xf numFmtId="0" fontId="26" fillId="0" borderId="0" xfId="9" applyFont="1" applyAlignment="1">
      <alignment horizontal="center" vertical="center" wrapText="1"/>
    </xf>
    <xf numFmtId="0" fontId="26" fillId="10" borderId="0" xfId="9" applyFont="1" applyFill="1" applyAlignment="1">
      <alignment horizontal="center" vertical="center" wrapText="1"/>
    </xf>
    <xf numFmtId="0" fontId="20" fillId="0" borderId="0" xfId="0" applyFont="1" applyAlignment="1">
      <alignment horizontal="left" vertical="center" wrapText="1"/>
    </xf>
    <xf numFmtId="0" fontId="18" fillId="0" borderId="35" xfId="0" applyFont="1" applyBorder="1" applyAlignment="1">
      <alignment horizontal="center" vertical="center" wrapText="1"/>
    </xf>
    <xf numFmtId="0" fontId="2" fillId="0" borderId="36" xfId="0" applyFont="1" applyBorder="1"/>
    <xf numFmtId="0" fontId="2" fillId="0" borderId="33" xfId="0" applyFont="1" applyBorder="1"/>
    <xf numFmtId="0" fontId="15" fillId="4" borderId="30" xfId="0" applyFont="1" applyFill="1" applyBorder="1" applyAlignment="1">
      <alignment horizontal="center" vertical="center" wrapText="1"/>
    </xf>
    <xf numFmtId="0" fontId="2" fillId="0" borderId="31" xfId="0" applyFont="1" applyBorder="1"/>
    <xf numFmtId="0" fontId="2" fillId="0" borderId="32" xfId="0" applyFont="1" applyBorder="1"/>
    <xf numFmtId="0" fontId="1" fillId="0" borderId="0" xfId="0" applyFont="1" applyAlignment="1">
      <alignment horizontal="center" vertical="center"/>
    </xf>
    <xf numFmtId="0" fontId="1" fillId="0" borderId="2" xfId="0" applyFont="1" applyBorder="1" applyAlignment="1">
      <alignment horizontal="center" vertical="center"/>
    </xf>
    <xf numFmtId="0" fontId="2" fillId="0" borderId="3" xfId="0" applyFont="1" applyBorder="1"/>
    <xf numFmtId="0" fontId="2" fillId="0" borderId="4" xfId="0" applyFont="1" applyBorder="1"/>
    <xf numFmtId="0" fontId="1" fillId="0" borderId="5" xfId="0" applyFont="1" applyBorder="1" applyAlignment="1">
      <alignment horizontal="center" vertical="center"/>
    </xf>
    <xf numFmtId="0" fontId="2" fillId="0" borderId="6" xfId="0" applyFont="1" applyBorder="1"/>
    <xf numFmtId="0" fontId="2" fillId="0" borderId="7" xfId="0" applyFont="1" applyBorder="1"/>
    <xf numFmtId="0" fontId="1" fillId="0" borderId="1" xfId="0" applyFont="1" applyBorder="1" applyAlignment="1">
      <alignment horizontal="center" vertical="center"/>
    </xf>
    <xf numFmtId="0" fontId="2" fillId="0" borderId="10" xfId="0" applyFont="1" applyBorder="1"/>
    <xf numFmtId="0" fontId="1" fillId="0" borderId="8" xfId="0" applyFont="1" applyBorder="1" applyAlignment="1">
      <alignment horizontal="center" vertical="center"/>
    </xf>
    <xf numFmtId="0" fontId="2" fillId="0" borderId="13" xfId="0" applyFont="1" applyBorder="1"/>
    <xf numFmtId="0" fontId="1" fillId="2" borderId="8" xfId="0" applyFont="1" applyFill="1" applyBorder="1" applyAlignment="1">
      <alignment horizontal="center" vertical="center"/>
    </xf>
    <xf numFmtId="0" fontId="2" fillId="0" borderId="14" xfId="0" applyFont="1" applyBorder="1"/>
    <xf numFmtId="0" fontId="1" fillId="0" borderId="9" xfId="0" applyFont="1" applyBorder="1" applyAlignment="1">
      <alignment horizontal="center" vertical="center"/>
    </xf>
    <xf numFmtId="0" fontId="2" fillId="0" borderId="15" xfId="0" applyFont="1" applyBorder="1"/>
    <xf numFmtId="0" fontId="118" fillId="32" borderId="50" xfId="7" applyFont="1" applyFill="1" applyBorder="1" applyAlignment="1">
      <alignment horizontal="center" vertical="center" wrapText="1"/>
    </xf>
    <xf numFmtId="166" fontId="102" fillId="32" borderId="50" xfId="7" applyNumberFormat="1" applyFont="1" applyFill="1" applyBorder="1" applyAlignment="1">
      <alignment horizontal="center" vertical="center" wrapText="1"/>
    </xf>
    <xf numFmtId="164" fontId="102" fillId="32" borderId="50" xfId="1" applyFont="1" applyFill="1" applyBorder="1" applyAlignment="1">
      <alignment horizontal="center" vertical="center" wrapText="1"/>
    </xf>
    <xf numFmtId="0" fontId="102" fillId="32" borderId="50" xfId="7" applyFont="1" applyFill="1" applyBorder="1" applyAlignment="1">
      <alignment horizontal="center" vertical="center" wrapText="1"/>
    </xf>
    <xf numFmtId="0" fontId="7" fillId="32" borderId="50" xfId="7" applyFont="1" applyFill="1" applyBorder="1" applyAlignment="1">
      <alignment vertical="center"/>
    </xf>
    <xf numFmtId="170" fontId="7" fillId="32" borderId="50" xfId="3" applyNumberFormat="1" applyFont="1" applyFill="1" applyBorder="1" applyAlignment="1">
      <alignment vertical="center"/>
    </xf>
    <xf numFmtId="167" fontId="104" fillId="92" borderId="50" xfId="7" applyNumberFormat="1" applyFont="1" applyFill="1" applyBorder="1" applyAlignment="1">
      <alignment horizontal="center" vertical="center" wrapText="1"/>
    </xf>
    <xf numFmtId="3" fontId="8" fillId="32" borderId="50" xfId="7" applyNumberFormat="1" applyFont="1" applyFill="1" applyBorder="1" applyAlignment="1">
      <alignment horizontal="right" vertical="center"/>
    </xf>
    <xf numFmtId="170" fontId="102" fillId="92" borderId="50" xfId="1" applyNumberFormat="1" applyFont="1" applyFill="1" applyBorder="1" applyAlignment="1">
      <alignment horizontal="center" vertical="center" wrapText="1"/>
    </xf>
    <xf numFmtId="3" fontId="102" fillId="92" borderId="50" xfId="7" applyNumberFormat="1" applyFont="1" applyFill="1" applyBorder="1" applyAlignment="1">
      <alignment horizontal="center" vertical="center" wrapText="1"/>
    </xf>
    <xf numFmtId="3" fontId="7" fillId="32" borderId="50" xfId="7" applyNumberFormat="1" applyFont="1" applyFill="1" applyBorder="1" applyAlignment="1">
      <alignment horizontal="right" vertical="center" wrapText="1"/>
    </xf>
    <xf numFmtId="170" fontId="102" fillId="32" borderId="50" xfId="1" applyNumberFormat="1" applyFont="1" applyFill="1" applyBorder="1" applyAlignment="1">
      <alignment horizontal="center" vertical="center" wrapText="1"/>
    </xf>
    <xf numFmtId="168" fontId="101" fillId="106" borderId="50" xfId="7" applyNumberFormat="1" applyFont="1" applyFill="1" applyBorder="1" applyAlignment="1">
      <alignment horizontal="center" vertical="center"/>
    </xf>
    <xf numFmtId="168" fontId="102" fillId="32" borderId="50" xfId="7" applyNumberFormat="1" applyFont="1" applyFill="1" applyBorder="1" applyAlignment="1">
      <alignment horizontal="center" vertical="center"/>
    </xf>
    <xf numFmtId="168" fontId="102" fillId="93" borderId="50" xfId="7" applyNumberFormat="1" applyFont="1" applyFill="1" applyBorder="1" applyAlignment="1">
      <alignment horizontal="center" vertical="center"/>
    </xf>
    <xf numFmtId="49" fontId="37" fillId="32" borderId="27" xfId="0" applyNumberFormat="1" applyFont="1" applyFill="1" applyBorder="1" applyAlignment="1">
      <alignment horizontal="left" vertical="center"/>
    </xf>
    <xf numFmtId="165" fontId="103" fillId="92" borderId="50" xfId="5" applyNumberFormat="1" applyFill="1" applyBorder="1" applyAlignment="1">
      <alignment horizontal="left" vertical="center"/>
    </xf>
    <xf numFmtId="164" fontId="37" fillId="92" borderId="50" xfId="1" applyFont="1" applyFill="1" applyBorder="1" applyAlignment="1">
      <alignment horizontal="center" vertical="center" wrapText="1"/>
    </xf>
    <xf numFmtId="0" fontId="33" fillId="32" borderId="28" xfId="0" applyFont="1" applyFill="1" applyBorder="1" applyAlignment="1">
      <alignment vertical="center" wrapText="1"/>
    </xf>
    <xf numFmtId="0" fontId="33" fillId="32" borderId="0" xfId="7" applyFont="1" applyFill="1"/>
    <xf numFmtId="43" fontId="8" fillId="54" borderId="50" xfId="7" applyNumberFormat="1" applyFont="1" applyFill="1" applyBorder="1" applyAlignment="1">
      <alignment horizontal="center" vertical="center"/>
    </xf>
    <xf numFmtId="170" fontId="102" fillId="89" borderId="50" xfId="1" applyNumberFormat="1" applyFont="1" applyFill="1" applyBorder="1" applyAlignment="1">
      <alignment horizontal="center" vertical="center" wrapText="1"/>
    </xf>
    <xf numFmtId="167" fontId="104" fillId="89" borderId="50" xfId="7" applyNumberFormat="1" applyFont="1" applyFill="1" applyBorder="1" applyAlignment="1">
      <alignment horizontal="center" vertical="center" wrapText="1"/>
    </xf>
    <xf numFmtId="3" fontId="93" fillId="9" borderId="0" xfId="7" applyNumberFormat="1" applyFont="1" applyFill="1" applyAlignment="1">
      <alignment horizontal="center" vertical="center"/>
    </xf>
    <xf numFmtId="3" fontId="6" fillId="27" borderId="0" xfId="7" applyNumberFormat="1" applyFont="1" applyFill="1" applyAlignment="1">
      <alignment horizontal="center" vertical="center"/>
    </xf>
    <xf numFmtId="3" fontId="67" fillId="0" borderId="50" xfId="0" applyNumberFormat="1" applyFont="1" applyBorder="1" applyAlignment="1">
      <alignment horizontal="center" vertical="center"/>
    </xf>
    <xf numFmtId="3" fontId="36" fillId="27" borderId="69" xfId="7" applyNumberFormat="1" applyFont="1" applyFill="1" applyBorder="1" applyAlignment="1">
      <alignment horizontal="center" vertical="center" wrapText="1"/>
    </xf>
    <xf numFmtId="3" fontId="102" fillId="83" borderId="50" xfId="7" applyNumberFormat="1" applyFont="1" applyFill="1" applyBorder="1" applyAlignment="1">
      <alignment horizontal="center" vertical="center" wrapText="1"/>
    </xf>
    <xf numFmtId="3" fontId="102" fillId="83" borderId="50" xfId="1" applyNumberFormat="1" applyFont="1" applyFill="1" applyBorder="1" applyAlignment="1">
      <alignment horizontal="center" vertical="center" wrapText="1"/>
    </xf>
    <xf numFmtId="3" fontId="37" fillId="89" borderId="50" xfId="7" applyNumberFormat="1" applyFont="1" applyFill="1" applyBorder="1" applyAlignment="1">
      <alignment horizontal="center" vertical="center" wrapText="1"/>
    </xf>
    <xf numFmtId="3" fontId="37" fillId="59" borderId="50" xfId="1" applyNumberFormat="1" applyFont="1" applyFill="1" applyBorder="1" applyAlignment="1">
      <alignment horizontal="center" vertical="center" wrapText="1"/>
    </xf>
    <xf numFmtId="3" fontId="37" fillId="33" borderId="50" xfId="1" applyNumberFormat="1" applyFont="1" applyFill="1" applyBorder="1" applyAlignment="1">
      <alignment horizontal="center" vertical="center" wrapText="1"/>
    </xf>
    <xf numFmtId="3" fontId="111" fillId="33" borderId="50" xfId="1" applyNumberFormat="1" applyFont="1" applyFill="1" applyBorder="1" applyAlignment="1">
      <alignment horizontal="center" vertical="center" wrapText="1"/>
    </xf>
    <xf numFmtId="3" fontId="102" fillId="59" borderId="50" xfId="1" applyNumberFormat="1" applyFont="1" applyFill="1" applyBorder="1" applyAlignment="1">
      <alignment horizontal="left" vertical="center" wrapText="1" indent="3"/>
    </xf>
    <xf numFmtId="3" fontId="37" fillId="59" borderId="50" xfId="7" applyNumberFormat="1" applyFont="1" applyFill="1" applyBorder="1" applyAlignment="1">
      <alignment horizontal="center" vertical="center" wrapText="1"/>
    </xf>
    <xf numFmtId="3" fontId="37" fillId="33" borderId="50" xfId="7" applyNumberFormat="1" applyFont="1" applyFill="1" applyBorder="1" applyAlignment="1">
      <alignment horizontal="center" vertical="center" wrapText="1"/>
    </xf>
    <xf numFmtId="3" fontId="102" fillId="59" borderId="50" xfId="7" applyNumberFormat="1" applyFont="1" applyFill="1" applyBorder="1" applyAlignment="1">
      <alignment horizontal="center" vertical="center" wrapText="1"/>
    </xf>
    <xf numFmtId="184" fontId="33" fillId="0" borderId="0" xfId="7" applyNumberFormat="1" applyFont="1"/>
    <xf numFmtId="184" fontId="6" fillId="0" borderId="0" xfId="7" applyNumberFormat="1" applyFont="1" applyAlignment="1">
      <alignment horizontal="right" vertical="center"/>
    </xf>
    <xf numFmtId="184" fontId="93" fillId="9" borderId="0" xfId="7" applyNumberFormat="1" applyFont="1" applyFill="1" applyAlignment="1">
      <alignment horizontal="center" vertical="center"/>
    </xf>
    <xf numFmtId="184" fontId="35" fillId="0" borderId="0" xfId="7" applyNumberFormat="1" applyFont="1" applyAlignment="1">
      <alignment horizontal="right" vertical="center"/>
    </xf>
    <xf numFmtId="184" fontId="7" fillId="0" borderId="0" xfId="7" applyNumberFormat="1" applyFont="1" applyAlignment="1">
      <alignment horizontal="right" vertical="center"/>
    </xf>
    <xf numFmtId="184" fontId="67" fillId="0" borderId="50" xfId="0" applyNumberFormat="1" applyFont="1" applyBorder="1" applyAlignment="1">
      <alignment horizontal="center" vertical="center"/>
    </xf>
    <xf numFmtId="184" fontId="36" fillId="27" borderId="69" xfId="7" applyNumberFormat="1" applyFont="1" applyFill="1" applyBorder="1" applyAlignment="1">
      <alignment horizontal="center" vertical="center" wrapText="1"/>
    </xf>
    <xf numFmtId="184" fontId="6" fillId="0" borderId="50" xfId="7" applyNumberFormat="1" applyFont="1" applyBorder="1" applyAlignment="1">
      <alignment horizontal="center" vertical="center"/>
    </xf>
    <xf numFmtId="184" fontId="6" fillId="3" borderId="50" xfId="0" applyNumberFormat="1" applyFont="1" applyFill="1" applyBorder="1" applyAlignment="1">
      <alignment horizontal="center" vertical="center"/>
    </xf>
    <xf numFmtId="184" fontId="6" fillId="3" borderId="50" xfId="0" applyNumberFormat="1" applyFont="1" applyFill="1" applyBorder="1" applyAlignment="1">
      <alignment vertical="center"/>
    </xf>
    <xf numFmtId="184" fontId="102" fillId="83" borderId="50" xfId="7" applyNumberFormat="1" applyFont="1" applyFill="1" applyBorder="1" applyAlignment="1">
      <alignment horizontal="center" vertical="center" wrapText="1"/>
    </xf>
    <xf numFmtId="184" fontId="37" fillId="89" borderId="50" xfId="7" applyNumberFormat="1" applyFont="1" applyFill="1" applyBorder="1" applyAlignment="1">
      <alignment horizontal="center" vertical="center" wrapText="1"/>
    </xf>
    <xf numFmtId="184" fontId="37" fillId="59" borderId="50" xfId="1" applyNumberFormat="1" applyFont="1" applyFill="1" applyBorder="1" applyAlignment="1">
      <alignment horizontal="center" vertical="center" wrapText="1"/>
    </xf>
    <xf numFmtId="184" fontId="102" fillId="59" borderId="50" xfId="1" applyNumberFormat="1" applyFont="1" applyFill="1" applyBorder="1" applyAlignment="1">
      <alignment horizontal="left" vertical="center" wrapText="1" indent="3"/>
    </xf>
    <xf numFmtId="184" fontId="37" fillId="59" borderId="50" xfId="7" applyNumberFormat="1" applyFont="1" applyFill="1" applyBorder="1" applyAlignment="1">
      <alignment horizontal="center" vertical="center" wrapText="1"/>
    </xf>
    <xf numFmtId="184" fontId="37" fillId="33" borderId="50" xfId="7" applyNumberFormat="1" applyFont="1" applyFill="1" applyBorder="1" applyAlignment="1">
      <alignment horizontal="center" vertical="center" wrapText="1"/>
    </xf>
    <xf numFmtId="184" fontId="102" fillId="59" borderId="50" xfId="7" applyNumberFormat="1" applyFont="1" applyFill="1" applyBorder="1" applyAlignment="1">
      <alignment horizontal="center" vertical="center" wrapText="1"/>
    </xf>
    <xf numFmtId="184" fontId="102" fillId="92" borderId="50" xfId="7" applyNumberFormat="1" applyFont="1" applyFill="1" applyBorder="1" applyAlignment="1">
      <alignment horizontal="center" vertical="center" wrapText="1"/>
    </xf>
    <xf numFmtId="184" fontId="37" fillId="14" borderId="69" xfId="7" applyNumberFormat="1" applyFont="1" applyFill="1" applyBorder="1" applyAlignment="1">
      <alignment horizontal="center" vertical="center" wrapText="1"/>
    </xf>
    <xf numFmtId="184" fontId="33" fillId="12" borderId="0" xfId="3" applyNumberFormat="1" applyFont="1" applyFill="1"/>
    <xf numFmtId="184" fontId="33" fillId="12" borderId="0" xfId="7" applyNumberFormat="1" applyFont="1" applyFill="1"/>
    <xf numFmtId="184" fontId="6" fillId="27" borderId="0" xfId="7" applyNumberFormat="1" applyFont="1" applyFill="1" applyAlignment="1">
      <alignment vertical="center" wrapText="1"/>
    </xf>
    <xf numFmtId="184" fontId="111" fillId="33" borderId="50" xfId="7" applyNumberFormat="1" applyFont="1" applyFill="1" applyBorder="1" applyAlignment="1">
      <alignment horizontal="center" vertical="center" wrapText="1"/>
    </xf>
    <xf numFmtId="3" fontId="6" fillId="27" borderId="0" xfId="7" applyNumberFormat="1" applyFont="1" applyFill="1" applyAlignment="1">
      <alignment vertical="center"/>
    </xf>
    <xf numFmtId="3" fontId="37" fillId="9" borderId="50" xfId="7" applyNumberFormat="1" applyFont="1" applyFill="1" applyBorder="1" applyAlignment="1">
      <alignment horizontal="center" vertical="center" wrapText="1"/>
    </xf>
    <xf numFmtId="3" fontId="111" fillId="33" borderId="50" xfId="7" applyNumberFormat="1" applyFont="1" applyFill="1" applyBorder="1" applyAlignment="1">
      <alignment horizontal="center" vertical="center" wrapText="1"/>
    </xf>
    <xf numFmtId="3" fontId="74" fillId="9" borderId="28" xfId="0" applyNumberFormat="1" applyFont="1" applyFill="1" applyBorder="1" applyAlignment="1">
      <alignment horizontal="center" vertical="center" wrapText="1"/>
    </xf>
  </cellXfs>
  <cellStyles count="12">
    <cellStyle name="Comma" xfId="1" builtinId="3"/>
    <cellStyle name="Comma 2" xfId="3" xr:uid="{00000000-0005-0000-0000-000031000000}"/>
    <cellStyle name="Comma 3" xfId="4" xr:uid="{00000000-0005-0000-0000-000032000000}"/>
    <cellStyle name="Hyperlink" xfId="2" builtinId="8"/>
    <cellStyle name="Hyperlink 2" xfId="5" xr:uid="{00000000-0005-0000-0000-000033000000}"/>
    <cellStyle name="Normal" xfId="0" builtinId="0"/>
    <cellStyle name="Normal 2" xfId="6" xr:uid="{00000000-0005-0000-0000-000034000000}"/>
    <cellStyle name="Normal 3" xfId="7" xr:uid="{00000000-0005-0000-0000-000035000000}"/>
    <cellStyle name="Normal 4" xfId="8" xr:uid="{00000000-0005-0000-0000-000036000000}"/>
    <cellStyle name="Normal 5" xfId="9" xr:uid="{00000000-0005-0000-0000-000037000000}"/>
    <cellStyle name="Normal 6" xfId="10" xr:uid="{00000000-0005-0000-0000-000038000000}"/>
    <cellStyle name="Normal 7" xfId="11" xr:uid="{00000000-0005-0000-0000-000039000000}"/>
  </cellStyles>
  <dxfs count="182">
    <dxf>
      <fill>
        <patternFill patternType="solid">
          <fgColor rgb="FFB7E1CD"/>
          <bgColor rgb="FFB7E1CD"/>
        </patternFill>
      </fill>
    </dxf>
    <dxf>
      <font>
        <color rgb="FFFF0000"/>
      </font>
      <fill>
        <patternFill patternType="solid">
          <fgColor rgb="FFFFFFFF"/>
          <bgColor rgb="FFFFFFFF"/>
        </patternFill>
      </fill>
    </dxf>
    <dxf>
      <font>
        <color rgb="FFFF0000"/>
      </font>
      <fill>
        <patternFill patternType="solid">
          <fgColor rgb="FFFFFFFF"/>
          <bgColor rgb="FFFFFFFF"/>
        </patternFill>
      </fill>
    </dxf>
    <dxf>
      <fill>
        <patternFill patternType="solid">
          <fgColor rgb="FFB7E1CD"/>
          <bgColor rgb="FFB7E1CD"/>
        </patternFill>
      </fill>
    </dxf>
    <dxf>
      <fill>
        <patternFill patternType="solid">
          <fgColor rgb="FFB7E1CD"/>
          <bgColor rgb="FFB7E1CD"/>
        </patternFill>
      </fill>
    </dxf>
    <dxf>
      <font>
        <color rgb="FFFF0000"/>
      </font>
      <fill>
        <patternFill patternType="solid">
          <fgColor rgb="FFFFFFFF"/>
          <bgColor rgb="FFFFFFFF"/>
        </patternFill>
      </fill>
    </dxf>
    <dxf>
      <font>
        <color rgb="FFFF0000"/>
      </font>
      <fill>
        <patternFill patternType="solid">
          <fgColor rgb="FFFFFFFF"/>
          <bgColor rgb="FFFFFFFF"/>
        </patternFill>
      </fill>
    </dxf>
    <dxf>
      <fill>
        <patternFill patternType="solid">
          <fgColor rgb="FFB7E1CD"/>
          <bgColor rgb="FFB7E1CD"/>
        </patternFill>
      </fill>
    </dxf>
    <dxf>
      <fill>
        <patternFill patternType="solid">
          <fgColor rgb="FFFFFF00"/>
          <bgColor rgb="FFFFFF00"/>
        </patternFill>
      </fill>
    </dxf>
    <dxf>
      <font>
        <color rgb="FF999999"/>
      </font>
      <fill>
        <patternFill patternType="solid">
          <fgColor rgb="FFFFFFFF"/>
          <bgColor rgb="FFFFFFFF"/>
        </patternFill>
      </fill>
    </dxf>
    <dxf>
      <font>
        <color rgb="FFFF0000"/>
      </font>
      <fill>
        <patternFill patternType="solid">
          <fgColor rgb="FFFFFFFF"/>
          <bgColor rgb="FFFFFFFF"/>
        </patternFill>
      </fill>
    </dxf>
    <dxf>
      <fill>
        <patternFill patternType="solid">
          <fgColor rgb="FFB7E1CD"/>
          <bgColor rgb="FFB7E1CD"/>
        </patternFill>
      </fill>
    </dxf>
    <dxf>
      <font>
        <color rgb="FFFF0000"/>
      </font>
      <fill>
        <patternFill patternType="solid">
          <fgColor rgb="FFFFFFFF"/>
          <bgColor rgb="FFFFFFFF"/>
        </patternFill>
      </fill>
    </dxf>
    <dxf>
      <fill>
        <patternFill patternType="solid">
          <fgColor rgb="FFB7E1CD"/>
          <bgColor rgb="FFB7E1CD"/>
        </patternFill>
      </fill>
    </dxf>
    <dxf>
      <font>
        <color rgb="FFFF0000"/>
      </font>
      <fill>
        <patternFill patternType="solid">
          <fgColor rgb="FFFFFFFF"/>
          <bgColor rgb="FFFFFFFF"/>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B7E1CD"/>
          <bgColor rgb="FFB7E1CD"/>
        </patternFill>
      </fill>
    </dxf>
    <dxf>
      <font>
        <color rgb="FFFF0000"/>
      </font>
      <fill>
        <patternFill patternType="solid">
          <fgColor rgb="FFFFFFFF"/>
          <bgColor rgb="FFFFFFFF"/>
        </patternFill>
      </fill>
    </dxf>
    <dxf>
      <fill>
        <patternFill patternType="solid">
          <fgColor rgb="FFB7E1CD"/>
          <bgColor rgb="FFB7E1CD"/>
        </patternFill>
      </fill>
    </dxf>
    <dxf>
      <font>
        <color rgb="FFFF0000"/>
      </font>
      <fill>
        <patternFill patternType="solid">
          <fgColor rgb="FFFFFFFF"/>
          <bgColor rgb="FFFFFFFF"/>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99CC"/>
      <color rgb="FFFFCCFF"/>
      <color rgb="FFFF66FF"/>
      <color rgb="FFFF6699"/>
      <color rgb="FFFF9966"/>
      <color rgb="FF71D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47625</xdr:colOff>
      <xdr:row>65</xdr:row>
      <xdr:rowOff>196100</xdr:rowOff>
    </xdr:from>
    <xdr:to>
      <xdr:col>46</xdr:col>
      <xdr:colOff>398099</xdr:colOff>
      <xdr:row>121</xdr:row>
      <xdr:rowOff>30156</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2510770" y="5767705"/>
          <a:ext cx="9751060" cy="2806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Cam\Cham%20cong%20T7.2026\1\06.08%20CNT%20-%20Bang%20luong%20tong%20T7-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HUNG\luong\2026\Th&#225;ng%205.2026\Bang%20luong%20tong%20T4-2026.Med_nham%2026.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PHUNG\luong\2026\Th&#225;ng%205.2026\BCC\Copy%20of%20B&#7842;NG%20L&#431;&#416;NG%20TH&#193;NG%205%202026%20-%20Team%20CNT_lay%20file%20nay%20tinh%20luo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Cam\Cham%20cong%20T7.2026\1\Bang%20luong%20tong%20T7-2026%20-%2004.08.20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Admin/Desktop/email%20Medigo_Nhan%20vien%20Cty_2026.xlsx" TargetMode="External"/><Relationship Id="rId1" Type="http://schemas.openxmlformats.org/officeDocument/2006/relationships/externalLinkPath" Target="/Users/Admin/Desktop/email%20Medigo_Nhan%20vien%20Cty_2026.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AppData/Local/Temp/Zalo%20Temp/TempDownloads/Accounting_Tax_Refund%20PIT_2024-2025.xlsx" TargetMode="External"/><Relationship Id="rId1" Type="http://schemas.openxmlformats.org/officeDocument/2006/relationships/externalLinkPath" Target="/Users/10102/AppData/Local/Temp/Zalo%20Temp/TempDownloads/Accounting_Tax_Refund%20PIT_2024-202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PHUNG\nhan%20su\TH&#212;NG%20TIN%20NH&#194;N%20VI&#202;N-11.7.25-mo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ẢNG CC"/>
      <sheetName val="CNT"/>
      <sheetName val="TTCK CNT"/>
      <sheetName val="PLDSĐB"/>
      <sheetName val="PL medigo+ VP nha thuoc"/>
      <sheetName val="PL nha thuoc"/>
      <sheetName val="PL MDG"/>
      <sheetName val="Bản sao của PL MDG"/>
      <sheetName val="PL MED"/>
      <sheetName val="PL CNT"/>
      <sheetName val="TT CK LƯƠNG"/>
      <sheetName val="TT CK CNT"/>
      <sheetName val="CTVKHO - Bảng lương chi tiết"/>
    </sheetNames>
    <sheetDataSet>
      <sheetData sheetId="0"/>
      <sheetData sheetId="1">
        <row r="6">
          <cell r="C6" t="str">
            <v>Hồ Thị Minh Hòa</v>
          </cell>
          <cell r="D6" t="str">
            <v>DSBC</v>
          </cell>
          <cell r="E6">
            <v>118</v>
          </cell>
          <cell r="F6">
            <v>48.4</v>
          </cell>
          <cell r="G6">
            <v>118</v>
          </cell>
          <cell r="H6">
            <v>48.4</v>
          </cell>
          <cell r="J6">
            <v>18</v>
          </cell>
          <cell r="K6">
            <v>6</v>
          </cell>
          <cell r="N6">
            <v>0</v>
          </cell>
          <cell r="O6">
            <v>0</v>
          </cell>
          <cell r="P6">
            <v>0</v>
          </cell>
          <cell r="R6">
            <v>18</v>
          </cell>
          <cell r="S6">
            <v>0</v>
          </cell>
          <cell r="T6">
            <v>0</v>
          </cell>
          <cell r="V6">
            <v>283333</v>
          </cell>
          <cell r="X6">
            <v>0</v>
          </cell>
          <cell r="AE6">
            <v>0</v>
          </cell>
          <cell r="AF6">
            <v>0</v>
          </cell>
          <cell r="AG6">
            <v>0</v>
          </cell>
          <cell r="AH6">
            <v>0</v>
          </cell>
          <cell r="AJ6">
            <v>0</v>
          </cell>
          <cell r="AK6">
            <v>0</v>
          </cell>
          <cell r="AL6">
            <v>0</v>
          </cell>
          <cell r="AM6">
            <v>0</v>
          </cell>
          <cell r="AN6">
            <v>0</v>
          </cell>
          <cell r="AO6">
            <v>0</v>
          </cell>
        </row>
        <row r="7">
          <cell r="C7" t="str">
            <v>Nguyễn Ngọc Anh Thư</v>
          </cell>
          <cell r="D7" t="str">
            <v>DSTV</v>
          </cell>
          <cell r="E7">
            <v>43.62</v>
          </cell>
          <cell r="F7">
            <v>72.319999999999993</v>
          </cell>
          <cell r="G7">
            <v>39.119999999999997</v>
          </cell>
          <cell r="H7">
            <v>72.319999999999993</v>
          </cell>
          <cell r="J7">
            <v>14</v>
          </cell>
          <cell r="K7">
            <v>9</v>
          </cell>
          <cell r="N7">
            <v>0</v>
          </cell>
          <cell r="O7">
            <v>0</v>
          </cell>
          <cell r="P7">
            <v>0</v>
          </cell>
          <cell r="R7">
            <v>14</v>
          </cell>
          <cell r="S7">
            <v>4.5</v>
          </cell>
          <cell r="T7">
            <v>0</v>
          </cell>
          <cell r="X7">
            <v>0</v>
          </cell>
          <cell r="AE7">
            <v>0</v>
          </cell>
          <cell r="AF7">
            <v>0</v>
          </cell>
          <cell r="AG7">
            <v>0</v>
          </cell>
          <cell r="AH7">
            <v>0</v>
          </cell>
          <cell r="AJ7">
            <v>0</v>
          </cell>
          <cell r="AK7">
            <v>0</v>
          </cell>
          <cell r="AL7">
            <v>0</v>
          </cell>
          <cell r="AM7">
            <v>0</v>
          </cell>
          <cell r="AN7">
            <v>0</v>
          </cell>
          <cell r="AO7">
            <v>0</v>
          </cell>
        </row>
        <row r="8">
          <cell r="C8" t="str">
            <v>Nguyễn Trần Ngọc Phương</v>
          </cell>
          <cell r="D8" t="str">
            <v>CHT</v>
          </cell>
          <cell r="E8">
            <v>146.12</v>
          </cell>
          <cell r="F8">
            <v>70.180000000000007</v>
          </cell>
          <cell r="G8">
            <v>146.12</v>
          </cell>
          <cell r="H8">
            <v>70.180000000000007</v>
          </cell>
          <cell r="J8">
            <v>27</v>
          </cell>
          <cell r="K8">
            <v>9</v>
          </cell>
          <cell r="N8">
            <v>0</v>
          </cell>
          <cell r="O8">
            <v>0</v>
          </cell>
          <cell r="P8">
            <v>0</v>
          </cell>
          <cell r="R8">
            <v>27</v>
          </cell>
          <cell r="S8">
            <v>0</v>
          </cell>
          <cell r="T8">
            <v>0</v>
          </cell>
          <cell r="V8">
            <v>1500000</v>
          </cell>
          <cell r="X8">
            <v>0</v>
          </cell>
          <cell r="AA8">
            <v>0</v>
          </cell>
          <cell r="AD8">
            <v>2000000</v>
          </cell>
          <cell r="AE8">
            <v>0</v>
          </cell>
          <cell r="AF8">
            <v>876500</v>
          </cell>
          <cell r="AG8">
            <v>5680</v>
          </cell>
          <cell r="AH8">
            <v>0</v>
          </cell>
          <cell r="AJ8">
            <v>500000</v>
          </cell>
          <cell r="AK8">
            <v>0</v>
          </cell>
          <cell r="AL8">
            <v>0</v>
          </cell>
          <cell r="AM8">
            <v>0</v>
          </cell>
          <cell r="AN8">
            <v>0</v>
          </cell>
          <cell r="AO8">
            <v>500000</v>
          </cell>
          <cell r="AP8" t="str">
            <v>Cấn trừ chi phí đồng phục</v>
          </cell>
        </row>
        <row r="9">
          <cell r="C9" t="str">
            <v>Ngô Trần Tuyết Vy</v>
          </cell>
          <cell r="D9" t="str">
            <v>DSBC</v>
          </cell>
          <cell r="E9">
            <v>144.58000000000001</v>
          </cell>
          <cell r="F9">
            <v>137.32</v>
          </cell>
          <cell r="G9">
            <v>128.58000000000001</v>
          </cell>
          <cell r="H9">
            <v>137.32</v>
          </cell>
          <cell r="I9">
            <v>16</v>
          </cell>
          <cell r="J9">
            <v>31</v>
          </cell>
          <cell r="K9">
            <v>17</v>
          </cell>
          <cell r="N9">
            <v>0</v>
          </cell>
          <cell r="O9">
            <v>0</v>
          </cell>
          <cell r="P9">
            <v>0</v>
          </cell>
          <cell r="R9">
            <v>31</v>
          </cell>
          <cell r="S9">
            <v>0</v>
          </cell>
          <cell r="T9">
            <v>0</v>
          </cell>
          <cell r="X9">
            <v>0</v>
          </cell>
          <cell r="AA9">
            <v>0</v>
          </cell>
          <cell r="AD9">
            <v>2200000</v>
          </cell>
          <cell r="AE9">
            <v>1154180</v>
          </cell>
          <cell r="AF9">
            <v>2576900</v>
          </cell>
          <cell r="AG9">
            <v>10408</v>
          </cell>
          <cell r="AH9">
            <v>0</v>
          </cell>
          <cell r="AJ9">
            <v>0</v>
          </cell>
          <cell r="AK9">
            <v>0</v>
          </cell>
          <cell r="AL9">
            <v>0</v>
          </cell>
          <cell r="AM9">
            <v>0</v>
          </cell>
          <cell r="AN9">
            <v>0</v>
          </cell>
          <cell r="AO9">
            <v>0</v>
          </cell>
        </row>
        <row r="10">
          <cell r="C10" t="str">
            <v>Phạm Nguyễn Ngọc Quý</v>
          </cell>
          <cell r="D10" t="str">
            <v>DSBC</v>
          </cell>
          <cell r="E10">
            <v>138.41999999999999</v>
          </cell>
          <cell r="F10">
            <v>135.94999999999999</v>
          </cell>
          <cell r="G10">
            <v>122.42</v>
          </cell>
          <cell r="H10">
            <v>135.94999999999999</v>
          </cell>
          <cell r="I10">
            <v>16</v>
          </cell>
          <cell r="J10">
            <v>31</v>
          </cell>
          <cell r="K10">
            <v>17</v>
          </cell>
          <cell r="N10">
            <v>0</v>
          </cell>
          <cell r="O10">
            <v>0</v>
          </cell>
          <cell r="P10">
            <v>0</v>
          </cell>
          <cell r="R10">
            <v>31</v>
          </cell>
          <cell r="S10">
            <v>0</v>
          </cell>
          <cell r="T10">
            <v>0</v>
          </cell>
          <cell r="X10">
            <v>0</v>
          </cell>
          <cell r="AA10">
            <v>0</v>
          </cell>
          <cell r="AD10">
            <v>1000000</v>
          </cell>
          <cell r="AE10">
            <v>0</v>
          </cell>
          <cell r="AF10">
            <v>1968750</v>
          </cell>
          <cell r="AG10">
            <v>1050</v>
          </cell>
          <cell r="AH10">
            <v>0</v>
          </cell>
          <cell r="AJ10">
            <v>0</v>
          </cell>
          <cell r="AK10">
            <v>0</v>
          </cell>
          <cell r="AL10">
            <v>0</v>
          </cell>
          <cell r="AM10">
            <v>0</v>
          </cell>
          <cell r="AN10">
            <v>0</v>
          </cell>
          <cell r="AO10">
            <v>0</v>
          </cell>
        </row>
        <row r="11">
          <cell r="C11" t="str">
            <v>Trần Thị Kim Khánh</v>
          </cell>
          <cell r="D11" t="str">
            <v>DSBC</v>
          </cell>
          <cell r="E11">
            <v>212.4</v>
          </cell>
          <cell r="F11">
            <v>87.22</v>
          </cell>
          <cell r="G11">
            <v>196.4</v>
          </cell>
          <cell r="H11">
            <v>87.22</v>
          </cell>
          <cell r="I11">
            <v>16</v>
          </cell>
          <cell r="J11">
            <v>31</v>
          </cell>
          <cell r="K11">
            <v>11</v>
          </cell>
          <cell r="N11">
            <v>0</v>
          </cell>
          <cell r="O11">
            <v>0</v>
          </cell>
          <cell r="P11">
            <v>0</v>
          </cell>
          <cell r="R11">
            <v>31</v>
          </cell>
          <cell r="S11">
            <v>0</v>
          </cell>
          <cell r="T11">
            <v>0</v>
          </cell>
          <cell r="X11">
            <v>0</v>
          </cell>
          <cell r="AA11">
            <v>0</v>
          </cell>
          <cell r="AD11">
            <v>4000000</v>
          </cell>
          <cell r="AE11">
            <v>2027888</v>
          </cell>
          <cell r="AF11">
            <v>3969800</v>
          </cell>
          <cell r="AG11">
            <v>6380</v>
          </cell>
          <cell r="AH11">
            <v>0</v>
          </cell>
          <cell r="AJ11">
            <v>0</v>
          </cell>
          <cell r="AK11">
            <v>0</v>
          </cell>
          <cell r="AL11">
            <v>0</v>
          </cell>
          <cell r="AM11">
            <v>0</v>
          </cell>
          <cell r="AN11">
            <v>0</v>
          </cell>
          <cell r="AO11">
            <v>0</v>
          </cell>
        </row>
        <row r="12">
          <cell r="C12" t="str">
            <v>Bùi Thị Thanh Thủy</v>
          </cell>
          <cell r="D12" t="str">
            <v>DSTV</v>
          </cell>
          <cell r="E12">
            <v>56.37</v>
          </cell>
          <cell r="F12">
            <v>0</v>
          </cell>
          <cell r="G12">
            <v>56.37</v>
          </cell>
          <cell r="H12">
            <v>0</v>
          </cell>
          <cell r="J12">
            <v>7</v>
          </cell>
          <cell r="K12">
            <v>0</v>
          </cell>
          <cell r="N12">
            <v>0</v>
          </cell>
          <cell r="O12">
            <v>0</v>
          </cell>
          <cell r="P12">
            <v>0</v>
          </cell>
          <cell r="R12">
            <v>7</v>
          </cell>
          <cell r="S12">
            <v>0</v>
          </cell>
          <cell r="T12">
            <v>0</v>
          </cell>
          <cell r="X12">
            <v>0</v>
          </cell>
          <cell r="AE12">
            <v>0</v>
          </cell>
          <cell r="AF12">
            <v>0</v>
          </cell>
          <cell r="AG12">
            <v>0</v>
          </cell>
          <cell r="AH12">
            <v>0</v>
          </cell>
          <cell r="AJ12">
            <v>0</v>
          </cell>
          <cell r="AK12">
            <v>0</v>
          </cell>
          <cell r="AL12">
            <v>0</v>
          </cell>
          <cell r="AM12">
            <v>0</v>
          </cell>
          <cell r="AN12">
            <v>0</v>
          </cell>
          <cell r="AO12">
            <v>0</v>
          </cell>
        </row>
        <row r="13">
          <cell r="C13" t="str">
            <v>Dương Thị Huỳnh Như</v>
          </cell>
          <cell r="D13" t="str">
            <v>DSTV</v>
          </cell>
          <cell r="E13">
            <v>24.13</v>
          </cell>
          <cell r="F13">
            <v>0</v>
          </cell>
          <cell r="G13">
            <v>24.13</v>
          </cell>
          <cell r="H13">
            <v>0</v>
          </cell>
          <cell r="J13">
            <v>3</v>
          </cell>
          <cell r="K13">
            <v>0</v>
          </cell>
          <cell r="N13">
            <v>0</v>
          </cell>
          <cell r="O13">
            <v>0</v>
          </cell>
          <cell r="P13">
            <v>0</v>
          </cell>
          <cell r="R13">
            <v>3</v>
          </cell>
          <cell r="S13">
            <v>0</v>
          </cell>
          <cell r="T13">
            <v>0</v>
          </cell>
          <cell r="X13">
            <v>0</v>
          </cell>
          <cell r="AE13">
            <v>0</v>
          </cell>
          <cell r="AF13">
            <v>0</v>
          </cell>
          <cell r="AG13">
            <v>0</v>
          </cell>
          <cell r="AH13">
            <v>0</v>
          </cell>
          <cell r="AJ13">
            <v>0</v>
          </cell>
          <cell r="AK13">
            <v>0</v>
          </cell>
          <cell r="AL13">
            <v>0</v>
          </cell>
          <cell r="AM13">
            <v>0</v>
          </cell>
          <cell r="AN13">
            <v>0</v>
          </cell>
          <cell r="AO13">
            <v>0</v>
          </cell>
        </row>
        <row r="14">
          <cell r="C14" t="str">
            <v>Hoàng Thanh Thủy</v>
          </cell>
          <cell r="D14" t="str">
            <v>DSBC</v>
          </cell>
          <cell r="E14">
            <v>260.60000000000002</v>
          </cell>
          <cell r="F14">
            <v>0.6</v>
          </cell>
          <cell r="G14">
            <v>244.6</v>
          </cell>
          <cell r="H14">
            <v>0.6</v>
          </cell>
          <cell r="I14">
            <v>16</v>
          </cell>
          <cell r="J14">
            <v>30</v>
          </cell>
          <cell r="K14">
            <v>0</v>
          </cell>
          <cell r="N14">
            <v>0</v>
          </cell>
          <cell r="O14">
            <v>0</v>
          </cell>
          <cell r="P14">
            <v>0</v>
          </cell>
          <cell r="R14">
            <v>30</v>
          </cell>
          <cell r="S14">
            <v>0</v>
          </cell>
          <cell r="T14">
            <v>0</v>
          </cell>
          <cell r="X14">
            <v>0</v>
          </cell>
          <cell r="AA14">
            <v>0</v>
          </cell>
          <cell r="AC14">
            <v>3664228</v>
          </cell>
          <cell r="AD14">
            <v>0</v>
          </cell>
          <cell r="AE14">
            <v>0</v>
          </cell>
          <cell r="AF14">
            <v>1292850</v>
          </cell>
          <cell r="AG14">
            <v>141680</v>
          </cell>
          <cell r="AH14">
            <v>0</v>
          </cell>
          <cell r="AI14">
            <v>1572430</v>
          </cell>
          <cell r="AJ14">
            <v>100000</v>
          </cell>
          <cell r="AK14">
            <v>0</v>
          </cell>
          <cell r="AL14">
            <v>0</v>
          </cell>
          <cell r="AM14">
            <v>100000</v>
          </cell>
          <cell r="AN14">
            <v>0</v>
          </cell>
          <cell r="AO14">
            <v>0</v>
          </cell>
          <cell r="AP14" t="str">
            <v>Sai kênh bán HD1155007 : 100.000đ</v>
          </cell>
        </row>
        <row r="15">
          <cell r="C15" t="str">
            <v>Lê Thị Huyền Trân</v>
          </cell>
          <cell r="D15" t="str">
            <v>DSBC</v>
          </cell>
          <cell r="E15">
            <v>248.83</v>
          </cell>
          <cell r="F15">
            <v>8.08</v>
          </cell>
          <cell r="G15">
            <v>232.83</v>
          </cell>
          <cell r="H15">
            <v>8.08</v>
          </cell>
          <cell r="I15">
            <v>16</v>
          </cell>
          <cell r="J15">
            <v>30</v>
          </cell>
          <cell r="K15">
            <v>1</v>
          </cell>
          <cell r="N15">
            <v>0</v>
          </cell>
          <cell r="O15">
            <v>0</v>
          </cell>
          <cell r="P15">
            <v>0</v>
          </cell>
          <cell r="R15">
            <v>30</v>
          </cell>
          <cell r="S15">
            <v>0</v>
          </cell>
          <cell r="T15">
            <v>0</v>
          </cell>
          <cell r="X15">
            <v>0</v>
          </cell>
          <cell r="AA15">
            <v>0</v>
          </cell>
          <cell r="AC15">
            <v>2317896</v>
          </cell>
          <cell r="AD15">
            <v>0</v>
          </cell>
          <cell r="AE15">
            <v>0</v>
          </cell>
          <cell r="AF15">
            <v>1022400</v>
          </cell>
          <cell r="AG15">
            <v>43495</v>
          </cell>
          <cell r="AH15">
            <v>0</v>
          </cell>
          <cell r="AI15">
            <v>1119186</v>
          </cell>
          <cell r="AJ15">
            <v>0</v>
          </cell>
          <cell r="AK15">
            <v>0</v>
          </cell>
          <cell r="AL15">
            <v>0</v>
          </cell>
          <cell r="AM15">
            <v>0</v>
          </cell>
          <cell r="AN15">
            <v>0</v>
          </cell>
          <cell r="AO15">
            <v>0</v>
          </cell>
        </row>
        <row r="16">
          <cell r="C16" t="str">
            <v>Nguyễn Thị Huyền Trang</v>
          </cell>
          <cell r="D16" t="str">
            <v>DSTV</v>
          </cell>
          <cell r="E16">
            <v>57</v>
          </cell>
          <cell r="F16">
            <v>0</v>
          </cell>
          <cell r="G16">
            <v>57</v>
          </cell>
          <cell r="H16">
            <v>0</v>
          </cell>
          <cell r="J16">
            <v>7</v>
          </cell>
          <cell r="K16">
            <v>0</v>
          </cell>
          <cell r="N16">
            <v>0</v>
          </cell>
          <cell r="O16">
            <v>0</v>
          </cell>
          <cell r="P16">
            <v>0</v>
          </cell>
          <cell r="R16">
            <v>7</v>
          </cell>
          <cell r="S16">
            <v>0</v>
          </cell>
          <cell r="T16">
            <v>0</v>
          </cell>
          <cell r="X16">
            <v>0</v>
          </cell>
          <cell r="AE16">
            <v>0</v>
          </cell>
          <cell r="AF16">
            <v>0</v>
          </cell>
          <cell r="AG16">
            <v>0</v>
          </cell>
          <cell r="AH16">
            <v>0</v>
          </cell>
          <cell r="AJ16">
            <v>0</v>
          </cell>
          <cell r="AK16">
            <v>0</v>
          </cell>
          <cell r="AL16">
            <v>0</v>
          </cell>
          <cell r="AM16">
            <v>0</v>
          </cell>
          <cell r="AN16">
            <v>0</v>
          </cell>
          <cell r="AO16">
            <v>0</v>
          </cell>
        </row>
        <row r="17">
          <cell r="C17" t="str">
            <v>Ngô Thị Ngọc Thủy</v>
          </cell>
          <cell r="D17" t="str">
            <v>DSTV</v>
          </cell>
          <cell r="E17">
            <v>64.62</v>
          </cell>
          <cell r="F17">
            <v>0</v>
          </cell>
          <cell r="G17">
            <v>64.62</v>
          </cell>
          <cell r="H17">
            <v>0</v>
          </cell>
          <cell r="J17">
            <v>8</v>
          </cell>
          <cell r="K17">
            <v>0</v>
          </cell>
          <cell r="N17">
            <v>0</v>
          </cell>
          <cell r="O17">
            <v>0</v>
          </cell>
          <cell r="P17">
            <v>0</v>
          </cell>
          <cell r="R17">
            <v>8</v>
          </cell>
          <cell r="S17">
            <v>0</v>
          </cell>
          <cell r="T17">
            <v>0</v>
          </cell>
          <cell r="X17">
            <v>0</v>
          </cell>
          <cell r="AE17">
            <v>0</v>
          </cell>
          <cell r="AF17">
            <v>0</v>
          </cell>
          <cell r="AG17">
            <v>0</v>
          </cell>
          <cell r="AH17">
            <v>0</v>
          </cell>
          <cell r="AJ17">
            <v>0</v>
          </cell>
          <cell r="AK17">
            <v>0</v>
          </cell>
          <cell r="AL17">
            <v>0</v>
          </cell>
          <cell r="AM17">
            <v>0</v>
          </cell>
          <cell r="AN17">
            <v>0</v>
          </cell>
          <cell r="AO17">
            <v>0</v>
          </cell>
        </row>
        <row r="18">
          <cell r="C18" t="str">
            <v>Ngô Thị Thanh Thắm</v>
          </cell>
          <cell r="D18" t="str">
            <v>CHT</v>
          </cell>
          <cell r="E18">
            <v>225.32</v>
          </cell>
          <cell r="F18">
            <v>0</v>
          </cell>
          <cell r="G18">
            <v>201.32</v>
          </cell>
          <cell r="H18">
            <v>0</v>
          </cell>
          <cell r="J18">
            <v>25</v>
          </cell>
          <cell r="K18">
            <v>0</v>
          </cell>
          <cell r="N18">
            <v>0</v>
          </cell>
          <cell r="O18">
            <v>0</v>
          </cell>
          <cell r="P18">
            <v>0</v>
          </cell>
          <cell r="R18">
            <v>25</v>
          </cell>
          <cell r="S18">
            <v>0</v>
          </cell>
          <cell r="T18">
            <v>24</v>
          </cell>
          <cell r="U18" t="str">
            <v>19/07/2026 - 21/07/2026</v>
          </cell>
          <cell r="V18">
            <v>1500000</v>
          </cell>
          <cell r="X18">
            <v>0</v>
          </cell>
          <cell r="AA18">
            <v>0</v>
          </cell>
          <cell r="AC18">
            <v>2673092</v>
          </cell>
          <cell r="AD18">
            <v>0</v>
          </cell>
          <cell r="AE18">
            <v>0</v>
          </cell>
          <cell r="AF18">
            <v>435350</v>
          </cell>
          <cell r="AG18">
            <v>9545</v>
          </cell>
          <cell r="AH18">
            <v>0</v>
          </cell>
          <cell r="AI18">
            <v>2893430</v>
          </cell>
          <cell r="AJ18">
            <v>0</v>
          </cell>
          <cell r="AK18">
            <v>0</v>
          </cell>
          <cell r="AL18">
            <v>0</v>
          </cell>
          <cell r="AM18">
            <v>0</v>
          </cell>
          <cell r="AN18">
            <v>0</v>
          </cell>
          <cell r="AO18">
            <v>0</v>
          </cell>
        </row>
        <row r="19">
          <cell r="C19" t="str">
            <v>Phạm Thị Diên</v>
          </cell>
          <cell r="D19" t="str">
            <v>DSTV</v>
          </cell>
          <cell r="E19">
            <v>16.47</v>
          </cell>
          <cell r="F19">
            <v>0</v>
          </cell>
          <cell r="G19">
            <v>16.47</v>
          </cell>
          <cell r="H19">
            <v>0</v>
          </cell>
          <cell r="J19">
            <v>2</v>
          </cell>
          <cell r="K19">
            <v>0</v>
          </cell>
          <cell r="N19">
            <v>0</v>
          </cell>
          <cell r="O19">
            <v>0</v>
          </cell>
          <cell r="P19">
            <v>0</v>
          </cell>
          <cell r="R19">
            <v>2</v>
          </cell>
          <cell r="S19">
            <v>0</v>
          </cell>
          <cell r="T19">
            <v>0</v>
          </cell>
          <cell r="X19">
            <v>0</v>
          </cell>
          <cell r="AE19">
            <v>0</v>
          </cell>
          <cell r="AF19">
            <v>0</v>
          </cell>
          <cell r="AG19">
            <v>0</v>
          </cell>
          <cell r="AH19">
            <v>0</v>
          </cell>
          <cell r="AJ19">
            <v>0</v>
          </cell>
          <cell r="AK19">
            <v>0</v>
          </cell>
          <cell r="AL19">
            <v>0</v>
          </cell>
          <cell r="AM19">
            <v>0</v>
          </cell>
          <cell r="AN19">
            <v>0</v>
          </cell>
          <cell r="AO19">
            <v>0</v>
          </cell>
        </row>
        <row r="20">
          <cell r="C20" t="str">
            <v>Phạm Thị Nghĩa Hương</v>
          </cell>
          <cell r="D20" t="str">
            <v>DSCD</v>
          </cell>
          <cell r="E20">
            <v>16</v>
          </cell>
          <cell r="F20">
            <v>237.83</v>
          </cell>
          <cell r="G20">
            <v>0</v>
          </cell>
          <cell r="H20">
            <v>237.83</v>
          </cell>
          <cell r="I20">
            <v>16</v>
          </cell>
          <cell r="J20">
            <v>30</v>
          </cell>
          <cell r="K20">
            <v>30</v>
          </cell>
          <cell r="N20">
            <v>0</v>
          </cell>
          <cell r="O20">
            <v>0</v>
          </cell>
          <cell r="P20">
            <v>0</v>
          </cell>
          <cell r="R20">
            <v>30</v>
          </cell>
          <cell r="S20">
            <v>0</v>
          </cell>
          <cell r="T20">
            <v>0</v>
          </cell>
          <cell r="X20">
            <v>1500000</v>
          </cell>
          <cell r="AA20">
            <v>0</v>
          </cell>
          <cell r="AC20">
            <v>333844</v>
          </cell>
          <cell r="AD20">
            <v>0</v>
          </cell>
          <cell r="AE20">
            <v>0</v>
          </cell>
          <cell r="AF20">
            <v>509500</v>
          </cell>
          <cell r="AG20">
            <v>7535</v>
          </cell>
          <cell r="AH20">
            <v>0</v>
          </cell>
          <cell r="AI20">
            <v>290000</v>
          </cell>
          <cell r="AJ20">
            <v>0</v>
          </cell>
          <cell r="AK20">
            <v>0</v>
          </cell>
          <cell r="AL20">
            <v>0</v>
          </cell>
          <cell r="AM20">
            <v>0</v>
          </cell>
          <cell r="AN20">
            <v>0</v>
          </cell>
          <cell r="AO20">
            <v>0</v>
          </cell>
        </row>
        <row r="21">
          <cell r="C21" t="str">
            <v>Trần Thiên Phát</v>
          </cell>
          <cell r="D21" t="str">
            <v>DSCD</v>
          </cell>
          <cell r="E21">
            <v>16</v>
          </cell>
          <cell r="F21">
            <v>230.67</v>
          </cell>
          <cell r="G21">
            <v>0</v>
          </cell>
          <cell r="H21">
            <v>230.67</v>
          </cell>
          <cell r="I21">
            <v>16</v>
          </cell>
          <cell r="J21">
            <v>30</v>
          </cell>
          <cell r="K21">
            <v>30</v>
          </cell>
          <cell r="N21">
            <v>0</v>
          </cell>
          <cell r="O21">
            <v>0</v>
          </cell>
          <cell r="P21">
            <v>0</v>
          </cell>
          <cell r="R21">
            <v>30</v>
          </cell>
          <cell r="S21">
            <v>0</v>
          </cell>
          <cell r="T21">
            <v>0</v>
          </cell>
          <cell r="X21">
            <v>1500000</v>
          </cell>
          <cell r="AA21">
            <v>0</v>
          </cell>
          <cell r="AC21">
            <v>354632</v>
          </cell>
          <cell r="AD21">
            <v>0</v>
          </cell>
          <cell r="AE21">
            <v>0</v>
          </cell>
          <cell r="AF21">
            <v>579300</v>
          </cell>
          <cell r="AG21">
            <v>5485</v>
          </cell>
          <cell r="AH21">
            <v>0</v>
          </cell>
          <cell r="AI21">
            <v>114300</v>
          </cell>
          <cell r="AJ21">
            <v>0</v>
          </cell>
          <cell r="AK21">
            <v>0</v>
          </cell>
          <cell r="AL21">
            <v>0</v>
          </cell>
          <cell r="AM21">
            <v>0</v>
          </cell>
          <cell r="AN21">
            <v>0</v>
          </cell>
          <cell r="AO21">
            <v>0</v>
          </cell>
        </row>
        <row r="22">
          <cell r="C22" t="str">
            <v>Đinh Hoài Bảo</v>
          </cell>
          <cell r="D22" t="str">
            <v>DSTV</v>
          </cell>
          <cell r="E22">
            <v>73.069999999999993</v>
          </cell>
          <cell r="F22">
            <v>0</v>
          </cell>
          <cell r="G22">
            <v>73.069999999999993</v>
          </cell>
          <cell r="H22">
            <v>0</v>
          </cell>
          <cell r="J22">
            <v>9</v>
          </cell>
          <cell r="K22">
            <v>0</v>
          </cell>
          <cell r="N22">
            <v>0</v>
          </cell>
          <cell r="O22">
            <v>0</v>
          </cell>
          <cell r="P22">
            <v>0</v>
          </cell>
          <cell r="R22">
            <v>9</v>
          </cell>
          <cell r="S22">
            <v>0</v>
          </cell>
          <cell r="T22">
            <v>0</v>
          </cell>
          <cell r="X22">
            <v>0</v>
          </cell>
          <cell r="AE22">
            <v>0</v>
          </cell>
          <cell r="AF22">
            <v>0</v>
          </cell>
          <cell r="AG22">
            <v>0</v>
          </cell>
          <cell r="AH22">
            <v>0</v>
          </cell>
          <cell r="AI22">
            <v>100000</v>
          </cell>
          <cell r="AJ22">
            <v>0</v>
          </cell>
          <cell r="AK22">
            <v>0</v>
          </cell>
          <cell r="AL22">
            <v>0</v>
          </cell>
          <cell r="AM22">
            <v>0</v>
          </cell>
          <cell r="AN22">
            <v>0</v>
          </cell>
          <cell r="AO22">
            <v>0</v>
          </cell>
        </row>
        <row r="23">
          <cell r="C23" t="str">
            <v>Bùi Thị Thanh Thủy</v>
          </cell>
          <cell r="D23" t="str">
            <v>DSTV</v>
          </cell>
          <cell r="E23">
            <v>218.52</v>
          </cell>
          <cell r="F23">
            <v>0</v>
          </cell>
          <cell r="G23">
            <v>211.52</v>
          </cell>
          <cell r="H23">
            <v>0</v>
          </cell>
          <cell r="J23">
            <v>22</v>
          </cell>
          <cell r="K23">
            <v>0</v>
          </cell>
          <cell r="N23">
            <v>0</v>
          </cell>
          <cell r="O23">
            <v>0</v>
          </cell>
          <cell r="P23">
            <v>0</v>
          </cell>
          <cell r="R23">
            <v>22</v>
          </cell>
          <cell r="S23">
            <v>7</v>
          </cell>
          <cell r="T23">
            <v>0</v>
          </cell>
          <cell r="X23">
            <v>0</v>
          </cell>
          <cell r="AA23">
            <v>0</v>
          </cell>
          <cell r="AD23">
            <v>709677</v>
          </cell>
          <cell r="AE23">
            <v>0</v>
          </cell>
          <cell r="AF23">
            <v>210200</v>
          </cell>
          <cell r="AG23">
            <v>1038</v>
          </cell>
          <cell r="AH23">
            <v>0</v>
          </cell>
          <cell r="AJ23">
            <v>500000</v>
          </cell>
          <cell r="AK23">
            <v>0</v>
          </cell>
          <cell r="AL23">
            <v>0</v>
          </cell>
          <cell r="AM23">
            <v>0</v>
          </cell>
          <cell r="AN23">
            <v>0</v>
          </cell>
          <cell r="AO23">
            <v>500000</v>
          </cell>
          <cell r="AP23" t="str">
            <v>Cấn trừ chi phí đồng phục</v>
          </cell>
        </row>
        <row r="24">
          <cell r="C24" t="str">
            <v>Hoàng Lâm Gia Bảo</v>
          </cell>
          <cell r="D24" t="str">
            <v>DSTV</v>
          </cell>
          <cell r="E24">
            <v>34</v>
          </cell>
          <cell r="F24">
            <v>0</v>
          </cell>
          <cell r="G24">
            <v>34</v>
          </cell>
          <cell r="H24">
            <v>0</v>
          </cell>
          <cell r="J24">
            <v>5</v>
          </cell>
          <cell r="K24">
            <v>0</v>
          </cell>
          <cell r="N24">
            <v>0</v>
          </cell>
          <cell r="O24">
            <v>0</v>
          </cell>
          <cell r="P24">
            <v>0</v>
          </cell>
          <cell r="R24">
            <v>5</v>
          </cell>
          <cell r="S24">
            <v>0</v>
          </cell>
          <cell r="T24">
            <v>0</v>
          </cell>
          <cell r="X24">
            <v>0</v>
          </cell>
          <cell r="AE24">
            <v>0</v>
          </cell>
          <cell r="AF24">
            <v>0</v>
          </cell>
          <cell r="AG24">
            <v>0</v>
          </cell>
          <cell r="AH24">
            <v>0</v>
          </cell>
          <cell r="AJ24">
            <v>0</v>
          </cell>
          <cell r="AK24">
            <v>0</v>
          </cell>
          <cell r="AL24">
            <v>0</v>
          </cell>
          <cell r="AM24">
            <v>0</v>
          </cell>
          <cell r="AN24">
            <v>0</v>
          </cell>
          <cell r="AO24">
            <v>0</v>
          </cell>
        </row>
        <row r="25">
          <cell r="C25" t="str">
            <v>Hạ Ngân Khánh</v>
          </cell>
          <cell r="D25" t="str">
            <v>DSBC</v>
          </cell>
          <cell r="E25">
            <v>61.17</v>
          </cell>
          <cell r="F25">
            <v>0</v>
          </cell>
          <cell r="G25">
            <v>61.17</v>
          </cell>
          <cell r="H25">
            <v>0</v>
          </cell>
          <cell r="J25">
            <v>6</v>
          </cell>
          <cell r="K25">
            <v>0</v>
          </cell>
          <cell r="N25">
            <v>0</v>
          </cell>
          <cell r="O25">
            <v>0</v>
          </cell>
          <cell r="P25">
            <v>0</v>
          </cell>
          <cell r="R25">
            <v>6</v>
          </cell>
          <cell r="S25">
            <v>0</v>
          </cell>
          <cell r="T25">
            <v>0</v>
          </cell>
          <cell r="V25">
            <v>107143</v>
          </cell>
          <cell r="X25">
            <v>0</v>
          </cell>
          <cell r="AA25">
            <v>0</v>
          </cell>
          <cell r="AE25">
            <v>0</v>
          </cell>
          <cell r="AF25">
            <v>114200</v>
          </cell>
          <cell r="AG25">
            <v>1425</v>
          </cell>
          <cell r="AH25">
            <v>0</v>
          </cell>
          <cell r="AI25">
            <v>500000</v>
          </cell>
          <cell r="AJ25">
            <v>0</v>
          </cell>
          <cell r="AK25">
            <v>0</v>
          </cell>
          <cell r="AL25">
            <v>0</v>
          </cell>
          <cell r="AM25">
            <v>0</v>
          </cell>
          <cell r="AN25">
            <v>0</v>
          </cell>
          <cell r="AO25">
            <v>0</v>
          </cell>
        </row>
        <row r="26">
          <cell r="C26" t="str">
            <v>Đỗ Thị Kim Tiến</v>
          </cell>
          <cell r="D26" t="str">
            <v>DSTV</v>
          </cell>
          <cell r="E26">
            <v>23.42</v>
          </cell>
          <cell r="F26">
            <v>88.58</v>
          </cell>
          <cell r="G26">
            <v>23.42</v>
          </cell>
          <cell r="H26">
            <v>88.58</v>
          </cell>
          <cell r="J26">
            <v>12</v>
          </cell>
          <cell r="K26">
            <v>11</v>
          </cell>
          <cell r="N26">
            <v>0</v>
          </cell>
          <cell r="O26">
            <v>0</v>
          </cell>
          <cell r="P26">
            <v>0</v>
          </cell>
          <cell r="R26">
            <v>12</v>
          </cell>
          <cell r="S26">
            <v>0</v>
          </cell>
          <cell r="T26">
            <v>0</v>
          </cell>
          <cell r="X26">
            <v>0</v>
          </cell>
          <cell r="AE26">
            <v>0</v>
          </cell>
          <cell r="AF26">
            <v>0</v>
          </cell>
          <cell r="AG26">
            <v>0</v>
          </cell>
          <cell r="AH26">
            <v>0</v>
          </cell>
          <cell r="AJ26">
            <v>0</v>
          </cell>
          <cell r="AK26">
            <v>0</v>
          </cell>
          <cell r="AL26">
            <v>0</v>
          </cell>
          <cell r="AM26">
            <v>0</v>
          </cell>
          <cell r="AN26">
            <v>0</v>
          </cell>
          <cell r="AO26">
            <v>0</v>
          </cell>
        </row>
        <row r="27">
          <cell r="C27" t="str">
            <v>Nguyễn Thị Huyền Trang</v>
          </cell>
          <cell r="D27" t="str">
            <v>DSTV</v>
          </cell>
          <cell r="E27">
            <v>216.95</v>
          </cell>
          <cell r="F27">
            <v>0</v>
          </cell>
          <cell r="G27">
            <v>209.95</v>
          </cell>
          <cell r="H27">
            <v>0</v>
          </cell>
          <cell r="J27">
            <v>22</v>
          </cell>
          <cell r="K27">
            <v>0</v>
          </cell>
          <cell r="N27">
            <v>0</v>
          </cell>
          <cell r="O27">
            <v>0</v>
          </cell>
          <cell r="P27">
            <v>0</v>
          </cell>
          <cell r="R27">
            <v>22</v>
          </cell>
          <cell r="S27">
            <v>7</v>
          </cell>
          <cell r="T27">
            <v>0</v>
          </cell>
          <cell r="X27">
            <v>0</v>
          </cell>
          <cell r="AA27">
            <v>0</v>
          </cell>
          <cell r="AD27">
            <v>677419</v>
          </cell>
          <cell r="AE27">
            <v>0</v>
          </cell>
          <cell r="AF27">
            <v>129600</v>
          </cell>
          <cell r="AG27">
            <v>1170</v>
          </cell>
          <cell r="AH27">
            <v>0</v>
          </cell>
          <cell r="AJ27">
            <v>500000</v>
          </cell>
          <cell r="AK27">
            <v>0</v>
          </cell>
          <cell r="AL27">
            <v>0</v>
          </cell>
          <cell r="AM27">
            <v>0</v>
          </cell>
          <cell r="AN27">
            <v>0</v>
          </cell>
          <cell r="AO27">
            <v>500000</v>
          </cell>
          <cell r="AP27" t="str">
            <v>Cấn trừ chi phí đồng phục</v>
          </cell>
        </row>
        <row r="28">
          <cell r="C28" t="str">
            <v>Nguyễn Trí Nghĩa</v>
          </cell>
          <cell r="D28" t="str">
            <v>DSBC</v>
          </cell>
          <cell r="E28">
            <v>56.15</v>
          </cell>
          <cell r="F28">
            <v>15.83</v>
          </cell>
          <cell r="G28">
            <v>56.15</v>
          </cell>
          <cell r="H28">
            <v>15.83</v>
          </cell>
          <cell r="J28">
            <v>8</v>
          </cell>
          <cell r="K28">
            <v>2</v>
          </cell>
          <cell r="N28">
            <v>0</v>
          </cell>
          <cell r="O28">
            <v>0</v>
          </cell>
          <cell r="P28">
            <v>0</v>
          </cell>
          <cell r="R28">
            <v>8</v>
          </cell>
          <cell r="S28">
            <v>0</v>
          </cell>
          <cell r="T28">
            <v>0</v>
          </cell>
          <cell r="X28">
            <v>0</v>
          </cell>
          <cell r="AE28">
            <v>0</v>
          </cell>
          <cell r="AF28">
            <v>0</v>
          </cell>
          <cell r="AG28">
            <v>0</v>
          </cell>
          <cell r="AH28">
            <v>0</v>
          </cell>
          <cell r="AJ28">
            <v>0</v>
          </cell>
          <cell r="AK28">
            <v>0</v>
          </cell>
          <cell r="AL28">
            <v>0</v>
          </cell>
          <cell r="AM28">
            <v>0</v>
          </cell>
          <cell r="AN28">
            <v>0</v>
          </cell>
          <cell r="AO28">
            <v>0</v>
          </cell>
        </row>
        <row r="29">
          <cell r="C29" t="str">
            <v>Phan Công Vũ Tài</v>
          </cell>
          <cell r="D29" t="str">
            <v>DSBC</v>
          </cell>
          <cell r="E29">
            <v>97.13</v>
          </cell>
          <cell r="F29">
            <v>1.37</v>
          </cell>
          <cell r="G29">
            <v>97.13</v>
          </cell>
          <cell r="H29">
            <v>1.37</v>
          </cell>
          <cell r="J29">
            <v>16</v>
          </cell>
          <cell r="K29">
            <v>0</v>
          </cell>
          <cell r="N29">
            <v>0</v>
          </cell>
          <cell r="O29">
            <v>0</v>
          </cell>
          <cell r="P29">
            <v>0</v>
          </cell>
          <cell r="R29">
            <v>15</v>
          </cell>
          <cell r="S29">
            <v>0</v>
          </cell>
          <cell r="T29">
            <v>0</v>
          </cell>
          <cell r="X29">
            <v>0</v>
          </cell>
          <cell r="Y29">
            <v>1000000</v>
          </cell>
          <cell r="Z29">
            <v>2000000</v>
          </cell>
          <cell r="AE29">
            <v>0</v>
          </cell>
          <cell r="AF29">
            <v>0</v>
          </cell>
          <cell r="AG29">
            <v>0</v>
          </cell>
          <cell r="AH29">
            <v>0</v>
          </cell>
          <cell r="AJ29">
            <v>0</v>
          </cell>
          <cell r="AK29">
            <v>0</v>
          </cell>
          <cell r="AL29">
            <v>0</v>
          </cell>
          <cell r="AM29">
            <v>0</v>
          </cell>
          <cell r="AN29">
            <v>0</v>
          </cell>
          <cell r="AO29">
            <v>0</v>
          </cell>
        </row>
        <row r="30">
          <cell r="C30" t="str">
            <v>Phạm Thị Diên</v>
          </cell>
          <cell r="D30" t="str">
            <v>DSTV</v>
          </cell>
          <cell r="E30">
            <v>36.82</v>
          </cell>
          <cell r="F30">
            <v>0</v>
          </cell>
          <cell r="G30">
            <v>30.32</v>
          </cell>
          <cell r="H30">
            <v>0</v>
          </cell>
          <cell r="J30">
            <v>4</v>
          </cell>
          <cell r="K30">
            <v>0</v>
          </cell>
          <cell r="N30">
            <v>0</v>
          </cell>
          <cell r="O30">
            <v>0</v>
          </cell>
          <cell r="P30">
            <v>0</v>
          </cell>
          <cell r="R30">
            <v>4</v>
          </cell>
          <cell r="S30">
            <v>6.5</v>
          </cell>
          <cell r="T30">
            <v>0</v>
          </cell>
          <cell r="X30">
            <v>0</v>
          </cell>
          <cell r="AE30">
            <v>0</v>
          </cell>
          <cell r="AF30">
            <v>0</v>
          </cell>
          <cell r="AG30">
            <v>0</v>
          </cell>
          <cell r="AH30">
            <v>0</v>
          </cell>
          <cell r="AJ30">
            <v>0</v>
          </cell>
          <cell r="AK30">
            <v>0</v>
          </cell>
          <cell r="AL30">
            <v>0</v>
          </cell>
          <cell r="AM30">
            <v>0</v>
          </cell>
          <cell r="AN30">
            <v>0</v>
          </cell>
          <cell r="AO30">
            <v>0</v>
          </cell>
        </row>
        <row r="31">
          <cell r="C31" t="str">
            <v>Trần Thị Ánh Nguyệt</v>
          </cell>
          <cell r="D31" t="str">
            <v>DSCD</v>
          </cell>
          <cell r="E31">
            <v>30.02</v>
          </cell>
          <cell r="F31">
            <v>233.67</v>
          </cell>
          <cell r="G31">
            <v>22.02</v>
          </cell>
          <cell r="H31">
            <v>233.67</v>
          </cell>
          <cell r="I31">
            <v>8</v>
          </cell>
          <cell r="J31">
            <v>29</v>
          </cell>
          <cell r="K31">
            <v>29</v>
          </cell>
          <cell r="N31">
            <v>0</v>
          </cell>
          <cell r="O31">
            <v>0</v>
          </cell>
          <cell r="P31">
            <v>0</v>
          </cell>
          <cell r="R31">
            <v>29</v>
          </cell>
          <cell r="S31">
            <v>0</v>
          </cell>
          <cell r="T31">
            <v>0</v>
          </cell>
          <cell r="X31">
            <v>1500000</v>
          </cell>
          <cell r="AA31">
            <v>0</v>
          </cell>
          <cell r="AD31">
            <v>1000000</v>
          </cell>
          <cell r="AE31">
            <v>0</v>
          </cell>
          <cell r="AF31">
            <v>1900800</v>
          </cell>
          <cell r="AG31">
            <v>28790</v>
          </cell>
          <cell r="AH31">
            <v>0</v>
          </cell>
          <cell r="AJ31">
            <v>0</v>
          </cell>
          <cell r="AK31">
            <v>0</v>
          </cell>
          <cell r="AL31">
            <v>0</v>
          </cell>
          <cell r="AM31">
            <v>0</v>
          </cell>
          <cell r="AN31">
            <v>0</v>
          </cell>
          <cell r="AO31">
            <v>0</v>
          </cell>
        </row>
        <row r="32">
          <cell r="C32" t="str">
            <v>Đỗ Thị Thu Hương</v>
          </cell>
          <cell r="D32" t="str">
            <v>DSCD</v>
          </cell>
          <cell r="E32">
            <v>24</v>
          </cell>
          <cell r="F32">
            <v>107.98</v>
          </cell>
          <cell r="G32">
            <v>0</v>
          </cell>
          <cell r="H32">
            <v>107.98</v>
          </cell>
          <cell r="J32">
            <v>14</v>
          </cell>
          <cell r="K32">
            <v>14</v>
          </cell>
          <cell r="N32">
            <v>0</v>
          </cell>
          <cell r="O32">
            <v>0</v>
          </cell>
          <cell r="P32">
            <v>0</v>
          </cell>
          <cell r="R32">
            <v>14</v>
          </cell>
          <cell r="S32">
            <v>0</v>
          </cell>
          <cell r="T32">
            <v>24</v>
          </cell>
          <cell r="U32" t="str">
            <v>17/07/2026 - 19/07/2026</v>
          </cell>
          <cell r="X32">
            <v>750000</v>
          </cell>
          <cell r="AA32">
            <v>0</v>
          </cell>
          <cell r="AE32">
            <v>0</v>
          </cell>
          <cell r="AF32">
            <v>482100</v>
          </cell>
          <cell r="AG32">
            <v>600</v>
          </cell>
          <cell r="AH32">
            <v>0</v>
          </cell>
          <cell r="AI32">
            <v>857694</v>
          </cell>
          <cell r="AJ32">
            <v>0</v>
          </cell>
          <cell r="AK32">
            <v>0</v>
          </cell>
          <cell r="AL32">
            <v>0</v>
          </cell>
          <cell r="AM32">
            <v>0</v>
          </cell>
          <cell r="AN32">
            <v>0</v>
          </cell>
          <cell r="AO32">
            <v>0</v>
          </cell>
        </row>
        <row r="33">
          <cell r="C33" t="str">
            <v>Hoàng Lâm Gia Bảo</v>
          </cell>
          <cell r="D33" t="str">
            <v>DSTV</v>
          </cell>
          <cell r="E33">
            <v>114.55</v>
          </cell>
          <cell r="F33">
            <v>0.7</v>
          </cell>
          <cell r="G33">
            <v>114.55</v>
          </cell>
          <cell r="H33">
            <v>0.7</v>
          </cell>
          <cell r="J33">
            <v>14</v>
          </cell>
          <cell r="K33">
            <v>0</v>
          </cell>
          <cell r="N33">
            <v>0</v>
          </cell>
          <cell r="O33">
            <v>0</v>
          </cell>
          <cell r="P33">
            <v>0</v>
          </cell>
          <cell r="R33">
            <v>14</v>
          </cell>
          <cell r="S33">
            <v>0</v>
          </cell>
          <cell r="T33">
            <v>0</v>
          </cell>
          <cell r="X33">
            <v>0</v>
          </cell>
          <cell r="AD33">
            <v>500000</v>
          </cell>
          <cell r="AE33">
            <v>0</v>
          </cell>
          <cell r="AF33">
            <v>0</v>
          </cell>
          <cell r="AG33">
            <v>0</v>
          </cell>
          <cell r="AH33">
            <v>0</v>
          </cell>
          <cell r="AJ33">
            <v>0</v>
          </cell>
          <cell r="AK33">
            <v>0</v>
          </cell>
          <cell r="AL33">
            <v>0</v>
          </cell>
          <cell r="AM33">
            <v>0</v>
          </cell>
          <cell r="AN33">
            <v>0</v>
          </cell>
          <cell r="AO33">
            <v>0</v>
          </cell>
        </row>
        <row r="34">
          <cell r="C34" t="str">
            <v>Lê Thị Xuyến</v>
          </cell>
          <cell r="D34" t="str">
            <v>DSTV</v>
          </cell>
          <cell r="E34">
            <v>2.15</v>
          </cell>
          <cell r="F34">
            <v>48.1</v>
          </cell>
          <cell r="G34">
            <v>2.15</v>
          </cell>
          <cell r="H34">
            <v>48.1</v>
          </cell>
          <cell r="J34">
            <v>6</v>
          </cell>
          <cell r="K34">
            <v>6</v>
          </cell>
          <cell r="N34">
            <v>0</v>
          </cell>
          <cell r="O34">
            <v>0</v>
          </cell>
          <cell r="P34">
            <v>0</v>
          </cell>
          <cell r="R34">
            <v>6</v>
          </cell>
          <cell r="S34">
            <v>0</v>
          </cell>
          <cell r="T34">
            <v>0</v>
          </cell>
          <cell r="X34">
            <v>0</v>
          </cell>
          <cell r="AE34">
            <v>0</v>
          </cell>
          <cell r="AF34">
            <v>0</v>
          </cell>
          <cell r="AG34">
            <v>0</v>
          </cell>
          <cell r="AH34">
            <v>0</v>
          </cell>
          <cell r="AJ34">
            <v>0</v>
          </cell>
          <cell r="AK34">
            <v>0</v>
          </cell>
          <cell r="AL34">
            <v>0</v>
          </cell>
          <cell r="AM34">
            <v>0</v>
          </cell>
          <cell r="AN34">
            <v>0</v>
          </cell>
          <cell r="AO34">
            <v>0</v>
          </cell>
        </row>
        <row r="35">
          <cell r="C35" t="str">
            <v>Nguyễn Ngọc Thùy</v>
          </cell>
          <cell r="D35" t="str">
            <v>DSTV</v>
          </cell>
          <cell r="E35">
            <v>121.25</v>
          </cell>
          <cell r="F35">
            <v>16.07</v>
          </cell>
          <cell r="G35">
            <v>119.25</v>
          </cell>
          <cell r="H35">
            <v>16.07</v>
          </cell>
          <cell r="J35">
            <v>16</v>
          </cell>
          <cell r="K35">
            <v>2</v>
          </cell>
          <cell r="N35">
            <v>0</v>
          </cell>
          <cell r="O35">
            <v>0</v>
          </cell>
          <cell r="P35">
            <v>0</v>
          </cell>
          <cell r="R35">
            <v>16</v>
          </cell>
          <cell r="S35">
            <v>2</v>
          </cell>
          <cell r="T35">
            <v>0</v>
          </cell>
          <cell r="X35">
            <v>0</v>
          </cell>
          <cell r="AE35">
            <v>0</v>
          </cell>
          <cell r="AF35">
            <v>0</v>
          </cell>
          <cell r="AG35">
            <v>0</v>
          </cell>
          <cell r="AH35">
            <v>0</v>
          </cell>
          <cell r="AJ35">
            <v>0</v>
          </cell>
          <cell r="AK35">
            <v>0</v>
          </cell>
          <cell r="AL35">
            <v>0</v>
          </cell>
          <cell r="AM35">
            <v>0</v>
          </cell>
          <cell r="AN35">
            <v>0</v>
          </cell>
          <cell r="AO35">
            <v>0</v>
          </cell>
        </row>
        <row r="36">
          <cell r="C36" t="str">
            <v>Nguyễn Ngọc Đài Trang</v>
          </cell>
          <cell r="D36" t="str">
            <v>DSHV</v>
          </cell>
          <cell r="E36">
            <v>184.28</v>
          </cell>
          <cell r="F36">
            <v>0</v>
          </cell>
          <cell r="G36">
            <v>184.28</v>
          </cell>
          <cell r="H36">
            <v>0</v>
          </cell>
          <cell r="J36">
            <v>23</v>
          </cell>
          <cell r="K36">
            <v>0</v>
          </cell>
          <cell r="N36">
            <v>0</v>
          </cell>
          <cell r="O36">
            <v>0</v>
          </cell>
          <cell r="P36">
            <v>0</v>
          </cell>
          <cell r="R36">
            <v>23</v>
          </cell>
          <cell r="S36">
            <v>0</v>
          </cell>
          <cell r="T36">
            <v>0</v>
          </cell>
          <cell r="X36">
            <v>0</v>
          </cell>
          <cell r="AE36">
            <v>0</v>
          </cell>
          <cell r="AF36">
            <v>0</v>
          </cell>
          <cell r="AG36">
            <v>0</v>
          </cell>
          <cell r="AH36">
            <v>0</v>
          </cell>
          <cell r="AJ36">
            <v>0</v>
          </cell>
          <cell r="AK36">
            <v>0</v>
          </cell>
          <cell r="AL36">
            <v>0</v>
          </cell>
          <cell r="AM36">
            <v>0</v>
          </cell>
          <cell r="AN36">
            <v>0</v>
          </cell>
          <cell r="AO36">
            <v>0</v>
          </cell>
        </row>
        <row r="37">
          <cell r="C37" t="str">
            <v>Phan Công Vũ Tài</v>
          </cell>
          <cell r="D37" t="str">
            <v>DSBC</v>
          </cell>
          <cell r="E37">
            <v>110.28</v>
          </cell>
          <cell r="F37">
            <v>166.5</v>
          </cell>
          <cell r="G37">
            <v>102.28</v>
          </cell>
          <cell r="H37">
            <v>166.5</v>
          </cell>
          <cell r="I37">
            <v>8</v>
          </cell>
          <cell r="J37">
            <v>29</v>
          </cell>
          <cell r="K37">
            <v>21</v>
          </cell>
          <cell r="N37">
            <v>0</v>
          </cell>
          <cell r="O37">
            <v>0</v>
          </cell>
          <cell r="P37">
            <v>0</v>
          </cell>
          <cell r="R37">
            <v>29</v>
          </cell>
          <cell r="S37">
            <v>0</v>
          </cell>
          <cell r="T37">
            <v>0</v>
          </cell>
          <cell r="X37">
            <v>1125000</v>
          </cell>
          <cell r="AA37">
            <v>25000</v>
          </cell>
          <cell r="AD37">
            <v>2800000</v>
          </cell>
          <cell r="AE37">
            <v>1718096</v>
          </cell>
          <cell r="AF37">
            <v>2985250</v>
          </cell>
          <cell r="AG37">
            <v>4680</v>
          </cell>
          <cell r="AH37">
            <v>0</v>
          </cell>
          <cell r="AJ37">
            <v>4400000</v>
          </cell>
          <cell r="AK37">
            <v>0</v>
          </cell>
          <cell r="AL37">
            <v>0</v>
          </cell>
          <cell r="AM37">
            <v>0</v>
          </cell>
          <cell r="AN37">
            <v>0</v>
          </cell>
          <cell r="AO37">
            <v>4400000</v>
          </cell>
          <cell r="AP37" t="str">
            <v>Tính nhầm bảng lương tháng 6</v>
          </cell>
        </row>
        <row r="38">
          <cell r="C38" t="str">
            <v>Thái Thùy Linh</v>
          </cell>
          <cell r="D38" t="str">
            <v>CHT</v>
          </cell>
          <cell r="E38">
            <v>313.89999999999998</v>
          </cell>
          <cell r="F38">
            <v>32.67</v>
          </cell>
          <cell r="G38">
            <v>297.89999999999998</v>
          </cell>
          <cell r="H38">
            <v>32.67</v>
          </cell>
          <cell r="I38">
            <v>16</v>
          </cell>
          <cell r="J38">
            <v>30</v>
          </cell>
          <cell r="K38">
            <v>4</v>
          </cell>
          <cell r="N38">
            <v>0</v>
          </cell>
          <cell r="O38">
            <v>0</v>
          </cell>
          <cell r="P38">
            <v>0</v>
          </cell>
          <cell r="R38">
            <v>30</v>
          </cell>
          <cell r="S38">
            <v>0</v>
          </cell>
          <cell r="T38">
            <v>0</v>
          </cell>
          <cell r="V38">
            <v>1500000</v>
          </cell>
          <cell r="X38">
            <v>0</v>
          </cell>
          <cell r="AA38">
            <v>0</v>
          </cell>
          <cell r="AB38">
            <v>300000</v>
          </cell>
          <cell r="AD38">
            <v>0</v>
          </cell>
          <cell r="AE38">
            <v>0</v>
          </cell>
          <cell r="AF38">
            <v>1269800</v>
          </cell>
          <cell r="AG38">
            <v>9980</v>
          </cell>
          <cell r="AH38">
            <v>0</v>
          </cell>
          <cell r="AJ38">
            <v>0</v>
          </cell>
          <cell r="AK38">
            <v>0</v>
          </cell>
          <cell r="AL38">
            <v>0</v>
          </cell>
          <cell r="AM38">
            <v>0</v>
          </cell>
          <cell r="AN38">
            <v>0</v>
          </cell>
          <cell r="AO38">
            <v>0</v>
          </cell>
        </row>
        <row r="39">
          <cell r="C39" t="str">
            <v>Trịnh Thị Phượng</v>
          </cell>
          <cell r="D39" t="str">
            <v>DSCD</v>
          </cell>
          <cell r="E39">
            <v>56</v>
          </cell>
          <cell r="F39">
            <v>187.47</v>
          </cell>
          <cell r="G39">
            <v>0</v>
          </cell>
          <cell r="H39">
            <v>187.47</v>
          </cell>
          <cell r="J39">
            <v>24</v>
          </cell>
          <cell r="K39">
            <v>23</v>
          </cell>
          <cell r="N39">
            <v>0</v>
          </cell>
          <cell r="O39">
            <v>0</v>
          </cell>
          <cell r="P39">
            <v>0</v>
          </cell>
          <cell r="R39">
            <v>23</v>
          </cell>
          <cell r="S39">
            <v>0</v>
          </cell>
          <cell r="T39">
            <v>56</v>
          </cell>
          <cell r="U39" t="str">
            <v>03/07/2026 - 05/07/2026 &amp; 18/07/2026 - 21/07/2026</v>
          </cell>
          <cell r="X39">
            <v>1285714</v>
          </cell>
          <cell r="AA39">
            <v>25000</v>
          </cell>
          <cell r="AD39">
            <v>2200000</v>
          </cell>
          <cell r="AE39">
            <v>1249096</v>
          </cell>
          <cell r="AF39">
            <v>2634550</v>
          </cell>
          <cell r="AG39">
            <v>1620</v>
          </cell>
          <cell r="AH39">
            <v>0</v>
          </cell>
          <cell r="AJ39">
            <v>0</v>
          </cell>
          <cell r="AK39">
            <v>0</v>
          </cell>
          <cell r="AL39">
            <v>0</v>
          </cell>
          <cell r="AM39">
            <v>0</v>
          </cell>
          <cell r="AN39">
            <v>0</v>
          </cell>
          <cell r="AO39">
            <v>0</v>
          </cell>
        </row>
        <row r="40">
          <cell r="C40" t="str">
            <v>Cù Thị Tường Vy</v>
          </cell>
          <cell r="D40" t="str">
            <v>CHT</v>
          </cell>
          <cell r="E40">
            <v>13</v>
          </cell>
          <cell r="F40">
            <v>0</v>
          </cell>
          <cell r="G40">
            <v>5</v>
          </cell>
          <cell r="H40">
            <v>0</v>
          </cell>
          <cell r="J40">
            <v>1</v>
          </cell>
          <cell r="K40">
            <v>0</v>
          </cell>
          <cell r="N40">
            <v>0</v>
          </cell>
          <cell r="O40">
            <v>0</v>
          </cell>
          <cell r="P40">
            <v>0</v>
          </cell>
          <cell r="R40">
            <v>1</v>
          </cell>
          <cell r="S40">
            <v>0</v>
          </cell>
          <cell r="T40">
            <v>0</v>
          </cell>
          <cell r="V40">
            <v>1500000</v>
          </cell>
          <cell r="X40">
            <v>0</v>
          </cell>
          <cell r="AE40">
            <v>0</v>
          </cell>
          <cell r="AF40">
            <v>0</v>
          </cell>
          <cell r="AG40">
            <v>0</v>
          </cell>
          <cell r="AH40">
            <v>0</v>
          </cell>
          <cell r="AJ40">
            <v>0</v>
          </cell>
          <cell r="AK40">
            <v>0</v>
          </cell>
          <cell r="AL40">
            <v>0</v>
          </cell>
          <cell r="AM40">
            <v>0</v>
          </cell>
          <cell r="AN40">
            <v>0</v>
          </cell>
          <cell r="AO40">
            <v>0</v>
          </cell>
          <cell r="AP40" t="str">
            <v>Cộng 8h/ 1 ngày do tháng 6/2026 bị treo 1 ngày phép</v>
          </cell>
        </row>
        <row r="41">
          <cell r="C41" t="str">
            <v>Hoàng Lâm Gia Bảo</v>
          </cell>
          <cell r="D41" t="str">
            <v>DSTV</v>
          </cell>
          <cell r="E41">
            <v>137.72999999999999</v>
          </cell>
          <cell r="F41">
            <v>1.53</v>
          </cell>
          <cell r="G41">
            <v>137.72999999999999</v>
          </cell>
          <cell r="H41">
            <v>1.53</v>
          </cell>
          <cell r="J41">
            <v>14</v>
          </cell>
          <cell r="K41">
            <v>0</v>
          </cell>
          <cell r="N41">
            <v>0</v>
          </cell>
          <cell r="O41">
            <v>0</v>
          </cell>
          <cell r="P41">
            <v>0</v>
          </cell>
          <cell r="R41">
            <v>14</v>
          </cell>
          <cell r="S41">
            <v>0</v>
          </cell>
          <cell r="T41">
            <v>0</v>
          </cell>
          <cell r="X41">
            <v>0</v>
          </cell>
          <cell r="AA41">
            <v>0</v>
          </cell>
          <cell r="AD41">
            <v>500000</v>
          </cell>
          <cell r="AE41">
            <v>0</v>
          </cell>
          <cell r="AF41">
            <v>733600</v>
          </cell>
          <cell r="AG41">
            <v>10985</v>
          </cell>
          <cell r="AH41">
            <v>0</v>
          </cell>
          <cell r="AJ41">
            <v>0</v>
          </cell>
          <cell r="AK41">
            <v>0</v>
          </cell>
          <cell r="AL41">
            <v>0</v>
          </cell>
          <cell r="AM41">
            <v>0</v>
          </cell>
          <cell r="AN41">
            <v>0</v>
          </cell>
          <cell r="AO41">
            <v>0</v>
          </cell>
        </row>
        <row r="42">
          <cell r="C42" t="str">
            <v>Hồ Thị Minh Hòa</v>
          </cell>
          <cell r="D42" t="str">
            <v>Q.CHT</v>
          </cell>
          <cell r="E42">
            <v>114.32</v>
          </cell>
          <cell r="F42">
            <v>24.88</v>
          </cell>
          <cell r="G42">
            <v>114.32</v>
          </cell>
          <cell r="H42">
            <v>24.88</v>
          </cell>
          <cell r="J42">
            <v>15</v>
          </cell>
          <cell r="K42">
            <v>3</v>
          </cell>
          <cell r="N42">
            <v>0</v>
          </cell>
          <cell r="O42">
            <v>0</v>
          </cell>
          <cell r="P42">
            <v>0</v>
          </cell>
          <cell r="R42">
            <v>14</v>
          </cell>
          <cell r="S42">
            <v>0</v>
          </cell>
          <cell r="T42">
            <v>0</v>
          </cell>
          <cell r="V42">
            <v>933333</v>
          </cell>
          <cell r="X42">
            <v>0</v>
          </cell>
          <cell r="AA42">
            <v>0</v>
          </cell>
          <cell r="AD42">
            <v>1000000</v>
          </cell>
          <cell r="AE42">
            <v>0</v>
          </cell>
          <cell r="AF42">
            <v>1322010</v>
          </cell>
          <cell r="AG42">
            <v>290</v>
          </cell>
          <cell r="AH42">
            <v>0</v>
          </cell>
          <cell r="AJ42">
            <v>0</v>
          </cell>
          <cell r="AK42">
            <v>0</v>
          </cell>
          <cell r="AL42">
            <v>0</v>
          </cell>
          <cell r="AM42">
            <v>0</v>
          </cell>
          <cell r="AN42">
            <v>0</v>
          </cell>
          <cell r="AO42">
            <v>0</v>
          </cell>
        </row>
        <row r="43">
          <cell r="C43" t="str">
            <v>Lê Thị Xuyến</v>
          </cell>
          <cell r="D43" t="str">
            <v>DSTV</v>
          </cell>
          <cell r="E43">
            <v>35.53</v>
          </cell>
          <cell r="F43">
            <v>48.13</v>
          </cell>
          <cell r="G43">
            <v>28.53</v>
          </cell>
          <cell r="H43">
            <v>48.13</v>
          </cell>
          <cell r="J43">
            <v>8</v>
          </cell>
          <cell r="K43">
            <v>6</v>
          </cell>
          <cell r="N43">
            <v>0</v>
          </cell>
          <cell r="O43">
            <v>0</v>
          </cell>
          <cell r="P43">
            <v>0</v>
          </cell>
          <cell r="R43">
            <v>8</v>
          </cell>
          <cell r="S43">
            <v>7</v>
          </cell>
          <cell r="T43">
            <v>0</v>
          </cell>
          <cell r="X43">
            <v>0</v>
          </cell>
          <cell r="AE43">
            <v>0</v>
          </cell>
          <cell r="AF43">
            <v>0</v>
          </cell>
          <cell r="AG43">
            <v>0</v>
          </cell>
          <cell r="AH43">
            <v>0</v>
          </cell>
          <cell r="AJ43">
            <v>0</v>
          </cell>
          <cell r="AK43">
            <v>0</v>
          </cell>
          <cell r="AL43">
            <v>0</v>
          </cell>
          <cell r="AM43">
            <v>0</v>
          </cell>
          <cell r="AN43">
            <v>0</v>
          </cell>
          <cell r="AO43">
            <v>0</v>
          </cell>
        </row>
        <row r="44">
          <cell r="C44" t="str">
            <v>Phan Công Vũ Tài</v>
          </cell>
          <cell r="D44" t="str">
            <v>DSBC</v>
          </cell>
          <cell r="E44">
            <v>0</v>
          </cell>
          <cell r="F44">
            <v>31</v>
          </cell>
          <cell r="G44">
            <v>0</v>
          </cell>
          <cell r="H44">
            <v>31</v>
          </cell>
          <cell r="J44">
            <v>4</v>
          </cell>
          <cell r="K44">
            <v>4</v>
          </cell>
          <cell r="N44">
            <v>0</v>
          </cell>
          <cell r="O44">
            <v>0</v>
          </cell>
          <cell r="P44">
            <v>0</v>
          </cell>
          <cell r="R44">
            <v>4</v>
          </cell>
          <cell r="S44">
            <v>0</v>
          </cell>
          <cell r="T44">
            <v>0</v>
          </cell>
          <cell r="X44">
            <v>0</v>
          </cell>
          <cell r="AE44">
            <v>0</v>
          </cell>
          <cell r="AF44">
            <v>0</v>
          </cell>
          <cell r="AG44">
            <v>0</v>
          </cell>
          <cell r="AH44">
            <v>0</v>
          </cell>
          <cell r="AJ44">
            <v>0</v>
          </cell>
          <cell r="AK44">
            <v>0</v>
          </cell>
          <cell r="AL44">
            <v>0</v>
          </cell>
          <cell r="AM44">
            <v>0</v>
          </cell>
          <cell r="AN44">
            <v>0</v>
          </cell>
          <cell r="AO44">
            <v>0</v>
          </cell>
        </row>
        <row r="45">
          <cell r="C45" t="str">
            <v>Trần Thị Phương Thùy</v>
          </cell>
          <cell r="D45" t="str">
            <v>DSHV</v>
          </cell>
          <cell r="E45">
            <v>75.069999999999993</v>
          </cell>
          <cell r="F45">
            <v>24.28</v>
          </cell>
          <cell r="G45">
            <v>75.069999999999993</v>
          </cell>
          <cell r="H45">
            <v>24.28</v>
          </cell>
          <cell r="J45">
            <v>12</v>
          </cell>
          <cell r="K45">
            <v>3</v>
          </cell>
          <cell r="N45">
            <v>0</v>
          </cell>
          <cell r="O45">
            <v>0</v>
          </cell>
          <cell r="P45">
            <v>0</v>
          </cell>
          <cell r="R45">
            <v>12</v>
          </cell>
          <cell r="S45">
            <v>0</v>
          </cell>
          <cell r="T45">
            <v>0</v>
          </cell>
          <cell r="X45">
            <v>0</v>
          </cell>
          <cell r="AE45">
            <v>0</v>
          </cell>
          <cell r="AF45">
            <v>0</v>
          </cell>
          <cell r="AG45">
            <v>0</v>
          </cell>
          <cell r="AH45">
            <v>0</v>
          </cell>
          <cell r="AJ45">
            <v>0</v>
          </cell>
          <cell r="AK45">
            <v>0</v>
          </cell>
          <cell r="AL45">
            <v>0</v>
          </cell>
          <cell r="AM45">
            <v>0</v>
          </cell>
          <cell r="AN45">
            <v>0</v>
          </cell>
          <cell r="AO45">
            <v>0</v>
          </cell>
        </row>
        <row r="46">
          <cell r="C46" t="str">
            <v>Đinh Hoài Bảo</v>
          </cell>
          <cell r="D46" t="str">
            <v>DSTV</v>
          </cell>
          <cell r="E46">
            <v>11.23</v>
          </cell>
          <cell r="F46">
            <v>104</v>
          </cell>
          <cell r="G46">
            <v>4.2300000000000004</v>
          </cell>
          <cell r="H46">
            <v>104</v>
          </cell>
          <cell r="J46">
            <v>13</v>
          </cell>
          <cell r="K46">
            <v>13</v>
          </cell>
          <cell r="N46">
            <v>0</v>
          </cell>
          <cell r="O46">
            <v>0</v>
          </cell>
          <cell r="P46">
            <v>0</v>
          </cell>
          <cell r="R46">
            <v>13</v>
          </cell>
          <cell r="S46">
            <v>7</v>
          </cell>
          <cell r="T46">
            <v>0</v>
          </cell>
          <cell r="X46">
            <v>0</v>
          </cell>
          <cell r="AA46">
            <v>0</v>
          </cell>
          <cell r="AD46">
            <v>419355</v>
          </cell>
          <cell r="AE46">
            <v>0</v>
          </cell>
          <cell r="AF46">
            <v>287100</v>
          </cell>
          <cell r="AG46">
            <v>0</v>
          </cell>
          <cell r="AH46">
            <v>0</v>
          </cell>
          <cell r="AJ46">
            <v>0</v>
          </cell>
          <cell r="AK46">
            <v>0</v>
          </cell>
          <cell r="AL46">
            <v>0</v>
          </cell>
          <cell r="AM46">
            <v>0</v>
          </cell>
          <cell r="AN46">
            <v>0</v>
          </cell>
          <cell r="AO46">
            <v>0</v>
          </cell>
        </row>
        <row r="47">
          <cell r="C47" t="str">
            <v>Lê Thị Quỳnh Trâm</v>
          </cell>
          <cell r="D47" t="str">
            <v>CHT</v>
          </cell>
          <cell r="E47">
            <v>290.27999999999997</v>
          </cell>
          <cell r="F47">
            <v>0</v>
          </cell>
          <cell r="G47">
            <v>274.27999999999997</v>
          </cell>
          <cell r="H47">
            <v>0</v>
          </cell>
          <cell r="I47">
            <v>8</v>
          </cell>
          <cell r="J47">
            <v>29</v>
          </cell>
          <cell r="K47">
            <v>0</v>
          </cell>
          <cell r="N47">
            <v>0</v>
          </cell>
          <cell r="O47">
            <v>0</v>
          </cell>
          <cell r="P47">
            <v>0</v>
          </cell>
          <cell r="R47">
            <v>29</v>
          </cell>
          <cell r="S47">
            <v>0</v>
          </cell>
          <cell r="T47">
            <v>8</v>
          </cell>
          <cell r="U47">
            <v>46209</v>
          </cell>
          <cell r="V47">
            <v>1500000</v>
          </cell>
          <cell r="X47">
            <v>0</v>
          </cell>
          <cell r="AA47">
            <v>0</v>
          </cell>
          <cell r="AD47">
            <v>0</v>
          </cell>
          <cell r="AE47">
            <v>0</v>
          </cell>
          <cell r="AF47">
            <v>588300</v>
          </cell>
          <cell r="AG47">
            <v>32528</v>
          </cell>
          <cell r="AH47">
            <v>0</v>
          </cell>
          <cell r="AJ47">
            <v>0</v>
          </cell>
          <cell r="AK47">
            <v>0</v>
          </cell>
          <cell r="AL47">
            <v>0</v>
          </cell>
          <cell r="AM47">
            <v>0</v>
          </cell>
          <cell r="AN47">
            <v>0</v>
          </cell>
          <cell r="AO47">
            <v>0</v>
          </cell>
        </row>
        <row r="48">
          <cell r="C48" t="str">
            <v>Nguyễn Thị Hồng Hạnh</v>
          </cell>
          <cell r="D48" t="str">
            <v>DSCD</v>
          </cell>
          <cell r="E48">
            <v>16</v>
          </cell>
          <cell r="F48">
            <v>248.77</v>
          </cell>
          <cell r="G48">
            <v>0</v>
          </cell>
          <cell r="H48">
            <v>248.77</v>
          </cell>
          <cell r="I48">
            <v>16</v>
          </cell>
          <cell r="J48">
            <v>31</v>
          </cell>
          <cell r="K48">
            <v>31</v>
          </cell>
          <cell r="N48">
            <v>0</v>
          </cell>
          <cell r="O48">
            <v>0</v>
          </cell>
          <cell r="P48">
            <v>0</v>
          </cell>
          <cell r="R48">
            <v>31</v>
          </cell>
          <cell r="S48">
            <v>0</v>
          </cell>
          <cell r="T48">
            <v>0</v>
          </cell>
          <cell r="X48">
            <v>1500000</v>
          </cell>
          <cell r="AA48">
            <v>0</v>
          </cell>
          <cell r="AD48">
            <v>0</v>
          </cell>
          <cell r="AE48">
            <v>0</v>
          </cell>
          <cell r="AF48">
            <v>1161000</v>
          </cell>
          <cell r="AG48">
            <v>8600</v>
          </cell>
          <cell r="AH48">
            <v>0</v>
          </cell>
          <cell r="AJ48">
            <v>0</v>
          </cell>
          <cell r="AK48">
            <v>0</v>
          </cell>
          <cell r="AL48">
            <v>0</v>
          </cell>
          <cell r="AM48">
            <v>0</v>
          </cell>
          <cell r="AN48">
            <v>0</v>
          </cell>
          <cell r="AO48">
            <v>0</v>
          </cell>
        </row>
        <row r="49">
          <cell r="C49" t="str">
            <v>Nguyễn Trí Nghĩa</v>
          </cell>
          <cell r="D49" t="str">
            <v>DSBC</v>
          </cell>
          <cell r="E49">
            <v>38.67</v>
          </cell>
          <cell r="F49">
            <v>0</v>
          </cell>
          <cell r="G49">
            <v>14.67</v>
          </cell>
          <cell r="H49">
            <v>0</v>
          </cell>
          <cell r="J49">
            <v>1</v>
          </cell>
          <cell r="K49">
            <v>0</v>
          </cell>
          <cell r="N49">
            <v>0</v>
          </cell>
          <cell r="O49">
            <v>0</v>
          </cell>
          <cell r="P49">
            <v>0</v>
          </cell>
          <cell r="R49">
            <v>1</v>
          </cell>
          <cell r="S49">
            <v>0</v>
          </cell>
          <cell r="T49">
            <v>24</v>
          </cell>
          <cell r="U49" t="str">
            <v>08/07/2026 &amp; 20/07/2026 - 21/07/2026</v>
          </cell>
          <cell r="X49">
            <v>0</v>
          </cell>
          <cell r="AE49">
            <v>0</v>
          </cell>
          <cell r="AF49">
            <v>0</v>
          </cell>
          <cell r="AG49">
            <v>0</v>
          </cell>
          <cell r="AH49">
            <v>0</v>
          </cell>
          <cell r="AJ49">
            <v>0</v>
          </cell>
          <cell r="AK49">
            <v>0</v>
          </cell>
          <cell r="AL49">
            <v>0</v>
          </cell>
          <cell r="AM49">
            <v>0</v>
          </cell>
          <cell r="AN49">
            <v>0</v>
          </cell>
          <cell r="AO49">
            <v>0</v>
          </cell>
        </row>
        <row r="50">
          <cell r="C50" t="str">
            <v>Nguyễn Đăng An</v>
          </cell>
          <cell r="D50" t="str">
            <v>DSTV</v>
          </cell>
          <cell r="E50">
            <v>64.38</v>
          </cell>
          <cell r="F50">
            <v>71.83</v>
          </cell>
          <cell r="G50">
            <v>64.38</v>
          </cell>
          <cell r="H50">
            <v>71.83</v>
          </cell>
          <cell r="J50">
            <v>17</v>
          </cell>
          <cell r="K50">
            <v>9</v>
          </cell>
          <cell r="N50">
            <v>0</v>
          </cell>
          <cell r="O50">
            <v>0</v>
          </cell>
          <cell r="P50">
            <v>0</v>
          </cell>
          <cell r="R50">
            <v>17</v>
          </cell>
          <cell r="S50">
            <v>0</v>
          </cell>
          <cell r="T50">
            <v>0</v>
          </cell>
          <cell r="X50">
            <v>967742</v>
          </cell>
          <cell r="AA50">
            <v>0</v>
          </cell>
          <cell r="AE50">
            <v>0</v>
          </cell>
          <cell r="AF50">
            <v>258800</v>
          </cell>
          <cell r="AG50">
            <v>18220</v>
          </cell>
          <cell r="AH50">
            <v>0</v>
          </cell>
          <cell r="AJ50">
            <v>0</v>
          </cell>
          <cell r="AK50">
            <v>0</v>
          </cell>
          <cell r="AL50">
            <v>0</v>
          </cell>
          <cell r="AM50">
            <v>0</v>
          </cell>
          <cell r="AN50">
            <v>0</v>
          </cell>
          <cell r="AO50">
            <v>0</v>
          </cell>
        </row>
        <row r="51">
          <cell r="C51" t="str">
            <v>Trần Hoàng Khánh</v>
          </cell>
          <cell r="D51" t="str">
            <v>DSCD</v>
          </cell>
          <cell r="E51">
            <v>92.77</v>
          </cell>
          <cell r="F51">
            <v>163.52000000000001</v>
          </cell>
          <cell r="G51">
            <v>68.77</v>
          </cell>
          <cell r="H51">
            <v>163.52000000000001</v>
          </cell>
          <cell r="I51">
            <v>8</v>
          </cell>
          <cell r="J51">
            <v>29</v>
          </cell>
          <cell r="K51">
            <v>21</v>
          </cell>
          <cell r="N51">
            <v>0</v>
          </cell>
          <cell r="O51">
            <v>0</v>
          </cell>
          <cell r="P51">
            <v>0</v>
          </cell>
          <cell r="R51">
            <v>29</v>
          </cell>
          <cell r="S51">
            <v>0</v>
          </cell>
          <cell r="T51">
            <v>16</v>
          </cell>
          <cell r="U51" t="str">
            <v>11/07/2026 - 12/07/2026</v>
          </cell>
          <cell r="X51">
            <v>1500000</v>
          </cell>
          <cell r="AA51">
            <v>0</v>
          </cell>
          <cell r="AD51">
            <v>0</v>
          </cell>
          <cell r="AE51">
            <v>0</v>
          </cell>
          <cell r="AF51">
            <v>1125600</v>
          </cell>
          <cell r="AG51">
            <v>12160</v>
          </cell>
          <cell r="AH51">
            <v>0</v>
          </cell>
          <cell r="AJ51">
            <v>0</v>
          </cell>
          <cell r="AK51">
            <v>0</v>
          </cell>
          <cell r="AL51">
            <v>0</v>
          </cell>
          <cell r="AM51">
            <v>0</v>
          </cell>
          <cell r="AN51">
            <v>0</v>
          </cell>
          <cell r="AO51">
            <v>0</v>
          </cell>
        </row>
        <row r="52">
          <cell r="C52" t="str">
            <v>Trần Thị Phương Thùy</v>
          </cell>
          <cell r="D52" t="str">
            <v>DSHV</v>
          </cell>
          <cell r="E52">
            <v>24</v>
          </cell>
          <cell r="F52">
            <v>0</v>
          </cell>
          <cell r="G52">
            <v>24</v>
          </cell>
          <cell r="H52">
            <v>0</v>
          </cell>
          <cell r="J52">
            <v>3</v>
          </cell>
          <cell r="K52">
            <v>0</v>
          </cell>
          <cell r="N52">
            <v>0</v>
          </cell>
          <cell r="O52">
            <v>0</v>
          </cell>
          <cell r="P52">
            <v>0</v>
          </cell>
          <cell r="R52">
            <v>3</v>
          </cell>
          <cell r="S52">
            <v>0</v>
          </cell>
          <cell r="T52">
            <v>0</v>
          </cell>
          <cell r="X52">
            <v>0</v>
          </cell>
          <cell r="AE52">
            <v>0</v>
          </cell>
          <cell r="AF52">
            <v>0</v>
          </cell>
          <cell r="AG52">
            <v>0</v>
          </cell>
          <cell r="AH52">
            <v>0</v>
          </cell>
          <cell r="AJ52">
            <v>0</v>
          </cell>
          <cell r="AK52">
            <v>0</v>
          </cell>
          <cell r="AL52">
            <v>0</v>
          </cell>
          <cell r="AM52">
            <v>0</v>
          </cell>
          <cell r="AN52">
            <v>0</v>
          </cell>
          <cell r="AO52">
            <v>0</v>
          </cell>
        </row>
        <row r="53">
          <cell r="C53" t="str">
            <v>Đỗ Thị Phương Thảo</v>
          </cell>
          <cell r="D53" t="str">
            <v>DSBC</v>
          </cell>
          <cell r="E53">
            <v>205.8</v>
          </cell>
          <cell r="F53">
            <v>15.87</v>
          </cell>
          <cell r="G53">
            <v>205.8</v>
          </cell>
          <cell r="H53">
            <v>15.87</v>
          </cell>
          <cell r="J53">
            <v>27</v>
          </cell>
          <cell r="K53">
            <v>2</v>
          </cell>
          <cell r="N53">
            <v>0</v>
          </cell>
          <cell r="O53">
            <v>0</v>
          </cell>
          <cell r="P53">
            <v>0</v>
          </cell>
          <cell r="R53">
            <v>27</v>
          </cell>
          <cell r="S53">
            <v>0</v>
          </cell>
          <cell r="T53">
            <v>0</v>
          </cell>
          <cell r="X53">
            <v>0</v>
          </cell>
          <cell r="AA53">
            <v>0</v>
          </cell>
          <cell r="AD53">
            <v>0</v>
          </cell>
          <cell r="AE53">
            <v>0</v>
          </cell>
          <cell r="AF53">
            <v>702550</v>
          </cell>
          <cell r="AG53">
            <v>100785</v>
          </cell>
          <cell r="AH53">
            <v>0</v>
          </cell>
          <cell r="AJ53">
            <v>0</v>
          </cell>
          <cell r="AK53">
            <v>0</v>
          </cell>
          <cell r="AL53">
            <v>0</v>
          </cell>
          <cell r="AM53">
            <v>0</v>
          </cell>
          <cell r="AN53">
            <v>0</v>
          </cell>
          <cell r="AO53">
            <v>0</v>
          </cell>
        </row>
        <row r="54">
          <cell r="C54" t="str">
            <v>Bùi Thị Bích Trâm</v>
          </cell>
          <cell r="D54" t="str">
            <v>DSHV</v>
          </cell>
          <cell r="E54">
            <v>80.2</v>
          </cell>
          <cell r="F54">
            <v>0</v>
          </cell>
          <cell r="G54">
            <v>80.2</v>
          </cell>
          <cell r="H54">
            <v>0</v>
          </cell>
          <cell r="I54">
            <v>0</v>
          </cell>
          <cell r="J54">
            <v>10</v>
          </cell>
          <cell r="K54">
            <v>0</v>
          </cell>
          <cell r="N54">
            <v>0</v>
          </cell>
          <cell r="O54">
            <v>0</v>
          </cell>
          <cell r="P54">
            <v>0</v>
          </cell>
          <cell r="R54">
            <v>10</v>
          </cell>
          <cell r="S54">
            <v>0</v>
          </cell>
          <cell r="T54">
            <v>0</v>
          </cell>
          <cell r="X54">
            <v>0</v>
          </cell>
          <cell r="AA54">
            <v>0</v>
          </cell>
          <cell r="AD54">
            <v>0</v>
          </cell>
          <cell r="AE54">
            <v>0</v>
          </cell>
          <cell r="AF54">
            <v>0</v>
          </cell>
          <cell r="AG54">
            <v>0</v>
          </cell>
          <cell r="AH54">
            <v>0</v>
          </cell>
          <cell r="AJ54">
            <v>500000</v>
          </cell>
          <cell r="AK54">
            <v>0</v>
          </cell>
          <cell r="AL54">
            <v>0</v>
          </cell>
          <cell r="AM54">
            <v>0</v>
          </cell>
          <cell r="AN54">
            <v>0</v>
          </cell>
          <cell r="AO54">
            <v>500000</v>
          </cell>
        </row>
        <row r="55">
          <cell r="C55" t="str">
            <v>Cao Trọng Nhân</v>
          </cell>
          <cell r="D55" t="str">
            <v>DSCD</v>
          </cell>
          <cell r="E55">
            <v>57.85</v>
          </cell>
          <cell r="F55">
            <v>230.97</v>
          </cell>
          <cell r="G55">
            <v>49.85</v>
          </cell>
          <cell r="H55">
            <v>230.97</v>
          </cell>
          <cell r="I55">
            <v>8</v>
          </cell>
          <cell r="J55">
            <v>30</v>
          </cell>
          <cell r="K55">
            <v>29</v>
          </cell>
          <cell r="N55">
            <v>0</v>
          </cell>
          <cell r="O55">
            <v>0</v>
          </cell>
          <cell r="P55">
            <v>0</v>
          </cell>
          <cell r="R55">
            <v>29</v>
          </cell>
          <cell r="S55">
            <v>0</v>
          </cell>
          <cell r="T55">
            <v>0</v>
          </cell>
          <cell r="X55">
            <v>1500000</v>
          </cell>
          <cell r="AA55">
            <v>0</v>
          </cell>
          <cell r="AD55">
            <v>1000000</v>
          </cell>
          <cell r="AE55">
            <v>0</v>
          </cell>
          <cell r="AF55">
            <v>1830100</v>
          </cell>
          <cell r="AG55">
            <v>24370</v>
          </cell>
          <cell r="AH55">
            <v>0</v>
          </cell>
          <cell r="AJ55">
            <v>22250</v>
          </cell>
          <cell r="AK55">
            <v>22250</v>
          </cell>
          <cell r="AL55">
            <v>0</v>
          </cell>
          <cell r="AM55">
            <v>0</v>
          </cell>
          <cell r="AN55">
            <v>0</v>
          </cell>
          <cell r="AO55">
            <v>0</v>
          </cell>
        </row>
        <row r="56">
          <cell r="C56" t="str">
            <v>Nguyễn Minh Trí</v>
          </cell>
          <cell r="D56" t="str">
            <v>DSHV</v>
          </cell>
          <cell r="E56">
            <v>177.37</v>
          </cell>
          <cell r="F56">
            <v>0</v>
          </cell>
          <cell r="G56">
            <v>177.37</v>
          </cell>
          <cell r="H56">
            <v>0</v>
          </cell>
          <cell r="J56">
            <v>22</v>
          </cell>
          <cell r="K56">
            <v>0</v>
          </cell>
          <cell r="N56">
            <v>0</v>
          </cell>
          <cell r="O56">
            <v>0</v>
          </cell>
          <cell r="P56">
            <v>0</v>
          </cell>
          <cell r="R56">
            <v>22</v>
          </cell>
          <cell r="S56">
            <v>0</v>
          </cell>
          <cell r="T56">
            <v>0</v>
          </cell>
          <cell r="X56">
            <v>0</v>
          </cell>
          <cell r="AE56">
            <v>0</v>
          </cell>
          <cell r="AF56">
            <v>0</v>
          </cell>
          <cell r="AG56">
            <v>0</v>
          </cell>
          <cell r="AH56">
            <v>0</v>
          </cell>
          <cell r="AJ56">
            <v>0</v>
          </cell>
          <cell r="AK56">
            <v>0</v>
          </cell>
          <cell r="AL56">
            <v>0</v>
          </cell>
          <cell r="AM56">
            <v>0</v>
          </cell>
          <cell r="AN56">
            <v>0</v>
          </cell>
          <cell r="AO56">
            <v>0</v>
          </cell>
        </row>
        <row r="57">
          <cell r="C57" t="str">
            <v>Nguyễn Trí Nghĩa</v>
          </cell>
          <cell r="D57" t="str">
            <v>DSBC</v>
          </cell>
          <cell r="E57">
            <v>198.88</v>
          </cell>
          <cell r="F57">
            <v>26.92</v>
          </cell>
          <cell r="G57">
            <v>198.88</v>
          </cell>
          <cell r="H57">
            <v>26.92</v>
          </cell>
          <cell r="J57">
            <v>24</v>
          </cell>
          <cell r="K57">
            <v>3</v>
          </cell>
          <cell r="N57">
            <v>0</v>
          </cell>
          <cell r="O57">
            <v>0</v>
          </cell>
          <cell r="P57">
            <v>0</v>
          </cell>
          <cell r="R57">
            <v>24</v>
          </cell>
          <cell r="S57">
            <v>0</v>
          </cell>
          <cell r="T57">
            <v>0</v>
          </cell>
          <cell r="X57">
            <v>0</v>
          </cell>
          <cell r="AA57">
            <v>0</v>
          </cell>
          <cell r="AD57">
            <v>0</v>
          </cell>
          <cell r="AE57">
            <v>0</v>
          </cell>
          <cell r="AF57">
            <v>950350</v>
          </cell>
          <cell r="AG57">
            <v>36700</v>
          </cell>
          <cell r="AH57">
            <v>0</v>
          </cell>
          <cell r="AJ57">
            <v>22250</v>
          </cell>
          <cell r="AK57">
            <v>22250</v>
          </cell>
          <cell r="AL57">
            <v>0</v>
          </cell>
          <cell r="AM57">
            <v>0</v>
          </cell>
          <cell r="AN57">
            <v>0</v>
          </cell>
          <cell r="AO57">
            <v>0</v>
          </cell>
        </row>
        <row r="58">
          <cell r="C58" t="str">
            <v>Triệu Thị Ngọc Lý</v>
          </cell>
          <cell r="D58" t="str">
            <v>CHT</v>
          </cell>
          <cell r="E58">
            <v>300.77</v>
          </cell>
          <cell r="F58">
            <v>8.1999999999999993</v>
          </cell>
          <cell r="G58">
            <v>284.77</v>
          </cell>
          <cell r="H58">
            <v>8.1999999999999993</v>
          </cell>
          <cell r="J58">
            <v>24</v>
          </cell>
          <cell r="K58">
            <v>1</v>
          </cell>
          <cell r="N58">
            <v>0</v>
          </cell>
          <cell r="O58">
            <v>0</v>
          </cell>
          <cell r="P58">
            <v>0</v>
          </cell>
          <cell r="R58">
            <v>23</v>
          </cell>
          <cell r="S58">
            <v>0</v>
          </cell>
          <cell r="T58">
            <v>16</v>
          </cell>
          <cell r="U58" t="str">
            <v>27/07/2026 - 28/07/2026</v>
          </cell>
          <cell r="V58">
            <v>1500000</v>
          </cell>
          <cell r="X58">
            <v>0</v>
          </cell>
          <cell r="AA58">
            <v>0</v>
          </cell>
          <cell r="AD58">
            <v>0</v>
          </cell>
          <cell r="AE58">
            <v>0</v>
          </cell>
          <cell r="AF58">
            <v>1039300</v>
          </cell>
          <cell r="AG58">
            <v>61700</v>
          </cell>
          <cell r="AH58">
            <v>0</v>
          </cell>
          <cell r="AJ58">
            <v>22250</v>
          </cell>
          <cell r="AK58">
            <v>22250</v>
          </cell>
          <cell r="AL58">
            <v>0</v>
          </cell>
          <cell r="AM58">
            <v>0</v>
          </cell>
          <cell r="AN58">
            <v>0</v>
          </cell>
          <cell r="AO58">
            <v>0</v>
          </cell>
        </row>
        <row r="59">
          <cell r="C59" t="str">
            <v>Trần Thành Đạt</v>
          </cell>
          <cell r="D59" t="str">
            <v>DSCD</v>
          </cell>
          <cell r="E59">
            <v>13.55</v>
          </cell>
          <cell r="F59">
            <v>267.42</v>
          </cell>
          <cell r="G59">
            <v>5.55</v>
          </cell>
          <cell r="H59">
            <v>267.42</v>
          </cell>
          <cell r="I59">
            <v>8</v>
          </cell>
          <cell r="J59">
            <v>29</v>
          </cell>
          <cell r="K59">
            <v>33</v>
          </cell>
          <cell r="N59">
            <v>0</v>
          </cell>
          <cell r="O59">
            <v>0</v>
          </cell>
          <cell r="P59">
            <v>0</v>
          </cell>
          <cell r="R59">
            <v>29</v>
          </cell>
          <cell r="S59">
            <v>0</v>
          </cell>
          <cell r="T59">
            <v>0</v>
          </cell>
          <cell r="X59">
            <v>1500000</v>
          </cell>
          <cell r="AA59">
            <v>0</v>
          </cell>
          <cell r="AD59">
            <v>0</v>
          </cell>
          <cell r="AE59">
            <v>0</v>
          </cell>
          <cell r="AF59">
            <v>645000</v>
          </cell>
          <cell r="AG59">
            <v>47180</v>
          </cell>
          <cell r="AH59">
            <v>0</v>
          </cell>
          <cell r="AJ59">
            <v>22250</v>
          </cell>
          <cell r="AK59">
            <v>22250</v>
          </cell>
          <cell r="AL59">
            <v>0</v>
          </cell>
          <cell r="AM59">
            <v>0</v>
          </cell>
          <cell r="AN59">
            <v>0</v>
          </cell>
          <cell r="AO59">
            <v>0</v>
          </cell>
        </row>
        <row r="60">
          <cell r="C60" t="str">
            <v>Hồ Ngọc Lý</v>
          </cell>
          <cell r="D60" t="str">
            <v>DSCD</v>
          </cell>
          <cell r="E60">
            <v>16</v>
          </cell>
          <cell r="F60">
            <v>246.4</v>
          </cell>
          <cell r="G60">
            <v>0</v>
          </cell>
          <cell r="H60">
            <v>246.4</v>
          </cell>
          <cell r="I60">
            <v>16</v>
          </cell>
          <cell r="J60">
            <v>30</v>
          </cell>
          <cell r="K60">
            <v>31</v>
          </cell>
          <cell r="N60">
            <v>0</v>
          </cell>
          <cell r="O60">
            <v>0</v>
          </cell>
          <cell r="P60">
            <v>0</v>
          </cell>
          <cell r="R60">
            <v>30</v>
          </cell>
          <cell r="S60">
            <v>0</v>
          </cell>
          <cell r="T60">
            <v>0</v>
          </cell>
          <cell r="X60">
            <v>1500000</v>
          </cell>
          <cell r="AA60">
            <v>0</v>
          </cell>
          <cell r="AD60">
            <v>500000</v>
          </cell>
          <cell r="AE60">
            <v>0</v>
          </cell>
          <cell r="AF60">
            <v>0</v>
          </cell>
          <cell r="AG60">
            <v>3885</v>
          </cell>
          <cell r="AH60">
            <v>0</v>
          </cell>
          <cell r="AJ60">
            <v>0</v>
          </cell>
          <cell r="AK60">
            <v>0</v>
          </cell>
          <cell r="AL60">
            <v>0</v>
          </cell>
          <cell r="AM60">
            <v>0</v>
          </cell>
          <cell r="AN60">
            <v>0</v>
          </cell>
          <cell r="AO60">
            <v>0</v>
          </cell>
        </row>
        <row r="61">
          <cell r="C61" t="str">
            <v>Nguyễn Thị Hương Giang</v>
          </cell>
          <cell r="D61" t="str">
            <v>DSBC</v>
          </cell>
          <cell r="E61">
            <v>194.68</v>
          </cell>
          <cell r="F61">
            <v>12.27</v>
          </cell>
          <cell r="G61">
            <v>194.68</v>
          </cell>
          <cell r="H61">
            <v>12.27</v>
          </cell>
          <cell r="J61">
            <v>27</v>
          </cell>
          <cell r="K61">
            <v>2</v>
          </cell>
          <cell r="N61">
            <v>0</v>
          </cell>
          <cell r="O61">
            <v>0</v>
          </cell>
          <cell r="P61">
            <v>0</v>
          </cell>
          <cell r="R61">
            <v>27</v>
          </cell>
          <cell r="S61">
            <v>0</v>
          </cell>
          <cell r="T61">
            <v>0</v>
          </cell>
          <cell r="X61">
            <v>0</v>
          </cell>
          <cell r="AA61">
            <v>0</v>
          </cell>
          <cell r="AD61">
            <v>0</v>
          </cell>
          <cell r="AE61">
            <v>833917</v>
          </cell>
          <cell r="AF61">
            <v>0</v>
          </cell>
          <cell r="AG61">
            <v>8180</v>
          </cell>
          <cell r="AH61">
            <v>0</v>
          </cell>
          <cell r="AJ61">
            <v>0</v>
          </cell>
          <cell r="AK61">
            <v>0</v>
          </cell>
          <cell r="AL61">
            <v>0</v>
          </cell>
          <cell r="AM61">
            <v>0</v>
          </cell>
          <cell r="AN61">
            <v>0</v>
          </cell>
          <cell r="AO61">
            <v>0</v>
          </cell>
        </row>
        <row r="62">
          <cell r="C62" t="str">
            <v>Nguyễn Thị Thu Huyền</v>
          </cell>
          <cell r="D62" t="str">
            <v>DSCD</v>
          </cell>
          <cell r="E62">
            <v>74.98</v>
          </cell>
          <cell r="F62">
            <v>224.62</v>
          </cell>
          <cell r="G62">
            <v>74.98</v>
          </cell>
          <cell r="H62">
            <v>224.62</v>
          </cell>
          <cell r="J62">
            <v>28</v>
          </cell>
          <cell r="K62">
            <v>29</v>
          </cell>
          <cell r="N62">
            <v>0</v>
          </cell>
          <cell r="O62">
            <v>0</v>
          </cell>
          <cell r="P62">
            <v>0</v>
          </cell>
          <cell r="R62">
            <v>28</v>
          </cell>
          <cell r="S62">
            <v>0</v>
          </cell>
          <cell r="T62">
            <v>0</v>
          </cell>
          <cell r="X62">
            <v>1500000</v>
          </cell>
          <cell r="AA62">
            <v>0</v>
          </cell>
          <cell r="AD62">
            <v>1000000</v>
          </cell>
          <cell r="AE62">
            <v>0</v>
          </cell>
          <cell r="AF62">
            <v>0</v>
          </cell>
          <cell r="AG62">
            <v>24100</v>
          </cell>
          <cell r="AH62">
            <v>0</v>
          </cell>
          <cell r="AJ62">
            <v>0</v>
          </cell>
          <cell r="AK62">
            <v>0</v>
          </cell>
          <cell r="AL62">
            <v>0</v>
          </cell>
          <cell r="AM62">
            <v>0</v>
          </cell>
          <cell r="AN62">
            <v>0</v>
          </cell>
          <cell r="AO62">
            <v>0</v>
          </cell>
        </row>
        <row r="63">
          <cell r="C63" t="str">
            <v>Nguyễn Trần Vĩnh Khang</v>
          </cell>
          <cell r="D63" t="str">
            <v>DSHV</v>
          </cell>
          <cell r="E63">
            <v>31.88</v>
          </cell>
          <cell r="F63">
            <v>0</v>
          </cell>
          <cell r="G63">
            <v>31.88</v>
          </cell>
          <cell r="H63">
            <v>0</v>
          </cell>
          <cell r="J63">
            <v>4</v>
          </cell>
          <cell r="K63">
            <v>0</v>
          </cell>
          <cell r="N63">
            <v>0</v>
          </cell>
          <cell r="O63">
            <v>0</v>
          </cell>
          <cell r="P63">
            <v>0</v>
          </cell>
          <cell r="R63">
            <v>4</v>
          </cell>
          <cell r="S63">
            <v>0</v>
          </cell>
          <cell r="T63">
            <v>0</v>
          </cell>
          <cell r="X63">
            <v>0</v>
          </cell>
          <cell r="AE63">
            <v>0</v>
          </cell>
          <cell r="AF63">
            <v>0</v>
          </cell>
          <cell r="AG63">
            <v>0</v>
          </cell>
          <cell r="AH63">
            <v>0</v>
          </cell>
          <cell r="AJ63">
            <v>0</v>
          </cell>
          <cell r="AK63">
            <v>0</v>
          </cell>
          <cell r="AL63">
            <v>0</v>
          </cell>
          <cell r="AM63">
            <v>0</v>
          </cell>
          <cell r="AN63">
            <v>0</v>
          </cell>
          <cell r="AO63">
            <v>0</v>
          </cell>
        </row>
        <row r="64">
          <cell r="C64" t="str">
            <v>Võ Ngọc Giàu Sang</v>
          </cell>
          <cell r="D64" t="str">
            <v>CHT</v>
          </cell>
          <cell r="E64">
            <v>213.22</v>
          </cell>
          <cell r="F64">
            <v>0</v>
          </cell>
          <cell r="G64">
            <v>205.22</v>
          </cell>
          <cell r="H64">
            <v>0</v>
          </cell>
          <cell r="J64">
            <v>26</v>
          </cell>
          <cell r="K64">
            <v>0</v>
          </cell>
          <cell r="N64">
            <v>0</v>
          </cell>
          <cell r="O64">
            <v>0</v>
          </cell>
          <cell r="P64">
            <v>0</v>
          </cell>
          <cell r="R64">
            <v>26</v>
          </cell>
          <cell r="S64">
            <v>0</v>
          </cell>
          <cell r="T64">
            <v>8</v>
          </cell>
          <cell r="U64">
            <v>46229</v>
          </cell>
          <cell r="V64">
            <v>1500000</v>
          </cell>
          <cell r="X64">
            <v>0</v>
          </cell>
          <cell r="AA64">
            <v>0</v>
          </cell>
          <cell r="AD64">
            <v>0</v>
          </cell>
          <cell r="AE64">
            <v>0</v>
          </cell>
          <cell r="AF64">
            <v>0</v>
          </cell>
          <cell r="AG64">
            <v>0</v>
          </cell>
          <cell r="AH64">
            <v>0</v>
          </cell>
          <cell r="AJ64">
            <v>0</v>
          </cell>
          <cell r="AK64">
            <v>0</v>
          </cell>
          <cell r="AL64">
            <v>0</v>
          </cell>
          <cell r="AM64">
            <v>0</v>
          </cell>
          <cell r="AN64">
            <v>0</v>
          </cell>
          <cell r="AO64">
            <v>0</v>
          </cell>
        </row>
        <row r="65">
          <cell r="C65" t="str">
            <v>Cù Thị Tường Vy</v>
          </cell>
          <cell r="D65" t="str">
            <v>CHT</v>
          </cell>
          <cell r="E65">
            <v>270.95</v>
          </cell>
          <cell r="F65">
            <v>37.049999999999997</v>
          </cell>
          <cell r="G65">
            <v>270.95</v>
          </cell>
          <cell r="H65">
            <v>37.049999999999997</v>
          </cell>
          <cell r="J65">
            <v>23</v>
          </cell>
          <cell r="K65">
            <v>5</v>
          </cell>
          <cell r="N65">
            <v>0</v>
          </cell>
          <cell r="O65">
            <v>0</v>
          </cell>
          <cell r="P65">
            <v>0</v>
          </cell>
          <cell r="R65">
            <v>23</v>
          </cell>
          <cell r="S65">
            <v>0</v>
          </cell>
          <cell r="T65">
            <v>0</v>
          </cell>
          <cell r="V65">
            <v>1500000</v>
          </cell>
          <cell r="X65">
            <v>0</v>
          </cell>
          <cell r="AA65">
            <v>16000</v>
          </cell>
          <cell r="AB65">
            <v>150000</v>
          </cell>
          <cell r="AD65">
            <v>0</v>
          </cell>
          <cell r="AE65">
            <v>0</v>
          </cell>
          <cell r="AF65">
            <v>1971700</v>
          </cell>
          <cell r="AG65">
            <v>245560</v>
          </cell>
          <cell r="AH65">
            <v>0</v>
          </cell>
          <cell r="AI65">
            <v>260000</v>
          </cell>
          <cell r="AJ65">
            <v>100950</v>
          </cell>
          <cell r="AK65">
            <v>100950</v>
          </cell>
          <cell r="AL65">
            <v>0</v>
          </cell>
          <cell r="AM65">
            <v>0</v>
          </cell>
          <cell r="AN65">
            <v>0</v>
          </cell>
          <cell r="AO65">
            <v>0</v>
          </cell>
        </row>
        <row r="66">
          <cell r="C66" t="str">
            <v>Huỳnh Thị Huệ Hiền</v>
          </cell>
          <cell r="D66" t="str">
            <v>DSCD</v>
          </cell>
          <cell r="E66">
            <v>22.95</v>
          </cell>
          <cell r="F66">
            <v>237.53</v>
          </cell>
          <cell r="G66">
            <v>6.95</v>
          </cell>
          <cell r="H66">
            <v>237.53</v>
          </cell>
          <cell r="I66">
            <v>16</v>
          </cell>
          <cell r="J66">
            <v>30</v>
          </cell>
          <cell r="K66">
            <v>30</v>
          </cell>
          <cell r="N66">
            <v>0</v>
          </cell>
          <cell r="O66">
            <v>0</v>
          </cell>
          <cell r="P66">
            <v>0</v>
          </cell>
          <cell r="R66">
            <v>30</v>
          </cell>
          <cell r="S66">
            <v>0</v>
          </cell>
          <cell r="T66">
            <v>0</v>
          </cell>
          <cell r="X66">
            <v>1500000</v>
          </cell>
          <cell r="AA66">
            <v>0</v>
          </cell>
          <cell r="AD66">
            <v>1000000</v>
          </cell>
          <cell r="AE66">
            <v>0</v>
          </cell>
          <cell r="AF66">
            <v>2084000</v>
          </cell>
          <cell r="AG66">
            <v>0</v>
          </cell>
          <cell r="AH66">
            <v>0</v>
          </cell>
          <cell r="AJ66">
            <v>100950</v>
          </cell>
          <cell r="AK66">
            <v>100950</v>
          </cell>
          <cell r="AL66">
            <v>0</v>
          </cell>
          <cell r="AM66">
            <v>0</v>
          </cell>
          <cell r="AN66">
            <v>0</v>
          </cell>
          <cell r="AO66">
            <v>0</v>
          </cell>
        </row>
        <row r="67">
          <cell r="C67" t="str">
            <v>Đỗ Thị Kim Tiến</v>
          </cell>
          <cell r="D67" t="str">
            <v>DSTV</v>
          </cell>
          <cell r="E67">
            <v>25.68</v>
          </cell>
          <cell r="F67">
            <v>16.149999999999999</v>
          </cell>
          <cell r="G67">
            <v>25.68</v>
          </cell>
          <cell r="H67">
            <v>16.149999999999999</v>
          </cell>
          <cell r="J67">
            <v>5</v>
          </cell>
          <cell r="K67">
            <v>2</v>
          </cell>
          <cell r="N67">
            <v>0</v>
          </cell>
          <cell r="O67">
            <v>0</v>
          </cell>
          <cell r="P67">
            <v>0</v>
          </cell>
          <cell r="R67">
            <v>5</v>
          </cell>
          <cell r="S67">
            <v>0</v>
          </cell>
          <cell r="T67">
            <v>0</v>
          </cell>
          <cell r="X67">
            <v>451613</v>
          </cell>
          <cell r="AE67">
            <v>0</v>
          </cell>
          <cell r="AF67">
            <v>0</v>
          </cell>
          <cell r="AG67">
            <v>0</v>
          </cell>
          <cell r="AH67">
            <v>0</v>
          </cell>
          <cell r="AJ67">
            <v>0</v>
          </cell>
          <cell r="AK67">
            <v>0</v>
          </cell>
          <cell r="AL67">
            <v>0</v>
          </cell>
          <cell r="AM67">
            <v>0</v>
          </cell>
          <cell r="AN67">
            <v>0</v>
          </cell>
          <cell r="AO67">
            <v>0</v>
          </cell>
        </row>
        <row r="68">
          <cell r="C68" t="str">
            <v>Nguyễn Mẫn Tiệp</v>
          </cell>
          <cell r="D68" t="str">
            <v>DSTV</v>
          </cell>
          <cell r="E68">
            <v>49.63</v>
          </cell>
          <cell r="F68">
            <v>7.93</v>
          </cell>
          <cell r="G68">
            <v>49.63</v>
          </cell>
          <cell r="H68">
            <v>7.93</v>
          </cell>
          <cell r="J68">
            <v>6</v>
          </cell>
          <cell r="K68">
            <v>1</v>
          </cell>
          <cell r="N68">
            <v>0</v>
          </cell>
          <cell r="O68">
            <v>0</v>
          </cell>
          <cell r="P68">
            <v>0</v>
          </cell>
          <cell r="R68">
            <v>6</v>
          </cell>
          <cell r="S68">
            <v>0</v>
          </cell>
          <cell r="T68">
            <v>0</v>
          </cell>
          <cell r="X68">
            <v>0</v>
          </cell>
          <cell r="AA68">
            <v>0</v>
          </cell>
          <cell r="AE68">
            <v>0</v>
          </cell>
          <cell r="AF68">
            <v>166600</v>
          </cell>
          <cell r="AG68">
            <v>1140</v>
          </cell>
          <cell r="AH68">
            <v>0</v>
          </cell>
          <cell r="AJ68">
            <v>0</v>
          </cell>
          <cell r="AK68">
            <v>0</v>
          </cell>
          <cell r="AL68">
            <v>0</v>
          </cell>
          <cell r="AM68">
            <v>0</v>
          </cell>
          <cell r="AN68">
            <v>0</v>
          </cell>
          <cell r="AO68">
            <v>0</v>
          </cell>
        </row>
        <row r="69">
          <cell r="C69" t="str">
            <v>Nguyễn Thị Phúc Lộc</v>
          </cell>
          <cell r="D69" t="str">
            <v>DSTV</v>
          </cell>
          <cell r="E69">
            <v>26.95</v>
          </cell>
          <cell r="F69">
            <v>24.05</v>
          </cell>
          <cell r="G69">
            <v>24.45</v>
          </cell>
          <cell r="H69">
            <v>24.05</v>
          </cell>
          <cell r="J69">
            <v>6</v>
          </cell>
          <cell r="K69">
            <v>3</v>
          </cell>
          <cell r="N69">
            <v>0</v>
          </cell>
          <cell r="O69">
            <v>0</v>
          </cell>
          <cell r="P69">
            <v>0</v>
          </cell>
          <cell r="R69">
            <v>6</v>
          </cell>
          <cell r="S69">
            <v>2.5</v>
          </cell>
          <cell r="T69">
            <v>0</v>
          </cell>
          <cell r="X69">
            <v>0</v>
          </cell>
          <cell r="AE69">
            <v>0</v>
          </cell>
          <cell r="AF69">
            <v>0</v>
          </cell>
          <cell r="AG69">
            <v>0</v>
          </cell>
          <cell r="AH69">
            <v>0</v>
          </cell>
          <cell r="AJ69">
            <v>0</v>
          </cell>
          <cell r="AK69">
            <v>0</v>
          </cell>
          <cell r="AL69">
            <v>0</v>
          </cell>
          <cell r="AM69">
            <v>0</v>
          </cell>
          <cell r="AN69">
            <v>0</v>
          </cell>
          <cell r="AO69">
            <v>0</v>
          </cell>
        </row>
        <row r="70">
          <cell r="C70" t="str">
            <v>Ngô Thị Ngọc Thủy</v>
          </cell>
          <cell r="D70" t="str">
            <v>DSTV</v>
          </cell>
          <cell r="E70">
            <v>143.77000000000001</v>
          </cell>
          <cell r="F70">
            <v>40.17</v>
          </cell>
          <cell r="G70">
            <v>143.77000000000001</v>
          </cell>
          <cell r="H70">
            <v>40.17</v>
          </cell>
          <cell r="J70">
            <v>22</v>
          </cell>
          <cell r="K70">
            <v>5</v>
          </cell>
          <cell r="N70">
            <v>0</v>
          </cell>
          <cell r="O70">
            <v>0</v>
          </cell>
          <cell r="P70">
            <v>0</v>
          </cell>
          <cell r="R70">
            <v>22</v>
          </cell>
          <cell r="S70">
            <v>0</v>
          </cell>
          <cell r="T70">
            <v>0</v>
          </cell>
          <cell r="X70">
            <v>0</v>
          </cell>
          <cell r="AA70">
            <v>0</v>
          </cell>
          <cell r="AD70">
            <v>967742</v>
          </cell>
          <cell r="AE70">
            <v>0</v>
          </cell>
          <cell r="AF70">
            <v>636950</v>
          </cell>
          <cell r="AG70">
            <v>17980</v>
          </cell>
          <cell r="AH70">
            <v>0</v>
          </cell>
          <cell r="AJ70">
            <v>500000</v>
          </cell>
          <cell r="AK70">
            <v>0</v>
          </cell>
          <cell r="AL70">
            <v>0</v>
          </cell>
          <cell r="AM70">
            <v>0</v>
          </cell>
          <cell r="AN70">
            <v>0</v>
          </cell>
          <cell r="AO70">
            <v>500000</v>
          </cell>
          <cell r="AP70" t="str">
            <v>Cấn trừ chi phí đồng phục</v>
          </cell>
        </row>
        <row r="71">
          <cell r="C71" t="str">
            <v>Phạm Nguyễn Ngọc Quyền Trân</v>
          </cell>
          <cell r="D71" t="str">
            <v>DSTV</v>
          </cell>
          <cell r="E71">
            <v>231.35</v>
          </cell>
          <cell r="F71">
            <v>2</v>
          </cell>
          <cell r="G71">
            <v>231.35</v>
          </cell>
          <cell r="H71">
            <v>2</v>
          </cell>
          <cell r="J71">
            <v>26</v>
          </cell>
          <cell r="K71">
            <v>0</v>
          </cell>
          <cell r="N71">
            <v>0</v>
          </cell>
          <cell r="O71">
            <v>0</v>
          </cell>
          <cell r="P71">
            <v>0</v>
          </cell>
          <cell r="R71">
            <v>26</v>
          </cell>
          <cell r="S71">
            <v>0</v>
          </cell>
          <cell r="T71">
            <v>0</v>
          </cell>
          <cell r="X71">
            <v>0</v>
          </cell>
          <cell r="AA71">
            <v>0</v>
          </cell>
          <cell r="AD71">
            <v>0</v>
          </cell>
          <cell r="AE71">
            <v>0</v>
          </cell>
          <cell r="AF71">
            <v>1034050</v>
          </cell>
          <cell r="AG71">
            <v>8100</v>
          </cell>
          <cell r="AH71">
            <v>0</v>
          </cell>
          <cell r="AJ71">
            <v>0</v>
          </cell>
          <cell r="AK71">
            <v>0</v>
          </cell>
          <cell r="AL71">
            <v>0</v>
          </cell>
          <cell r="AM71">
            <v>0</v>
          </cell>
          <cell r="AN71">
            <v>0</v>
          </cell>
          <cell r="AO71">
            <v>0</v>
          </cell>
        </row>
        <row r="72">
          <cell r="C72" t="str">
            <v>Trần Gia Tiến</v>
          </cell>
          <cell r="D72" t="str">
            <v>DSTV</v>
          </cell>
          <cell r="E72">
            <v>55</v>
          </cell>
          <cell r="F72">
            <v>0</v>
          </cell>
          <cell r="G72">
            <v>48</v>
          </cell>
          <cell r="H72">
            <v>0</v>
          </cell>
          <cell r="J72">
            <v>6</v>
          </cell>
          <cell r="K72">
            <v>0</v>
          </cell>
          <cell r="N72">
            <v>0</v>
          </cell>
          <cell r="O72">
            <v>0</v>
          </cell>
          <cell r="P72">
            <v>0</v>
          </cell>
          <cell r="R72">
            <v>6</v>
          </cell>
          <cell r="S72">
            <v>7</v>
          </cell>
          <cell r="T72">
            <v>0</v>
          </cell>
          <cell r="X72">
            <v>0</v>
          </cell>
          <cell r="AE72">
            <v>0</v>
          </cell>
          <cell r="AF72">
            <v>0</v>
          </cell>
          <cell r="AG72">
            <v>0</v>
          </cell>
          <cell r="AH72">
            <v>0</v>
          </cell>
          <cell r="AJ72">
            <v>0</v>
          </cell>
          <cell r="AK72">
            <v>0</v>
          </cell>
          <cell r="AL72">
            <v>0</v>
          </cell>
          <cell r="AM72">
            <v>0</v>
          </cell>
          <cell r="AN72">
            <v>0</v>
          </cell>
          <cell r="AO72">
            <v>0</v>
          </cell>
        </row>
        <row r="73">
          <cell r="C73" t="str">
            <v>Đinh Hoài Bảo</v>
          </cell>
          <cell r="D73" t="str">
            <v>DSTV</v>
          </cell>
          <cell r="E73">
            <v>7.0000000000000007E-2</v>
          </cell>
          <cell r="F73">
            <v>32.270000000000003</v>
          </cell>
          <cell r="G73">
            <v>7.0000000000000007E-2</v>
          </cell>
          <cell r="H73">
            <v>32.270000000000003</v>
          </cell>
          <cell r="J73">
            <v>5</v>
          </cell>
          <cell r="K73">
            <v>4</v>
          </cell>
          <cell r="N73">
            <v>0</v>
          </cell>
          <cell r="O73">
            <v>0</v>
          </cell>
          <cell r="P73">
            <v>0</v>
          </cell>
          <cell r="R73">
            <v>4</v>
          </cell>
          <cell r="S73">
            <v>0</v>
          </cell>
          <cell r="T73">
            <v>0</v>
          </cell>
          <cell r="X73">
            <v>0</v>
          </cell>
          <cell r="AE73">
            <v>0</v>
          </cell>
          <cell r="AF73">
            <v>0</v>
          </cell>
          <cell r="AG73">
            <v>0</v>
          </cell>
          <cell r="AH73">
            <v>0</v>
          </cell>
          <cell r="AJ73">
            <v>0</v>
          </cell>
          <cell r="AK73">
            <v>0</v>
          </cell>
          <cell r="AL73">
            <v>0</v>
          </cell>
          <cell r="AM73">
            <v>0</v>
          </cell>
          <cell r="AN73">
            <v>0</v>
          </cell>
          <cell r="AO73">
            <v>0</v>
          </cell>
        </row>
        <row r="74">
          <cell r="C74" t="str">
            <v>Hứa Thị Kim Thoa</v>
          </cell>
          <cell r="D74" t="str">
            <v>CHT</v>
          </cell>
          <cell r="E74">
            <v>160.52000000000001</v>
          </cell>
          <cell r="F74">
            <v>93.18</v>
          </cell>
          <cell r="G74">
            <v>160.52000000000001</v>
          </cell>
          <cell r="H74">
            <v>93.18</v>
          </cell>
          <cell r="J74">
            <v>30</v>
          </cell>
          <cell r="K74">
            <v>12</v>
          </cell>
          <cell r="N74">
            <v>0</v>
          </cell>
          <cell r="O74">
            <v>0</v>
          </cell>
          <cell r="P74">
            <v>0</v>
          </cell>
          <cell r="R74">
            <v>28</v>
          </cell>
          <cell r="S74">
            <v>0</v>
          </cell>
          <cell r="T74">
            <v>0</v>
          </cell>
          <cell r="V74">
            <v>1500000</v>
          </cell>
          <cell r="X74">
            <v>0</v>
          </cell>
          <cell r="AA74">
            <v>0</v>
          </cell>
          <cell r="AD74">
            <v>0</v>
          </cell>
          <cell r="AE74">
            <v>0</v>
          </cell>
          <cell r="AF74">
            <v>1149900</v>
          </cell>
          <cell r="AG74">
            <v>13685</v>
          </cell>
          <cell r="AH74">
            <v>0</v>
          </cell>
          <cell r="AJ74">
            <v>90120</v>
          </cell>
          <cell r="AK74">
            <v>90120</v>
          </cell>
          <cell r="AL74">
            <v>0</v>
          </cell>
          <cell r="AM74">
            <v>0</v>
          </cell>
          <cell r="AN74">
            <v>0</v>
          </cell>
          <cell r="AO74">
            <v>0</v>
          </cell>
        </row>
        <row r="75">
          <cell r="C75" t="str">
            <v>Lê Thị Soạn</v>
          </cell>
          <cell r="D75" t="str">
            <v>DSCD</v>
          </cell>
          <cell r="E75">
            <v>22.72</v>
          </cell>
          <cell r="F75">
            <v>248.18</v>
          </cell>
          <cell r="G75">
            <v>6.72</v>
          </cell>
          <cell r="H75">
            <v>248.18</v>
          </cell>
          <cell r="I75">
            <v>16</v>
          </cell>
          <cell r="J75">
            <v>31</v>
          </cell>
          <cell r="K75">
            <v>31</v>
          </cell>
          <cell r="N75">
            <v>0</v>
          </cell>
          <cell r="O75">
            <v>0</v>
          </cell>
          <cell r="P75">
            <v>0</v>
          </cell>
          <cell r="R75">
            <v>31</v>
          </cell>
          <cell r="S75">
            <v>0</v>
          </cell>
          <cell r="T75">
            <v>0</v>
          </cell>
          <cell r="X75">
            <v>1500000</v>
          </cell>
          <cell r="AA75">
            <v>0</v>
          </cell>
          <cell r="AD75">
            <v>2000000</v>
          </cell>
          <cell r="AE75">
            <v>1857659</v>
          </cell>
          <cell r="AF75">
            <v>6259950</v>
          </cell>
          <cell r="AG75">
            <v>11115</v>
          </cell>
          <cell r="AH75">
            <v>0</v>
          </cell>
          <cell r="AJ75">
            <v>227120</v>
          </cell>
          <cell r="AK75">
            <v>90120</v>
          </cell>
          <cell r="AL75">
            <v>0</v>
          </cell>
          <cell r="AM75">
            <v>137000</v>
          </cell>
          <cell r="AN75">
            <v>0</v>
          </cell>
          <cell r="AO75">
            <v>0</v>
          </cell>
          <cell r="AP75" t="str">
            <v>Sai doanh thu HD.7X6WNOMV : 137.000đ</v>
          </cell>
        </row>
        <row r="76">
          <cell r="C76" t="str">
            <v>Nguyễn Thị Mai Duyên</v>
          </cell>
          <cell r="D76" t="str">
            <v>DSBC</v>
          </cell>
          <cell r="E76">
            <v>184.28</v>
          </cell>
          <cell r="F76">
            <v>79.45</v>
          </cell>
          <cell r="G76">
            <v>184.28</v>
          </cell>
          <cell r="H76">
            <v>79.45</v>
          </cell>
          <cell r="J76">
            <v>27</v>
          </cell>
          <cell r="K76">
            <v>10</v>
          </cell>
          <cell r="N76">
            <v>0</v>
          </cell>
          <cell r="O76">
            <v>0</v>
          </cell>
          <cell r="P76">
            <v>0</v>
          </cell>
          <cell r="R76">
            <v>27</v>
          </cell>
          <cell r="S76">
            <v>0</v>
          </cell>
          <cell r="T76">
            <v>0</v>
          </cell>
          <cell r="X76">
            <v>0</v>
          </cell>
          <cell r="AA76">
            <v>0</v>
          </cell>
          <cell r="AD76">
            <v>500000</v>
          </cell>
          <cell r="AE76">
            <v>1913795</v>
          </cell>
          <cell r="AF76">
            <v>4663500</v>
          </cell>
          <cell r="AG76">
            <v>85048</v>
          </cell>
          <cell r="AH76">
            <v>0</v>
          </cell>
          <cell r="AJ76">
            <v>90120</v>
          </cell>
          <cell r="AK76">
            <v>90120</v>
          </cell>
          <cell r="AL76">
            <v>0</v>
          </cell>
          <cell r="AM76">
            <v>0</v>
          </cell>
          <cell r="AN76">
            <v>0</v>
          </cell>
          <cell r="AO76">
            <v>0</v>
          </cell>
        </row>
        <row r="77">
          <cell r="C77" t="str">
            <v>Nguyễn Thị Tâm</v>
          </cell>
          <cell r="D77" t="str">
            <v>DSBC</v>
          </cell>
          <cell r="E77">
            <v>220.43</v>
          </cell>
          <cell r="F77">
            <v>35.380000000000003</v>
          </cell>
          <cell r="G77">
            <v>220.43</v>
          </cell>
          <cell r="H77">
            <v>35.380000000000003</v>
          </cell>
          <cell r="J77">
            <v>27</v>
          </cell>
          <cell r="K77">
            <v>4</v>
          </cell>
          <cell r="N77">
            <v>0</v>
          </cell>
          <cell r="O77">
            <v>0</v>
          </cell>
          <cell r="P77">
            <v>0</v>
          </cell>
          <cell r="R77">
            <v>27</v>
          </cell>
          <cell r="S77">
            <v>0</v>
          </cell>
          <cell r="T77">
            <v>0</v>
          </cell>
          <cell r="X77">
            <v>0</v>
          </cell>
          <cell r="AA77">
            <v>0</v>
          </cell>
          <cell r="AD77">
            <v>500000</v>
          </cell>
          <cell r="AE77">
            <v>1972045</v>
          </cell>
          <cell r="AF77">
            <v>3424600</v>
          </cell>
          <cell r="AG77">
            <v>69340</v>
          </cell>
          <cell r="AH77">
            <v>0</v>
          </cell>
          <cell r="AJ77">
            <v>90120</v>
          </cell>
          <cell r="AK77">
            <v>90120</v>
          </cell>
          <cell r="AL77">
            <v>0</v>
          </cell>
          <cell r="AM77">
            <v>0</v>
          </cell>
          <cell r="AN77">
            <v>0</v>
          </cell>
          <cell r="AO77">
            <v>0</v>
          </cell>
        </row>
        <row r="78">
          <cell r="C78" t="str">
            <v>Trần Ngọc Dung</v>
          </cell>
          <cell r="D78" t="str">
            <v>DSBC</v>
          </cell>
          <cell r="E78">
            <v>108.63</v>
          </cell>
          <cell r="F78">
            <v>168.62</v>
          </cell>
          <cell r="G78">
            <v>108.63</v>
          </cell>
          <cell r="H78">
            <v>168.62</v>
          </cell>
          <cell r="J78">
            <v>28</v>
          </cell>
          <cell r="K78">
            <v>21</v>
          </cell>
          <cell r="N78">
            <v>0</v>
          </cell>
          <cell r="O78">
            <v>0</v>
          </cell>
          <cell r="P78">
            <v>0</v>
          </cell>
          <cell r="R78">
            <v>28</v>
          </cell>
          <cell r="S78">
            <v>0</v>
          </cell>
          <cell r="T78">
            <v>0</v>
          </cell>
          <cell r="X78">
            <v>1125000</v>
          </cell>
          <cell r="AA78">
            <v>0</v>
          </cell>
          <cell r="AD78">
            <v>0</v>
          </cell>
          <cell r="AE78">
            <v>1601783</v>
          </cell>
          <cell r="AF78">
            <v>3256350</v>
          </cell>
          <cell r="AG78">
            <v>66380</v>
          </cell>
          <cell r="AH78">
            <v>0</v>
          </cell>
          <cell r="AJ78">
            <v>209120</v>
          </cell>
          <cell r="AK78">
            <v>90120</v>
          </cell>
          <cell r="AL78">
            <v>0</v>
          </cell>
          <cell r="AM78">
            <v>119000</v>
          </cell>
          <cell r="AN78">
            <v>0</v>
          </cell>
          <cell r="AO78">
            <v>0</v>
          </cell>
          <cell r="AP78" t="str">
            <v>Sai doanh thu HD.VQWXD95V : 119.000Đ</v>
          </cell>
        </row>
        <row r="79">
          <cell r="C79" t="str">
            <v>Nguyễn Mạnh Tuấn</v>
          </cell>
          <cell r="D79" t="str">
            <v>DSBC</v>
          </cell>
          <cell r="E79">
            <v>2</v>
          </cell>
          <cell r="F79">
            <v>211.85</v>
          </cell>
          <cell r="G79">
            <v>2</v>
          </cell>
          <cell r="H79">
            <v>211.85</v>
          </cell>
          <cell r="J79">
            <v>27</v>
          </cell>
          <cell r="K79">
            <v>27</v>
          </cell>
          <cell r="N79">
            <v>0</v>
          </cell>
          <cell r="O79">
            <v>0</v>
          </cell>
          <cell r="P79">
            <v>0</v>
          </cell>
          <cell r="R79">
            <v>27</v>
          </cell>
          <cell r="S79">
            <v>0</v>
          </cell>
          <cell r="T79">
            <v>0</v>
          </cell>
          <cell r="X79">
            <v>1446429</v>
          </cell>
          <cell r="AA79">
            <v>0</v>
          </cell>
          <cell r="AD79">
            <v>500000</v>
          </cell>
          <cell r="AE79">
            <v>0</v>
          </cell>
          <cell r="AF79">
            <v>4024800</v>
          </cell>
          <cell r="AG79">
            <v>31282</v>
          </cell>
          <cell r="AH79">
            <v>0</v>
          </cell>
          <cell r="AJ79">
            <v>0</v>
          </cell>
          <cell r="AK79">
            <v>0</v>
          </cell>
          <cell r="AL79">
            <v>0</v>
          </cell>
          <cell r="AM79">
            <v>0</v>
          </cell>
          <cell r="AN79">
            <v>0</v>
          </cell>
          <cell r="AO79">
            <v>0</v>
          </cell>
        </row>
        <row r="80">
          <cell r="C80" t="str">
            <v>Nguyễn Thị Mai Duyên</v>
          </cell>
          <cell r="D80" t="str">
            <v>DSBC</v>
          </cell>
          <cell r="E80">
            <v>24</v>
          </cell>
          <cell r="F80">
            <v>44.52</v>
          </cell>
          <cell r="G80">
            <v>0</v>
          </cell>
          <cell r="H80">
            <v>44.52</v>
          </cell>
          <cell r="J80">
            <v>7</v>
          </cell>
          <cell r="K80">
            <v>7</v>
          </cell>
          <cell r="N80">
            <v>0</v>
          </cell>
          <cell r="O80">
            <v>0</v>
          </cell>
          <cell r="P80">
            <v>0</v>
          </cell>
          <cell r="R80">
            <v>7</v>
          </cell>
          <cell r="S80">
            <v>0</v>
          </cell>
          <cell r="T80">
            <v>24</v>
          </cell>
          <cell r="U80" t="str">
            <v>18/07/2026 &amp; 21/07/2026 &amp; 25/07/2026</v>
          </cell>
          <cell r="X80">
            <v>0</v>
          </cell>
          <cell r="AE80">
            <v>0</v>
          </cell>
          <cell r="AF80">
            <v>0</v>
          </cell>
          <cell r="AG80">
            <v>0</v>
          </cell>
          <cell r="AH80">
            <v>0</v>
          </cell>
          <cell r="AJ80">
            <v>0</v>
          </cell>
          <cell r="AK80">
            <v>0</v>
          </cell>
          <cell r="AL80">
            <v>0</v>
          </cell>
          <cell r="AM80">
            <v>0</v>
          </cell>
          <cell r="AN80">
            <v>0</v>
          </cell>
          <cell r="AO80">
            <v>0</v>
          </cell>
        </row>
        <row r="81">
          <cell r="C81" t="str">
            <v>Vũ Thanh Hằng</v>
          </cell>
          <cell r="D81" t="str">
            <v>DSBC</v>
          </cell>
          <cell r="E81">
            <v>205.92</v>
          </cell>
          <cell r="F81">
            <v>34.72</v>
          </cell>
          <cell r="G81">
            <v>205.92</v>
          </cell>
          <cell r="H81">
            <v>34.72</v>
          </cell>
          <cell r="J81">
            <v>28</v>
          </cell>
          <cell r="K81">
            <v>4</v>
          </cell>
          <cell r="N81">
            <v>0</v>
          </cell>
          <cell r="O81">
            <v>0</v>
          </cell>
          <cell r="P81">
            <v>0</v>
          </cell>
          <cell r="R81">
            <v>27</v>
          </cell>
          <cell r="S81">
            <v>0</v>
          </cell>
          <cell r="T81">
            <v>0</v>
          </cell>
          <cell r="X81">
            <v>0</v>
          </cell>
          <cell r="AA81">
            <v>0</v>
          </cell>
          <cell r="AD81">
            <v>2000000</v>
          </cell>
          <cell r="AE81">
            <v>4582244</v>
          </cell>
          <cell r="AF81">
            <v>7329000</v>
          </cell>
          <cell r="AG81">
            <v>125525</v>
          </cell>
          <cell r="AH81">
            <v>0</v>
          </cell>
          <cell r="AJ81">
            <v>0</v>
          </cell>
          <cell r="AK81">
            <v>0</v>
          </cell>
          <cell r="AL81">
            <v>0</v>
          </cell>
          <cell r="AM81">
            <v>0</v>
          </cell>
          <cell r="AN81">
            <v>0</v>
          </cell>
          <cell r="AO81">
            <v>0</v>
          </cell>
        </row>
        <row r="82">
          <cell r="C82" t="str">
            <v>Đinh Thị Khánh Ly</v>
          </cell>
          <cell r="D82" t="str">
            <v>DSBC</v>
          </cell>
          <cell r="E82">
            <v>215.38</v>
          </cell>
          <cell r="F82">
            <v>26.6</v>
          </cell>
          <cell r="G82">
            <v>215.38</v>
          </cell>
          <cell r="H82">
            <v>26.6</v>
          </cell>
          <cell r="J82">
            <v>28</v>
          </cell>
          <cell r="K82">
            <v>3</v>
          </cell>
          <cell r="N82">
            <v>0</v>
          </cell>
          <cell r="O82">
            <v>0</v>
          </cell>
          <cell r="P82">
            <v>0</v>
          </cell>
          <cell r="R82">
            <v>28</v>
          </cell>
          <cell r="S82">
            <v>0</v>
          </cell>
          <cell r="T82">
            <v>0</v>
          </cell>
          <cell r="X82">
            <v>0</v>
          </cell>
          <cell r="AA82">
            <v>0</v>
          </cell>
          <cell r="AC82">
            <v>288825</v>
          </cell>
          <cell r="AD82">
            <v>1200000</v>
          </cell>
          <cell r="AE82">
            <v>3510304</v>
          </cell>
          <cell r="AF82">
            <v>6452400</v>
          </cell>
          <cell r="AG82">
            <v>61430</v>
          </cell>
          <cell r="AH82">
            <v>0</v>
          </cell>
          <cell r="AJ82">
            <v>0</v>
          </cell>
          <cell r="AK82">
            <v>0</v>
          </cell>
          <cell r="AL82">
            <v>0</v>
          </cell>
          <cell r="AM82">
            <v>0</v>
          </cell>
          <cell r="AN82">
            <v>0</v>
          </cell>
          <cell r="AO82">
            <v>0</v>
          </cell>
        </row>
        <row r="83">
          <cell r="C83" t="str">
            <v>Đinh Thị Lan Anh</v>
          </cell>
          <cell r="D83" t="str">
            <v>DSBC</v>
          </cell>
          <cell r="E83">
            <v>263.92</v>
          </cell>
          <cell r="F83">
            <v>18.420000000000002</v>
          </cell>
          <cell r="G83">
            <v>247.92</v>
          </cell>
          <cell r="H83">
            <v>18.420000000000002</v>
          </cell>
          <cell r="I83">
            <v>16</v>
          </cell>
          <cell r="J83">
            <v>30</v>
          </cell>
          <cell r="K83">
            <v>2</v>
          </cell>
          <cell r="N83">
            <v>0</v>
          </cell>
          <cell r="O83">
            <v>0</v>
          </cell>
          <cell r="P83">
            <v>0</v>
          </cell>
          <cell r="R83">
            <v>30</v>
          </cell>
          <cell r="S83">
            <v>0</v>
          </cell>
          <cell r="T83">
            <v>0</v>
          </cell>
          <cell r="V83">
            <v>500000</v>
          </cell>
          <cell r="X83">
            <v>0</v>
          </cell>
          <cell r="AA83">
            <v>0</v>
          </cell>
          <cell r="AD83">
            <v>2000000</v>
          </cell>
          <cell r="AE83">
            <v>4059232</v>
          </cell>
          <cell r="AF83">
            <v>6782000</v>
          </cell>
          <cell r="AG83">
            <v>94530</v>
          </cell>
          <cell r="AH83">
            <v>0</v>
          </cell>
          <cell r="AJ83">
            <v>0</v>
          </cell>
          <cell r="AK83">
            <v>0</v>
          </cell>
          <cell r="AL83">
            <v>0</v>
          </cell>
          <cell r="AM83">
            <v>0</v>
          </cell>
          <cell r="AN83">
            <v>0</v>
          </cell>
          <cell r="AO83">
            <v>0</v>
          </cell>
        </row>
        <row r="85">
          <cell r="D85" t="str">
            <v>Tổng</v>
          </cell>
          <cell r="E85">
            <v>8266</v>
          </cell>
          <cell r="F85">
            <v>5036</v>
          </cell>
          <cell r="G85">
            <v>7760</v>
          </cell>
          <cell r="H85">
            <v>5036</v>
          </cell>
          <cell r="I85">
            <v>256</v>
          </cell>
          <cell r="J85">
            <v>1463</v>
          </cell>
          <cell r="K85">
            <v>633</v>
          </cell>
          <cell r="L85">
            <v>0</v>
          </cell>
          <cell r="M85">
            <v>0</v>
          </cell>
          <cell r="N85">
            <v>0</v>
          </cell>
          <cell r="O85">
            <v>0</v>
          </cell>
          <cell r="P85">
            <v>0</v>
          </cell>
          <cell r="Q85">
            <v>0</v>
          </cell>
          <cell r="R85">
            <v>1454</v>
          </cell>
          <cell r="S85">
            <v>51</v>
          </cell>
          <cell r="T85">
            <v>200</v>
          </cell>
          <cell r="U85">
            <v>92438</v>
          </cell>
          <cell r="V85">
            <v>15323810</v>
          </cell>
          <cell r="W85">
            <v>0</v>
          </cell>
          <cell r="X85">
            <v>23651498</v>
          </cell>
          <cell r="Y85">
            <v>1000000</v>
          </cell>
          <cell r="Z85">
            <v>2000000</v>
          </cell>
          <cell r="AA85">
            <v>66000</v>
          </cell>
          <cell r="AB85">
            <v>450000</v>
          </cell>
          <cell r="AC85">
            <v>9632517</v>
          </cell>
          <cell r="AD85">
            <v>30174194</v>
          </cell>
          <cell r="AE85">
            <v>26480239</v>
          </cell>
          <cell r="AF85">
            <v>82837360</v>
          </cell>
          <cell r="AG85">
            <v>1501358</v>
          </cell>
          <cell r="AH85">
            <v>0</v>
          </cell>
          <cell r="AI85">
            <v>7707040</v>
          </cell>
          <cell r="AJ85">
            <v>7997500</v>
          </cell>
          <cell r="AK85">
            <v>741500</v>
          </cell>
          <cell r="AL85">
            <v>0</v>
          </cell>
          <cell r="AM85">
            <v>356000</v>
          </cell>
          <cell r="AN85">
            <v>0</v>
          </cell>
          <cell r="AO85">
            <v>6900000</v>
          </cell>
        </row>
        <row r="87">
          <cell r="E87" t="str">
            <v>Chi nhánh</v>
          </cell>
        </row>
        <row r="88">
          <cell r="E88" t="str">
            <v>24H</v>
          </cell>
          <cell r="G88">
            <v>750.63</v>
          </cell>
          <cell r="H88">
            <v>551.38</v>
          </cell>
          <cell r="I88">
            <v>1302.02</v>
          </cell>
        </row>
        <row r="89">
          <cell r="E89" t="str">
            <v>Đỗ Quang Đẩu</v>
          </cell>
          <cell r="G89">
            <v>970.4</v>
          </cell>
          <cell r="H89">
            <v>477.18</v>
          </cell>
          <cell r="I89">
            <v>1447.58</v>
          </cell>
        </row>
        <row r="90">
          <cell r="E90" t="str">
            <v>Nam Hòa</v>
          </cell>
          <cell r="G90">
            <v>745.67</v>
          </cell>
          <cell r="H90">
            <v>447.43</v>
          </cell>
          <cell r="I90">
            <v>1193.0999999999999</v>
          </cell>
        </row>
        <row r="91">
          <cell r="E91" t="str">
            <v>Minh Châu</v>
          </cell>
          <cell r="G91">
            <v>820.42</v>
          </cell>
          <cell r="H91">
            <v>451.5</v>
          </cell>
          <cell r="I91">
            <v>1271.92</v>
          </cell>
        </row>
        <row r="92">
          <cell r="E92" t="str">
            <v>Lê Bình</v>
          </cell>
          <cell r="G92">
            <v>364.88</v>
          </cell>
          <cell r="H92">
            <v>233.83</v>
          </cell>
          <cell r="I92">
            <v>598.72</v>
          </cell>
        </row>
        <row r="93">
          <cell r="E93" t="str">
            <v>Nguyễn Chí Thanh</v>
          </cell>
          <cell r="G93">
            <v>651.9</v>
          </cell>
          <cell r="H93">
            <v>499.98</v>
          </cell>
          <cell r="I93">
            <v>1151.8800000000001</v>
          </cell>
        </row>
        <row r="94">
          <cell r="E94" t="str">
            <v>Nguyễn Thị Thập</v>
          </cell>
          <cell r="G94">
            <v>796.62</v>
          </cell>
          <cell r="H94">
            <v>533.5</v>
          </cell>
          <cell r="I94">
            <v>1330.12</v>
          </cell>
        </row>
        <row r="95">
          <cell r="E95" t="str">
            <v>Nguyễn Văn Quá</v>
          </cell>
          <cell r="G95">
            <v>506.77</v>
          </cell>
          <cell r="H95">
            <v>483.28</v>
          </cell>
          <cell r="I95">
            <v>990.05</v>
          </cell>
        </row>
        <row r="96">
          <cell r="E96" t="str">
            <v>Rạch Bùng Binh</v>
          </cell>
          <cell r="G96">
            <v>800.85</v>
          </cell>
          <cell r="H96">
            <v>397.15</v>
          </cell>
          <cell r="I96">
            <v>1198</v>
          </cell>
        </row>
        <row r="97">
          <cell r="E97" t="str">
            <v>Đường Láng</v>
          </cell>
          <cell r="G97">
            <v>680.58</v>
          </cell>
          <cell r="H97">
            <v>624.82000000000005</v>
          </cell>
          <cell r="I97">
            <v>1305.4000000000001</v>
          </cell>
        </row>
        <row r="98">
          <cell r="E98" t="str">
            <v>Hàng Bông</v>
          </cell>
          <cell r="G98">
            <v>671.22</v>
          </cell>
          <cell r="H98">
            <v>336.1</v>
          </cell>
          <cell r="I98">
            <v>1007.32</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 Service"/>
      <sheetName val="TTCK nha thuoc"/>
      <sheetName val="PL MDG"/>
      <sheetName val="Bản sao của PL MDG"/>
      <sheetName val="PL MED"/>
      <sheetName val="PL CNT"/>
      <sheetName val="TT CK LƯƠNG"/>
      <sheetName val="TT CK CNT"/>
      <sheetName val="CTVKHO - Bảng lương chi tiết"/>
    </sheetNames>
    <sheetDataSet>
      <sheetData sheetId="0" refreshError="1">
        <row r="11">
          <cell r="D11" t="str">
            <v>Hồ Thị Minh Hòa</v>
          </cell>
          <cell r="E11" t="str">
            <v>HĐLĐ</v>
          </cell>
          <cell r="F11" t="str">
            <v>24H</v>
          </cell>
          <cell r="G11" t="str">
            <v>DSBC</v>
          </cell>
          <cell r="H11">
            <v>45352</v>
          </cell>
          <cell r="I11" t="str">
            <v>0051000542226</v>
          </cell>
          <cell r="J11" t="str">
            <v>Vietcombank</v>
          </cell>
          <cell r="K11">
            <v>28</v>
          </cell>
          <cell r="L11">
            <v>24</v>
          </cell>
          <cell r="M11">
            <v>168.6</v>
          </cell>
          <cell r="N11">
            <v>79.016666666666694</v>
          </cell>
          <cell r="O11">
            <v>0</v>
          </cell>
          <cell r="P11">
            <v>0</v>
          </cell>
          <cell r="Q11">
            <v>0</v>
          </cell>
          <cell r="R11">
            <v>0</v>
          </cell>
          <cell r="S11">
            <v>5310000</v>
          </cell>
          <cell r="T11">
            <v>428571.42857142899</v>
          </cell>
          <cell r="U11">
            <v>0</v>
          </cell>
          <cell r="V11">
            <v>0</v>
          </cell>
          <cell r="W11">
            <v>0</v>
          </cell>
          <cell r="X11">
            <v>0</v>
          </cell>
          <cell r="Y11">
            <v>0</v>
          </cell>
          <cell r="Z11">
            <v>0</v>
          </cell>
          <cell r="AA11">
            <v>6000000</v>
          </cell>
          <cell r="AB11">
            <v>0</v>
          </cell>
          <cell r="AC11">
            <v>0</v>
          </cell>
          <cell r="AD11">
            <v>0</v>
          </cell>
          <cell r="AE11">
            <v>4516071.42857143</v>
          </cell>
          <cell r="AF11">
            <v>3174776.7857142901</v>
          </cell>
          <cell r="AG11">
            <v>0</v>
          </cell>
          <cell r="AH11">
            <v>0</v>
          </cell>
          <cell r="AI11">
            <v>0</v>
          </cell>
          <cell r="AJ11">
            <v>500000</v>
          </cell>
          <cell r="AK11">
            <v>0</v>
          </cell>
          <cell r="AL11">
            <v>0</v>
          </cell>
          <cell r="AM11">
            <v>0</v>
          </cell>
          <cell r="AN11">
            <v>1049040</v>
          </cell>
          <cell r="AO11">
            <v>300</v>
          </cell>
          <cell r="AP11">
            <v>0</v>
          </cell>
          <cell r="AQ11">
            <v>500000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10168759.642857101</v>
          </cell>
          <cell r="BF11">
            <v>929250</v>
          </cell>
          <cell r="BG11">
            <v>159300</v>
          </cell>
          <cell r="BH11">
            <v>53100</v>
          </cell>
          <cell r="BI11">
            <v>0</v>
          </cell>
          <cell r="BJ11">
            <v>1141650</v>
          </cell>
          <cell r="BK11">
            <v>424800</v>
          </cell>
          <cell r="BL11">
            <v>79650</v>
          </cell>
          <cell r="BM11">
            <v>53100</v>
          </cell>
          <cell r="BN11">
            <v>0</v>
          </cell>
          <cell r="BO11">
            <v>557550</v>
          </cell>
          <cell r="BP11">
            <v>428571.42857142899</v>
          </cell>
          <cell r="BQ11">
            <v>9740188.2142857108</v>
          </cell>
          <cell r="BR11">
            <v>15500000</v>
          </cell>
          <cell r="BS11">
            <v>0</v>
          </cell>
          <cell r="BT11">
            <v>0</v>
          </cell>
          <cell r="BU11">
            <v>557550</v>
          </cell>
          <cell r="BV11">
            <v>16057550</v>
          </cell>
          <cell r="BW11">
            <v>0</v>
          </cell>
          <cell r="BX11">
            <v>0</v>
          </cell>
          <cell r="BY11">
            <v>9611210</v>
          </cell>
          <cell r="BZ11">
            <v>0</v>
          </cell>
          <cell r="CA11">
            <v>0</v>
          </cell>
          <cell r="CB11">
            <v>9611210</v>
          </cell>
          <cell r="CC11">
            <v>0</v>
          </cell>
          <cell r="CD11">
            <v>9611210</v>
          </cell>
          <cell r="CE11">
            <v>0</v>
          </cell>
          <cell r="CF11" t="str">
            <v>medigo.hoa.ho@gmail.com</v>
          </cell>
          <cell r="CG11" t="str">
            <v/>
          </cell>
          <cell r="CH11">
            <v>11</v>
          </cell>
          <cell r="CI11">
            <v>4.5</v>
          </cell>
          <cell r="CJ11">
            <v>1</v>
          </cell>
          <cell r="CK11">
            <v>3</v>
          </cell>
          <cell r="CL11">
            <v>2024</v>
          </cell>
          <cell r="CM11">
            <v>0</v>
          </cell>
          <cell r="CN11">
            <v>-23135</v>
          </cell>
          <cell r="CO11">
            <v>0</v>
          </cell>
          <cell r="CP11">
            <v>0</v>
          </cell>
          <cell r="CQ11">
            <v>0</v>
          </cell>
          <cell r="CR11">
            <v>0</v>
          </cell>
          <cell r="CS11">
            <v>0</v>
          </cell>
          <cell r="CT11">
            <v>0</v>
          </cell>
          <cell r="CU11">
            <v>0</v>
          </cell>
          <cell r="CV11">
            <v>6000000</v>
          </cell>
          <cell r="CW11">
            <v>0</v>
          </cell>
          <cell r="CX11">
            <v>0</v>
          </cell>
          <cell r="CY11" t="str">
            <v>;</v>
          </cell>
          <cell r="CZ11">
            <v>0</v>
          </cell>
          <cell r="DA11" t="str">
            <v>Hồ Thị Minh Hòa</v>
          </cell>
          <cell r="DB11">
            <v>24</v>
          </cell>
          <cell r="DC11">
            <v>149.35</v>
          </cell>
          <cell r="DD11">
            <v>100.916666666667</v>
          </cell>
          <cell r="DE11">
            <v>4333816.9642857099</v>
          </cell>
          <cell r="DF11">
            <v>4392578.125</v>
          </cell>
          <cell r="DG11">
            <v>10646757</v>
          </cell>
          <cell r="DH11">
            <v>1035547</v>
          </cell>
          <cell r="DI11">
            <v>1035547</v>
          </cell>
        </row>
        <row r="12">
          <cell r="D12" t="str">
            <v>Trần Thị Kim Khánh</v>
          </cell>
          <cell r="E12" t="str">
            <v>HĐLĐ</v>
          </cell>
          <cell r="F12" t="str">
            <v>24H</v>
          </cell>
          <cell r="G12" t="str">
            <v>DSBC</v>
          </cell>
          <cell r="H12">
            <v>45099</v>
          </cell>
          <cell r="I12" t="str">
            <v>69110000565904</v>
          </cell>
          <cell r="J12" t="str">
            <v>BIDV</v>
          </cell>
          <cell r="K12">
            <v>28</v>
          </cell>
          <cell r="L12">
            <v>29</v>
          </cell>
          <cell r="M12">
            <v>305.05</v>
          </cell>
          <cell r="N12">
            <v>0</v>
          </cell>
          <cell r="O12">
            <v>0</v>
          </cell>
          <cell r="P12">
            <v>0</v>
          </cell>
          <cell r="Q12">
            <v>0</v>
          </cell>
          <cell r="R12">
            <v>0</v>
          </cell>
          <cell r="S12">
            <v>5310000</v>
          </cell>
          <cell r="T12">
            <v>500000</v>
          </cell>
          <cell r="U12">
            <v>0</v>
          </cell>
          <cell r="V12">
            <v>0</v>
          </cell>
          <cell r="W12">
            <v>0</v>
          </cell>
          <cell r="X12">
            <v>0</v>
          </cell>
          <cell r="Y12">
            <v>0</v>
          </cell>
          <cell r="Z12">
            <v>0</v>
          </cell>
          <cell r="AA12">
            <v>6000000</v>
          </cell>
          <cell r="AB12">
            <v>0</v>
          </cell>
          <cell r="AC12">
            <v>0</v>
          </cell>
          <cell r="AD12">
            <v>0</v>
          </cell>
          <cell r="AE12">
            <v>8170982.1428571399</v>
          </cell>
          <cell r="AF12">
            <v>0</v>
          </cell>
          <cell r="AG12">
            <v>0</v>
          </cell>
          <cell r="AH12">
            <v>0</v>
          </cell>
          <cell r="AI12">
            <v>0</v>
          </cell>
          <cell r="AJ12">
            <v>0</v>
          </cell>
          <cell r="AK12">
            <v>0</v>
          </cell>
          <cell r="AL12">
            <v>1000000</v>
          </cell>
          <cell r="AM12">
            <v>0</v>
          </cell>
          <cell r="AN12">
            <v>2121400</v>
          </cell>
          <cell r="AO12">
            <v>43850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11836232.142857101</v>
          </cell>
          <cell r="BF12">
            <v>929250</v>
          </cell>
          <cell r="BG12">
            <v>159300</v>
          </cell>
          <cell r="BH12">
            <v>53100</v>
          </cell>
          <cell r="BI12">
            <v>0</v>
          </cell>
          <cell r="BJ12">
            <v>1141650</v>
          </cell>
          <cell r="BK12">
            <v>424800</v>
          </cell>
          <cell r="BL12">
            <v>79650</v>
          </cell>
          <cell r="BM12">
            <v>53100</v>
          </cell>
          <cell r="BN12">
            <v>0</v>
          </cell>
          <cell r="BO12">
            <v>557550</v>
          </cell>
          <cell r="BP12">
            <v>500000</v>
          </cell>
          <cell r="BQ12">
            <v>11336232.142857101</v>
          </cell>
          <cell r="BR12">
            <v>15500000</v>
          </cell>
          <cell r="BS12">
            <v>0</v>
          </cell>
          <cell r="BT12">
            <v>0</v>
          </cell>
          <cell r="BU12">
            <v>557550</v>
          </cell>
          <cell r="BV12">
            <v>16057550</v>
          </cell>
          <cell r="BW12">
            <v>0</v>
          </cell>
          <cell r="BX12">
            <v>0</v>
          </cell>
          <cell r="BY12">
            <v>11278682</v>
          </cell>
          <cell r="BZ12">
            <v>0</v>
          </cell>
          <cell r="CA12">
            <v>0</v>
          </cell>
          <cell r="CB12">
            <v>11278682</v>
          </cell>
          <cell r="CC12">
            <v>0</v>
          </cell>
          <cell r="CD12">
            <v>11278682</v>
          </cell>
          <cell r="CE12">
            <v>0</v>
          </cell>
          <cell r="CF12" t="str">
            <v>medigo.khanh.tran@gmail.com</v>
          </cell>
          <cell r="CG12" t="str">
            <v/>
          </cell>
          <cell r="CH12">
            <v>8</v>
          </cell>
          <cell r="CI12">
            <v>2.5</v>
          </cell>
          <cell r="CJ12">
            <v>22</v>
          </cell>
          <cell r="CK12">
            <v>6</v>
          </cell>
          <cell r="CL12">
            <v>2023</v>
          </cell>
          <cell r="CM12">
            <v>0</v>
          </cell>
          <cell r="CN12">
            <v>-23126</v>
          </cell>
          <cell r="CO12">
            <v>0</v>
          </cell>
          <cell r="CP12">
            <v>0</v>
          </cell>
          <cell r="CQ12">
            <v>0</v>
          </cell>
          <cell r="CR12">
            <v>0</v>
          </cell>
          <cell r="CS12">
            <v>0</v>
          </cell>
          <cell r="CT12">
            <v>0</v>
          </cell>
          <cell r="CU12">
            <v>0</v>
          </cell>
          <cell r="CV12">
            <v>6000000</v>
          </cell>
          <cell r="CW12">
            <v>0</v>
          </cell>
          <cell r="CX12">
            <v>0</v>
          </cell>
          <cell r="CY12" t="str">
            <v>;</v>
          </cell>
          <cell r="CZ12">
            <v>0</v>
          </cell>
          <cell r="DA12" t="str">
            <v>Trần Thị Kim Khánh</v>
          </cell>
          <cell r="DB12">
            <v>29</v>
          </cell>
          <cell r="DC12">
            <v>305.05</v>
          </cell>
          <cell r="DD12">
            <v>0</v>
          </cell>
          <cell r="DE12">
            <v>8851897.3214285709</v>
          </cell>
          <cell r="DF12">
            <v>0</v>
          </cell>
          <cell r="DG12">
            <v>11959597</v>
          </cell>
          <cell r="DH12">
            <v>0</v>
          </cell>
          <cell r="DI12">
            <v>0</v>
          </cell>
        </row>
        <row r="13">
          <cell r="D13" t="str">
            <v>Huỳnh Ngọc Liểu</v>
          </cell>
          <cell r="E13" t="str">
            <v>HĐLĐ</v>
          </cell>
          <cell r="F13" t="str">
            <v>24H</v>
          </cell>
          <cell r="G13" t="str">
            <v>DSBC</v>
          </cell>
          <cell r="H13">
            <v>45278</v>
          </cell>
          <cell r="I13" t="str">
            <v>0111000173413</v>
          </cell>
          <cell r="J13" t="str">
            <v>Vietcombank CN Cần Thơ</v>
          </cell>
          <cell r="K13">
            <v>28</v>
          </cell>
          <cell r="L13">
            <v>28</v>
          </cell>
          <cell r="M13">
            <v>2.5</v>
          </cell>
          <cell r="N13">
            <v>272.58333333333297</v>
          </cell>
          <cell r="O13">
            <v>0</v>
          </cell>
          <cell r="P13">
            <v>0</v>
          </cell>
          <cell r="Q13">
            <v>0</v>
          </cell>
          <cell r="R13">
            <v>0</v>
          </cell>
          <cell r="S13">
            <v>5310000</v>
          </cell>
          <cell r="T13">
            <v>500000</v>
          </cell>
          <cell r="U13">
            <v>0</v>
          </cell>
          <cell r="V13">
            <v>0</v>
          </cell>
          <cell r="W13">
            <v>0</v>
          </cell>
          <cell r="X13">
            <v>0</v>
          </cell>
          <cell r="Y13">
            <v>0</v>
          </cell>
          <cell r="Z13">
            <v>0</v>
          </cell>
          <cell r="AA13">
            <v>6000000</v>
          </cell>
          <cell r="AB13">
            <v>0</v>
          </cell>
          <cell r="AC13">
            <v>0</v>
          </cell>
          <cell r="AD13">
            <v>0</v>
          </cell>
          <cell r="AE13">
            <v>66964.285714285696</v>
          </cell>
          <cell r="AF13">
            <v>10952008.928571399</v>
          </cell>
          <cell r="AG13">
            <v>0</v>
          </cell>
          <cell r="AH13">
            <v>0</v>
          </cell>
          <cell r="AI13">
            <v>0</v>
          </cell>
          <cell r="AJ13">
            <v>0</v>
          </cell>
          <cell r="AK13">
            <v>0</v>
          </cell>
          <cell r="AL13">
            <v>0</v>
          </cell>
          <cell r="AM13">
            <v>0</v>
          </cell>
          <cell r="AN13">
            <v>1622500</v>
          </cell>
          <cell r="AO13">
            <v>2600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13144073.2142857</v>
          </cell>
          <cell r="BF13">
            <v>929250</v>
          </cell>
          <cell r="BG13">
            <v>159300</v>
          </cell>
          <cell r="BH13">
            <v>53100</v>
          </cell>
          <cell r="BI13">
            <v>0</v>
          </cell>
          <cell r="BJ13">
            <v>1141650</v>
          </cell>
          <cell r="BK13">
            <v>424800</v>
          </cell>
          <cell r="BL13">
            <v>79650</v>
          </cell>
          <cell r="BM13">
            <v>53100</v>
          </cell>
          <cell r="BN13">
            <v>0</v>
          </cell>
          <cell r="BO13">
            <v>557550</v>
          </cell>
          <cell r="BP13">
            <v>500000</v>
          </cell>
          <cell r="BQ13">
            <v>12644073.2142857</v>
          </cell>
          <cell r="BR13">
            <v>15500000</v>
          </cell>
          <cell r="BS13">
            <v>0</v>
          </cell>
          <cell r="BT13">
            <v>0</v>
          </cell>
          <cell r="BU13">
            <v>557550</v>
          </cell>
          <cell r="BV13">
            <v>16057550</v>
          </cell>
          <cell r="BW13">
            <v>0</v>
          </cell>
          <cell r="BX13">
            <v>0</v>
          </cell>
          <cell r="BY13">
            <v>12586523</v>
          </cell>
          <cell r="BZ13">
            <v>0</v>
          </cell>
          <cell r="CA13">
            <v>0</v>
          </cell>
          <cell r="CB13">
            <v>12586523</v>
          </cell>
          <cell r="CC13">
            <v>0</v>
          </cell>
          <cell r="CD13">
            <v>12586523</v>
          </cell>
          <cell r="CE13">
            <v>0</v>
          </cell>
          <cell r="CF13" t="str">
            <v>huynhlieu1708@gmail.com</v>
          </cell>
          <cell r="CG13" t="str">
            <v/>
          </cell>
          <cell r="CH13">
            <v>8</v>
          </cell>
          <cell r="CI13" t="e">
            <v>#N/A</v>
          </cell>
          <cell r="CJ13">
            <v>18</v>
          </cell>
          <cell r="CK13">
            <v>12</v>
          </cell>
          <cell r="CL13">
            <v>2023</v>
          </cell>
          <cell r="CM13">
            <v>0</v>
          </cell>
          <cell r="CN13">
            <v>-23132</v>
          </cell>
          <cell r="CO13">
            <v>0</v>
          </cell>
          <cell r="CP13">
            <v>0</v>
          </cell>
          <cell r="CQ13">
            <v>0</v>
          </cell>
          <cell r="CR13">
            <v>0</v>
          </cell>
          <cell r="CS13">
            <v>0</v>
          </cell>
          <cell r="CT13">
            <v>0</v>
          </cell>
          <cell r="CU13">
            <v>0</v>
          </cell>
          <cell r="CV13">
            <v>6000000</v>
          </cell>
          <cell r="CW13">
            <v>0</v>
          </cell>
          <cell r="CX13">
            <v>0</v>
          </cell>
          <cell r="CY13" t="str">
            <v>;</v>
          </cell>
          <cell r="CZ13">
            <v>0</v>
          </cell>
          <cell r="DA13" t="str">
            <v>Huỳnh Ngọc Liểu</v>
          </cell>
          <cell r="DB13">
            <v>28</v>
          </cell>
          <cell r="DC13">
            <v>2.5</v>
          </cell>
          <cell r="DD13">
            <v>272.58333333333297</v>
          </cell>
          <cell r="DE13">
            <v>72544.642857142899</v>
          </cell>
          <cell r="DF13">
            <v>11864676.3392857</v>
          </cell>
          <cell r="DG13">
            <v>13504771</v>
          </cell>
          <cell r="DH13">
            <v>918248</v>
          </cell>
          <cell r="DI13">
            <v>918248</v>
          </cell>
        </row>
        <row r="14">
          <cell r="D14" t="str">
            <v>Phạm Nguyễn Ngọc Quý</v>
          </cell>
          <cell r="E14" t="str">
            <v>HĐLĐ</v>
          </cell>
          <cell r="F14" t="str">
            <v>24H</v>
          </cell>
          <cell r="G14" t="str">
            <v>DSBC</v>
          </cell>
          <cell r="H14" t="str">
            <v>01/11/2024</v>
          </cell>
          <cell r="I14" t="str">
            <v>1026764251</v>
          </cell>
          <cell r="J14" t="str">
            <v>Vietcombank</v>
          </cell>
          <cell r="K14">
            <v>28</v>
          </cell>
          <cell r="L14">
            <v>29</v>
          </cell>
          <cell r="M14">
            <v>251.5</v>
          </cell>
          <cell r="N14">
            <v>56.266666666666701</v>
          </cell>
          <cell r="O14">
            <v>0</v>
          </cell>
          <cell r="P14">
            <v>0</v>
          </cell>
          <cell r="Q14">
            <v>0</v>
          </cell>
          <cell r="R14">
            <v>0</v>
          </cell>
          <cell r="S14">
            <v>5310000</v>
          </cell>
          <cell r="T14">
            <v>500000</v>
          </cell>
          <cell r="U14">
            <v>0</v>
          </cell>
          <cell r="V14">
            <v>0</v>
          </cell>
          <cell r="W14">
            <v>0</v>
          </cell>
          <cell r="X14">
            <v>0</v>
          </cell>
          <cell r="Y14">
            <v>0</v>
          </cell>
          <cell r="Z14">
            <v>0</v>
          </cell>
          <cell r="AA14">
            <v>6000000</v>
          </cell>
          <cell r="AB14">
            <v>0</v>
          </cell>
          <cell r="AC14">
            <v>0</v>
          </cell>
          <cell r="AD14">
            <v>0</v>
          </cell>
          <cell r="AE14">
            <v>6736607.1428571399</v>
          </cell>
          <cell r="AF14">
            <v>2260714.2857142901</v>
          </cell>
          <cell r="AG14">
            <v>0</v>
          </cell>
          <cell r="AH14">
            <v>0</v>
          </cell>
          <cell r="AI14">
            <v>0</v>
          </cell>
          <cell r="AJ14">
            <v>0</v>
          </cell>
          <cell r="AK14">
            <v>0</v>
          </cell>
          <cell r="AL14">
            <v>0</v>
          </cell>
          <cell r="AM14">
            <v>0</v>
          </cell>
          <cell r="AN14">
            <v>1474320</v>
          </cell>
          <cell r="AO14">
            <v>16360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10988001.428571399</v>
          </cell>
          <cell r="BF14">
            <v>929250</v>
          </cell>
          <cell r="BG14">
            <v>159300</v>
          </cell>
          <cell r="BH14">
            <v>53100</v>
          </cell>
          <cell r="BI14">
            <v>0</v>
          </cell>
          <cell r="BJ14">
            <v>1141650</v>
          </cell>
          <cell r="BK14">
            <v>424800</v>
          </cell>
          <cell r="BL14">
            <v>79650</v>
          </cell>
          <cell r="BM14">
            <v>53100</v>
          </cell>
          <cell r="BN14">
            <v>0</v>
          </cell>
          <cell r="BO14">
            <v>557550</v>
          </cell>
          <cell r="BP14">
            <v>500000</v>
          </cell>
          <cell r="BQ14">
            <v>10488001.428571399</v>
          </cell>
          <cell r="BR14">
            <v>15500000</v>
          </cell>
          <cell r="BS14">
            <v>0</v>
          </cell>
          <cell r="BT14">
            <v>0</v>
          </cell>
          <cell r="BU14">
            <v>557550</v>
          </cell>
          <cell r="BV14">
            <v>16057550</v>
          </cell>
          <cell r="BW14">
            <v>0</v>
          </cell>
          <cell r="BX14">
            <v>0</v>
          </cell>
          <cell r="BY14">
            <v>10430451</v>
          </cell>
          <cell r="BZ14">
            <v>0</v>
          </cell>
          <cell r="CA14">
            <v>0</v>
          </cell>
          <cell r="CB14">
            <v>10430451</v>
          </cell>
          <cell r="CC14">
            <v>0</v>
          </cell>
          <cell r="CD14">
            <v>10430451</v>
          </cell>
          <cell r="CE14">
            <v>0</v>
          </cell>
          <cell r="CF14" t="str">
            <v>medigo.quy.pham@gmail.com</v>
          </cell>
          <cell r="CG14" t="str">
            <v/>
          </cell>
          <cell r="CH14">
            <v>6</v>
          </cell>
          <cell r="CI14">
            <v>0</v>
          </cell>
          <cell r="CJ14">
            <v>1</v>
          </cell>
          <cell r="CK14">
            <v>11</v>
          </cell>
          <cell r="CL14">
            <v>2024</v>
          </cell>
          <cell r="CM14">
            <v>0</v>
          </cell>
          <cell r="CN14">
            <v>-23143</v>
          </cell>
          <cell r="CO14">
            <v>0</v>
          </cell>
          <cell r="CP14">
            <v>0</v>
          </cell>
          <cell r="CQ14">
            <v>0</v>
          </cell>
          <cell r="CR14">
            <v>0</v>
          </cell>
          <cell r="CS14">
            <v>0</v>
          </cell>
          <cell r="CT14">
            <v>0</v>
          </cell>
          <cell r="CU14">
            <v>0</v>
          </cell>
          <cell r="CV14">
            <v>6000000</v>
          </cell>
          <cell r="CW14">
            <v>0</v>
          </cell>
          <cell r="CX14">
            <v>0</v>
          </cell>
          <cell r="CY14" t="str">
            <v>;</v>
          </cell>
          <cell r="CZ14">
            <v>0</v>
          </cell>
          <cell r="DA14" t="str">
            <v>Phạm Nguyễn Ngọc Quý</v>
          </cell>
          <cell r="DB14">
            <v>29</v>
          </cell>
          <cell r="DC14">
            <v>251.5</v>
          </cell>
          <cell r="DD14">
            <v>56.266666666666701</v>
          </cell>
          <cell r="DE14">
            <v>6736607.1428571399</v>
          </cell>
          <cell r="DF14">
            <v>2260714.2857142901</v>
          </cell>
          <cell r="DG14">
            <v>10430451</v>
          </cell>
          <cell r="DH14">
            <v>0</v>
          </cell>
          <cell r="DI14">
            <v>0</v>
          </cell>
        </row>
        <row r="15">
          <cell r="D15" t="str">
            <v>Ngô Trần Tuyết Vy</v>
          </cell>
          <cell r="E15" t="str">
            <v>HĐLĐ</v>
          </cell>
          <cell r="F15" t="str">
            <v>24H</v>
          </cell>
          <cell r="G15" t="str">
            <v>DSBC</v>
          </cell>
          <cell r="H15">
            <v>44743</v>
          </cell>
          <cell r="I15" t="str">
            <v>060260188766</v>
          </cell>
          <cell r="J15" t="str">
            <v>Sacombank</v>
          </cell>
          <cell r="K15">
            <v>28</v>
          </cell>
          <cell r="L15">
            <v>26</v>
          </cell>
          <cell r="M15">
            <v>145.55000000000001</v>
          </cell>
          <cell r="N15">
            <v>80.783333333333303</v>
          </cell>
          <cell r="O15">
            <v>0</v>
          </cell>
          <cell r="P15">
            <v>0</v>
          </cell>
          <cell r="Q15">
            <v>0</v>
          </cell>
          <cell r="R15">
            <v>0</v>
          </cell>
          <cell r="S15">
            <v>5310000</v>
          </cell>
          <cell r="T15">
            <v>464285.71428571403</v>
          </cell>
          <cell r="U15">
            <v>0</v>
          </cell>
          <cell r="V15">
            <v>0</v>
          </cell>
          <cell r="W15">
            <v>0</v>
          </cell>
          <cell r="X15">
            <v>0</v>
          </cell>
          <cell r="Y15">
            <v>0</v>
          </cell>
          <cell r="Z15">
            <v>0</v>
          </cell>
          <cell r="AA15">
            <v>6000000</v>
          </cell>
          <cell r="AB15">
            <v>0</v>
          </cell>
          <cell r="AC15">
            <v>0</v>
          </cell>
          <cell r="AD15">
            <v>0</v>
          </cell>
          <cell r="AE15">
            <v>3898660.7142857099</v>
          </cell>
          <cell r="AF15">
            <v>3245758.92857143</v>
          </cell>
          <cell r="AG15">
            <v>0</v>
          </cell>
          <cell r="AH15">
            <v>0</v>
          </cell>
          <cell r="AI15">
            <v>0</v>
          </cell>
          <cell r="AJ15">
            <v>0</v>
          </cell>
          <cell r="AK15">
            <v>0</v>
          </cell>
          <cell r="AL15">
            <v>0</v>
          </cell>
          <cell r="AM15">
            <v>0</v>
          </cell>
          <cell r="AN15">
            <v>1457700</v>
          </cell>
          <cell r="AO15">
            <v>1300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9067705.3571428601</v>
          </cell>
          <cell r="BF15">
            <v>929250</v>
          </cell>
          <cell r="BG15">
            <v>159300</v>
          </cell>
          <cell r="BH15">
            <v>53100</v>
          </cell>
          <cell r="BI15">
            <v>0</v>
          </cell>
          <cell r="BJ15">
            <v>1141650</v>
          </cell>
          <cell r="BK15">
            <v>424800</v>
          </cell>
          <cell r="BL15">
            <v>79650</v>
          </cell>
          <cell r="BM15">
            <v>53100</v>
          </cell>
          <cell r="BN15">
            <v>0</v>
          </cell>
          <cell r="BO15">
            <v>557550</v>
          </cell>
          <cell r="BP15">
            <v>464285.71428571403</v>
          </cell>
          <cell r="BQ15">
            <v>8603419.6428571399</v>
          </cell>
          <cell r="BR15">
            <v>15500000</v>
          </cell>
          <cell r="BS15">
            <v>0</v>
          </cell>
          <cell r="BT15">
            <v>0</v>
          </cell>
          <cell r="BU15">
            <v>557550</v>
          </cell>
          <cell r="BV15">
            <v>16057550</v>
          </cell>
          <cell r="BW15">
            <v>0</v>
          </cell>
          <cell r="BX15">
            <v>0</v>
          </cell>
          <cell r="BY15">
            <v>8510155</v>
          </cell>
          <cell r="BZ15">
            <v>0</v>
          </cell>
          <cell r="CA15">
            <v>0</v>
          </cell>
          <cell r="CB15">
            <v>8510155</v>
          </cell>
          <cell r="CC15">
            <v>0</v>
          </cell>
          <cell r="CD15">
            <v>8510155</v>
          </cell>
          <cell r="CE15">
            <v>0</v>
          </cell>
          <cell r="CF15" t="str">
            <v>vy.ngo@medigoapp.com</v>
          </cell>
          <cell r="CG15" t="str">
            <v/>
          </cell>
          <cell r="CH15">
            <v>3</v>
          </cell>
          <cell r="CI15">
            <v>2.5</v>
          </cell>
          <cell r="CJ15">
            <v>14</v>
          </cell>
          <cell r="CK15">
            <v>2</v>
          </cell>
          <cell r="CL15">
            <v>2021</v>
          </cell>
          <cell r="CM15">
            <v>0</v>
          </cell>
          <cell r="CN15">
            <v>-23098</v>
          </cell>
          <cell r="CO15">
            <v>0</v>
          </cell>
          <cell r="CP15">
            <v>0</v>
          </cell>
          <cell r="CQ15">
            <v>0</v>
          </cell>
          <cell r="CR15">
            <v>0</v>
          </cell>
          <cell r="CS15">
            <v>0</v>
          </cell>
          <cell r="CT15">
            <v>0</v>
          </cell>
          <cell r="CU15">
            <v>0</v>
          </cell>
          <cell r="CV15">
            <v>6000000</v>
          </cell>
          <cell r="CW15">
            <v>0</v>
          </cell>
          <cell r="CX15">
            <v>0</v>
          </cell>
          <cell r="CY15" t="str">
            <v>;</v>
          </cell>
          <cell r="CZ15">
            <v>0</v>
          </cell>
          <cell r="DA15" t="str">
            <v>Ngô Trần Tuyết Vy</v>
          </cell>
          <cell r="DB15">
            <v>26</v>
          </cell>
          <cell r="DC15">
            <v>145.55000000000001</v>
          </cell>
          <cell r="DD15">
            <v>80.783333333333303</v>
          </cell>
          <cell r="DE15">
            <v>5425803.8031249996</v>
          </cell>
          <cell r="DF15">
            <v>4517154.0765624996</v>
          </cell>
          <cell r="DG15">
            <v>11308694</v>
          </cell>
          <cell r="DH15">
            <v>0</v>
          </cell>
          <cell r="DI15">
            <v>0</v>
          </cell>
        </row>
        <row r="16">
          <cell r="D16" t="str">
            <v>Hạ Ngân Khánh</v>
          </cell>
          <cell r="E16" t="str">
            <v>HĐLĐ</v>
          </cell>
          <cell r="F16" t="str">
            <v>24H</v>
          </cell>
          <cell r="G16" t="str">
            <v>DSBC</v>
          </cell>
          <cell r="H16" t="str">
            <v>23/06/2025</v>
          </cell>
          <cell r="I16" t="str">
            <v>109873777758</v>
          </cell>
          <cell r="J16" t="str">
            <v>VietinBank</v>
          </cell>
          <cell r="K16">
            <v>28</v>
          </cell>
          <cell r="L16">
            <v>9</v>
          </cell>
          <cell r="M16">
            <v>7.8666666666666698</v>
          </cell>
          <cell r="N16">
            <v>59.533333333333303</v>
          </cell>
          <cell r="O16">
            <v>0</v>
          </cell>
          <cell r="P16">
            <v>0</v>
          </cell>
          <cell r="Q16">
            <v>0</v>
          </cell>
          <cell r="R16">
            <v>0</v>
          </cell>
          <cell r="S16">
            <v>0</v>
          </cell>
          <cell r="T16">
            <v>160714.285714286</v>
          </cell>
          <cell r="U16">
            <v>0</v>
          </cell>
          <cell r="V16">
            <v>0</v>
          </cell>
          <cell r="W16">
            <v>0</v>
          </cell>
          <cell r="X16">
            <v>0</v>
          </cell>
          <cell r="Y16">
            <v>0</v>
          </cell>
          <cell r="Z16">
            <v>0</v>
          </cell>
          <cell r="AA16">
            <v>6000000</v>
          </cell>
          <cell r="AB16">
            <v>0</v>
          </cell>
          <cell r="AC16">
            <v>0</v>
          </cell>
          <cell r="AD16">
            <v>0</v>
          </cell>
          <cell r="AE16">
            <v>210714.285714286</v>
          </cell>
          <cell r="AF16">
            <v>2391964.2857142901</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2763392.8571428601</v>
          </cell>
          <cell r="BF16">
            <v>0</v>
          </cell>
          <cell r="BG16">
            <v>0</v>
          </cell>
          <cell r="BH16">
            <v>0</v>
          </cell>
          <cell r="BI16">
            <v>0</v>
          </cell>
          <cell r="BJ16">
            <v>0</v>
          </cell>
          <cell r="BK16">
            <v>0</v>
          </cell>
          <cell r="BL16">
            <v>0</v>
          </cell>
          <cell r="BM16">
            <v>0</v>
          </cell>
          <cell r="BN16">
            <v>0</v>
          </cell>
          <cell r="BO16">
            <v>0</v>
          </cell>
          <cell r="BP16">
            <v>160714.285714286</v>
          </cell>
          <cell r="BQ16">
            <v>2602678.57142857</v>
          </cell>
          <cell r="BR16">
            <v>15500000</v>
          </cell>
          <cell r="BS16">
            <v>0</v>
          </cell>
          <cell r="BT16">
            <v>0</v>
          </cell>
          <cell r="BU16">
            <v>0</v>
          </cell>
          <cell r="BV16">
            <v>15500000</v>
          </cell>
          <cell r="BW16">
            <v>0</v>
          </cell>
          <cell r="BX16">
            <v>0</v>
          </cell>
          <cell r="BY16">
            <v>2763393</v>
          </cell>
          <cell r="BZ16">
            <v>0</v>
          </cell>
          <cell r="CA16">
            <v>0</v>
          </cell>
          <cell r="CB16">
            <v>2763393</v>
          </cell>
          <cell r="CC16">
            <v>0</v>
          </cell>
          <cell r="CD16">
            <v>2763393</v>
          </cell>
          <cell r="CE16">
            <v>0</v>
          </cell>
          <cell r="CF16" t="str">
            <v>medigo.ngankhanh.ha@gmail.com</v>
          </cell>
          <cell r="CG16" t="str">
            <v/>
          </cell>
          <cell r="CH16">
            <v>9</v>
          </cell>
          <cell r="CI16">
            <v>0</v>
          </cell>
          <cell r="CJ16">
            <v>23</v>
          </cell>
          <cell r="CK16">
            <v>6</v>
          </cell>
          <cell r="CL16">
            <v>2025</v>
          </cell>
          <cell r="CM16">
            <v>0</v>
          </cell>
          <cell r="CN16">
            <v>-23150</v>
          </cell>
          <cell r="CO16">
            <v>0</v>
          </cell>
          <cell r="CP16">
            <v>0</v>
          </cell>
          <cell r="CQ16">
            <v>0</v>
          </cell>
          <cell r="CR16">
            <v>0</v>
          </cell>
          <cell r="CS16">
            <v>0</v>
          </cell>
          <cell r="CT16">
            <v>0</v>
          </cell>
          <cell r="CU16">
            <v>0</v>
          </cell>
          <cell r="CV16">
            <v>6000000</v>
          </cell>
          <cell r="CW16">
            <v>0</v>
          </cell>
          <cell r="CX16">
            <v>0</v>
          </cell>
          <cell r="CY16" t="str">
            <v>;</v>
          </cell>
          <cell r="CZ16">
            <v>0</v>
          </cell>
          <cell r="DA16" t="str">
            <v>Hạ Ngân Khánh</v>
          </cell>
          <cell r="DB16">
            <v>9</v>
          </cell>
          <cell r="DC16">
            <v>7.8666666666666698</v>
          </cell>
          <cell r="DD16">
            <v>59.533333333333303</v>
          </cell>
          <cell r="DE16">
            <v>210714.285714286</v>
          </cell>
          <cell r="DF16">
            <v>2391964.2857142901</v>
          </cell>
          <cell r="DG16">
            <v>2763393</v>
          </cell>
          <cell r="DH16">
            <v>0</v>
          </cell>
          <cell r="DI16">
            <v>0</v>
          </cell>
        </row>
        <row r="17">
          <cell r="D17">
            <v>0</v>
          </cell>
          <cell r="E17">
            <v>0</v>
          </cell>
          <cell r="F17">
            <v>0</v>
          </cell>
          <cell r="G17">
            <v>0</v>
          </cell>
          <cell r="H17">
            <v>0</v>
          </cell>
          <cell r="I17">
            <v>0</v>
          </cell>
          <cell r="J17">
            <v>0</v>
          </cell>
          <cell r="K17">
            <v>168</v>
          </cell>
          <cell r="L17">
            <v>145</v>
          </cell>
          <cell r="M17">
            <v>881.06666666666695</v>
          </cell>
          <cell r="N17">
            <v>548.18333333333305</v>
          </cell>
          <cell r="O17">
            <v>0</v>
          </cell>
          <cell r="P17">
            <v>0</v>
          </cell>
          <cell r="Q17">
            <v>0</v>
          </cell>
          <cell r="R17">
            <v>0</v>
          </cell>
          <cell r="S17">
            <v>26550000</v>
          </cell>
          <cell r="T17">
            <v>2553571.42857143</v>
          </cell>
          <cell r="U17">
            <v>0</v>
          </cell>
          <cell r="V17">
            <v>0</v>
          </cell>
          <cell r="W17">
            <v>0</v>
          </cell>
          <cell r="X17">
            <v>0</v>
          </cell>
          <cell r="Y17">
            <v>0</v>
          </cell>
          <cell r="Z17">
            <v>0</v>
          </cell>
          <cell r="AA17">
            <v>36000000</v>
          </cell>
          <cell r="AB17">
            <v>0</v>
          </cell>
          <cell r="AC17">
            <v>0</v>
          </cell>
          <cell r="AD17">
            <v>0</v>
          </cell>
          <cell r="AE17">
            <v>23600000</v>
          </cell>
          <cell r="AF17">
            <v>22025223.214285702</v>
          </cell>
          <cell r="AG17">
            <v>0</v>
          </cell>
          <cell r="AH17">
            <v>0</v>
          </cell>
          <cell r="AI17">
            <v>0</v>
          </cell>
          <cell r="AJ17">
            <v>500000</v>
          </cell>
          <cell r="AK17">
            <v>0</v>
          </cell>
          <cell r="AL17">
            <v>1000000</v>
          </cell>
          <cell r="AM17">
            <v>0</v>
          </cell>
          <cell r="AN17">
            <v>7724960</v>
          </cell>
          <cell r="AO17">
            <v>64410</v>
          </cell>
          <cell r="AP17">
            <v>0</v>
          </cell>
          <cell r="AQ17">
            <v>500000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57968164.642857097</v>
          </cell>
          <cell r="BF17">
            <v>4646250</v>
          </cell>
          <cell r="BG17">
            <v>796500</v>
          </cell>
          <cell r="BH17">
            <v>265500</v>
          </cell>
          <cell r="BI17">
            <v>0</v>
          </cell>
          <cell r="BJ17">
            <v>5708250</v>
          </cell>
          <cell r="BK17">
            <v>2124000</v>
          </cell>
          <cell r="BL17">
            <v>398250</v>
          </cell>
          <cell r="BM17">
            <v>265500</v>
          </cell>
          <cell r="BN17">
            <v>0</v>
          </cell>
          <cell r="BO17">
            <v>2787750</v>
          </cell>
          <cell r="BP17">
            <v>2553571.42857143</v>
          </cell>
          <cell r="BQ17">
            <v>55414593.214285702</v>
          </cell>
          <cell r="BR17">
            <v>93000000</v>
          </cell>
          <cell r="BS17">
            <v>0</v>
          </cell>
          <cell r="BT17">
            <v>0</v>
          </cell>
          <cell r="BU17">
            <v>2787750</v>
          </cell>
          <cell r="BV17">
            <v>95787750</v>
          </cell>
          <cell r="BW17">
            <v>0</v>
          </cell>
          <cell r="BX17">
            <v>0</v>
          </cell>
          <cell r="BY17">
            <v>55180414</v>
          </cell>
          <cell r="BZ17">
            <v>0</v>
          </cell>
          <cell r="CA17">
            <v>0</v>
          </cell>
          <cell r="CB17">
            <v>55180414</v>
          </cell>
          <cell r="CC17">
            <v>0</v>
          </cell>
          <cell r="CD17">
            <v>55180414</v>
          </cell>
          <cell r="CE17">
            <v>0</v>
          </cell>
          <cell r="CF17">
            <v>0</v>
          </cell>
          <cell r="CG17">
            <v>0</v>
          </cell>
          <cell r="CH17">
            <v>0</v>
          </cell>
          <cell r="CI17" t="e">
            <v>#N/A</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t="e">
            <v>#N/A</v>
          </cell>
          <cell r="DB17">
            <v>0</v>
          </cell>
          <cell r="DC17">
            <v>0</v>
          </cell>
          <cell r="DD17">
            <v>0</v>
          </cell>
          <cell r="DE17">
            <v>0</v>
          </cell>
          <cell r="DF17">
            <v>0</v>
          </cell>
          <cell r="DG17">
            <v>0</v>
          </cell>
          <cell r="DH17">
            <v>0</v>
          </cell>
          <cell r="DI17">
            <v>0</v>
          </cell>
        </row>
        <row r="18">
          <cell r="D18" t="str">
            <v>Phạm Thị Nghĩa Hương</v>
          </cell>
          <cell r="E18" t="str">
            <v>HĐLĐ</v>
          </cell>
          <cell r="F18" t="str">
            <v>Đỗ Quang Đẩu</v>
          </cell>
          <cell r="G18" t="str">
            <v>DSBC</v>
          </cell>
          <cell r="H18">
            <v>45575</v>
          </cell>
          <cell r="I18" t="str">
            <v>0968249073</v>
          </cell>
          <cell r="J18" t="str">
            <v>Mb bank</v>
          </cell>
          <cell r="K18">
            <v>28</v>
          </cell>
          <cell r="L18">
            <v>15</v>
          </cell>
          <cell r="M18">
            <v>106.466666666667</v>
          </cell>
          <cell r="N18">
            <v>40.0833333333333</v>
          </cell>
          <cell r="O18">
            <v>0</v>
          </cell>
          <cell r="P18">
            <v>0</v>
          </cell>
          <cell r="Q18">
            <v>0</v>
          </cell>
          <cell r="R18">
            <v>0</v>
          </cell>
          <cell r="S18">
            <v>5310000</v>
          </cell>
          <cell r="T18">
            <v>267857.14285714302</v>
          </cell>
          <cell r="U18">
            <v>0</v>
          </cell>
          <cell r="V18">
            <v>0</v>
          </cell>
          <cell r="W18">
            <v>0</v>
          </cell>
          <cell r="X18">
            <v>0</v>
          </cell>
          <cell r="Y18">
            <v>0</v>
          </cell>
          <cell r="Z18">
            <v>0</v>
          </cell>
          <cell r="AA18">
            <v>6000000</v>
          </cell>
          <cell r="AB18">
            <v>0</v>
          </cell>
          <cell r="AC18">
            <v>0</v>
          </cell>
          <cell r="AD18">
            <v>0</v>
          </cell>
          <cell r="AE18">
            <v>2851785.7142857099</v>
          </cell>
          <cell r="AF18">
            <v>1610491.07142857</v>
          </cell>
          <cell r="AG18">
            <v>0</v>
          </cell>
          <cell r="AH18">
            <v>0</v>
          </cell>
          <cell r="AI18">
            <v>0</v>
          </cell>
          <cell r="AJ18">
            <v>0</v>
          </cell>
          <cell r="AK18">
            <v>0</v>
          </cell>
          <cell r="AL18">
            <v>0</v>
          </cell>
          <cell r="AM18">
            <v>0</v>
          </cell>
          <cell r="AN18">
            <v>0</v>
          </cell>
          <cell r="AO18">
            <v>0</v>
          </cell>
          <cell r="AP18">
            <v>0</v>
          </cell>
          <cell r="AQ18">
            <v>46000</v>
          </cell>
          <cell r="AR18">
            <v>0</v>
          </cell>
          <cell r="AS18">
            <v>0</v>
          </cell>
          <cell r="AT18">
            <v>0</v>
          </cell>
          <cell r="AU18">
            <v>0</v>
          </cell>
          <cell r="AV18">
            <v>0</v>
          </cell>
          <cell r="AW18">
            <v>0</v>
          </cell>
          <cell r="AX18">
            <v>0</v>
          </cell>
          <cell r="AY18">
            <v>0</v>
          </cell>
          <cell r="AZ18">
            <v>200000</v>
          </cell>
          <cell r="BA18">
            <v>0</v>
          </cell>
          <cell r="BB18">
            <v>300000</v>
          </cell>
          <cell r="BC18">
            <v>0</v>
          </cell>
          <cell r="BD18">
            <v>0</v>
          </cell>
          <cell r="BE18">
            <v>4276133.92857143</v>
          </cell>
          <cell r="BF18">
            <v>929250</v>
          </cell>
          <cell r="BG18">
            <v>46875</v>
          </cell>
          <cell r="BH18">
            <v>8035.7142857142899</v>
          </cell>
          <cell r="BI18">
            <v>0</v>
          </cell>
          <cell r="BJ18">
            <v>0</v>
          </cell>
          <cell r="BK18">
            <v>54910.714285714297</v>
          </cell>
          <cell r="BL18">
            <v>21428.571428571398</v>
          </cell>
          <cell r="BM18">
            <v>4017.8571428571399</v>
          </cell>
          <cell r="BN18">
            <v>0</v>
          </cell>
          <cell r="BO18">
            <v>80357.142857142899</v>
          </cell>
          <cell r="BP18">
            <v>105803.571428571</v>
          </cell>
          <cell r="BQ18">
            <v>4170330.3571428601</v>
          </cell>
          <cell r="BR18">
            <v>15500000</v>
          </cell>
          <cell r="BS18">
            <v>0</v>
          </cell>
          <cell r="BT18">
            <v>0</v>
          </cell>
          <cell r="BU18">
            <v>80357.142857142899</v>
          </cell>
          <cell r="BV18">
            <v>15580357.142857101</v>
          </cell>
          <cell r="BW18">
            <v>0</v>
          </cell>
          <cell r="BX18">
            <v>0</v>
          </cell>
          <cell r="BY18">
            <v>4195777</v>
          </cell>
          <cell r="BZ18">
            <v>0</v>
          </cell>
          <cell r="CA18">
            <v>0</v>
          </cell>
          <cell r="CB18">
            <v>4195777</v>
          </cell>
          <cell r="CC18">
            <v>0</v>
          </cell>
          <cell r="CD18">
            <v>4195777</v>
          </cell>
          <cell r="CE18">
            <v>0</v>
          </cell>
          <cell r="CF18" t="str">
            <v>medigo.huong.pham@gmail.com</v>
          </cell>
          <cell r="CG18" t="str">
            <v>Không báo cáo tiền lấy két chạy hàng ca 3- 03/04/2026: 100.000đ
Xuất HD1031338 quá thời gian : 100.000đ</v>
          </cell>
          <cell r="CH18">
            <v>10</v>
          </cell>
          <cell r="CI18">
            <v>2.5</v>
          </cell>
          <cell r="CJ18">
            <v>10</v>
          </cell>
          <cell r="CK18">
            <v>10</v>
          </cell>
          <cell r="CL18">
            <v>2024</v>
          </cell>
          <cell r="CM18">
            <v>0</v>
          </cell>
          <cell r="CN18">
            <v>17</v>
          </cell>
          <cell r="CO18">
            <v>0</v>
          </cell>
          <cell r="CP18">
            <v>0</v>
          </cell>
          <cell r="CQ18">
            <v>1</v>
          </cell>
          <cell r="CR18">
            <v>0</v>
          </cell>
          <cell r="CS18">
            <v>0</v>
          </cell>
          <cell r="CT18">
            <v>0</v>
          </cell>
          <cell r="CU18">
            <v>0</v>
          </cell>
          <cell r="CV18">
            <v>6000000</v>
          </cell>
          <cell r="CW18">
            <v>0</v>
          </cell>
          <cell r="CX18" t="str">
            <v>Không báo cáo tiền lấy két chạy hàng ca 3- 03/04/2026: 100.000đ
Xuất HD1031338 quá thời gian : 100.000đ</v>
          </cell>
          <cell r="CY18" t="str">
            <v>; Không báo cáo tiền lấy két chạy hàng ca 3- 03/04/2026: 100.000đ
Xuất HD1031338 quá thời gian : 100.000đ</v>
          </cell>
          <cell r="CZ18">
            <v>0</v>
          </cell>
          <cell r="DA18" t="str">
            <v>Phạm Thị Nghĩa Hương</v>
          </cell>
          <cell r="DB18">
            <v>15</v>
          </cell>
          <cell r="DC18">
            <v>106.466666666667</v>
          </cell>
          <cell r="DD18">
            <v>40.0833333333333</v>
          </cell>
          <cell r="DE18">
            <v>2851785.7142857099</v>
          </cell>
          <cell r="DF18">
            <v>1610491.07142857</v>
          </cell>
          <cell r="DG18">
            <v>4195777</v>
          </cell>
          <cell r="DH18">
            <v>0</v>
          </cell>
          <cell r="DI18">
            <v>0</v>
          </cell>
        </row>
        <row r="19">
          <cell r="D19" t="str">
            <v>Huỳnh Thị Kim Ngân</v>
          </cell>
          <cell r="E19" t="str">
            <v>HĐLĐ</v>
          </cell>
          <cell r="F19" t="str">
            <v>Đỗ Quang Đẩu</v>
          </cell>
          <cell r="G19" t="str">
            <v>DSBC</v>
          </cell>
          <cell r="H19" t="str">
            <v>4/9/2024</v>
          </cell>
          <cell r="I19" t="str">
            <v>00199839396666</v>
          </cell>
          <cell r="J19" t="str">
            <v>MB Bank</v>
          </cell>
          <cell r="K19">
            <v>28</v>
          </cell>
          <cell r="L19">
            <v>14</v>
          </cell>
          <cell r="M19">
            <v>75.45</v>
          </cell>
          <cell r="N19">
            <v>0</v>
          </cell>
          <cell r="O19">
            <v>0</v>
          </cell>
          <cell r="P19">
            <v>0</v>
          </cell>
          <cell r="Q19">
            <v>0</v>
          </cell>
          <cell r="R19">
            <v>0</v>
          </cell>
          <cell r="S19">
            <v>5310000</v>
          </cell>
          <cell r="T19">
            <v>250000</v>
          </cell>
          <cell r="U19">
            <v>0</v>
          </cell>
          <cell r="V19">
            <v>0</v>
          </cell>
          <cell r="W19">
            <v>0</v>
          </cell>
          <cell r="X19">
            <v>0</v>
          </cell>
          <cell r="Y19">
            <v>0</v>
          </cell>
          <cell r="Z19">
            <v>0</v>
          </cell>
          <cell r="AA19">
            <v>6000000</v>
          </cell>
          <cell r="AB19">
            <v>0</v>
          </cell>
          <cell r="AC19">
            <v>0</v>
          </cell>
          <cell r="AD19">
            <v>0</v>
          </cell>
          <cell r="AE19">
            <v>2020982.1428571399</v>
          </cell>
          <cell r="AF19">
            <v>0</v>
          </cell>
          <cell r="AG19">
            <v>0</v>
          </cell>
          <cell r="AH19">
            <v>0</v>
          </cell>
          <cell r="AI19">
            <v>0</v>
          </cell>
          <cell r="AJ19">
            <v>0</v>
          </cell>
          <cell r="AK19">
            <v>0</v>
          </cell>
          <cell r="AL19">
            <v>0</v>
          </cell>
          <cell r="AM19">
            <v>0</v>
          </cell>
          <cell r="AN19">
            <v>188400</v>
          </cell>
          <cell r="AO19">
            <v>11565</v>
          </cell>
          <cell r="AP19">
            <v>0</v>
          </cell>
          <cell r="AQ19">
            <v>316780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2787727.1428571399</v>
          </cell>
          <cell r="BF19">
            <v>929250</v>
          </cell>
          <cell r="BG19">
            <v>159300</v>
          </cell>
          <cell r="BH19">
            <v>53100</v>
          </cell>
          <cell r="BI19">
            <v>0</v>
          </cell>
          <cell r="BJ19">
            <v>1141650</v>
          </cell>
          <cell r="BK19">
            <v>424800</v>
          </cell>
          <cell r="BL19">
            <v>79650</v>
          </cell>
          <cell r="BM19">
            <v>53100</v>
          </cell>
          <cell r="BN19">
            <v>0</v>
          </cell>
          <cell r="BO19">
            <v>557550</v>
          </cell>
          <cell r="BP19">
            <v>250000</v>
          </cell>
          <cell r="BQ19">
            <v>2537727.1428571399</v>
          </cell>
          <cell r="BR19">
            <v>15500000</v>
          </cell>
          <cell r="BS19">
            <v>0</v>
          </cell>
          <cell r="BT19">
            <v>0</v>
          </cell>
          <cell r="BU19">
            <v>557550</v>
          </cell>
          <cell r="BV19">
            <v>16057550</v>
          </cell>
          <cell r="BW19">
            <v>0</v>
          </cell>
          <cell r="BX19">
            <v>0</v>
          </cell>
          <cell r="BY19">
            <v>2230177</v>
          </cell>
          <cell r="BZ19">
            <v>0</v>
          </cell>
          <cell r="CA19">
            <v>0</v>
          </cell>
          <cell r="CB19">
            <v>2230177</v>
          </cell>
          <cell r="CC19">
            <v>0</v>
          </cell>
          <cell r="CD19">
            <v>2230177</v>
          </cell>
          <cell r="CE19">
            <v>0</v>
          </cell>
          <cell r="CF19" t="str">
            <v>medigo.ngan.huynh@gmail.com</v>
          </cell>
          <cell r="CG19" t="str">
            <v>.</v>
          </cell>
          <cell r="CH19">
            <v>7</v>
          </cell>
          <cell r="CI19">
            <v>0</v>
          </cell>
          <cell r="CJ19">
            <v>4</v>
          </cell>
          <cell r="CK19">
            <v>9</v>
          </cell>
          <cell r="CL19">
            <v>2024</v>
          </cell>
          <cell r="CM19">
            <v>0</v>
          </cell>
          <cell r="CN19">
            <v>-23141</v>
          </cell>
          <cell r="CO19">
            <v>0</v>
          </cell>
          <cell r="CP19">
            <v>0</v>
          </cell>
          <cell r="CQ19">
            <v>0</v>
          </cell>
          <cell r="CR19">
            <v>0</v>
          </cell>
          <cell r="CS19">
            <v>0</v>
          </cell>
          <cell r="CT19">
            <v>0</v>
          </cell>
          <cell r="CU19">
            <v>0</v>
          </cell>
          <cell r="CV19">
            <v>6000000</v>
          </cell>
          <cell r="CW19">
            <v>0</v>
          </cell>
          <cell r="CX19" t="str">
            <v>.</v>
          </cell>
          <cell r="CY19" t="str">
            <v>; .</v>
          </cell>
          <cell r="CZ19">
            <v>0</v>
          </cell>
          <cell r="DA19" t="str">
            <v>Huỳnh Thị Kim Ngân</v>
          </cell>
          <cell r="DB19">
            <v>9</v>
          </cell>
          <cell r="DC19">
            <v>75.45</v>
          </cell>
          <cell r="DD19">
            <v>0</v>
          </cell>
          <cell r="DE19">
            <v>2020982.1428571399</v>
          </cell>
          <cell r="DF19">
            <v>0</v>
          </cell>
          <cell r="DG19">
            <v>2140891</v>
          </cell>
          <cell r="DH19">
            <v>89286</v>
          </cell>
          <cell r="DI19">
            <v>89286</v>
          </cell>
        </row>
        <row r="20">
          <cell r="D20" t="str">
            <v>Trần Thiên Phát</v>
          </cell>
          <cell r="E20" t="str">
            <v>HĐLĐ</v>
          </cell>
          <cell r="F20" t="str">
            <v>Đỗ Quang Đẩu</v>
          </cell>
          <cell r="G20" t="str">
            <v>DSBC</v>
          </cell>
          <cell r="H20" t="str">
            <v>21/07/2025</v>
          </cell>
          <cell r="I20" t="str">
            <v>0345611564</v>
          </cell>
          <cell r="J20" t="str">
            <v>Mbbank</v>
          </cell>
          <cell r="K20">
            <v>28</v>
          </cell>
          <cell r="L20">
            <v>30</v>
          </cell>
          <cell r="M20">
            <v>16</v>
          </cell>
          <cell r="N20">
            <v>280.89999999999998</v>
          </cell>
          <cell r="O20">
            <v>0</v>
          </cell>
          <cell r="P20">
            <v>0</v>
          </cell>
          <cell r="Q20">
            <v>0</v>
          </cell>
          <cell r="R20">
            <v>0</v>
          </cell>
          <cell r="S20">
            <v>5310000</v>
          </cell>
          <cell r="T20">
            <v>500000</v>
          </cell>
          <cell r="U20">
            <v>0</v>
          </cell>
          <cell r="V20">
            <v>0</v>
          </cell>
          <cell r="W20">
            <v>0</v>
          </cell>
          <cell r="X20">
            <v>0</v>
          </cell>
          <cell r="Y20">
            <v>0</v>
          </cell>
          <cell r="Z20">
            <v>0</v>
          </cell>
          <cell r="AA20">
            <v>6000000</v>
          </cell>
          <cell r="AB20">
            <v>0</v>
          </cell>
          <cell r="AC20">
            <v>0</v>
          </cell>
          <cell r="AD20">
            <v>0</v>
          </cell>
          <cell r="AE20">
            <v>428571.42857142899</v>
          </cell>
          <cell r="AF20">
            <v>11286160.7142857</v>
          </cell>
          <cell r="AG20">
            <v>0</v>
          </cell>
          <cell r="AH20">
            <v>0</v>
          </cell>
          <cell r="AI20">
            <v>0</v>
          </cell>
          <cell r="AJ20">
            <v>0</v>
          </cell>
          <cell r="AK20">
            <v>0</v>
          </cell>
          <cell r="AL20">
            <v>0</v>
          </cell>
          <cell r="AM20">
            <v>0</v>
          </cell>
          <cell r="AN20">
            <v>568400</v>
          </cell>
          <cell r="AO20">
            <v>17225</v>
          </cell>
          <cell r="AP20">
            <v>0</v>
          </cell>
          <cell r="AQ20">
            <v>571068</v>
          </cell>
          <cell r="AR20">
            <v>0</v>
          </cell>
          <cell r="AS20">
            <v>0</v>
          </cell>
          <cell r="AT20">
            <v>0</v>
          </cell>
          <cell r="AU20">
            <v>0</v>
          </cell>
          <cell r="AV20">
            <v>0</v>
          </cell>
          <cell r="AW20">
            <v>0</v>
          </cell>
          <cell r="AX20">
            <v>0</v>
          </cell>
          <cell r="AY20">
            <v>0</v>
          </cell>
          <cell r="AZ20">
            <v>0</v>
          </cell>
          <cell r="BA20">
            <v>127200</v>
          </cell>
          <cell r="BB20">
            <v>0</v>
          </cell>
          <cell r="BC20">
            <v>0</v>
          </cell>
          <cell r="BD20">
            <v>0</v>
          </cell>
          <cell r="BE20">
            <v>13244225.142857101</v>
          </cell>
          <cell r="BF20">
            <v>929250</v>
          </cell>
          <cell r="BG20">
            <v>159300</v>
          </cell>
          <cell r="BH20">
            <v>53100</v>
          </cell>
          <cell r="BI20">
            <v>0</v>
          </cell>
          <cell r="BJ20">
            <v>1141650</v>
          </cell>
          <cell r="BK20">
            <v>424800</v>
          </cell>
          <cell r="BL20">
            <v>79650</v>
          </cell>
          <cell r="BM20">
            <v>53100</v>
          </cell>
          <cell r="BN20">
            <v>0</v>
          </cell>
          <cell r="BO20">
            <v>557550</v>
          </cell>
          <cell r="BP20">
            <v>500000</v>
          </cell>
          <cell r="BQ20">
            <v>12744225.142857101</v>
          </cell>
          <cell r="BR20">
            <v>15500000</v>
          </cell>
          <cell r="BS20">
            <v>0</v>
          </cell>
          <cell r="BT20">
            <v>0</v>
          </cell>
          <cell r="BU20">
            <v>557550</v>
          </cell>
          <cell r="BV20">
            <v>16057550</v>
          </cell>
          <cell r="BW20">
            <v>0</v>
          </cell>
          <cell r="BX20">
            <v>0</v>
          </cell>
          <cell r="BY20">
            <v>12686675</v>
          </cell>
          <cell r="BZ20">
            <v>0</v>
          </cell>
          <cell r="CA20">
            <v>0</v>
          </cell>
          <cell r="CB20">
            <v>12686675</v>
          </cell>
          <cell r="CC20">
            <v>0</v>
          </cell>
          <cell r="CD20">
            <v>12686675</v>
          </cell>
          <cell r="CE20">
            <v>0</v>
          </cell>
          <cell r="CF20" t="str">
            <v>medigo.thienphat.tran@gmail.com</v>
          </cell>
          <cell r="CG20" t="str">
            <v>quên nhập mã giảm giá 2,000d- 76M185OV : 127.200</v>
          </cell>
          <cell r="CH20">
            <v>8</v>
          </cell>
          <cell r="CI20">
            <v>0</v>
          </cell>
          <cell r="CJ20">
            <v>21</v>
          </cell>
          <cell r="CK20">
            <v>7</v>
          </cell>
          <cell r="CL20">
            <v>2025</v>
          </cell>
          <cell r="CM20">
            <v>0</v>
          </cell>
          <cell r="CN20">
            <v>-23151</v>
          </cell>
          <cell r="CO20">
            <v>0</v>
          </cell>
          <cell r="CP20">
            <v>0</v>
          </cell>
          <cell r="CQ20">
            <v>0</v>
          </cell>
          <cell r="CR20">
            <v>0</v>
          </cell>
          <cell r="CS20">
            <v>0</v>
          </cell>
          <cell r="CT20">
            <v>0</v>
          </cell>
          <cell r="CU20">
            <v>0</v>
          </cell>
          <cell r="CV20">
            <v>6000000</v>
          </cell>
          <cell r="CW20">
            <v>0</v>
          </cell>
          <cell r="CX20" t="str">
            <v>quên nhập mã giảm giá 2,000d- 76M185OV : 127.200</v>
          </cell>
          <cell r="CY20" t="str">
            <v>; quên nhập mã giảm giá 2,000d- 76M185OV : 127.200</v>
          </cell>
          <cell r="CZ20">
            <v>0</v>
          </cell>
          <cell r="DA20" t="str">
            <v>Trần Thiên Phát</v>
          </cell>
          <cell r="DB20">
            <v>30</v>
          </cell>
          <cell r="DC20">
            <v>16</v>
          </cell>
          <cell r="DD20">
            <v>280.89999999999998</v>
          </cell>
          <cell r="DE20">
            <v>428571.42857142899</v>
          </cell>
          <cell r="DF20">
            <v>11286160.7142857</v>
          </cell>
          <cell r="DG20">
            <v>12686675</v>
          </cell>
          <cell r="DH20">
            <v>0</v>
          </cell>
          <cell r="DI20">
            <v>0</v>
          </cell>
        </row>
        <row r="21">
          <cell r="D21" t="str">
            <v>Ngô Thị Thanh Thắm</v>
          </cell>
          <cell r="E21" t="str">
            <v>HĐLĐ</v>
          </cell>
          <cell r="F21" t="str">
            <v>Đỗ Quang Đẩu</v>
          </cell>
          <cell r="G21" t="str">
            <v>CHT</v>
          </cell>
          <cell r="H21">
            <v>45524</v>
          </cell>
          <cell r="I21" t="str">
            <v>0431000219840</v>
          </cell>
          <cell r="J21" t="str">
            <v>Vietcombank</v>
          </cell>
          <cell r="K21">
            <v>28</v>
          </cell>
          <cell r="L21">
            <v>29</v>
          </cell>
          <cell r="M21">
            <v>286.89999999999998</v>
          </cell>
          <cell r="N21">
            <v>0</v>
          </cell>
          <cell r="O21">
            <v>0</v>
          </cell>
          <cell r="P21">
            <v>0</v>
          </cell>
          <cell r="Q21">
            <v>0</v>
          </cell>
          <cell r="R21">
            <v>0</v>
          </cell>
          <cell r="S21">
            <v>5310000</v>
          </cell>
          <cell r="T21">
            <v>500000</v>
          </cell>
          <cell r="U21">
            <v>0</v>
          </cell>
          <cell r="V21">
            <v>0</v>
          </cell>
          <cell r="W21">
            <v>0</v>
          </cell>
          <cell r="X21">
            <v>0</v>
          </cell>
          <cell r="Y21">
            <v>0</v>
          </cell>
          <cell r="Z21">
            <v>0</v>
          </cell>
          <cell r="AA21">
            <v>6000000</v>
          </cell>
          <cell r="AB21">
            <v>0</v>
          </cell>
          <cell r="AC21">
            <v>0</v>
          </cell>
          <cell r="AD21">
            <v>0</v>
          </cell>
          <cell r="AE21">
            <v>7684821.42857143</v>
          </cell>
          <cell r="AF21">
            <v>0</v>
          </cell>
          <cell r="AG21">
            <v>0</v>
          </cell>
          <cell r="AH21">
            <v>0</v>
          </cell>
          <cell r="AI21">
            <v>0</v>
          </cell>
          <cell r="AJ21">
            <v>1000000</v>
          </cell>
          <cell r="AK21">
            <v>0</v>
          </cell>
          <cell r="AL21">
            <v>0</v>
          </cell>
          <cell r="AM21">
            <v>0</v>
          </cell>
          <cell r="AN21">
            <v>579200</v>
          </cell>
          <cell r="AO21">
            <v>4730</v>
          </cell>
          <cell r="AP21">
            <v>0</v>
          </cell>
          <cell r="AQ21">
            <v>2153520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11922271.428571399</v>
          </cell>
          <cell r="BF21">
            <v>929250</v>
          </cell>
          <cell r="BG21">
            <v>159300</v>
          </cell>
          <cell r="BH21">
            <v>53100</v>
          </cell>
          <cell r="BI21">
            <v>0</v>
          </cell>
          <cell r="BJ21">
            <v>1141650</v>
          </cell>
          <cell r="BK21">
            <v>424800</v>
          </cell>
          <cell r="BL21">
            <v>79650</v>
          </cell>
          <cell r="BM21">
            <v>53100</v>
          </cell>
          <cell r="BN21">
            <v>0</v>
          </cell>
          <cell r="BO21">
            <v>557550</v>
          </cell>
          <cell r="BP21">
            <v>500000</v>
          </cell>
          <cell r="BQ21">
            <v>11422271.428571399</v>
          </cell>
          <cell r="BR21">
            <v>15500000</v>
          </cell>
          <cell r="BS21">
            <v>0</v>
          </cell>
          <cell r="BT21">
            <v>0</v>
          </cell>
          <cell r="BU21">
            <v>557550</v>
          </cell>
          <cell r="BV21">
            <v>16057550</v>
          </cell>
          <cell r="BW21">
            <v>0</v>
          </cell>
          <cell r="BX21">
            <v>0</v>
          </cell>
          <cell r="BY21">
            <v>11364721</v>
          </cell>
          <cell r="BZ21">
            <v>0</v>
          </cell>
          <cell r="CA21">
            <v>0</v>
          </cell>
          <cell r="CB21">
            <v>11364721</v>
          </cell>
          <cell r="CC21">
            <v>0</v>
          </cell>
          <cell r="CD21">
            <v>11364721</v>
          </cell>
          <cell r="CE21">
            <v>0</v>
          </cell>
          <cell r="CF21" t="str">
            <v>medigo.tham.ngo@gmail.com</v>
          </cell>
          <cell r="CG21" t="str">
            <v/>
          </cell>
          <cell r="CH21">
            <v>12</v>
          </cell>
          <cell r="CI21">
            <v>0</v>
          </cell>
          <cell r="CJ21">
            <v>20</v>
          </cell>
          <cell r="CK21">
            <v>8</v>
          </cell>
          <cell r="CL21">
            <v>2024</v>
          </cell>
          <cell r="CM21">
            <v>0</v>
          </cell>
          <cell r="CN21">
            <v>-23140</v>
          </cell>
          <cell r="CO21">
            <v>0</v>
          </cell>
          <cell r="CP21">
            <v>0</v>
          </cell>
          <cell r="CQ21">
            <v>0</v>
          </cell>
          <cell r="CR21">
            <v>0</v>
          </cell>
          <cell r="CS21">
            <v>0</v>
          </cell>
          <cell r="CT21">
            <v>0</v>
          </cell>
          <cell r="CU21">
            <v>0</v>
          </cell>
          <cell r="CV21">
            <v>6000000</v>
          </cell>
          <cell r="CW21">
            <v>0</v>
          </cell>
          <cell r="CX21" t="str">
            <v/>
          </cell>
          <cell r="CY21" t="str">
            <v>;</v>
          </cell>
          <cell r="CZ21">
            <v>0</v>
          </cell>
          <cell r="DA21" t="str">
            <v>Ngô Thị Thanh Thắm</v>
          </cell>
          <cell r="DB21">
            <v>29</v>
          </cell>
          <cell r="DC21">
            <v>286.89999999999998</v>
          </cell>
          <cell r="DD21">
            <v>0</v>
          </cell>
          <cell r="DE21">
            <v>7684821.42857143</v>
          </cell>
          <cell r="DF21">
            <v>0</v>
          </cell>
          <cell r="DG21">
            <v>11364721</v>
          </cell>
          <cell r="DH21">
            <v>0</v>
          </cell>
          <cell r="DI21">
            <v>0</v>
          </cell>
        </row>
        <row r="22">
          <cell r="D22" t="str">
            <v>Hoàng Thanh Thủy</v>
          </cell>
          <cell r="E22" t="str">
            <v>HĐLĐ</v>
          </cell>
          <cell r="F22" t="str">
            <v>Đỗ Quang Đẩu</v>
          </cell>
          <cell r="G22" t="str">
            <v>DSBC</v>
          </cell>
          <cell r="H22" t="str">
            <v>27/10/2025</v>
          </cell>
          <cell r="I22" t="str">
            <v>615704060127761</v>
          </cell>
          <cell r="J22" t="str">
            <v>VIB</v>
          </cell>
          <cell r="K22">
            <v>28</v>
          </cell>
          <cell r="L22">
            <v>28</v>
          </cell>
          <cell r="M22">
            <v>277.3</v>
          </cell>
          <cell r="N22">
            <v>0</v>
          </cell>
          <cell r="O22">
            <v>0</v>
          </cell>
          <cell r="P22">
            <v>0</v>
          </cell>
          <cell r="Q22">
            <v>0</v>
          </cell>
          <cell r="R22">
            <v>0</v>
          </cell>
          <cell r="S22">
            <v>5310000</v>
          </cell>
          <cell r="T22">
            <v>500000</v>
          </cell>
          <cell r="U22">
            <v>0</v>
          </cell>
          <cell r="V22">
            <v>0</v>
          </cell>
          <cell r="W22">
            <v>0</v>
          </cell>
          <cell r="X22">
            <v>0</v>
          </cell>
          <cell r="Y22">
            <v>0</v>
          </cell>
          <cell r="Z22">
            <v>0</v>
          </cell>
          <cell r="AA22">
            <v>6000000</v>
          </cell>
          <cell r="AB22">
            <v>0</v>
          </cell>
          <cell r="AC22">
            <v>0</v>
          </cell>
          <cell r="AD22">
            <v>0</v>
          </cell>
          <cell r="AE22">
            <v>7427678.57142857</v>
          </cell>
          <cell r="AF22">
            <v>0</v>
          </cell>
          <cell r="AG22">
            <v>0</v>
          </cell>
          <cell r="AH22">
            <v>0</v>
          </cell>
          <cell r="AI22">
            <v>0</v>
          </cell>
          <cell r="AJ22">
            <v>0</v>
          </cell>
          <cell r="AK22">
            <v>0</v>
          </cell>
          <cell r="AL22">
            <v>0</v>
          </cell>
          <cell r="AM22">
            <v>0</v>
          </cell>
          <cell r="AN22">
            <v>1009864</v>
          </cell>
          <cell r="AO22">
            <v>13165</v>
          </cell>
          <cell r="AP22">
            <v>0</v>
          </cell>
          <cell r="AQ22">
            <v>3278424</v>
          </cell>
          <cell r="AR22">
            <v>0</v>
          </cell>
          <cell r="AS22">
            <v>0</v>
          </cell>
          <cell r="AT22">
            <v>0</v>
          </cell>
          <cell r="AU22">
            <v>0</v>
          </cell>
          <cell r="AV22">
            <v>0</v>
          </cell>
          <cell r="AW22">
            <v>0</v>
          </cell>
          <cell r="AX22">
            <v>0</v>
          </cell>
          <cell r="AY22">
            <v>0</v>
          </cell>
          <cell r="AZ22">
            <v>0</v>
          </cell>
          <cell r="BA22">
            <v>0</v>
          </cell>
          <cell r="BB22">
            <v>0</v>
          </cell>
          <cell r="BC22">
            <v>0</v>
          </cell>
          <cell r="BD22">
            <v>0</v>
          </cell>
          <cell r="BE22">
            <v>12229131.571428601</v>
          </cell>
          <cell r="BF22">
            <v>929250</v>
          </cell>
          <cell r="BG22">
            <v>159300</v>
          </cell>
          <cell r="BH22">
            <v>53100</v>
          </cell>
          <cell r="BI22">
            <v>0</v>
          </cell>
          <cell r="BJ22">
            <v>1141650</v>
          </cell>
          <cell r="BK22">
            <v>424800</v>
          </cell>
          <cell r="BL22">
            <v>79650</v>
          </cell>
          <cell r="BM22">
            <v>53100</v>
          </cell>
          <cell r="BN22">
            <v>0</v>
          </cell>
          <cell r="BO22">
            <v>557550</v>
          </cell>
          <cell r="BP22">
            <v>500000</v>
          </cell>
          <cell r="BQ22">
            <v>11729131.571428601</v>
          </cell>
          <cell r="BR22">
            <v>15500000</v>
          </cell>
          <cell r="BS22">
            <v>0</v>
          </cell>
          <cell r="BT22">
            <v>0</v>
          </cell>
          <cell r="BU22">
            <v>557550</v>
          </cell>
          <cell r="BV22">
            <v>16057550</v>
          </cell>
          <cell r="BW22">
            <v>0</v>
          </cell>
          <cell r="BX22">
            <v>0</v>
          </cell>
          <cell r="BY22">
            <v>11671582</v>
          </cell>
          <cell r="BZ22">
            <v>0</v>
          </cell>
          <cell r="CA22">
            <v>0</v>
          </cell>
          <cell r="CB22">
            <v>11671582</v>
          </cell>
          <cell r="CC22">
            <v>0</v>
          </cell>
          <cell r="CD22">
            <v>11671582</v>
          </cell>
          <cell r="CE22">
            <v>0</v>
          </cell>
          <cell r="CF22" t="str">
            <v>thuy.hoang@medigoapp.com</v>
          </cell>
          <cell r="CG22" t="str">
            <v/>
          </cell>
          <cell r="CH22">
            <v>3</v>
          </cell>
          <cell r="CI22">
            <v>2.5</v>
          </cell>
          <cell r="CJ22">
            <v>27</v>
          </cell>
          <cell r="CK22">
            <v>10</v>
          </cell>
          <cell r="CL22">
            <v>2025</v>
          </cell>
          <cell r="CM22">
            <v>0</v>
          </cell>
          <cell r="CN22">
            <v>-23154</v>
          </cell>
          <cell r="CO22">
            <v>0</v>
          </cell>
          <cell r="CP22">
            <v>0</v>
          </cell>
          <cell r="CQ22">
            <v>0</v>
          </cell>
          <cell r="CR22">
            <v>0</v>
          </cell>
          <cell r="CS22">
            <v>0</v>
          </cell>
          <cell r="CT22">
            <v>0</v>
          </cell>
          <cell r="CU22">
            <v>0</v>
          </cell>
          <cell r="CV22">
            <v>6000000</v>
          </cell>
          <cell r="CW22">
            <v>0</v>
          </cell>
          <cell r="CX22" t="str">
            <v/>
          </cell>
          <cell r="CY22" t="str">
            <v>;</v>
          </cell>
          <cell r="CZ22">
            <v>0</v>
          </cell>
          <cell r="DA22" t="str">
            <v>Hoàng Thanh Thủy</v>
          </cell>
          <cell r="DB22">
            <v>28</v>
          </cell>
          <cell r="DC22">
            <v>277.3</v>
          </cell>
          <cell r="DD22">
            <v>0</v>
          </cell>
          <cell r="DE22">
            <v>7427678.57142857</v>
          </cell>
          <cell r="DF22">
            <v>0</v>
          </cell>
          <cell r="DG22">
            <v>11671582</v>
          </cell>
          <cell r="DH22">
            <v>0</v>
          </cell>
          <cell r="DI22">
            <v>0</v>
          </cell>
        </row>
        <row r="23">
          <cell r="D23" t="str">
            <v>Lê Thị Huyền Trân</v>
          </cell>
          <cell r="E23" t="str">
            <v>HĐLĐ</v>
          </cell>
          <cell r="F23" t="str">
            <v>Đỗ Quang Đẩu</v>
          </cell>
          <cell r="G23" t="str">
            <v>DSBC</v>
          </cell>
          <cell r="H23">
            <v>45510</v>
          </cell>
          <cell r="I23" t="str">
            <v>03130767201</v>
          </cell>
          <cell r="J23" t="str">
            <v>Tiên Phong Bank</v>
          </cell>
          <cell r="K23">
            <v>28</v>
          </cell>
          <cell r="L23">
            <v>27</v>
          </cell>
          <cell r="M23">
            <v>264.73333333333301</v>
          </cell>
          <cell r="N23">
            <v>8.0833333333333304</v>
          </cell>
          <cell r="O23">
            <v>0</v>
          </cell>
          <cell r="P23">
            <v>0</v>
          </cell>
          <cell r="Q23">
            <v>0</v>
          </cell>
          <cell r="R23">
            <v>0</v>
          </cell>
          <cell r="S23">
            <v>5310000</v>
          </cell>
          <cell r="T23">
            <v>482142.85714285698</v>
          </cell>
          <cell r="U23">
            <v>0</v>
          </cell>
          <cell r="V23">
            <v>0</v>
          </cell>
          <cell r="W23">
            <v>0</v>
          </cell>
          <cell r="X23">
            <v>0</v>
          </cell>
          <cell r="Y23">
            <v>0</v>
          </cell>
          <cell r="Z23">
            <v>0</v>
          </cell>
          <cell r="AA23">
            <v>6000000</v>
          </cell>
          <cell r="AB23">
            <v>0</v>
          </cell>
          <cell r="AC23">
            <v>0</v>
          </cell>
          <cell r="AD23">
            <v>0</v>
          </cell>
          <cell r="AE23">
            <v>7091071.42857143</v>
          </cell>
          <cell r="AF23">
            <v>324776.78571428597</v>
          </cell>
          <cell r="AG23">
            <v>0</v>
          </cell>
          <cell r="AH23">
            <v>0</v>
          </cell>
          <cell r="AI23">
            <v>0</v>
          </cell>
          <cell r="AJ23">
            <v>0</v>
          </cell>
          <cell r="AK23">
            <v>0</v>
          </cell>
          <cell r="AL23">
            <v>0</v>
          </cell>
          <cell r="AM23">
            <v>2412739</v>
          </cell>
          <cell r="AN23">
            <v>874300</v>
          </cell>
          <cell r="AO23">
            <v>5640</v>
          </cell>
          <cell r="AP23">
            <v>0</v>
          </cell>
          <cell r="AQ23">
            <v>1835748</v>
          </cell>
          <cell r="AR23">
            <v>0</v>
          </cell>
          <cell r="AS23">
            <v>0</v>
          </cell>
          <cell r="AT23">
            <v>0</v>
          </cell>
          <cell r="AU23">
            <v>0</v>
          </cell>
          <cell r="AV23">
            <v>0</v>
          </cell>
          <cell r="AW23">
            <v>0</v>
          </cell>
          <cell r="AX23">
            <v>0</v>
          </cell>
          <cell r="AY23">
            <v>0</v>
          </cell>
          <cell r="AZ23">
            <v>0</v>
          </cell>
          <cell r="BA23">
            <v>0</v>
          </cell>
          <cell r="BB23">
            <v>0</v>
          </cell>
          <cell r="BC23">
            <v>0</v>
          </cell>
          <cell r="BD23">
            <v>0</v>
          </cell>
          <cell r="BE23">
            <v>13026418.071428601</v>
          </cell>
          <cell r="BF23">
            <v>929250</v>
          </cell>
          <cell r="BG23">
            <v>159300</v>
          </cell>
          <cell r="BH23">
            <v>53100</v>
          </cell>
          <cell r="BI23">
            <v>0</v>
          </cell>
          <cell r="BJ23">
            <v>1141650</v>
          </cell>
          <cell r="BK23">
            <v>424800</v>
          </cell>
          <cell r="BL23">
            <v>79650</v>
          </cell>
          <cell r="BM23">
            <v>53100</v>
          </cell>
          <cell r="BN23">
            <v>0</v>
          </cell>
          <cell r="BO23">
            <v>557550</v>
          </cell>
          <cell r="BP23">
            <v>482142.85714285698</v>
          </cell>
          <cell r="BQ23">
            <v>12544275.2142857</v>
          </cell>
          <cell r="BR23">
            <v>15500000</v>
          </cell>
          <cell r="BS23">
            <v>0</v>
          </cell>
          <cell r="BT23">
            <v>0</v>
          </cell>
          <cell r="BU23">
            <v>557550</v>
          </cell>
          <cell r="BV23">
            <v>16057550</v>
          </cell>
          <cell r="BW23">
            <v>0</v>
          </cell>
          <cell r="BX23">
            <v>0</v>
          </cell>
          <cell r="BY23">
            <v>12468868</v>
          </cell>
          <cell r="BZ23">
            <v>0</v>
          </cell>
          <cell r="CA23">
            <v>0</v>
          </cell>
          <cell r="CB23">
            <v>12468868</v>
          </cell>
          <cell r="CC23">
            <v>0</v>
          </cell>
          <cell r="CD23">
            <v>12468868</v>
          </cell>
          <cell r="CE23">
            <v>0</v>
          </cell>
          <cell r="CF23" t="str">
            <v>medigo.tran.le@gmail.com</v>
          </cell>
          <cell r="CG23" t="str">
            <v/>
          </cell>
          <cell r="CH23">
            <v>1</v>
          </cell>
          <cell r="CI23">
            <v>2.5</v>
          </cell>
          <cell r="CJ23">
            <v>6</v>
          </cell>
          <cell r="CK23">
            <v>8</v>
          </cell>
          <cell r="CL23">
            <v>2024</v>
          </cell>
          <cell r="CM23">
            <v>0</v>
          </cell>
          <cell r="CN23">
            <v>-23140</v>
          </cell>
          <cell r="CO23">
            <v>0</v>
          </cell>
          <cell r="CP23">
            <v>0</v>
          </cell>
          <cell r="CQ23">
            <v>0</v>
          </cell>
          <cell r="CR23">
            <v>0</v>
          </cell>
          <cell r="CS23">
            <v>0</v>
          </cell>
          <cell r="CT23">
            <v>0</v>
          </cell>
          <cell r="CU23">
            <v>0</v>
          </cell>
          <cell r="CV23">
            <v>6000000</v>
          </cell>
          <cell r="CW23">
            <v>0</v>
          </cell>
          <cell r="CX23" t="str">
            <v/>
          </cell>
          <cell r="CY23" t="str">
            <v>;</v>
          </cell>
          <cell r="CZ23">
            <v>0</v>
          </cell>
          <cell r="DA23" t="str">
            <v>Lê Thị Huyền Trân</v>
          </cell>
          <cell r="DB23">
            <v>27</v>
          </cell>
          <cell r="DC23">
            <v>264.73333333333301</v>
          </cell>
          <cell r="DD23">
            <v>8.0833333333333304</v>
          </cell>
          <cell r="DE23">
            <v>7091071.42857143</v>
          </cell>
          <cell r="DF23">
            <v>324776.78571428597</v>
          </cell>
          <cell r="DG23">
            <v>12468868</v>
          </cell>
          <cell r="DH23">
            <v>0</v>
          </cell>
          <cell r="DI23">
            <v>0</v>
          </cell>
        </row>
        <row r="24">
          <cell r="D24" t="str">
            <v>Nguyễn Thị Phương Linh</v>
          </cell>
          <cell r="E24" t="str">
            <v>HĐTV</v>
          </cell>
          <cell r="F24" t="str">
            <v>Đỗ Quang Đẩu</v>
          </cell>
          <cell r="G24" t="str">
            <v>DSTV</v>
          </cell>
          <cell r="H24" t="str">
            <v>16/3/2026</v>
          </cell>
          <cell r="I24" t="str">
            <v>104872776864</v>
          </cell>
          <cell r="J24" t="str">
            <v>VietinBank</v>
          </cell>
          <cell r="K24">
            <v>28</v>
          </cell>
          <cell r="L24">
            <v>10</v>
          </cell>
          <cell r="M24">
            <v>85.15</v>
          </cell>
          <cell r="N24">
            <v>0</v>
          </cell>
          <cell r="O24">
            <v>0</v>
          </cell>
          <cell r="P24">
            <v>0</v>
          </cell>
          <cell r="Q24">
            <v>0</v>
          </cell>
          <cell r="R24">
            <v>0</v>
          </cell>
          <cell r="S24">
            <v>0</v>
          </cell>
          <cell r="T24">
            <v>178571.42857142899</v>
          </cell>
          <cell r="U24">
            <v>0</v>
          </cell>
          <cell r="V24">
            <v>0</v>
          </cell>
          <cell r="W24">
            <v>0</v>
          </cell>
          <cell r="X24">
            <v>0</v>
          </cell>
          <cell r="Y24">
            <v>0</v>
          </cell>
          <cell r="Z24">
            <v>0</v>
          </cell>
          <cell r="AA24">
            <v>5100000</v>
          </cell>
          <cell r="AB24">
            <v>0</v>
          </cell>
          <cell r="AC24">
            <v>0</v>
          </cell>
          <cell r="AD24">
            <v>0</v>
          </cell>
          <cell r="AE24">
            <v>1938683.0357142901</v>
          </cell>
          <cell r="AF24">
            <v>0</v>
          </cell>
          <cell r="AG24">
            <v>0</v>
          </cell>
          <cell r="AH24">
            <v>0</v>
          </cell>
          <cell r="AI24">
            <v>0</v>
          </cell>
          <cell r="AJ24">
            <v>0</v>
          </cell>
          <cell r="AK24">
            <v>0</v>
          </cell>
          <cell r="AL24">
            <v>0</v>
          </cell>
          <cell r="AM24">
            <v>0</v>
          </cell>
          <cell r="AN24">
            <v>448100</v>
          </cell>
          <cell r="AO24">
            <v>13365</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2578719.4642857099</v>
          </cell>
          <cell r="BF24">
            <v>0</v>
          </cell>
          <cell r="BG24">
            <v>0</v>
          </cell>
          <cell r="BH24">
            <v>0</v>
          </cell>
          <cell r="BI24">
            <v>0</v>
          </cell>
          <cell r="BJ24">
            <v>0</v>
          </cell>
          <cell r="BK24">
            <v>0</v>
          </cell>
          <cell r="BL24">
            <v>0</v>
          </cell>
          <cell r="BM24">
            <v>0</v>
          </cell>
          <cell r="BN24">
            <v>0</v>
          </cell>
          <cell r="BO24">
            <v>0</v>
          </cell>
          <cell r="BP24">
            <v>178571.42857142899</v>
          </cell>
          <cell r="BQ24">
            <v>2400148.0357142901</v>
          </cell>
          <cell r="BR24">
            <v>0</v>
          </cell>
          <cell r="BS24">
            <v>0</v>
          </cell>
          <cell r="BT24">
            <v>0</v>
          </cell>
          <cell r="BU24">
            <v>0</v>
          </cell>
          <cell r="BV24">
            <v>0</v>
          </cell>
          <cell r="BW24">
            <v>2400148.0357142901</v>
          </cell>
          <cell r="BX24">
            <v>240014.80357142899</v>
          </cell>
          <cell r="BY24">
            <v>2338705</v>
          </cell>
          <cell r="BZ24">
            <v>0</v>
          </cell>
          <cell r="CA24">
            <v>0</v>
          </cell>
          <cell r="CB24">
            <v>2338705</v>
          </cell>
          <cell r="CC24">
            <v>0</v>
          </cell>
          <cell r="CD24">
            <v>2338705</v>
          </cell>
          <cell r="CE24">
            <v>0</v>
          </cell>
          <cell r="CF24" t="str">
            <v>linh.nguyen@medigoapp.com</v>
          </cell>
          <cell r="CG24" t="str">
            <v/>
          </cell>
          <cell r="CH24">
            <v>10</v>
          </cell>
          <cell r="CI24">
            <v>4.5</v>
          </cell>
          <cell r="CJ24">
            <v>16</v>
          </cell>
          <cell r="CK24">
            <v>3</v>
          </cell>
          <cell r="CL24">
            <v>2026</v>
          </cell>
          <cell r="CM24">
            <v>0</v>
          </cell>
          <cell r="CN24">
            <v>-23159</v>
          </cell>
          <cell r="CO24">
            <v>0</v>
          </cell>
          <cell r="CP24">
            <v>0</v>
          </cell>
          <cell r="CQ24">
            <v>0</v>
          </cell>
          <cell r="CR24">
            <v>0</v>
          </cell>
          <cell r="CS24">
            <v>0</v>
          </cell>
          <cell r="CT24">
            <v>0</v>
          </cell>
          <cell r="CU24">
            <v>0</v>
          </cell>
          <cell r="CV24">
            <v>5100000</v>
          </cell>
          <cell r="CW24">
            <v>0</v>
          </cell>
          <cell r="CX24" t="str">
            <v/>
          </cell>
          <cell r="CY24" t="str">
            <v>;</v>
          </cell>
          <cell r="CZ24">
            <v>0</v>
          </cell>
          <cell r="DA24" t="str">
            <v>Nguyễn Thị Phương Linh</v>
          </cell>
          <cell r="DB24">
            <v>10</v>
          </cell>
          <cell r="DC24">
            <v>85.15</v>
          </cell>
          <cell r="DD24">
            <v>0</v>
          </cell>
          <cell r="DE24">
            <v>1938683.0357142901</v>
          </cell>
          <cell r="DF24">
            <v>0</v>
          </cell>
          <cell r="DG24">
            <v>2338705</v>
          </cell>
          <cell r="DH24">
            <v>0</v>
          </cell>
          <cell r="DI24">
            <v>0</v>
          </cell>
        </row>
        <row r="25">
          <cell r="D25" t="str">
            <v>Tống Xuân Giang</v>
          </cell>
          <cell r="E25" t="str">
            <v>HĐTV</v>
          </cell>
          <cell r="F25" t="str">
            <v>Đỗ Quang Đẩu</v>
          </cell>
          <cell r="G25" t="str">
            <v>DSTV</v>
          </cell>
          <cell r="H25" t="str">
            <v>10/3/2026</v>
          </cell>
          <cell r="I25" t="str">
            <v>0121000876739</v>
          </cell>
          <cell r="J25" t="str">
            <v>Vietcombank</v>
          </cell>
          <cell r="K25">
            <v>28</v>
          </cell>
          <cell r="L25">
            <v>26</v>
          </cell>
          <cell r="M25">
            <v>18.116666666666699</v>
          </cell>
          <cell r="N25">
            <v>240.083333333333</v>
          </cell>
          <cell r="O25">
            <v>0</v>
          </cell>
          <cell r="P25">
            <v>0</v>
          </cell>
          <cell r="Q25">
            <v>0</v>
          </cell>
          <cell r="R25">
            <v>0</v>
          </cell>
          <cell r="S25">
            <v>0</v>
          </cell>
          <cell r="T25">
            <v>464285.71428571403</v>
          </cell>
          <cell r="U25">
            <v>0</v>
          </cell>
          <cell r="V25">
            <v>0</v>
          </cell>
          <cell r="W25">
            <v>0</v>
          </cell>
          <cell r="X25">
            <v>0</v>
          </cell>
          <cell r="Y25">
            <v>0</v>
          </cell>
          <cell r="Z25">
            <v>0</v>
          </cell>
          <cell r="AA25">
            <v>5100000</v>
          </cell>
          <cell r="AB25">
            <v>0</v>
          </cell>
          <cell r="AC25">
            <v>0</v>
          </cell>
          <cell r="AD25">
            <v>0</v>
          </cell>
          <cell r="AE25">
            <v>412477.67857142899</v>
          </cell>
          <cell r="AF25">
            <v>8199274.55357143</v>
          </cell>
          <cell r="AG25">
            <v>0</v>
          </cell>
          <cell r="AH25">
            <v>0</v>
          </cell>
          <cell r="AI25">
            <v>0</v>
          </cell>
          <cell r="AJ25">
            <v>0</v>
          </cell>
          <cell r="AK25">
            <v>0</v>
          </cell>
          <cell r="AL25">
            <v>0</v>
          </cell>
          <cell r="AM25">
            <v>0</v>
          </cell>
          <cell r="AN25">
            <v>306800</v>
          </cell>
          <cell r="AO25">
            <v>4020</v>
          </cell>
          <cell r="AP25">
            <v>0</v>
          </cell>
          <cell r="AQ25">
            <v>0</v>
          </cell>
          <cell r="AR25">
            <v>0</v>
          </cell>
          <cell r="AS25">
            <v>0</v>
          </cell>
          <cell r="AT25">
            <v>0</v>
          </cell>
          <cell r="AU25">
            <v>0</v>
          </cell>
          <cell r="AV25">
            <v>0</v>
          </cell>
          <cell r="AW25">
            <v>0</v>
          </cell>
          <cell r="AX25">
            <v>0</v>
          </cell>
          <cell r="AY25">
            <v>0</v>
          </cell>
          <cell r="AZ25">
            <v>0</v>
          </cell>
          <cell r="BA25">
            <v>56200</v>
          </cell>
          <cell r="BB25">
            <v>0</v>
          </cell>
          <cell r="BC25">
            <v>0</v>
          </cell>
          <cell r="BD25">
            <v>0</v>
          </cell>
          <cell r="BE25">
            <v>9330657.9464285709</v>
          </cell>
          <cell r="BF25">
            <v>0</v>
          </cell>
          <cell r="BG25">
            <v>0</v>
          </cell>
          <cell r="BH25">
            <v>0</v>
          </cell>
          <cell r="BI25">
            <v>0</v>
          </cell>
          <cell r="BJ25">
            <v>0</v>
          </cell>
          <cell r="BK25">
            <v>0</v>
          </cell>
          <cell r="BL25">
            <v>0</v>
          </cell>
          <cell r="BM25">
            <v>0</v>
          </cell>
          <cell r="BN25">
            <v>0</v>
          </cell>
          <cell r="BO25">
            <v>0</v>
          </cell>
          <cell r="BP25">
            <v>464285.71428571403</v>
          </cell>
          <cell r="BQ25">
            <v>8866372.2321428601</v>
          </cell>
          <cell r="BR25">
            <v>0</v>
          </cell>
          <cell r="BS25">
            <v>0</v>
          </cell>
          <cell r="BT25">
            <v>0</v>
          </cell>
          <cell r="BU25">
            <v>0</v>
          </cell>
          <cell r="BV25">
            <v>0</v>
          </cell>
          <cell r="BW25">
            <v>8866372.2321428601</v>
          </cell>
          <cell r="BX25">
            <v>886637.22321428603</v>
          </cell>
          <cell r="BY25">
            <v>8444021</v>
          </cell>
          <cell r="BZ25">
            <v>0</v>
          </cell>
          <cell r="CA25">
            <v>0</v>
          </cell>
          <cell r="CB25">
            <v>8444021</v>
          </cell>
          <cell r="CC25">
            <v>0</v>
          </cell>
          <cell r="CD25">
            <v>8444021</v>
          </cell>
          <cell r="CE25">
            <v>0</v>
          </cell>
          <cell r="CF25" t="str">
            <v>giang.tong@medigoapp.com</v>
          </cell>
          <cell r="CG25" t="str">
            <v>Lệch doanh thu BJ46O327 : 56.200</v>
          </cell>
          <cell r="CH25">
            <v>8</v>
          </cell>
          <cell r="CI25">
            <v>2</v>
          </cell>
          <cell r="CJ25">
            <v>10</v>
          </cell>
          <cell r="CK25">
            <v>3</v>
          </cell>
          <cell r="CL25">
            <v>2026</v>
          </cell>
          <cell r="CM25">
            <v>0</v>
          </cell>
          <cell r="CN25">
            <v>-23159</v>
          </cell>
          <cell r="CO25">
            <v>0</v>
          </cell>
          <cell r="CP25">
            <v>0</v>
          </cell>
          <cell r="CQ25">
            <v>0</v>
          </cell>
          <cell r="CR25">
            <v>0</v>
          </cell>
          <cell r="CS25">
            <v>0</v>
          </cell>
          <cell r="CT25">
            <v>0</v>
          </cell>
          <cell r="CU25">
            <v>0</v>
          </cell>
          <cell r="CV25">
            <v>5100000</v>
          </cell>
          <cell r="CW25">
            <v>0</v>
          </cell>
          <cell r="CX25" t="str">
            <v>Lệch doanh thu BJ46O327 : 56.200</v>
          </cell>
          <cell r="CY25" t="str">
            <v>; Lệch doanh thu BJ46O327 : 56.200</v>
          </cell>
          <cell r="CZ25">
            <v>0</v>
          </cell>
          <cell r="DA25" t="str">
            <v>Tống Xuân Giang</v>
          </cell>
          <cell r="DB25">
            <v>26</v>
          </cell>
          <cell r="DC25">
            <v>18.116666666666699</v>
          </cell>
          <cell r="DD25">
            <v>240.083333333333</v>
          </cell>
          <cell r="DE25">
            <v>412477.67857142899</v>
          </cell>
          <cell r="DF25">
            <v>8199274.55357143</v>
          </cell>
          <cell r="DG25">
            <v>8444021</v>
          </cell>
          <cell r="DH25">
            <v>0</v>
          </cell>
          <cell r="DI25">
            <v>0</v>
          </cell>
        </row>
        <row r="26">
          <cell r="D26">
            <v>0</v>
          </cell>
          <cell r="E26">
            <v>0</v>
          </cell>
          <cell r="F26">
            <v>0</v>
          </cell>
          <cell r="G26">
            <v>0</v>
          </cell>
          <cell r="H26">
            <v>0</v>
          </cell>
          <cell r="I26">
            <v>0</v>
          </cell>
          <cell r="J26">
            <v>0</v>
          </cell>
          <cell r="K26">
            <v>224</v>
          </cell>
          <cell r="L26">
            <v>179</v>
          </cell>
          <cell r="M26">
            <v>1130.11666666667</v>
          </cell>
          <cell r="N26">
            <v>569.15</v>
          </cell>
          <cell r="O26">
            <v>0</v>
          </cell>
          <cell r="P26">
            <v>0</v>
          </cell>
          <cell r="Q26">
            <v>0</v>
          </cell>
          <cell r="R26">
            <v>0</v>
          </cell>
          <cell r="S26">
            <v>31860000</v>
          </cell>
          <cell r="T26">
            <v>3142857.1428571399</v>
          </cell>
          <cell r="U26">
            <v>0</v>
          </cell>
          <cell r="V26">
            <v>0</v>
          </cell>
          <cell r="W26">
            <v>0</v>
          </cell>
          <cell r="X26">
            <v>0</v>
          </cell>
          <cell r="Y26">
            <v>0</v>
          </cell>
          <cell r="Z26">
            <v>0</v>
          </cell>
          <cell r="AA26">
            <v>46200000</v>
          </cell>
          <cell r="AB26">
            <v>0</v>
          </cell>
          <cell r="AC26">
            <v>0</v>
          </cell>
          <cell r="AD26">
            <v>0</v>
          </cell>
          <cell r="AE26">
            <v>29856071.428571399</v>
          </cell>
          <cell r="AF26">
            <v>21420703.125</v>
          </cell>
          <cell r="AG26">
            <v>0</v>
          </cell>
          <cell r="AH26">
            <v>0</v>
          </cell>
          <cell r="AI26">
            <v>0</v>
          </cell>
          <cell r="AJ26">
            <v>1000000</v>
          </cell>
          <cell r="AK26">
            <v>0</v>
          </cell>
          <cell r="AL26">
            <v>0</v>
          </cell>
          <cell r="AM26">
            <v>2412739</v>
          </cell>
          <cell r="AN26">
            <v>3975064</v>
          </cell>
          <cell r="AO26">
            <v>69710</v>
          </cell>
          <cell r="AP26">
            <v>0</v>
          </cell>
          <cell r="AQ26">
            <v>8201540</v>
          </cell>
          <cell r="AR26">
            <v>0</v>
          </cell>
          <cell r="AS26">
            <v>0</v>
          </cell>
          <cell r="AT26">
            <v>0</v>
          </cell>
          <cell r="AU26">
            <v>0</v>
          </cell>
          <cell r="AV26">
            <v>0</v>
          </cell>
          <cell r="AW26">
            <v>0</v>
          </cell>
          <cell r="AX26">
            <v>0</v>
          </cell>
          <cell r="AY26">
            <v>0</v>
          </cell>
          <cell r="AZ26">
            <v>200000</v>
          </cell>
          <cell r="BA26">
            <v>183400</v>
          </cell>
          <cell r="BB26">
            <v>300000</v>
          </cell>
          <cell r="BC26">
            <v>0</v>
          </cell>
          <cell r="BD26">
            <v>0</v>
          </cell>
          <cell r="BE26">
            <v>69395284.696428597</v>
          </cell>
          <cell r="BF26">
            <v>5575500</v>
          </cell>
          <cell r="BG26">
            <v>843375</v>
          </cell>
          <cell r="BH26">
            <v>273535.71428571403</v>
          </cell>
          <cell r="BI26">
            <v>0</v>
          </cell>
          <cell r="BJ26">
            <v>5708250</v>
          </cell>
          <cell r="BK26">
            <v>2178910.7142857099</v>
          </cell>
          <cell r="BL26">
            <v>419678.57142857101</v>
          </cell>
          <cell r="BM26">
            <v>269517.85714285698</v>
          </cell>
          <cell r="BN26">
            <v>0</v>
          </cell>
          <cell r="BO26">
            <v>2868107.1428571399</v>
          </cell>
          <cell r="BP26">
            <v>2980803.57142857</v>
          </cell>
          <cell r="BQ26">
            <v>66414481.125</v>
          </cell>
          <cell r="BR26">
            <v>93000000</v>
          </cell>
          <cell r="BS26">
            <v>0</v>
          </cell>
          <cell r="BT26">
            <v>0</v>
          </cell>
          <cell r="BU26">
            <v>2868107.1428571399</v>
          </cell>
          <cell r="BV26">
            <v>95868107.142857105</v>
          </cell>
          <cell r="BW26">
            <v>11266520.267857101</v>
          </cell>
          <cell r="BX26">
            <v>1126652.0267857099</v>
          </cell>
          <cell r="BY26">
            <v>65400526</v>
          </cell>
          <cell r="BZ26">
            <v>0</v>
          </cell>
          <cell r="CA26">
            <v>0</v>
          </cell>
          <cell r="CB26">
            <v>65400526</v>
          </cell>
          <cell r="CC26">
            <v>0</v>
          </cell>
          <cell r="CD26">
            <v>65400526</v>
          </cell>
          <cell r="CE26">
            <v>0</v>
          </cell>
          <cell r="CF26">
            <v>0</v>
          </cell>
          <cell r="CG26">
            <v>0</v>
          </cell>
          <cell r="CH26">
            <v>0</v>
          </cell>
          <cell r="CI26">
            <v>14</v>
          </cell>
          <cell r="CJ26">
            <v>114</v>
          </cell>
          <cell r="CK26">
            <v>58</v>
          </cell>
          <cell r="CL26">
            <v>16198</v>
          </cell>
          <cell r="CM26">
            <v>0</v>
          </cell>
          <cell r="CN26">
            <v>-162027</v>
          </cell>
          <cell r="CO26">
            <v>0</v>
          </cell>
          <cell r="CP26">
            <v>0</v>
          </cell>
          <cell r="CQ26">
            <v>1</v>
          </cell>
          <cell r="CR26">
            <v>0</v>
          </cell>
          <cell r="CS26">
            <v>0</v>
          </cell>
          <cell r="CT26">
            <v>0</v>
          </cell>
          <cell r="CU26">
            <v>0</v>
          </cell>
          <cell r="CV26">
            <v>46200000</v>
          </cell>
          <cell r="CW26">
            <v>0</v>
          </cell>
          <cell r="CX26">
            <v>0</v>
          </cell>
          <cell r="CY26">
            <v>0</v>
          </cell>
          <cell r="CZ26">
            <v>0</v>
          </cell>
          <cell r="DA26">
            <v>0</v>
          </cell>
          <cell r="DB26">
            <v>0</v>
          </cell>
          <cell r="DC26">
            <v>0</v>
          </cell>
          <cell r="DD26">
            <v>0</v>
          </cell>
          <cell r="DE26">
            <v>0</v>
          </cell>
          <cell r="DF26">
            <v>0</v>
          </cell>
          <cell r="DG26">
            <v>0</v>
          </cell>
          <cell r="DH26">
            <v>0</v>
          </cell>
          <cell r="DI26">
            <v>0</v>
          </cell>
        </row>
        <row r="27">
          <cell r="D27" t="str">
            <v>Trần Lê Quỳnh Hương</v>
          </cell>
          <cell r="E27" t="str">
            <v>HĐCTV</v>
          </cell>
          <cell r="F27" t="str">
            <v>Minh Châu</v>
          </cell>
          <cell r="G27" t="str">
            <v>DSHV</v>
          </cell>
          <cell r="H27" t="str">
            <v>24/11/2025</v>
          </cell>
          <cell r="I27" t="str">
            <v>21731287</v>
          </cell>
          <cell r="J27" t="str">
            <v>ACB</v>
          </cell>
          <cell r="K27">
            <v>28</v>
          </cell>
          <cell r="L27">
            <v>11</v>
          </cell>
          <cell r="M27">
            <v>139.21666666666701</v>
          </cell>
          <cell r="N27">
            <v>0</v>
          </cell>
          <cell r="O27">
            <v>0</v>
          </cell>
          <cell r="P27">
            <v>0</v>
          </cell>
          <cell r="Q27">
            <v>0</v>
          </cell>
          <cell r="R27">
            <v>0</v>
          </cell>
          <cell r="S27">
            <v>0</v>
          </cell>
          <cell r="T27">
            <v>0</v>
          </cell>
          <cell r="U27">
            <v>0</v>
          </cell>
          <cell r="V27">
            <v>0</v>
          </cell>
          <cell r="W27">
            <v>0</v>
          </cell>
          <cell r="X27">
            <v>0</v>
          </cell>
          <cell r="Y27">
            <v>0</v>
          </cell>
          <cell r="Z27">
            <v>0</v>
          </cell>
          <cell r="AA27">
            <v>3000000</v>
          </cell>
          <cell r="AB27">
            <v>0</v>
          </cell>
          <cell r="AC27">
            <v>0</v>
          </cell>
          <cell r="AD27">
            <v>0</v>
          </cell>
          <cell r="AE27">
            <v>1864508.92857143</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1864508.92857143</v>
          </cell>
          <cell r="BF27">
            <v>0</v>
          </cell>
          <cell r="BG27">
            <v>0</v>
          </cell>
          <cell r="BH27">
            <v>0</v>
          </cell>
          <cell r="BI27">
            <v>0</v>
          </cell>
          <cell r="BJ27">
            <v>0</v>
          </cell>
          <cell r="BK27">
            <v>0</v>
          </cell>
          <cell r="BL27">
            <v>0</v>
          </cell>
          <cell r="BM27">
            <v>0</v>
          </cell>
          <cell r="BN27">
            <v>0</v>
          </cell>
          <cell r="BO27">
            <v>0</v>
          </cell>
          <cell r="BP27">
            <v>0</v>
          </cell>
          <cell r="BQ27">
            <v>1864508.92857143</v>
          </cell>
          <cell r="BR27">
            <v>0</v>
          </cell>
          <cell r="BS27">
            <v>0</v>
          </cell>
          <cell r="BT27">
            <v>0</v>
          </cell>
          <cell r="BU27">
            <v>0</v>
          </cell>
          <cell r="BV27">
            <v>0</v>
          </cell>
          <cell r="BW27">
            <v>1864508.92857143</v>
          </cell>
          <cell r="BX27">
            <v>0</v>
          </cell>
          <cell r="BY27">
            <v>1864509</v>
          </cell>
          <cell r="BZ27">
            <v>0</v>
          </cell>
          <cell r="CA27">
            <v>0</v>
          </cell>
          <cell r="CB27">
            <v>1864509</v>
          </cell>
          <cell r="CC27">
            <v>0</v>
          </cell>
          <cell r="CD27">
            <v>1864509</v>
          </cell>
          <cell r="CE27">
            <v>0</v>
          </cell>
          <cell r="CF27" t="str">
            <v>huong.tran@medigoapp.com</v>
          </cell>
          <cell r="CG27" t="str">
            <v/>
          </cell>
          <cell r="CH27">
            <v>8</v>
          </cell>
          <cell r="CI27">
            <v>0</v>
          </cell>
          <cell r="CJ27">
            <v>24</v>
          </cell>
          <cell r="CK27">
            <v>11</v>
          </cell>
          <cell r="CL27">
            <v>2025</v>
          </cell>
          <cell r="CM27">
            <v>0</v>
          </cell>
          <cell r="CN27">
            <v>-23155</v>
          </cell>
          <cell r="CO27">
            <v>0</v>
          </cell>
          <cell r="CP27">
            <v>0</v>
          </cell>
          <cell r="CQ27">
            <v>0</v>
          </cell>
          <cell r="CR27">
            <v>0</v>
          </cell>
          <cell r="CS27">
            <v>0</v>
          </cell>
          <cell r="CT27">
            <v>0</v>
          </cell>
          <cell r="CU27">
            <v>0</v>
          </cell>
          <cell r="CV27">
            <v>3000000</v>
          </cell>
          <cell r="CW27">
            <v>0</v>
          </cell>
          <cell r="CX27" t="str">
            <v/>
          </cell>
          <cell r="CY27" t="str">
            <v>;</v>
          </cell>
          <cell r="CZ27">
            <v>0</v>
          </cell>
          <cell r="DA27" t="str">
            <v>Trần Lê Quỳnh Hương</v>
          </cell>
          <cell r="DB27">
            <v>11</v>
          </cell>
          <cell r="DC27">
            <v>122.98333333333299</v>
          </cell>
          <cell r="DD27">
            <v>0</v>
          </cell>
          <cell r="DE27">
            <v>1647098.2142857099</v>
          </cell>
          <cell r="DF27">
            <v>0</v>
          </cell>
          <cell r="DG27">
            <v>1647098</v>
          </cell>
          <cell r="DH27">
            <v>217411</v>
          </cell>
          <cell r="DI27">
            <v>217411</v>
          </cell>
        </row>
        <row r="28">
          <cell r="D28" t="str">
            <v>Thái Thùy Linh</v>
          </cell>
          <cell r="E28" t="str">
            <v>HĐLĐ</v>
          </cell>
          <cell r="F28" t="str">
            <v>Minh Châu</v>
          </cell>
          <cell r="G28" t="str">
            <v>CHT</v>
          </cell>
          <cell r="H28">
            <v>44644</v>
          </cell>
          <cell r="I28" t="str">
            <v>070077077837</v>
          </cell>
          <cell r="J28" t="str">
            <v>Sacombank</v>
          </cell>
          <cell r="K28">
            <v>28</v>
          </cell>
          <cell r="L28">
            <v>27</v>
          </cell>
          <cell r="M28">
            <v>206.666666666667</v>
          </cell>
          <cell r="N28">
            <v>64.6666666666667</v>
          </cell>
          <cell r="O28">
            <v>0</v>
          </cell>
          <cell r="P28">
            <v>0</v>
          </cell>
          <cell r="Q28">
            <v>0</v>
          </cell>
          <cell r="R28">
            <v>0</v>
          </cell>
          <cell r="S28">
            <v>5310000</v>
          </cell>
          <cell r="T28">
            <v>482142.85714285698</v>
          </cell>
          <cell r="U28">
            <v>0</v>
          </cell>
          <cell r="V28">
            <v>0</v>
          </cell>
          <cell r="W28">
            <v>0</v>
          </cell>
          <cell r="X28">
            <v>0</v>
          </cell>
          <cell r="Y28">
            <v>0</v>
          </cell>
          <cell r="Z28">
            <v>0</v>
          </cell>
          <cell r="AA28">
            <v>6000000</v>
          </cell>
          <cell r="AB28">
            <v>0</v>
          </cell>
          <cell r="AC28">
            <v>0</v>
          </cell>
          <cell r="AD28">
            <v>0</v>
          </cell>
          <cell r="AE28">
            <v>5535714.2857142901</v>
          </cell>
          <cell r="AF28">
            <v>2598214.2857142901</v>
          </cell>
          <cell r="AG28">
            <v>0</v>
          </cell>
          <cell r="AH28">
            <v>0</v>
          </cell>
          <cell r="AI28">
            <v>0</v>
          </cell>
          <cell r="AJ28">
            <v>1000000</v>
          </cell>
          <cell r="AK28">
            <v>0</v>
          </cell>
          <cell r="AL28">
            <v>0</v>
          </cell>
          <cell r="AM28">
            <v>1666195</v>
          </cell>
          <cell r="AN28">
            <v>861300</v>
          </cell>
          <cell r="AO28">
            <v>14540</v>
          </cell>
          <cell r="AP28">
            <v>0</v>
          </cell>
          <cell r="AQ28">
            <v>0</v>
          </cell>
          <cell r="AR28">
            <v>0</v>
          </cell>
          <cell r="AS28">
            <v>0</v>
          </cell>
          <cell r="AT28">
            <v>0</v>
          </cell>
          <cell r="AU28">
            <v>0</v>
          </cell>
          <cell r="AV28">
            <v>0</v>
          </cell>
          <cell r="AW28">
            <v>0</v>
          </cell>
          <cell r="AX28">
            <v>0</v>
          </cell>
          <cell r="AY28">
            <v>0</v>
          </cell>
          <cell r="AZ28">
            <v>0</v>
          </cell>
          <cell r="BA28">
            <v>135000</v>
          </cell>
          <cell r="BB28">
            <v>100000</v>
          </cell>
          <cell r="BC28">
            <v>0</v>
          </cell>
          <cell r="BD28">
            <v>0</v>
          </cell>
          <cell r="BE28">
            <v>11923106.428571399</v>
          </cell>
          <cell r="BF28">
            <v>929250</v>
          </cell>
          <cell r="BG28">
            <v>159300</v>
          </cell>
          <cell r="BH28">
            <v>53100</v>
          </cell>
          <cell r="BI28">
            <v>0</v>
          </cell>
          <cell r="BJ28">
            <v>1141650</v>
          </cell>
          <cell r="BK28">
            <v>424800</v>
          </cell>
          <cell r="BL28">
            <v>79650</v>
          </cell>
          <cell r="BM28">
            <v>53100</v>
          </cell>
          <cell r="BN28">
            <v>0</v>
          </cell>
          <cell r="BO28">
            <v>557550</v>
          </cell>
          <cell r="BP28">
            <v>482142.85714285698</v>
          </cell>
          <cell r="BQ28">
            <v>11440963.571428601</v>
          </cell>
          <cell r="BR28">
            <v>15500000</v>
          </cell>
          <cell r="BS28">
            <v>0</v>
          </cell>
          <cell r="BT28">
            <v>0</v>
          </cell>
          <cell r="BU28">
            <v>557550</v>
          </cell>
          <cell r="BV28">
            <v>16057550</v>
          </cell>
          <cell r="BW28">
            <v>0</v>
          </cell>
          <cell r="BX28">
            <v>0</v>
          </cell>
          <cell r="BY28">
            <v>11365556</v>
          </cell>
          <cell r="BZ28">
            <v>0</v>
          </cell>
          <cell r="CA28">
            <v>0</v>
          </cell>
          <cell r="CB28">
            <v>11365556</v>
          </cell>
          <cell r="CC28">
            <v>0</v>
          </cell>
          <cell r="CD28">
            <v>11365556</v>
          </cell>
          <cell r="CE28">
            <v>0</v>
          </cell>
          <cell r="CF28" t="str">
            <v>medigo.linh.thai@gmail.com</v>
          </cell>
          <cell r="CG28" t="str">
            <v>Lệch doanh thu 7MRXYPKV : 135.000</v>
          </cell>
          <cell r="CH28">
            <v>12</v>
          </cell>
          <cell r="CI28">
            <v>2.5</v>
          </cell>
          <cell r="CJ28">
            <v>24</v>
          </cell>
          <cell r="CK28">
            <v>3</v>
          </cell>
          <cell r="CL28">
            <v>2022</v>
          </cell>
          <cell r="CM28">
            <v>0</v>
          </cell>
          <cell r="CN28">
            <v>-23111</v>
          </cell>
          <cell r="CO28">
            <v>0</v>
          </cell>
          <cell r="CP28">
            <v>0</v>
          </cell>
          <cell r="CQ28">
            <v>0</v>
          </cell>
          <cell r="CR28">
            <v>0</v>
          </cell>
          <cell r="CS28">
            <v>0</v>
          </cell>
          <cell r="CT28">
            <v>0</v>
          </cell>
          <cell r="CU28">
            <v>0</v>
          </cell>
          <cell r="CV28">
            <v>6000000</v>
          </cell>
          <cell r="CW28">
            <v>0</v>
          </cell>
          <cell r="CX28" t="str">
            <v>Lệch doanh thu 7MRXYPKV : 135.000</v>
          </cell>
          <cell r="CY28" t="str">
            <v>; Lệch doanh thu 7MRXYPKV : 135.000</v>
          </cell>
          <cell r="CZ28">
            <v>0</v>
          </cell>
          <cell r="DA28" t="str">
            <v>Thái Thùy Linh</v>
          </cell>
          <cell r="DB28">
            <v>27</v>
          </cell>
          <cell r="DC28">
            <v>184.51666666666699</v>
          </cell>
          <cell r="DD28">
            <v>88.816666666666706</v>
          </cell>
          <cell r="DE28">
            <v>6482301.1458333302</v>
          </cell>
          <cell r="DF28">
            <v>4680360.78125</v>
          </cell>
          <cell r="DG28">
            <v>14394290</v>
          </cell>
          <cell r="DH28">
            <v>3028734</v>
          </cell>
          <cell r="DI28">
            <v>3028734</v>
          </cell>
        </row>
        <row r="29">
          <cell r="D29" t="str">
            <v>Trịnh Thị Phượng</v>
          </cell>
          <cell r="E29" t="str">
            <v>HĐLĐ</v>
          </cell>
          <cell r="F29" t="str">
            <v>Minh Châu</v>
          </cell>
          <cell r="G29" t="str">
            <v>DSBC</v>
          </cell>
          <cell r="H29">
            <v>45096</v>
          </cell>
          <cell r="I29" t="str">
            <v>10200014211025</v>
          </cell>
          <cell r="J29" t="str">
            <v>Đông Nam Á (Seabank)</v>
          </cell>
          <cell r="K29">
            <v>28</v>
          </cell>
          <cell r="L29">
            <v>21</v>
          </cell>
          <cell r="M29">
            <v>0</v>
          </cell>
          <cell r="N29">
            <v>216.03333333333299</v>
          </cell>
          <cell r="O29">
            <v>0</v>
          </cell>
          <cell r="P29">
            <v>0</v>
          </cell>
          <cell r="Q29">
            <v>0</v>
          </cell>
          <cell r="R29">
            <v>0</v>
          </cell>
          <cell r="S29">
            <v>5310000</v>
          </cell>
          <cell r="T29">
            <v>375000</v>
          </cell>
          <cell r="U29">
            <v>0</v>
          </cell>
          <cell r="V29">
            <v>0</v>
          </cell>
          <cell r="W29">
            <v>0</v>
          </cell>
          <cell r="X29">
            <v>0</v>
          </cell>
          <cell r="Y29">
            <v>0</v>
          </cell>
          <cell r="Z29">
            <v>0</v>
          </cell>
          <cell r="AA29">
            <v>6000000</v>
          </cell>
          <cell r="AB29">
            <v>0</v>
          </cell>
          <cell r="AC29">
            <v>0</v>
          </cell>
          <cell r="AD29">
            <v>0</v>
          </cell>
          <cell r="AE29">
            <v>0</v>
          </cell>
          <cell r="AF29">
            <v>8679910.7142857108</v>
          </cell>
          <cell r="AG29">
            <v>0</v>
          </cell>
          <cell r="AH29">
            <v>0</v>
          </cell>
          <cell r="AI29">
            <v>0</v>
          </cell>
          <cell r="AJ29">
            <v>0</v>
          </cell>
          <cell r="AK29">
            <v>0</v>
          </cell>
          <cell r="AL29">
            <v>1600000</v>
          </cell>
          <cell r="AM29">
            <v>0</v>
          </cell>
          <cell r="AN29">
            <v>2224000</v>
          </cell>
          <cell r="AO29">
            <v>5200</v>
          </cell>
          <cell r="AP29">
            <v>0</v>
          </cell>
          <cell r="AQ29">
            <v>0</v>
          </cell>
          <cell r="AR29">
            <v>0</v>
          </cell>
          <cell r="AS29">
            <v>0</v>
          </cell>
          <cell r="AT29">
            <v>0</v>
          </cell>
          <cell r="AU29">
            <v>0</v>
          </cell>
          <cell r="AV29">
            <v>0</v>
          </cell>
          <cell r="AW29">
            <v>100000</v>
          </cell>
          <cell r="AX29">
            <v>0</v>
          </cell>
          <cell r="AY29">
            <v>0</v>
          </cell>
          <cell r="AZ29">
            <v>0</v>
          </cell>
          <cell r="BA29">
            <v>0</v>
          </cell>
          <cell r="BB29">
            <v>0</v>
          </cell>
          <cell r="BC29">
            <v>0</v>
          </cell>
          <cell r="BD29">
            <v>0</v>
          </cell>
          <cell r="BE29">
            <v>12984110.7142857</v>
          </cell>
          <cell r="BF29">
            <v>929250</v>
          </cell>
          <cell r="BG29">
            <v>159300</v>
          </cell>
          <cell r="BH29">
            <v>53100</v>
          </cell>
          <cell r="BI29">
            <v>0</v>
          </cell>
          <cell r="BJ29">
            <v>1141650</v>
          </cell>
          <cell r="BK29">
            <v>424800</v>
          </cell>
          <cell r="BL29">
            <v>79650</v>
          </cell>
          <cell r="BM29">
            <v>53100</v>
          </cell>
          <cell r="BN29">
            <v>0</v>
          </cell>
          <cell r="BO29">
            <v>557550</v>
          </cell>
          <cell r="BP29">
            <v>375000</v>
          </cell>
          <cell r="BQ29">
            <v>12609110.7142857</v>
          </cell>
          <cell r="BR29">
            <v>15500000</v>
          </cell>
          <cell r="BS29">
            <v>1</v>
          </cell>
          <cell r="BT29">
            <v>6200000</v>
          </cell>
          <cell r="BU29">
            <v>557550</v>
          </cell>
          <cell r="BV29">
            <v>22257550</v>
          </cell>
          <cell r="BW29">
            <v>0</v>
          </cell>
          <cell r="BX29">
            <v>0</v>
          </cell>
          <cell r="BY29">
            <v>12426561</v>
          </cell>
          <cell r="BZ29">
            <v>0</v>
          </cell>
          <cell r="CA29">
            <v>0</v>
          </cell>
          <cell r="CB29">
            <v>12426561</v>
          </cell>
          <cell r="CC29">
            <v>0</v>
          </cell>
          <cell r="CD29">
            <v>12426561</v>
          </cell>
          <cell r="CE29">
            <v>0</v>
          </cell>
          <cell r="CF29" t="str">
            <v>medigo.phuong.trinh@gmail.com</v>
          </cell>
          <cell r="CG29" t="str">
            <v/>
          </cell>
          <cell r="CH29">
            <v>4</v>
          </cell>
          <cell r="CI29">
            <v>0</v>
          </cell>
          <cell r="CJ29">
            <v>19</v>
          </cell>
          <cell r="CK29">
            <v>6</v>
          </cell>
          <cell r="CL29">
            <v>2023</v>
          </cell>
          <cell r="CM29">
            <v>0</v>
          </cell>
          <cell r="CN29">
            <v>-23126</v>
          </cell>
          <cell r="CO29">
            <v>0</v>
          </cell>
          <cell r="CP29">
            <v>0</v>
          </cell>
          <cell r="CQ29">
            <v>0</v>
          </cell>
          <cell r="CR29">
            <v>0</v>
          </cell>
          <cell r="CS29">
            <v>0</v>
          </cell>
          <cell r="CT29">
            <v>0</v>
          </cell>
          <cell r="CU29">
            <v>0</v>
          </cell>
          <cell r="CV29">
            <v>6000000</v>
          </cell>
          <cell r="CW29">
            <v>0</v>
          </cell>
          <cell r="CX29" t="str">
            <v/>
          </cell>
          <cell r="CY29" t="str">
            <v>;</v>
          </cell>
          <cell r="CZ29">
            <v>0</v>
          </cell>
          <cell r="DA29" t="str">
            <v>Trịnh Thị Phượng</v>
          </cell>
          <cell r="DB29">
            <v>21</v>
          </cell>
          <cell r="DC29">
            <v>0</v>
          </cell>
          <cell r="DD29">
            <v>216.03333333333299</v>
          </cell>
          <cell r="DE29">
            <v>0</v>
          </cell>
          <cell r="DF29">
            <v>9403236.6071428601</v>
          </cell>
          <cell r="DG29">
            <v>13149887</v>
          </cell>
          <cell r="DH29">
            <v>0</v>
          </cell>
          <cell r="DI29">
            <v>0</v>
          </cell>
        </row>
        <row r="30">
          <cell r="D30" t="str">
            <v>Phan Công Vũ Tài</v>
          </cell>
          <cell r="E30" t="str">
            <v>HĐLĐ</v>
          </cell>
          <cell r="F30" t="str">
            <v>Minh Châu</v>
          </cell>
          <cell r="G30" t="str">
            <v>DSBC</v>
          </cell>
          <cell r="H30" t="str">
            <v>26/01/2026</v>
          </cell>
          <cell r="I30" t="str">
            <v>02446989901</v>
          </cell>
          <cell r="J30" t="str">
            <v>Tp Bank</v>
          </cell>
          <cell r="K30">
            <v>28</v>
          </cell>
          <cell r="L30">
            <v>10</v>
          </cell>
          <cell r="M30">
            <v>104.95</v>
          </cell>
          <cell r="N30">
            <v>0.58333333333333304</v>
          </cell>
          <cell r="O30">
            <v>0</v>
          </cell>
          <cell r="P30">
            <v>0</v>
          </cell>
          <cell r="Q30">
            <v>0</v>
          </cell>
          <cell r="R30">
            <v>0</v>
          </cell>
          <cell r="S30">
            <v>5310000</v>
          </cell>
          <cell r="T30">
            <v>178571.42857142899</v>
          </cell>
          <cell r="U30">
            <v>0</v>
          </cell>
          <cell r="V30">
            <v>0</v>
          </cell>
          <cell r="W30">
            <v>0</v>
          </cell>
          <cell r="X30">
            <v>0</v>
          </cell>
          <cell r="Y30">
            <v>0</v>
          </cell>
          <cell r="Z30">
            <v>0</v>
          </cell>
          <cell r="AA30">
            <v>5310000</v>
          </cell>
          <cell r="AB30">
            <v>0</v>
          </cell>
          <cell r="AC30">
            <v>0</v>
          </cell>
          <cell r="AD30">
            <v>0</v>
          </cell>
          <cell r="AE30">
            <v>2487877.2321428601</v>
          </cell>
          <cell r="AF30">
            <v>20742.1875</v>
          </cell>
          <cell r="AG30">
            <v>0</v>
          </cell>
          <cell r="AH30">
            <v>0</v>
          </cell>
          <cell r="AI30">
            <v>0</v>
          </cell>
          <cell r="AJ30">
            <v>0</v>
          </cell>
          <cell r="AK30">
            <v>0</v>
          </cell>
          <cell r="AL30">
            <v>0</v>
          </cell>
          <cell r="AM30">
            <v>0</v>
          </cell>
          <cell r="AN30">
            <v>510800</v>
          </cell>
          <cell r="AO30">
            <v>36550</v>
          </cell>
          <cell r="AP30">
            <v>0</v>
          </cell>
          <cell r="AQ30">
            <v>35714.285714285703</v>
          </cell>
          <cell r="AR30">
            <v>0</v>
          </cell>
          <cell r="AS30">
            <v>0</v>
          </cell>
          <cell r="AT30">
            <v>0</v>
          </cell>
          <cell r="AU30">
            <v>0</v>
          </cell>
          <cell r="AV30">
            <v>0</v>
          </cell>
          <cell r="AW30">
            <v>100000</v>
          </cell>
          <cell r="AX30">
            <v>0</v>
          </cell>
          <cell r="AY30">
            <v>0</v>
          </cell>
          <cell r="AZ30">
            <v>0</v>
          </cell>
          <cell r="BA30">
            <v>0</v>
          </cell>
          <cell r="BB30">
            <v>0</v>
          </cell>
          <cell r="BC30">
            <v>0</v>
          </cell>
          <cell r="BD30">
            <v>0</v>
          </cell>
          <cell r="BE30">
            <v>3370255.13392857</v>
          </cell>
          <cell r="BF30">
            <v>929250</v>
          </cell>
          <cell r="BG30">
            <v>159300</v>
          </cell>
          <cell r="BH30">
            <v>53100</v>
          </cell>
          <cell r="BI30">
            <v>0</v>
          </cell>
          <cell r="BJ30">
            <v>1141650</v>
          </cell>
          <cell r="BK30">
            <v>424800</v>
          </cell>
          <cell r="BL30">
            <v>79650</v>
          </cell>
          <cell r="BM30">
            <v>53100</v>
          </cell>
          <cell r="BN30">
            <v>0</v>
          </cell>
          <cell r="BO30">
            <v>557550</v>
          </cell>
          <cell r="BP30">
            <v>178571.42857142899</v>
          </cell>
          <cell r="BQ30">
            <v>3191683.7053571399</v>
          </cell>
          <cell r="BR30">
            <v>15500000</v>
          </cell>
          <cell r="BS30">
            <v>0</v>
          </cell>
          <cell r="BT30">
            <v>0</v>
          </cell>
          <cell r="BU30">
            <v>557550</v>
          </cell>
          <cell r="BV30">
            <v>16057550</v>
          </cell>
          <cell r="BW30">
            <v>0</v>
          </cell>
          <cell r="BX30">
            <v>0</v>
          </cell>
          <cell r="BY30">
            <v>2812705</v>
          </cell>
          <cell r="BZ30">
            <v>0</v>
          </cell>
          <cell r="CA30">
            <v>0</v>
          </cell>
          <cell r="CB30">
            <v>2812705</v>
          </cell>
          <cell r="CC30">
            <v>0</v>
          </cell>
          <cell r="CD30">
            <v>2812705</v>
          </cell>
          <cell r="CE30">
            <v>0</v>
          </cell>
          <cell r="CF30" t="str">
            <v>tai.phan@medigoapp.com</v>
          </cell>
          <cell r="CG30" t="str">
            <v/>
          </cell>
          <cell r="CH30">
            <v>4</v>
          </cell>
          <cell r="CI30">
            <v>4.5</v>
          </cell>
          <cell r="CJ30">
            <v>26</v>
          </cell>
          <cell r="CK30">
            <v>1</v>
          </cell>
          <cell r="CL30">
            <v>2026</v>
          </cell>
          <cell r="CM30">
            <v>0</v>
          </cell>
          <cell r="CN30">
            <v>-23157</v>
          </cell>
          <cell r="CO30">
            <v>0</v>
          </cell>
          <cell r="CP30">
            <v>0</v>
          </cell>
          <cell r="CQ30">
            <v>0</v>
          </cell>
          <cell r="CR30">
            <v>0</v>
          </cell>
          <cell r="CS30">
            <v>0</v>
          </cell>
          <cell r="CT30">
            <v>0</v>
          </cell>
          <cell r="CU30">
            <v>0</v>
          </cell>
          <cell r="CV30">
            <v>5310000</v>
          </cell>
          <cell r="CW30">
            <v>0</v>
          </cell>
          <cell r="CX30" t="str">
            <v/>
          </cell>
          <cell r="CY30" t="str">
            <v>;</v>
          </cell>
          <cell r="CZ30">
            <v>0</v>
          </cell>
          <cell r="DA30" t="str">
            <v>Phan Công Vũ Tài</v>
          </cell>
          <cell r="DB30">
            <v>10</v>
          </cell>
          <cell r="DC30">
            <v>104.95</v>
          </cell>
          <cell r="DD30">
            <v>0.58333333333333304</v>
          </cell>
          <cell r="DE30">
            <v>2487877.2321428601</v>
          </cell>
          <cell r="DF30">
            <v>20742.1875</v>
          </cell>
          <cell r="DG30">
            <v>2812705</v>
          </cell>
          <cell r="DH30">
            <v>0</v>
          </cell>
          <cell r="DI30">
            <v>0</v>
          </cell>
        </row>
        <row r="31">
          <cell r="D31" t="str">
            <v>Đoàn Quốc Tâm</v>
          </cell>
          <cell r="E31" t="str">
            <v>HĐLĐ</v>
          </cell>
          <cell r="F31" t="str">
            <v>Minh Châu</v>
          </cell>
          <cell r="G31" t="str">
            <v>DSBC</v>
          </cell>
          <cell r="H31" t="str">
            <v>25/3/2024</v>
          </cell>
          <cell r="I31" t="str">
            <v>23241857</v>
          </cell>
          <cell r="J31" t="str">
            <v>ACB</v>
          </cell>
          <cell r="K31">
            <v>28</v>
          </cell>
          <cell r="L31">
            <v>27</v>
          </cell>
          <cell r="M31">
            <v>287.23333333333301</v>
          </cell>
          <cell r="N31">
            <v>8.5500000000000007</v>
          </cell>
          <cell r="O31">
            <v>0</v>
          </cell>
          <cell r="P31">
            <v>0</v>
          </cell>
          <cell r="Q31">
            <v>0</v>
          </cell>
          <cell r="R31">
            <v>0</v>
          </cell>
          <cell r="S31">
            <v>5310000</v>
          </cell>
          <cell r="T31">
            <v>482142.85714285698</v>
          </cell>
          <cell r="U31">
            <v>0</v>
          </cell>
          <cell r="V31">
            <v>0</v>
          </cell>
          <cell r="W31">
            <v>0</v>
          </cell>
          <cell r="X31">
            <v>0</v>
          </cell>
          <cell r="Y31">
            <v>0</v>
          </cell>
          <cell r="Z31">
            <v>0</v>
          </cell>
          <cell r="AA31">
            <v>6000000</v>
          </cell>
          <cell r="AB31">
            <v>0</v>
          </cell>
          <cell r="AC31">
            <v>0</v>
          </cell>
          <cell r="AD31">
            <v>0</v>
          </cell>
          <cell r="AE31">
            <v>7693750</v>
          </cell>
          <cell r="AF31">
            <v>343526.78571428597</v>
          </cell>
          <cell r="AG31">
            <v>0</v>
          </cell>
          <cell r="AH31">
            <v>0</v>
          </cell>
          <cell r="AI31">
            <v>0</v>
          </cell>
          <cell r="AJ31">
            <v>0</v>
          </cell>
          <cell r="AK31">
            <v>0</v>
          </cell>
          <cell r="AL31">
            <v>0</v>
          </cell>
          <cell r="AM31">
            <v>811734</v>
          </cell>
          <cell r="AN31">
            <v>1092000</v>
          </cell>
          <cell r="AO31">
            <v>35850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10459003.642857101</v>
          </cell>
          <cell r="BF31">
            <v>929250</v>
          </cell>
          <cell r="BG31">
            <v>159300</v>
          </cell>
          <cell r="BH31">
            <v>53100</v>
          </cell>
          <cell r="BI31">
            <v>0</v>
          </cell>
          <cell r="BJ31">
            <v>1141650</v>
          </cell>
          <cell r="BK31">
            <v>424800</v>
          </cell>
          <cell r="BL31">
            <v>79650</v>
          </cell>
          <cell r="BM31">
            <v>53100</v>
          </cell>
          <cell r="BN31">
            <v>0</v>
          </cell>
          <cell r="BO31">
            <v>557550</v>
          </cell>
          <cell r="BP31">
            <v>482142.85714285698</v>
          </cell>
          <cell r="BQ31">
            <v>9976860.7857142892</v>
          </cell>
          <cell r="BR31">
            <v>15500000</v>
          </cell>
          <cell r="BS31">
            <v>0</v>
          </cell>
          <cell r="BT31">
            <v>0</v>
          </cell>
          <cell r="BU31">
            <v>557550</v>
          </cell>
          <cell r="BV31">
            <v>16057550</v>
          </cell>
          <cell r="BW31">
            <v>0</v>
          </cell>
          <cell r="BX31">
            <v>0</v>
          </cell>
          <cell r="BY31">
            <v>9901454</v>
          </cell>
          <cell r="BZ31">
            <v>0</v>
          </cell>
          <cell r="CA31">
            <v>0</v>
          </cell>
          <cell r="CB31">
            <v>9901454</v>
          </cell>
          <cell r="CC31">
            <v>0</v>
          </cell>
          <cell r="CD31">
            <v>9901454</v>
          </cell>
          <cell r="CE31">
            <v>0</v>
          </cell>
          <cell r="CF31" t="str">
            <v>medigo.tam.doan@gmail.com</v>
          </cell>
          <cell r="CG31" t="str">
            <v/>
          </cell>
          <cell r="CH31">
            <v>11</v>
          </cell>
          <cell r="CI31">
            <v>2.5</v>
          </cell>
          <cell r="CJ31">
            <v>25</v>
          </cell>
          <cell r="CK31">
            <v>3</v>
          </cell>
          <cell r="CL31">
            <v>2024</v>
          </cell>
          <cell r="CM31">
            <v>0</v>
          </cell>
          <cell r="CN31">
            <v>-23135</v>
          </cell>
          <cell r="CO31">
            <v>0</v>
          </cell>
          <cell r="CP31">
            <v>0</v>
          </cell>
          <cell r="CQ31">
            <v>0</v>
          </cell>
          <cell r="CR31">
            <v>0</v>
          </cell>
          <cell r="CS31">
            <v>0</v>
          </cell>
          <cell r="CT31">
            <v>0</v>
          </cell>
          <cell r="CU31">
            <v>0</v>
          </cell>
          <cell r="CV31">
            <v>6000000</v>
          </cell>
          <cell r="CW31">
            <v>0</v>
          </cell>
          <cell r="CX31" t="str">
            <v/>
          </cell>
          <cell r="CY31" t="str">
            <v>;</v>
          </cell>
          <cell r="CZ31">
            <v>0</v>
          </cell>
          <cell r="DA31" t="str">
            <v>Đoàn Quốc Tâm</v>
          </cell>
          <cell r="DB31">
            <v>27</v>
          </cell>
          <cell r="DC31">
            <v>287.23333333333301</v>
          </cell>
          <cell r="DD31">
            <v>8.5500000000000007</v>
          </cell>
          <cell r="DE31">
            <v>8334895.8333333302</v>
          </cell>
          <cell r="DF31">
            <v>372154.01785714302</v>
          </cell>
          <cell r="DG31">
            <v>10571227</v>
          </cell>
          <cell r="DH31">
            <v>0</v>
          </cell>
          <cell r="DI31">
            <v>0</v>
          </cell>
        </row>
        <row r="32">
          <cell r="D32" t="str">
            <v>Nguyễn Trí Nghĩa</v>
          </cell>
          <cell r="E32" t="str">
            <v>HĐLĐ</v>
          </cell>
          <cell r="F32" t="str">
            <v>Minh Châu</v>
          </cell>
          <cell r="G32" t="str">
            <v>DSBC</v>
          </cell>
          <cell r="H32">
            <v>45439</v>
          </cell>
          <cell r="I32" t="str">
            <v>0251002787705</v>
          </cell>
          <cell r="J32" t="str">
            <v>Vietcombank</v>
          </cell>
          <cell r="K32">
            <v>28</v>
          </cell>
          <cell r="L32">
            <v>25</v>
          </cell>
          <cell r="M32">
            <v>4.9666666666666703</v>
          </cell>
          <cell r="N32">
            <v>193.416666666667</v>
          </cell>
          <cell r="O32">
            <v>0</v>
          </cell>
          <cell r="P32">
            <v>0</v>
          </cell>
          <cell r="Q32">
            <v>0</v>
          </cell>
          <cell r="R32">
            <v>0</v>
          </cell>
          <cell r="S32">
            <v>5310000</v>
          </cell>
          <cell r="T32">
            <v>446428.57142857101</v>
          </cell>
          <cell r="U32">
            <v>0</v>
          </cell>
          <cell r="V32">
            <v>0</v>
          </cell>
          <cell r="W32">
            <v>0</v>
          </cell>
          <cell r="X32">
            <v>0</v>
          </cell>
          <cell r="Y32">
            <v>0</v>
          </cell>
          <cell r="Z32">
            <v>0</v>
          </cell>
          <cell r="AA32">
            <v>6000000</v>
          </cell>
          <cell r="AB32">
            <v>0</v>
          </cell>
          <cell r="AC32">
            <v>0</v>
          </cell>
          <cell r="AD32">
            <v>0</v>
          </cell>
          <cell r="AE32">
            <v>133035.714285714</v>
          </cell>
          <cell r="AF32">
            <v>7771205.3571428601</v>
          </cell>
          <cell r="AG32">
            <v>0</v>
          </cell>
          <cell r="AH32">
            <v>0</v>
          </cell>
          <cell r="AI32">
            <v>0</v>
          </cell>
          <cell r="AJ32">
            <v>0</v>
          </cell>
          <cell r="AK32">
            <v>0</v>
          </cell>
          <cell r="AL32">
            <v>0</v>
          </cell>
          <cell r="AM32">
            <v>835077</v>
          </cell>
          <cell r="AN32">
            <v>1300500</v>
          </cell>
          <cell r="AO32">
            <v>9250</v>
          </cell>
          <cell r="AP32">
            <v>0</v>
          </cell>
          <cell r="AQ32">
            <v>0</v>
          </cell>
          <cell r="AR32">
            <v>0</v>
          </cell>
          <cell r="AS32">
            <v>0</v>
          </cell>
          <cell r="AT32">
            <v>0</v>
          </cell>
          <cell r="AU32">
            <v>0</v>
          </cell>
          <cell r="AV32">
            <v>0</v>
          </cell>
          <cell r="AW32">
            <v>0</v>
          </cell>
          <cell r="AX32">
            <v>0</v>
          </cell>
          <cell r="AY32">
            <v>0</v>
          </cell>
          <cell r="AZ32">
            <v>100000</v>
          </cell>
          <cell r="BA32">
            <v>0</v>
          </cell>
          <cell r="BB32">
            <v>0</v>
          </cell>
          <cell r="BC32">
            <v>3864060</v>
          </cell>
          <cell r="BD32">
            <v>0</v>
          </cell>
          <cell r="BE32">
            <v>6531436.6428571399</v>
          </cell>
          <cell r="BF32">
            <v>0</v>
          </cell>
          <cell r="BG32">
            <v>0</v>
          </cell>
          <cell r="BH32">
            <v>0</v>
          </cell>
          <cell r="BI32">
            <v>0</v>
          </cell>
          <cell r="BJ32">
            <v>0</v>
          </cell>
          <cell r="BK32">
            <v>0</v>
          </cell>
          <cell r="BL32">
            <v>0</v>
          </cell>
          <cell r="BM32">
            <v>0</v>
          </cell>
          <cell r="BN32">
            <v>0</v>
          </cell>
          <cell r="BO32">
            <v>0</v>
          </cell>
          <cell r="BP32">
            <v>446428.57142857101</v>
          </cell>
          <cell r="BQ32">
            <v>6085008.07142857</v>
          </cell>
          <cell r="BR32">
            <v>15500000</v>
          </cell>
          <cell r="BS32">
            <v>0</v>
          </cell>
          <cell r="BT32">
            <v>0</v>
          </cell>
          <cell r="BU32">
            <v>0</v>
          </cell>
          <cell r="BV32">
            <v>15500000</v>
          </cell>
          <cell r="BW32">
            <v>0</v>
          </cell>
          <cell r="BX32">
            <v>0</v>
          </cell>
          <cell r="BY32">
            <v>6531437</v>
          </cell>
          <cell r="BZ32">
            <v>0</v>
          </cell>
          <cell r="CA32">
            <v>6531437</v>
          </cell>
          <cell r="CB32">
            <v>0</v>
          </cell>
          <cell r="CC32">
            <v>0</v>
          </cell>
          <cell r="CD32">
            <v>0</v>
          </cell>
          <cell r="CE32">
            <v>0</v>
          </cell>
          <cell r="CF32" t="str">
            <v>medigo.nghia.nguyen@gmail.com</v>
          </cell>
          <cell r="CG32" t="str">
            <v>Hoàn trả như cam kết, thiếu của tháng 3:1.265.53
Đèn bù chênh lệch kiểm kê tháng 4.2026: 2.601.525
Nhập sai thao tác HD1054195 bán hàng: 100.000</v>
          </cell>
          <cell r="CH32">
            <v>5</v>
          </cell>
          <cell r="CI32">
            <v>2.5</v>
          </cell>
          <cell r="CJ32">
            <v>27</v>
          </cell>
          <cell r="CK32">
            <v>5</v>
          </cell>
          <cell r="CL32">
            <v>2024</v>
          </cell>
          <cell r="CM32">
            <v>0</v>
          </cell>
          <cell r="CN32">
            <v>-23137</v>
          </cell>
          <cell r="CO32">
            <v>0</v>
          </cell>
          <cell r="CP32">
            <v>0</v>
          </cell>
          <cell r="CQ32">
            <v>0</v>
          </cell>
          <cell r="CR32">
            <v>0</v>
          </cell>
          <cell r="CS32">
            <v>0</v>
          </cell>
          <cell r="CT32">
            <v>0</v>
          </cell>
          <cell r="CU32">
            <v>0</v>
          </cell>
          <cell r="CV32">
            <v>6000000</v>
          </cell>
          <cell r="CW32">
            <v>0</v>
          </cell>
          <cell r="CX32" t="str">
            <v>Hoàn trả như cam kết, thiếu của tháng 3:1.265.53
Đèn bù chênh lệch kiểm kê tháng 4.2026: 2.601.525
Nhập sai thao tác HD1054195 bán hàng: 100.000</v>
          </cell>
          <cell r="CY32" t="str">
            <v>; Hoàn trả như cam kết, thiếu của tháng 3:1.265.53
Đèn bù chênh lệch kiểm kê tháng 4.2026: 2.601.525
Nhập sai thao tác HD1054195 bán hàng: 100.000</v>
          </cell>
          <cell r="CZ32">
            <v>0</v>
          </cell>
          <cell r="DA32" t="str">
            <v>Nguyễn Trí Nghĩa</v>
          </cell>
          <cell r="DB32">
            <v>25</v>
          </cell>
          <cell r="DC32">
            <v>4.9666666666666703</v>
          </cell>
          <cell r="DD32">
            <v>193.416666666667</v>
          </cell>
          <cell r="DE32">
            <v>133035.714285714</v>
          </cell>
          <cell r="DF32">
            <v>7771205.3571428601</v>
          </cell>
          <cell r="DG32">
            <v>0</v>
          </cell>
          <cell r="DH32">
            <v>0</v>
          </cell>
          <cell r="DI32">
            <v>0</v>
          </cell>
        </row>
        <row r="33">
          <cell r="D33" t="str">
            <v>Nguyễn Trúc Linh</v>
          </cell>
          <cell r="E33" t="str">
            <v>HĐLĐ</v>
          </cell>
          <cell r="F33" t="str">
            <v>Minh Châu</v>
          </cell>
          <cell r="G33" t="str">
            <v>DSBC</v>
          </cell>
          <cell r="H33" t="str">
            <v>26/04/2025</v>
          </cell>
          <cell r="I33" t="str">
            <v>109006916698</v>
          </cell>
          <cell r="J33" t="str">
            <v>Vietinbank</v>
          </cell>
          <cell r="K33">
            <v>28</v>
          </cell>
          <cell r="L33">
            <v>17</v>
          </cell>
          <cell r="M33">
            <v>180.316666666667</v>
          </cell>
          <cell r="N33">
            <v>0.7</v>
          </cell>
          <cell r="O33">
            <v>0</v>
          </cell>
          <cell r="P33">
            <v>0</v>
          </cell>
          <cell r="Q33">
            <v>0</v>
          </cell>
          <cell r="R33">
            <v>0</v>
          </cell>
          <cell r="S33">
            <v>5310000</v>
          </cell>
          <cell r="T33">
            <v>303571.42857142899</v>
          </cell>
          <cell r="U33">
            <v>0</v>
          </cell>
          <cell r="V33">
            <v>0</v>
          </cell>
          <cell r="W33">
            <v>0</v>
          </cell>
          <cell r="X33">
            <v>0</v>
          </cell>
          <cell r="Y33">
            <v>0</v>
          </cell>
          <cell r="Z33">
            <v>0</v>
          </cell>
          <cell r="AA33">
            <v>6000000</v>
          </cell>
          <cell r="AB33">
            <v>0</v>
          </cell>
          <cell r="AC33">
            <v>0</v>
          </cell>
          <cell r="AD33">
            <v>0</v>
          </cell>
          <cell r="AE33">
            <v>4829910.7142857201</v>
          </cell>
          <cell r="AF33">
            <v>28125</v>
          </cell>
          <cell r="AG33">
            <v>0</v>
          </cell>
          <cell r="AH33">
            <v>0</v>
          </cell>
          <cell r="AI33">
            <v>0</v>
          </cell>
          <cell r="AJ33">
            <v>0</v>
          </cell>
          <cell r="AK33">
            <v>0</v>
          </cell>
          <cell r="AL33">
            <v>0</v>
          </cell>
          <cell r="AM33">
            <v>0</v>
          </cell>
          <cell r="AN33">
            <v>904700</v>
          </cell>
          <cell r="AO33">
            <v>323000</v>
          </cell>
          <cell r="AP33">
            <v>0</v>
          </cell>
          <cell r="AQ33">
            <v>0</v>
          </cell>
          <cell r="AR33">
            <v>0</v>
          </cell>
          <cell r="AS33">
            <v>0</v>
          </cell>
          <cell r="AT33">
            <v>0</v>
          </cell>
          <cell r="AU33">
            <v>0</v>
          </cell>
          <cell r="AV33">
            <v>0</v>
          </cell>
          <cell r="AW33">
            <v>0</v>
          </cell>
          <cell r="AX33">
            <v>0</v>
          </cell>
          <cell r="AY33">
            <v>38000</v>
          </cell>
          <cell r="AZ33">
            <v>100000</v>
          </cell>
          <cell r="BA33">
            <v>0</v>
          </cell>
          <cell r="BB33">
            <v>0</v>
          </cell>
          <cell r="BC33">
            <v>0</v>
          </cell>
          <cell r="BD33">
            <v>0</v>
          </cell>
          <cell r="BE33">
            <v>6251307.1428571399</v>
          </cell>
          <cell r="BF33">
            <v>929250</v>
          </cell>
          <cell r="BG33">
            <v>159300</v>
          </cell>
          <cell r="BH33">
            <v>53100</v>
          </cell>
          <cell r="BI33">
            <v>0</v>
          </cell>
          <cell r="BJ33">
            <v>1141650</v>
          </cell>
          <cell r="BK33">
            <v>424800</v>
          </cell>
          <cell r="BL33">
            <v>79650</v>
          </cell>
          <cell r="BM33">
            <v>53100</v>
          </cell>
          <cell r="BN33">
            <v>0</v>
          </cell>
          <cell r="BO33">
            <v>557550</v>
          </cell>
          <cell r="BP33">
            <v>303571.42857142899</v>
          </cell>
          <cell r="BQ33">
            <v>5947735.7142857201</v>
          </cell>
          <cell r="BR33">
            <v>15500000</v>
          </cell>
          <cell r="BS33">
            <v>0</v>
          </cell>
          <cell r="BT33">
            <v>0</v>
          </cell>
          <cell r="BU33">
            <v>557550</v>
          </cell>
          <cell r="BV33">
            <v>16057550</v>
          </cell>
          <cell r="BW33">
            <v>0</v>
          </cell>
          <cell r="BX33">
            <v>0</v>
          </cell>
          <cell r="BY33">
            <v>5693757</v>
          </cell>
          <cell r="BZ33">
            <v>0</v>
          </cell>
          <cell r="CA33">
            <v>0</v>
          </cell>
          <cell r="CB33">
            <v>5693757</v>
          </cell>
          <cell r="CC33">
            <v>0</v>
          </cell>
          <cell r="CD33">
            <v>5693757</v>
          </cell>
          <cell r="CE33">
            <v>0</v>
          </cell>
          <cell r="CF33" t="str">
            <v>medigo.truclinh.nguyen@gmail.com</v>
          </cell>
          <cell r="CG33" t="str">
            <v>Không báo cáo tiền lấy két chạy hàng ca 3- 03/04/2026: 100.000đ</v>
          </cell>
          <cell r="CH33">
            <v>12</v>
          </cell>
          <cell r="CI33">
            <v>2.5</v>
          </cell>
          <cell r="CJ33">
            <v>26</v>
          </cell>
          <cell r="CK33">
            <v>4</v>
          </cell>
          <cell r="CL33">
            <v>2025</v>
          </cell>
          <cell r="CM33">
            <v>0</v>
          </cell>
          <cell r="CN33">
            <v>11</v>
          </cell>
          <cell r="CO33">
            <v>0</v>
          </cell>
          <cell r="CP33">
            <v>0</v>
          </cell>
          <cell r="CQ33">
            <v>0</v>
          </cell>
          <cell r="CR33">
            <v>0</v>
          </cell>
          <cell r="CS33">
            <v>0</v>
          </cell>
          <cell r="CT33">
            <v>0</v>
          </cell>
          <cell r="CU33">
            <v>0</v>
          </cell>
          <cell r="CV33">
            <v>6000000</v>
          </cell>
          <cell r="CW33">
            <v>0</v>
          </cell>
          <cell r="CX33" t="str">
            <v>Không báo cáo tiền lấy két chạy hàng ca 3- 03/04/2026: 100.000đ</v>
          </cell>
          <cell r="CY33" t="str">
            <v>; Không báo cáo tiền lấy két chạy hàng ca 3- 03/04/2026: 100.000đ</v>
          </cell>
          <cell r="CZ33">
            <v>0</v>
          </cell>
          <cell r="DA33" t="str">
            <v>Nguyễn Trúc Linh</v>
          </cell>
          <cell r="DB33">
            <v>17</v>
          </cell>
          <cell r="DC33">
            <v>158.76666666666699</v>
          </cell>
          <cell r="DD33">
            <v>0.7</v>
          </cell>
          <cell r="DE33">
            <v>4252678.57142857</v>
          </cell>
          <cell r="DF33">
            <v>28125</v>
          </cell>
          <cell r="DG33">
            <v>5116525</v>
          </cell>
          <cell r="DH33">
            <v>577232</v>
          </cell>
          <cell r="DI33">
            <v>577232</v>
          </cell>
        </row>
        <row r="34">
          <cell r="D34">
            <v>0</v>
          </cell>
          <cell r="E34">
            <v>0</v>
          </cell>
          <cell r="F34">
            <v>0</v>
          </cell>
          <cell r="G34">
            <v>0</v>
          </cell>
          <cell r="H34">
            <v>0</v>
          </cell>
          <cell r="I34">
            <v>0</v>
          </cell>
          <cell r="J34">
            <v>0</v>
          </cell>
          <cell r="K34">
            <v>196</v>
          </cell>
          <cell r="L34">
            <v>138</v>
          </cell>
          <cell r="M34">
            <v>923.35</v>
          </cell>
          <cell r="N34">
            <v>483.95</v>
          </cell>
          <cell r="O34">
            <v>0</v>
          </cell>
          <cell r="P34">
            <v>0</v>
          </cell>
          <cell r="Q34">
            <v>0</v>
          </cell>
          <cell r="R34">
            <v>0</v>
          </cell>
          <cell r="S34">
            <v>31860000</v>
          </cell>
          <cell r="T34">
            <v>2267857.1428571399</v>
          </cell>
          <cell r="U34">
            <v>0</v>
          </cell>
          <cell r="V34">
            <v>0</v>
          </cell>
          <cell r="W34">
            <v>0</v>
          </cell>
          <cell r="X34">
            <v>0</v>
          </cell>
          <cell r="Y34">
            <v>0</v>
          </cell>
          <cell r="Z34">
            <v>0</v>
          </cell>
          <cell r="AA34">
            <v>38310000</v>
          </cell>
          <cell r="AB34">
            <v>0</v>
          </cell>
          <cell r="AC34">
            <v>0</v>
          </cell>
          <cell r="AD34">
            <v>0</v>
          </cell>
          <cell r="AE34">
            <v>22544796.875</v>
          </cell>
          <cell r="AF34">
            <v>19441724.330357101</v>
          </cell>
          <cell r="AG34">
            <v>0</v>
          </cell>
          <cell r="AH34">
            <v>0</v>
          </cell>
          <cell r="AI34">
            <v>0</v>
          </cell>
          <cell r="AJ34">
            <v>1000000</v>
          </cell>
          <cell r="AK34">
            <v>0</v>
          </cell>
          <cell r="AL34">
            <v>1600000</v>
          </cell>
          <cell r="AM34">
            <v>3313006</v>
          </cell>
          <cell r="AN34">
            <v>6893300</v>
          </cell>
          <cell r="AO34">
            <v>424390</v>
          </cell>
          <cell r="AP34">
            <v>0</v>
          </cell>
          <cell r="AQ34">
            <v>35714.285714285703</v>
          </cell>
          <cell r="AR34">
            <v>0</v>
          </cell>
          <cell r="AS34">
            <v>0</v>
          </cell>
          <cell r="AT34">
            <v>0</v>
          </cell>
          <cell r="AU34">
            <v>0</v>
          </cell>
          <cell r="AV34">
            <v>0</v>
          </cell>
          <cell r="AW34">
            <v>200000</v>
          </cell>
          <cell r="AX34">
            <v>0</v>
          </cell>
          <cell r="AY34">
            <v>38000</v>
          </cell>
          <cell r="AZ34">
            <v>200000</v>
          </cell>
          <cell r="BA34">
            <v>135000</v>
          </cell>
          <cell r="BB34">
            <v>100000</v>
          </cell>
          <cell r="BC34">
            <v>3864060</v>
          </cell>
          <cell r="BD34">
            <v>0</v>
          </cell>
          <cell r="BE34">
            <v>53383728.633928597</v>
          </cell>
          <cell r="BF34">
            <v>4646250</v>
          </cell>
          <cell r="BG34">
            <v>796500</v>
          </cell>
          <cell r="BH34">
            <v>265500</v>
          </cell>
          <cell r="BI34">
            <v>0</v>
          </cell>
          <cell r="BJ34">
            <v>5708250</v>
          </cell>
          <cell r="BK34">
            <v>2124000</v>
          </cell>
          <cell r="BL34">
            <v>398250</v>
          </cell>
          <cell r="BM34">
            <v>265500</v>
          </cell>
          <cell r="BN34">
            <v>0</v>
          </cell>
          <cell r="BO34">
            <v>2787750</v>
          </cell>
          <cell r="BP34">
            <v>2267857.1428571399</v>
          </cell>
          <cell r="BQ34">
            <v>51115871.491071403</v>
          </cell>
          <cell r="BR34">
            <v>93000000</v>
          </cell>
          <cell r="BS34">
            <v>1</v>
          </cell>
          <cell r="BT34">
            <v>6200000</v>
          </cell>
          <cell r="BU34">
            <v>2787750</v>
          </cell>
          <cell r="BV34">
            <v>101987750</v>
          </cell>
          <cell r="BW34">
            <v>1864508.92857143</v>
          </cell>
          <cell r="BX34">
            <v>0</v>
          </cell>
          <cell r="BY34">
            <v>50595979</v>
          </cell>
          <cell r="BZ34">
            <v>0</v>
          </cell>
          <cell r="CA34">
            <v>6531437</v>
          </cell>
          <cell r="CB34">
            <v>44064542</v>
          </cell>
          <cell r="CC34">
            <v>0</v>
          </cell>
          <cell r="CD34">
            <v>44064542</v>
          </cell>
          <cell r="CE34">
            <v>0</v>
          </cell>
          <cell r="CF34">
            <v>0</v>
          </cell>
          <cell r="CG34">
            <v>0</v>
          </cell>
          <cell r="CH34">
            <v>0</v>
          </cell>
          <cell r="CI34">
            <v>14.5</v>
          </cell>
          <cell r="CJ34">
            <v>0</v>
          </cell>
          <cell r="CK34">
            <v>0</v>
          </cell>
          <cell r="CL34">
            <v>0</v>
          </cell>
          <cell r="CM34">
            <v>0</v>
          </cell>
          <cell r="CN34">
            <v>-138810</v>
          </cell>
          <cell r="CO34">
            <v>0</v>
          </cell>
          <cell r="CP34">
            <v>0</v>
          </cell>
          <cell r="CQ34">
            <v>0</v>
          </cell>
          <cell r="CR34">
            <v>0</v>
          </cell>
          <cell r="CS34">
            <v>0</v>
          </cell>
          <cell r="CT34">
            <v>0</v>
          </cell>
          <cell r="CU34">
            <v>0</v>
          </cell>
          <cell r="CV34">
            <v>38310000</v>
          </cell>
          <cell r="CW34">
            <v>0</v>
          </cell>
          <cell r="CX34">
            <v>0</v>
          </cell>
          <cell r="CY34">
            <v>0</v>
          </cell>
          <cell r="CZ34">
            <v>0</v>
          </cell>
          <cell r="DA34">
            <v>0</v>
          </cell>
          <cell r="DB34">
            <v>0</v>
          </cell>
          <cell r="DC34">
            <v>0</v>
          </cell>
          <cell r="DD34">
            <v>0</v>
          </cell>
          <cell r="DE34">
            <v>0</v>
          </cell>
          <cell r="DF34">
            <v>0</v>
          </cell>
          <cell r="DG34">
            <v>0</v>
          </cell>
          <cell r="DH34">
            <v>0</v>
          </cell>
          <cell r="DI34">
            <v>0</v>
          </cell>
        </row>
        <row r="35">
          <cell r="D35" t="str">
            <v>PHẠM VĂN LONG</v>
          </cell>
          <cell r="E35" t="str">
            <v>HĐTV</v>
          </cell>
          <cell r="F35" t="str">
            <v>Nam Hòa</v>
          </cell>
          <cell r="G35" t="str">
            <v>DSTV</v>
          </cell>
          <cell r="H35" t="str">
            <v>03/4/2026</v>
          </cell>
          <cell r="I35" t="str">
            <v>7351192058</v>
          </cell>
          <cell r="J35" t="str">
            <v>BIDV</v>
          </cell>
          <cell r="K35">
            <v>28</v>
          </cell>
          <cell r="L35">
            <v>13</v>
          </cell>
          <cell r="M35">
            <v>140.433333333333</v>
          </cell>
          <cell r="N35">
            <v>0</v>
          </cell>
          <cell r="O35">
            <v>0</v>
          </cell>
          <cell r="P35">
            <v>0</v>
          </cell>
          <cell r="Q35">
            <v>0</v>
          </cell>
          <cell r="R35">
            <v>0</v>
          </cell>
          <cell r="S35">
            <v>0</v>
          </cell>
          <cell r="T35">
            <v>232142.85714285701</v>
          </cell>
          <cell r="U35">
            <v>0</v>
          </cell>
          <cell r="V35">
            <v>0</v>
          </cell>
          <cell r="W35">
            <v>0</v>
          </cell>
          <cell r="X35">
            <v>0</v>
          </cell>
          <cell r="Y35">
            <v>0</v>
          </cell>
          <cell r="Z35">
            <v>0</v>
          </cell>
          <cell r="AA35">
            <v>5100000</v>
          </cell>
          <cell r="AB35">
            <v>0</v>
          </cell>
          <cell r="AC35">
            <v>0</v>
          </cell>
          <cell r="AD35">
            <v>0</v>
          </cell>
          <cell r="AE35">
            <v>3197366.07142857</v>
          </cell>
          <cell r="AF35">
            <v>0</v>
          </cell>
          <cell r="AG35">
            <v>0</v>
          </cell>
          <cell r="AH35">
            <v>0</v>
          </cell>
          <cell r="AI35">
            <v>0</v>
          </cell>
          <cell r="AJ35">
            <v>500000</v>
          </cell>
          <cell r="AK35">
            <v>0</v>
          </cell>
          <cell r="AL35">
            <v>0</v>
          </cell>
          <cell r="AM35">
            <v>0</v>
          </cell>
          <cell r="AN35">
            <v>59400</v>
          </cell>
          <cell r="AO35">
            <v>0</v>
          </cell>
          <cell r="AP35">
            <v>0</v>
          </cell>
          <cell r="AQ35">
            <v>0</v>
          </cell>
          <cell r="AR35">
            <v>0</v>
          </cell>
          <cell r="AS35">
            <v>0</v>
          </cell>
          <cell r="AT35">
            <v>0</v>
          </cell>
          <cell r="AU35">
            <v>0</v>
          </cell>
          <cell r="AV35">
            <v>0</v>
          </cell>
          <cell r="AW35">
            <v>0</v>
          </cell>
          <cell r="AX35">
            <v>0</v>
          </cell>
          <cell r="AY35">
            <v>0</v>
          </cell>
          <cell r="AZ35">
            <v>20000</v>
          </cell>
          <cell r="BA35">
            <v>0</v>
          </cell>
          <cell r="BB35">
            <v>100000</v>
          </cell>
          <cell r="BC35">
            <v>0</v>
          </cell>
          <cell r="BD35">
            <v>0</v>
          </cell>
          <cell r="BE35">
            <v>3868908.92857143</v>
          </cell>
          <cell r="BF35">
            <v>0</v>
          </cell>
          <cell r="BG35">
            <v>0</v>
          </cell>
          <cell r="BH35">
            <v>0</v>
          </cell>
          <cell r="BI35">
            <v>0</v>
          </cell>
          <cell r="BJ35">
            <v>0</v>
          </cell>
          <cell r="BK35">
            <v>0</v>
          </cell>
          <cell r="BL35">
            <v>0</v>
          </cell>
          <cell r="BM35">
            <v>0</v>
          </cell>
          <cell r="BN35">
            <v>0</v>
          </cell>
          <cell r="BO35">
            <v>0</v>
          </cell>
          <cell r="BP35">
            <v>232142.85714285701</v>
          </cell>
          <cell r="BQ35">
            <v>3636766.07142857</v>
          </cell>
          <cell r="BR35">
            <v>0</v>
          </cell>
          <cell r="BS35">
            <v>0</v>
          </cell>
          <cell r="BT35">
            <v>0</v>
          </cell>
          <cell r="BU35">
            <v>0</v>
          </cell>
          <cell r="BV35">
            <v>0</v>
          </cell>
          <cell r="BW35">
            <v>3636766.07142857</v>
          </cell>
          <cell r="BX35">
            <v>363676.60714285698</v>
          </cell>
          <cell r="BY35">
            <v>3505232</v>
          </cell>
          <cell r="BZ35">
            <v>0</v>
          </cell>
          <cell r="CA35">
            <v>0</v>
          </cell>
          <cell r="CB35">
            <v>3505232</v>
          </cell>
          <cell r="CC35">
            <v>0</v>
          </cell>
          <cell r="CD35">
            <v>3505232</v>
          </cell>
          <cell r="CE35">
            <v>0</v>
          </cell>
          <cell r="CF35" t="str">
            <v>long.pham@medigoapp.com</v>
          </cell>
          <cell r="CG35" t="str">
            <v>Vào ca trễ 18-19/04/2026: 10.000
Đi trễ về sớm        25/04/2026 : 10.000</v>
          </cell>
          <cell r="CH35">
            <v>2</v>
          </cell>
          <cell r="CI35">
            <v>8.75</v>
          </cell>
          <cell r="CJ35">
            <v>13</v>
          </cell>
          <cell r="CK35">
            <v>3</v>
          </cell>
          <cell r="CL35">
            <v>2026</v>
          </cell>
          <cell r="CM35">
            <v>0</v>
          </cell>
          <cell r="CN35">
            <v>-23159</v>
          </cell>
          <cell r="CO35">
            <v>0</v>
          </cell>
          <cell r="CP35">
            <v>0</v>
          </cell>
          <cell r="CQ35">
            <v>0</v>
          </cell>
          <cell r="CR35">
            <v>0</v>
          </cell>
          <cell r="CS35">
            <v>0</v>
          </cell>
          <cell r="CT35">
            <v>0</v>
          </cell>
          <cell r="CU35">
            <v>0</v>
          </cell>
          <cell r="CV35">
            <v>5100000</v>
          </cell>
          <cell r="CW35">
            <v>0</v>
          </cell>
          <cell r="CX35" t="str">
            <v>Vào ca trễ 18-19/04/2026: 10.000
Đi trễ về sớm        25/04/2026 : 10.000</v>
          </cell>
          <cell r="CY35" t="str">
            <v>; Vào ca trễ 18-19/04/2026: 10.000
Đi trễ về sớm        25/04/2026 : 10.000</v>
          </cell>
          <cell r="CZ35">
            <v>0</v>
          </cell>
          <cell r="DA35" t="str">
            <v>PHẠM VĂN LONG</v>
          </cell>
          <cell r="DB35">
            <v>13</v>
          </cell>
          <cell r="DC35">
            <v>140.433333333333</v>
          </cell>
          <cell r="DD35">
            <v>0</v>
          </cell>
          <cell r="DE35">
            <v>3197366.07142857</v>
          </cell>
          <cell r="DF35">
            <v>0</v>
          </cell>
          <cell r="DG35">
            <v>3505232</v>
          </cell>
          <cell r="DH35">
            <v>0</v>
          </cell>
          <cell r="DI35">
            <v>0</v>
          </cell>
        </row>
        <row r="36">
          <cell r="D36" t="str">
            <v>Phạm Thị Kiều Diễm</v>
          </cell>
          <cell r="E36" t="str">
            <v>HĐLĐ</v>
          </cell>
          <cell r="F36" t="str">
            <v>Nam Hòa</v>
          </cell>
          <cell r="G36" t="str">
            <v>DSBC</v>
          </cell>
          <cell r="H36" t="str">
            <v>01/04/2025</v>
          </cell>
          <cell r="I36" t="str">
            <v>0110137819</v>
          </cell>
          <cell r="J36" t="str">
            <v>Vikkibank (dongabank)</v>
          </cell>
          <cell r="K36">
            <v>28</v>
          </cell>
          <cell r="L36">
            <v>13</v>
          </cell>
          <cell r="M36">
            <v>76.5</v>
          </cell>
          <cell r="N36">
            <v>29.816666666666698</v>
          </cell>
          <cell r="O36">
            <v>0</v>
          </cell>
          <cell r="P36">
            <v>0</v>
          </cell>
          <cell r="Q36">
            <v>0</v>
          </cell>
          <cell r="R36">
            <v>0</v>
          </cell>
          <cell r="S36">
            <v>5310000</v>
          </cell>
          <cell r="T36">
            <v>232142.85714285701</v>
          </cell>
          <cell r="U36">
            <v>0</v>
          </cell>
          <cell r="V36">
            <v>0</v>
          </cell>
          <cell r="W36">
            <v>0</v>
          </cell>
          <cell r="X36">
            <v>0</v>
          </cell>
          <cell r="Y36">
            <v>0</v>
          </cell>
          <cell r="Z36">
            <v>0</v>
          </cell>
          <cell r="AA36">
            <v>6000000</v>
          </cell>
          <cell r="AB36">
            <v>0</v>
          </cell>
          <cell r="AC36">
            <v>0</v>
          </cell>
          <cell r="AD36">
            <v>0</v>
          </cell>
          <cell r="AE36">
            <v>2049107.1428571399</v>
          </cell>
          <cell r="AF36">
            <v>1197991.07142857</v>
          </cell>
          <cell r="AG36">
            <v>0</v>
          </cell>
          <cell r="AH36">
            <v>0</v>
          </cell>
          <cell r="AI36">
            <v>0</v>
          </cell>
          <cell r="AJ36">
            <v>0</v>
          </cell>
          <cell r="AK36">
            <v>0</v>
          </cell>
          <cell r="AL36">
            <v>0</v>
          </cell>
          <cell r="AM36">
            <v>0</v>
          </cell>
          <cell r="AN36">
            <v>274842</v>
          </cell>
          <cell r="AO36">
            <v>630</v>
          </cell>
          <cell r="AP36">
            <v>0</v>
          </cell>
          <cell r="AQ36">
            <v>0</v>
          </cell>
          <cell r="AR36">
            <v>0</v>
          </cell>
          <cell r="AS36">
            <v>0</v>
          </cell>
          <cell r="AT36">
            <v>0</v>
          </cell>
          <cell r="AU36">
            <v>0</v>
          </cell>
          <cell r="AV36">
            <v>0</v>
          </cell>
          <cell r="AW36">
            <v>0</v>
          </cell>
          <cell r="AX36">
            <v>0</v>
          </cell>
          <cell r="AY36">
            <v>555933</v>
          </cell>
          <cell r="AZ36">
            <v>20000</v>
          </cell>
          <cell r="BA36">
            <v>0</v>
          </cell>
          <cell r="BB36">
            <v>100000</v>
          </cell>
          <cell r="BC36">
            <v>0</v>
          </cell>
          <cell r="BD36">
            <v>0</v>
          </cell>
          <cell r="BE36">
            <v>3078780.07142857</v>
          </cell>
          <cell r="BF36">
            <v>929250</v>
          </cell>
          <cell r="BG36">
            <v>159300</v>
          </cell>
          <cell r="BH36">
            <v>53100</v>
          </cell>
          <cell r="BI36">
            <v>0</v>
          </cell>
          <cell r="BJ36">
            <v>1141650</v>
          </cell>
          <cell r="BK36">
            <v>424800</v>
          </cell>
          <cell r="BL36">
            <v>79650</v>
          </cell>
          <cell r="BM36">
            <v>53100</v>
          </cell>
          <cell r="BN36">
            <v>0</v>
          </cell>
          <cell r="BO36">
            <v>557550</v>
          </cell>
          <cell r="BP36">
            <v>232142.85714285701</v>
          </cell>
          <cell r="BQ36">
            <v>2846637.2142857099</v>
          </cell>
          <cell r="BR36">
            <v>15500000</v>
          </cell>
          <cell r="BS36">
            <v>0</v>
          </cell>
          <cell r="BT36">
            <v>0</v>
          </cell>
          <cell r="BU36">
            <v>557550</v>
          </cell>
          <cell r="BV36">
            <v>16057550</v>
          </cell>
          <cell r="BW36">
            <v>0</v>
          </cell>
          <cell r="BX36">
            <v>0</v>
          </cell>
          <cell r="BY36">
            <v>2521230</v>
          </cell>
          <cell r="BZ36">
            <v>0</v>
          </cell>
          <cell r="CA36">
            <v>0</v>
          </cell>
          <cell r="CB36">
            <v>2521230</v>
          </cell>
          <cell r="CC36">
            <v>0</v>
          </cell>
          <cell r="CD36">
            <v>2521230</v>
          </cell>
          <cell r="CE36">
            <v>0</v>
          </cell>
          <cell r="CF36" t="str">
            <v>diemdzuidze@gmail.com</v>
          </cell>
          <cell r="CG36" t="str">
            <v>Vào ca trễ 11/04/2026: 10.000
Vào ca trễ 18-19/04/2026: 10.000</v>
          </cell>
          <cell r="CH36">
            <v>3</v>
          </cell>
          <cell r="CI36">
            <v>0</v>
          </cell>
          <cell r="CJ36">
            <v>1</v>
          </cell>
          <cell r="CK36">
            <v>4</v>
          </cell>
          <cell r="CL36">
            <v>2025</v>
          </cell>
          <cell r="CM36">
            <v>0</v>
          </cell>
          <cell r="CN36">
            <v>-23148</v>
          </cell>
          <cell r="CO36">
            <v>0</v>
          </cell>
          <cell r="CP36">
            <v>0</v>
          </cell>
          <cell r="CQ36">
            <v>0</v>
          </cell>
          <cell r="CR36">
            <v>0</v>
          </cell>
          <cell r="CS36">
            <v>0</v>
          </cell>
          <cell r="CT36">
            <v>0</v>
          </cell>
          <cell r="CU36">
            <v>0</v>
          </cell>
          <cell r="CV36">
            <v>6000000</v>
          </cell>
          <cell r="CW36">
            <v>0</v>
          </cell>
          <cell r="CX36" t="str">
            <v>Vào ca trễ 11/04/2026: 10.000
Vào ca trễ 18-19/04/2026: 10.000</v>
          </cell>
          <cell r="CY36" t="str">
            <v>; Vào ca trễ 11/04/2026: 10.000
Vào ca trễ 18-19/04/2026: 10.000</v>
          </cell>
          <cell r="CZ36">
            <v>0</v>
          </cell>
          <cell r="DA36" t="str">
            <v>Phạm Thị Kiều Diễm</v>
          </cell>
          <cell r="DB36">
            <v>13</v>
          </cell>
          <cell r="DC36">
            <v>76.5</v>
          </cell>
          <cell r="DD36">
            <v>29.816666666666698</v>
          </cell>
          <cell r="DE36">
            <v>2049107.1428571399</v>
          </cell>
          <cell r="DF36">
            <v>1197991.07142857</v>
          </cell>
          <cell r="DG36">
            <v>2521230</v>
          </cell>
          <cell r="DH36">
            <v>0</v>
          </cell>
          <cell r="DI36">
            <v>0</v>
          </cell>
        </row>
        <row r="37">
          <cell r="D37" t="str">
            <v>Đỗ Thị Thu Hương</v>
          </cell>
          <cell r="E37" t="str">
            <v>HĐLĐ</v>
          </cell>
          <cell r="F37" t="str">
            <v>Nam Hòa</v>
          </cell>
          <cell r="G37" t="str">
            <v>DSBC</v>
          </cell>
          <cell r="H37" t="str">
            <v>19/08/2025</v>
          </cell>
          <cell r="I37" t="str">
            <v>9903670079</v>
          </cell>
          <cell r="J37" t="str">
            <v>Vietcombank</v>
          </cell>
          <cell r="K37">
            <v>28</v>
          </cell>
          <cell r="L37">
            <v>28</v>
          </cell>
          <cell r="M37">
            <v>10.216666666666701</v>
          </cell>
          <cell r="N37">
            <v>265.75</v>
          </cell>
          <cell r="O37">
            <v>0</v>
          </cell>
          <cell r="P37">
            <v>0</v>
          </cell>
          <cell r="Q37">
            <v>0</v>
          </cell>
          <cell r="R37">
            <v>0</v>
          </cell>
          <cell r="S37">
            <v>5310000</v>
          </cell>
          <cell r="T37">
            <v>500000</v>
          </cell>
          <cell r="U37">
            <v>0</v>
          </cell>
          <cell r="V37">
            <v>0</v>
          </cell>
          <cell r="W37">
            <v>0</v>
          </cell>
          <cell r="X37">
            <v>0</v>
          </cell>
          <cell r="Y37">
            <v>0</v>
          </cell>
          <cell r="Z37">
            <v>0</v>
          </cell>
          <cell r="AA37">
            <v>6000000</v>
          </cell>
          <cell r="AB37">
            <v>0</v>
          </cell>
          <cell r="AC37">
            <v>0</v>
          </cell>
          <cell r="AD37">
            <v>0</v>
          </cell>
          <cell r="AE37">
            <v>273660.71428571502</v>
          </cell>
          <cell r="AF37">
            <v>10677455.357142899</v>
          </cell>
          <cell r="AG37">
            <v>0</v>
          </cell>
          <cell r="AH37">
            <v>0</v>
          </cell>
          <cell r="AI37">
            <v>0</v>
          </cell>
          <cell r="AJ37">
            <v>0</v>
          </cell>
          <cell r="AK37">
            <v>0</v>
          </cell>
          <cell r="AL37">
            <v>0</v>
          </cell>
          <cell r="AM37">
            <v>0</v>
          </cell>
          <cell r="AN37">
            <v>1309500</v>
          </cell>
          <cell r="AO37">
            <v>300</v>
          </cell>
          <cell r="AP37">
            <v>0</v>
          </cell>
          <cell r="AQ37">
            <v>280000</v>
          </cell>
          <cell r="AR37">
            <v>0</v>
          </cell>
          <cell r="AS37">
            <v>0</v>
          </cell>
          <cell r="AT37">
            <v>0</v>
          </cell>
          <cell r="AU37">
            <v>0</v>
          </cell>
          <cell r="AV37">
            <v>0</v>
          </cell>
          <cell r="AW37">
            <v>0</v>
          </cell>
          <cell r="AX37">
            <v>0</v>
          </cell>
          <cell r="AY37">
            <v>555933</v>
          </cell>
          <cell r="AZ37">
            <v>0</v>
          </cell>
          <cell r="BA37">
            <v>0</v>
          </cell>
          <cell r="BB37">
            <v>0</v>
          </cell>
          <cell r="BC37">
            <v>0</v>
          </cell>
          <cell r="BD37">
            <v>0</v>
          </cell>
          <cell r="BE37">
            <v>12484983.071428601</v>
          </cell>
          <cell r="BF37">
            <v>929250</v>
          </cell>
          <cell r="BG37">
            <v>159300</v>
          </cell>
          <cell r="BH37">
            <v>53100</v>
          </cell>
          <cell r="BI37">
            <v>0</v>
          </cell>
          <cell r="BJ37">
            <v>1141650</v>
          </cell>
          <cell r="BK37">
            <v>424800</v>
          </cell>
          <cell r="BL37">
            <v>79650</v>
          </cell>
          <cell r="BM37">
            <v>53100</v>
          </cell>
          <cell r="BN37">
            <v>0</v>
          </cell>
          <cell r="BO37">
            <v>557550</v>
          </cell>
          <cell r="BP37">
            <v>500000</v>
          </cell>
          <cell r="BQ37">
            <v>11984983.071428601</v>
          </cell>
          <cell r="BR37">
            <v>15500000</v>
          </cell>
          <cell r="BS37">
            <v>0</v>
          </cell>
          <cell r="BT37">
            <v>0</v>
          </cell>
          <cell r="BU37">
            <v>557550</v>
          </cell>
          <cell r="BV37">
            <v>16057550</v>
          </cell>
          <cell r="BW37">
            <v>0</v>
          </cell>
          <cell r="BX37">
            <v>0</v>
          </cell>
          <cell r="BY37">
            <v>11927433</v>
          </cell>
          <cell r="BZ37">
            <v>0</v>
          </cell>
          <cell r="CA37">
            <v>0</v>
          </cell>
          <cell r="CB37">
            <v>11927433</v>
          </cell>
          <cell r="CC37">
            <v>0</v>
          </cell>
          <cell r="CD37">
            <v>11927433</v>
          </cell>
          <cell r="CE37">
            <v>0</v>
          </cell>
          <cell r="CF37" t="str">
            <v>huong.do@medigoapp.com</v>
          </cell>
          <cell r="CG37" t="str">
            <v/>
          </cell>
          <cell r="CH37">
            <v>7</v>
          </cell>
          <cell r="CI37">
            <v>0</v>
          </cell>
          <cell r="CJ37">
            <v>19</v>
          </cell>
          <cell r="CK37">
            <v>8</v>
          </cell>
          <cell r="CL37">
            <v>2025</v>
          </cell>
          <cell r="CM37">
            <v>0</v>
          </cell>
          <cell r="CN37">
            <v>-23152</v>
          </cell>
          <cell r="CO37">
            <v>0</v>
          </cell>
          <cell r="CP37">
            <v>0</v>
          </cell>
          <cell r="CQ37">
            <v>0</v>
          </cell>
          <cell r="CR37">
            <v>0</v>
          </cell>
          <cell r="CS37">
            <v>0</v>
          </cell>
          <cell r="CT37">
            <v>0</v>
          </cell>
          <cell r="CU37">
            <v>0</v>
          </cell>
          <cell r="CV37">
            <v>6000000</v>
          </cell>
          <cell r="CW37">
            <v>0</v>
          </cell>
          <cell r="CX37" t="str">
            <v/>
          </cell>
          <cell r="CY37" t="str">
            <v>;</v>
          </cell>
          <cell r="CZ37">
            <v>0</v>
          </cell>
          <cell r="DA37" t="str">
            <v>Đỗ Thị Thu Hương</v>
          </cell>
          <cell r="DB37">
            <v>28</v>
          </cell>
          <cell r="DC37">
            <v>6.5166666666666799</v>
          </cell>
          <cell r="DD37">
            <v>241.55</v>
          </cell>
          <cell r="DE37">
            <v>174553.571428572</v>
          </cell>
          <cell r="DF37">
            <v>9705133.9285714291</v>
          </cell>
          <cell r="DG37">
            <v>10856005</v>
          </cell>
          <cell r="DH37">
            <v>1071428</v>
          </cell>
          <cell r="DI37">
            <v>1071428</v>
          </cell>
        </row>
        <row r="38">
          <cell r="D38" t="str">
            <v>Mai Ngọc Oanh</v>
          </cell>
          <cell r="E38" t="str">
            <v>HĐLĐ</v>
          </cell>
          <cell r="F38" t="str">
            <v>Nam Hòa</v>
          </cell>
          <cell r="G38" t="str">
            <v>DSBC</v>
          </cell>
          <cell r="H38" t="str">
            <v>23/06/2025</v>
          </cell>
          <cell r="I38" t="str">
            <v>90373224900</v>
          </cell>
          <cell r="J38" t="str">
            <v>MB bank</v>
          </cell>
          <cell r="K38">
            <v>28</v>
          </cell>
          <cell r="L38">
            <v>24</v>
          </cell>
          <cell r="M38">
            <v>247.7</v>
          </cell>
          <cell r="N38">
            <v>0.43333333333333302</v>
          </cell>
          <cell r="O38">
            <v>0</v>
          </cell>
          <cell r="P38">
            <v>0</v>
          </cell>
          <cell r="Q38">
            <v>0</v>
          </cell>
          <cell r="R38">
            <v>0</v>
          </cell>
          <cell r="S38">
            <v>5310000</v>
          </cell>
          <cell r="T38">
            <v>428571.42857142899</v>
          </cell>
          <cell r="U38">
            <v>0</v>
          </cell>
          <cell r="V38">
            <v>0</v>
          </cell>
          <cell r="W38">
            <v>0</v>
          </cell>
          <cell r="X38">
            <v>0</v>
          </cell>
          <cell r="Y38">
            <v>0</v>
          </cell>
          <cell r="Z38">
            <v>0</v>
          </cell>
          <cell r="AA38">
            <v>6000000</v>
          </cell>
          <cell r="AB38">
            <v>0</v>
          </cell>
          <cell r="AC38">
            <v>0</v>
          </cell>
          <cell r="AD38">
            <v>0</v>
          </cell>
          <cell r="AE38">
            <v>6634821.42857143</v>
          </cell>
          <cell r="AF38">
            <v>17410.714285714301</v>
          </cell>
          <cell r="AG38">
            <v>0</v>
          </cell>
          <cell r="AH38">
            <v>0</v>
          </cell>
          <cell r="AI38">
            <v>0</v>
          </cell>
          <cell r="AJ38">
            <v>0</v>
          </cell>
          <cell r="AK38">
            <v>0</v>
          </cell>
          <cell r="AL38">
            <v>0</v>
          </cell>
          <cell r="AM38">
            <v>0</v>
          </cell>
          <cell r="AN38">
            <v>461400</v>
          </cell>
          <cell r="AO38">
            <v>1210</v>
          </cell>
          <cell r="AP38">
            <v>0</v>
          </cell>
          <cell r="AQ38">
            <v>0</v>
          </cell>
          <cell r="AR38">
            <v>0</v>
          </cell>
          <cell r="AS38">
            <v>0</v>
          </cell>
          <cell r="AT38">
            <v>0</v>
          </cell>
          <cell r="AU38">
            <v>0</v>
          </cell>
          <cell r="AV38">
            <v>0</v>
          </cell>
          <cell r="AW38">
            <v>0</v>
          </cell>
          <cell r="AX38">
            <v>0</v>
          </cell>
          <cell r="AY38">
            <v>555933</v>
          </cell>
          <cell r="AZ38">
            <v>0</v>
          </cell>
          <cell r="BA38">
            <v>0</v>
          </cell>
          <cell r="BB38">
            <v>100000</v>
          </cell>
          <cell r="BC38">
            <v>0</v>
          </cell>
          <cell r="BD38">
            <v>0</v>
          </cell>
          <cell r="BE38">
            <v>6887480.57142857</v>
          </cell>
          <cell r="BF38">
            <v>929250</v>
          </cell>
          <cell r="BG38">
            <v>159300</v>
          </cell>
          <cell r="BH38">
            <v>53100</v>
          </cell>
          <cell r="BI38">
            <v>0</v>
          </cell>
          <cell r="BJ38">
            <v>1141650</v>
          </cell>
          <cell r="BK38">
            <v>424800</v>
          </cell>
          <cell r="BL38">
            <v>79650</v>
          </cell>
          <cell r="BM38">
            <v>53100</v>
          </cell>
          <cell r="BN38">
            <v>0</v>
          </cell>
          <cell r="BO38">
            <v>557550</v>
          </cell>
          <cell r="BP38">
            <v>428571.42857142899</v>
          </cell>
          <cell r="BQ38">
            <v>6458909.1428571399</v>
          </cell>
          <cell r="BR38">
            <v>15500000</v>
          </cell>
          <cell r="BS38">
            <v>0</v>
          </cell>
          <cell r="BT38">
            <v>0</v>
          </cell>
          <cell r="BU38">
            <v>557550</v>
          </cell>
          <cell r="BV38">
            <v>16057550</v>
          </cell>
          <cell r="BW38">
            <v>0</v>
          </cell>
          <cell r="BX38">
            <v>0</v>
          </cell>
          <cell r="BY38">
            <v>6329931</v>
          </cell>
          <cell r="BZ38">
            <v>0</v>
          </cell>
          <cell r="CA38">
            <v>0</v>
          </cell>
          <cell r="CB38">
            <v>6329931</v>
          </cell>
          <cell r="CC38">
            <v>0</v>
          </cell>
          <cell r="CD38">
            <v>6329931</v>
          </cell>
          <cell r="CE38">
            <v>0</v>
          </cell>
          <cell r="CF38" t="str">
            <v>medigo.oanh.mai@gmail.com</v>
          </cell>
          <cell r="CG38" t="str">
            <v/>
          </cell>
          <cell r="CH38">
            <v>8</v>
          </cell>
          <cell r="CI38">
            <v>0</v>
          </cell>
          <cell r="CJ38">
            <v>23</v>
          </cell>
          <cell r="CK38">
            <v>6</v>
          </cell>
          <cell r="CL38">
            <v>2025</v>
          </cell>
          <cell r="CM38">
            <v>0</v>
          </cell>
          <cell r="CN38">
            <v>-23150</v>
          </cell>
          <cell r="CO38">
            <v>0</v>
          </cell>
          <cell r="CP38">
            <v>0</v>
          </cell>
          <cell r="CQ38">
            <v>0</v>
          </cell>
          <cell r="CR38">
            <v>0</v>
          </cell>
          <cell r="CS38">
            <v>0</v>
          </cell>
          <cell r="CT38">
            <v>0</v>
          </cell>
          <cell r="CU38">
            <v>0</v>
          </cell>
          <cell r="CV38">
            <v>6000000</v>
          </cell>
          <cell r="CW38">
            <v>0</v>
          </cell>
          <cell r="CX38" t="str">
            <v/>
          </cell>
          <cell r="CY38" t="str">
            <v>;</v>
          </cell>
          <cell r="CZ38">
            <v>0</v>
          </cell>
          <cell r="DA38" t="str">
            <v>Mai Ngọc Oanh</v>
          </cell>
          <cell r="DB38">
            <v>24</v>
          </cell>
          <cell r="DC38">
            <v>247.7</v>
          </cell>
          <cell r="DD38">
            <v>0.43333333333333302</v>
          </cell>
          <cell r="DE38">
            <v>6634821.42857143</v>
          </cell>
          <cell r="DF38">
            <v>17410.714285714301</v>
          </cell>
          <cell r="DG38">
            <v>6329931</v>
          </cell>
          <cell r="DH38">
            <v>0</v>
          </cell>
          <cell r="DI38">
            <v>0</v>
          </cell>
        </row>
        <row r="39">
          <cell r="D39" t="str">
            <v>Hạ Ngân Khánh</v>
          </cell>
          <cell r="E39" t="str">
            <v>HĐLĐ</v>
          </cell>
          <cell r="F39" t="str">
            <v>Nam Hòa</v>
          </cell>
          <cell r="G39" t="str">
            <v>DSBC</v>
          </cell>
          <cell r="H39" t="str">
            <v>23/06/2025</v>
          </cell>
          <cell r="I39" t="str">
            <v>109873777758</v>
          </cell>
          <cell r="J39" t="str">
            <v>VietinBank</v>
          </cell>
          <cell r="K39">
            <v>28</v>
          </cell>
          <cell r="L39">
            <v>13</v>
          </cell>
          <cell r="M39">
            <v>132.96666666666701</v>
          </cell>
          <cell r="N39">
            <v>1.8333333333333299</v>
          </cell>
          <cell r="O39">
            <v>0</v>
          </cell>
          <cell r="P39">
            <v>0</v>
          </cell>
          <cell r="Q39">
            <v>0</v>
          </cell>
          <cell r="R39">
            <v>0</v>
          </cell>
          <cell r="S39">
            <v>5310000</v>
          </cell>
          <cell r="T39">
            <v>232142.85714285701</v>
          </cell>
          <cell r="U39">
            <v>0</v>
          </cell>
          <cell r="V39">
            <v>0</v>
          </cell>
          <cell r="W39">
            <v>0</v>
          </cell>
          <cell r="X39">
            <v>0</v>
          </cell>
          <cell r="Y39">
            <v>0</v>
          </cell>
          <cell r="Z39">
            <v>0</v>
          </cell>
          <cell r="AA39">
            <v>6000000</v>
          </cell>
          <cell r="AB39">
            <v>0</v>
          </cell>
          <cell r="AC39">
            <v>0</v>
          </cell>
          <cell r="AD39">
            <v>0</v>
          </cell>
          <cell r="AE39">
            <v>3561607.1428571399</v>
          </cell>
          <cell r="AF39">
            <v>73660.714285714304</v>
          </cell>
          <cell r="AG39">
            <v>0</v>
          </cell>
          <cell r="AH39">
            <v>0</v>
          </cell>
          <cell r="AI39">
            <v>0</v>
          </cell>
          <cell r="AJ39">
            <v>0</v>
          </cell>
          <cell r="AK39">
            <v>0</v>
          </cell>
          <cell r="AL39">
            <v>0</v>
          </cell>
          <cell r="AM39">
            <v>0</v>
          </cell>
          <cell r="AN39">
            <v>526800</v>
          </cell>
          <cell r="AO39">
            <v>37800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4432010.7142857099</v>
          </cell>
          <cell r="BF39">
            <v>929250</v>
          </cell>
          <cell r="BG39">
            <v>159300</v>
          </cell>
          <cell r="BH39">
            <v>53100</v>
          </cell>
          <cell r="BI39">
            <v>0</v>
          </cell>
          <cell r="BJ39">
            <v>1141650</v>
          </cell>
          <cell r="BK39">
            <v>424800</v>
          </cell>
          <cell r="BL39">
            <v>79650</v>
          </cell>
          <cell r="BM39">
            <v>53100</v>
          </cell>
          <cell r="BN39">
            <v>0</v>
          </cell>
          <cell r="BO39">
            <v>557550</v>
          </cell>
          <cell r="BP39">
            <v>232142.85714285701</v>
          </cell>
          <cell r="BQ39">
            <v>4199867.8571428601</v>
          </cell>
          <cell r="BR39">
            <v>15500000</v>
          </cell>
          <cell r="BS39">
            <v>0</v>
          </cell>
          <cell r="BT39">
            <v>0</v>
          </cell>
          <cell r="BU39">
            <v>557550</v>
          </cell>
          <cell r="BV39">
            <v>16057550</v>
          </cell>
          <cell r="BW39">
            <v>0</v>
          </cell>
          <cell r="BX39">
            <v>0</v>
          </cell>
          <cell r="BY39">
            <v>3874461</v>
          </cell>
          <cell r="BZ39">
            <v>0</v>
          </cell>
          <cell r="CA39">
            <v>0</v>
          </cell>
          <cell r="CB39">
            <v>3874461</v>
          </cell>
          <cell r="CC39">
            <v>0</v>
          </cell>
          <cell r="CD39">
            <v>3874461</v>
          </cell>
          <cell r="CE39">
            <v>0</v>
          </cell>
          <cell r="CF39" t="str">
            <v>medigo.ngankhanh.ha@gmail.com</v>
          </cell>
          <cell r="CG39" t="str">
            <v/>
          </cell>
          <cell r="CH39">
            <v>9</v>
          </cell>
          <cell r="CI39">
            <v>0</v>
          </cell>
          <cell r="CJ39">
            <v>23</v>
          </cell>
          <cell r="CK39">
            <v>6</v>
          </cell>
          <cell r="CL39">
            <v>2025</v>
          </cell>
          <cell r="CM39">
            <v>0</v>
          </cell>
          <cell r="CN39">
            <v>-23150</v>
          </cell>
          <cell r="CO39">
            <v>0</v>
          </cell>
          <cell r="CP39">
            <v>0</v>
          </cell>
          <cell r="CQ39">
            <v>0</v>
          </cell>
          <cell r="CR39">
            <v>0</v>
          </cell>
          <cell r="CS39">
            <v>0</v>
          </cell>
          <cell r="CT39">
            <v>0</v>
          </cell>
          <cell r="CU39">
            <v>0</v>
          </cell>
          <cell r="CV39">
            <v>6000000</v>
          </cell>
          <cell r="CW39">
            <v>0</v>
          </cell>
          <cell r="CX39" t="str">
            <v/>
          </cell>
          <cell r="CY39" t="str">
            <v>;</v>
          </cell>
          <cell r="CZ39">
            <v>0</v>
          </cell>
          <cell r="DA39" t="str">
            <v>Hạ Ngân Khánh</v>
          </cell>
          <cell r="DB39">
            <v>9</v>
          </cell>
          <cell r="DC39">
            <v>7.8666666666666698</v>
          </cell>
          <cell r="DD39">
            <v>59.533333333333303</v>
          </cell>
          <cell r="DE39">
            <v>210714.285714286</v>
          </cell>
          <cell r="DF39">
            <v>2391964.2857142901</v>
          </cell>
          <cell r="DG39">
            <v>2763393</v>
          </cell>
          <cell r="DH39">
            <v>0</v>
          </cell>
          <cell r="DI39">
            <v>0</v>
          </cell>
        </row>
        <row r="40">
          <cell r="D40" t="str">
            <v>Phan Công Vũ Tài</v>
          </cell>
          <cell r="E40" t="str">
            <v>HĐLĐ</v>
          </cell>
          <cell r="F40" t="str">
            <v>Nam Hòa</v>
          </cell>
          <cell r="G40" t="str">
            <v>DSBC</v>
          </cell>
          <cell r="H40" t="str">
            <v>26/01/2026</v>
          </cell>
          <cell r="I40" t="str">
            <v>02446989901</v>
          </cell>
          <cell r="J40" t="str">
            <v>Tp Bank</v>
          </cell>
          <cell r="K40">
            <v>28</v>
          </cell>
          <cell r="L40">
            <v>2</v>
          </cell>
          <cell r="M40">
            <v>4.8499999999999996</v>
          </cell>
          <cell r="N40">
            <v>25.533333333333299</v>
          </cell>
          <cell r="O40">
            <v>0</v>
          </cell>
          <cell r="P40">
            <v>0</v>
          </cell>
          <cell r="Q40">
            <v>0</v>
          </cell>
          <cell r="R40">
            <v>0</v>
          </cell>
          <cell r="S40">
            <v>0</v>
          </cell>
          <cell r="T40">
            <v>35714.285714285703</v>
          </cell>
          <cell r="U40">
            <v>0</v>
          </cell>
          <cell r="V40">
            <v>0</v>
          </cell>
          <cell r="W40">
            <v>0</v>
          </cell>
          <cell r="X40">
            <v>0</v>
          </cell>
          <cell r="Y40">
            <v>0</v>
          </cell>
          <cell r="Z40">
            <v>0</v>
          </cell>
          <cell r="AA40">
            <v>5310000</v>
          </cell>
          <cell r="AB40">
            <v>0</v>
          </cell>
          <cell r="AC40">
            <v>0</v>
          </cell>
          <cell r="AD40">
            <v>0</v>
          </cell>
          <cell r="AE40">
            <v>114970.982142857</v>
          </cell>
          <cell r="AF40">
            <v>907915.17857142899</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1058600.44642857</v>
          </cell>
          <cell r="BF40">
            <v>0</v>
          </cell>
          <cell r="BG40">
            <v>0</v>
          </cell>
          <cell r="BH40">
            <v>0</v>
          </cell>
          <cell r="BI40">
            <v>0</v>
          </cell>
          <cell r="BJ40">
            <v>0</v>
          </cell>
          <cell r="BK40">
            <v>0</v>
          </cell>
          <cell r="BL40">
            <v>0</v>
          </cell>
          <cell r="BM40">
            <v>0</v>
          </cell>
          <cell r="BN40">
            <v>0</v>
          </cell>
          <cell r="BO40">
            <v>0</v>
          </cell>
          <cell r="BP40">
            <v>35714.285714285703</v>
          </cell>
          <cell r="BQ40">
            <v>1022886.16071429</v>
          </cell>
          <cell r="BR40">
            <v>15500000</v>
          </cell>
          <cell r="BS40">
            <v>0</v>
          </cell>
          <cell r="BT40">
            <v>0</v>
          </cell>
          <cell r="BU40">
            <v>0</v>
          </cell>
          <cell r="BV40">
            <v>15500000</v>
          </cell>
          <cell r="BW40">
            <v>0</v>
          </cell>
          <cell r="BX40">
            <v>0</v>
          </cell>
          <cell r="BY40">
            <v>1058600</v>
          </cell>
          <cell r="BZ40">
            <v>0</v>
          </cell>
          <cell r="CA40">
            <v>0</v>
          </cell>
          <cell r="CB40">
            <v>1058600</v>
          </cell>
          <cell r="CC40">
            <v>0</v>
          </cell>
          <cell r="CD40">
            <v>1058600</v>
          </cell>
          <cell r="CE40">
            <v>0</v>
          </cell>
          <cell r="CF40" t="str">
            <v>tai.phan@medigoapp.com</v>
          </cell>
          <cell r="CG40" t="str">
            <v/>
          </cell>
          <cell r="CH40">
            <v>4</v>
          </cell>
          <cell r="CI40">
            <v>0</v>
          </cell>
          <cell r="CJ40">
            <v>26</v>
          </cell>
          <cell r="CK40">
            <v>1</v>
          </cell>
          <cell r="CL40">
            <v>2026</v>
          </cell>
          <cell r="CM40">
            <v>0</v>
          </cell>
          <cell r="CN40">
            <v>-23157</v>
          </cell>
          <cell r="CO40">
            <v>0</v>
          </cell>
          <cell r="CP40">
            <v>0</v>
          </cell>
          <cell r="CQ40">
            <v>0</v>
          </cell>
          <cell r="CR40">
            <v>0</v>
          </cell>
          <cell r="CS40">
            <v>0</v>
          </cell>
          <cell r="CT40">
            <v>0</v>
          </cell>
          <cell r="CU40">
            <v>0</v>
          </cell>
          <cell r="CV40">
            <v>5310000</v>
          </cell>
          <cell r="CW40">
            <v>0</v>
          </cell>
          <cell r="CX40" t="str">
            <v/>
          </cell>
          <cell r="CY40" t="str">
            <v>;</v>
          </cell>
          <cell r="CZ40">
            <v>0</v>
          </cell>
          <cell r="DA40" t="str">
            <v>Phan Công Vũ Tài</v>
          </cell>
          <cell r="DB40">
            <v>10</v>
          </cell>
          <cell r="DC40">
            <v>104.95</v>
          </cell>
          <cell r="DD40">
            <v>0.58333333333333304</v>
          </cell>
          <cell r="DE40">
            <v>2487877.2321428601</v>
          </cell>
          <cell r="DF40">
            <v>20742.1875</v>
          </cell>
          <cell r="DG40">
            <v>2812705</v>
          </cell>
          <cell r="DH40">
            <v>0</v>
          </cell>
          <cell r="DI40">
            <v>0</v>
          </cell>
        </row>
        <row r="41">
          <cell r="D41" t="str">
            <v>Trần Thị Ánh Nguyệt</v>
          </cell>
          <cell r="E41" t="str">
            <v>HĐTV</v>
          </cell>
          <cell r="F41" t="str">
            <v>Nam Hòa</v>
          </cell>
          <cell r="G41" t="str">
            <v>DSTV</v>
          </cell>
          <cell r="H41" t="str">
            <v>13/3/2026</v>
          </cell>
          <cell r="I41" t="str">
            <v>19035042801010</v>
          </cell>
          <cell r="J41" t="str">
            <v>techcombank - chi nhánh Bình Đăng</v>
          </cell>
          <cell r="K41">
            <v>28</v>
          </cell>
          <cell r="L41">
            <v>28</v>
          </cell>
          <cell r="M41">
            <v>32.1666666666667</v>
          </cell>
          <cell r="N41">
            <v>259.38333333333298</v>
          </cell>
          <cell r="O41">
            <v>0</v>
          </cell>
          <cell r="P41">
            <v>0</v>
          </cell>
          <cell r="Q41">
            <v>0</v>
          </cell>
          <cell r="R41">
            <v>0</v>
          </cell>
          <cell r="S41">
            <v>0</v>
          </cell>
          <cell r="T41">
            <v>500000</v>
          </cell>
          <cell r="U41">
            <v>0</v>
          </cell>
          <cell r="V41">
            <v>0</v>
          </cell>
          <cell r="W41">
            <v>0</v>
          </cell>
          <cell r="X41">
            <v>0</v>
          </cell>
          <cell r="Y41">
            <v>0</v>
          </cell>
          <cell r="Z41">
            <v>0</v>
          </cell>
          <cell r="AA41">
            <v>5100000</v>
          </cell>
          <cell r="AB41">
            <v>0</v>
          </cell>
          <cell r="AC41">
            <v>0</v>
          </cell>
          <cell r="AD41">
            <v>0</v>
          </cell>
          <cell r="AE41">
            <v>732366.07142857101</v>
          </cell>
          <cell r="AF41">
            <v>8858404.0178571399</v>
          </cell>
          <cell r="AG41">
            <v>0</v>
          </cell>
          <cell r="AH41">
            <v>0</v>
          </cell>
          <cell r="AI41">
            <v>0</v>
          </cell>
          <cell r="AJ41">
            <v>0</v>
          </cell>
          <cell r="AK41">
            <v>0</v>
          </cell>
          <cell r="AL41">
            <v>0</v>
          </cell>
          <cell r="AM41">
            <v>0</v>
          </cell>
          <cell r="AN41">
            <v>826400</v>
          </cell>
          <cell r="AO41">
            <v>6220</v>
          </cell>
          <cell r="AP41">
            <v>0</v>
          </cell>
          <cell r="AQ41">
            <v>60000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10983390.0892857</v>
          </cell>
          <cell r="BF41">
            <v>0</v>
          </cell>
          <cell r="BG41">
            <v>0</v>
          </cell>
          <cell r="BH41">
            <v>0</v>
          </cell>
          <cell r="BI41">
            <v>0</v>
          </cell>
          <cell r="BJ41">
            <v>0</v>
          </cell>
          <cell r="BK41">
            <v>0</v>
          </cell>
          <cell r="BL41">
            <v>0</v>
          </cell>
          <cell r="BM41">
            <v>0</v>
          </cell>
          <cell r="BN41">
            <v>0</v>
          </cell>
          <cell r="BO41">
            <v>0</v>
          </cell>
          <cell r="BP41">
            <v>500000</v>
          </cell>
          <cell r="BQ41">
            <v>10483390.0892857</v>
          </cell>
          <cell r="BR41">
            <v>0</v>
          </cell>
          <cell r="BS41">
            <v>0</v>
          </cell>
          <cell r="BT41">
            <v>0</v>
          </cell>
          <cell r="BU41">
            <v>0</v>
          </cell>
          <cell r="BV41">
            <v>0</v>
          </cell>
          <cell r="BW41">
            <v>10483390.0892857</v>
          </cell>
          <cell r="BX41">
            <v>1048339.00892857</v>
          </cell>
          <cell r="BY41">
            <v>9935051</v>
          </cell>
          <cell r="BZ41">
            <v>0</v>
          </cell>
          <cell r="CA41">
            <v>0</v>
          </cell>
          <cell r="CB41">
            <v>9935051</v>
          </cell>
          <cell r="CC41">
            <v>0</v>
          </cell>
          <cell r="CD41">
            <v>9935051</v>
          </cell>
          <cell r="CE41">
            <v>0</v>
          </cell>
          <cell r="CF41" t="str">
            <v>nguyet.tran@medigoapp.com</v>
          </cell>
          <cell r="CG41" t="str">
            <v/>
          </cell>
          <cell r="CH41">
            <v>2</v>
          </cell>
          <cell r="CI41">
            <v>4.5</v>
          </cell>
          <cell r="CJ41">
            <v>13</v>
          </cell>
          <cell r="CK41">
            <v>3</v>
          </cell>
          <cell r="CL41">
            <v>2026</v>
          </cell>
          <cell r="CM41">
            <v>0</v>
          </cell>
          <cell r="CN41">
            <v>-23159</v>
          </cell>
          <cell r="CO41">
            <v>0</v>
          </cell>
          <cell r="CP41">
            <v>0</v>
          </cell>
          <cell r="CQ41">
            <v>0</v>
          </cell>
          <cell r="CR41">
            <v>0</v>
          </cell>
          <cell r="CS41">
            <v>0</v>
          </cell>
          <cell r="CT41">
            <v>0</v>
          </cell>
          <cell r="CU41">
            <v>0</v>
          </cell>
          <cell r="CV41">
            <v>5100000</v>
          </cell>
          <cell r="CW41">
            <v>0</v>
          </cell>
          <cell r="CX41" t="str">
            <v/>
          </cell>
          <cell r="CY41" t="str">
            <v>;</v>
          </cell>
          <cell r="CZ41">
            <v>0</v>
          </cell>
          <cell r="DA41" t="str">
            <v>Trần Thị Ánh Nguyệt</v>
          </cell>
          <cell r="DB41">
            <v>28</v>
          </cell>
          <cell r="DC41">
            <v>32.1666666666667</v>
          </cell>
          <cell r="DD41">
            <v>259.38333333333298</v>
          </cell>
          <cell r="DE41">
            <v>732366.07142857101</v>
          </cell>
          <cell r="DF41">
            <v>8858404.0178571399</v>
          </cell>
          <cell r="DG41">
            <v>9935051</v>
          </cell>
          <cell r="DH41">
            <v>0</v>
          </cell>
          <cell r="DI41">
            <v>0</v>
          </cell>
        </row>
        <row r="42">
          <cell r="D42">
            <v>0</v>
          </cell>
          <cell r="E42">
            <v>0</v>
          </cell>
          <cell r="F42">
            <v>0</v>
          </cell>
          <cell r="G42">
            <v>0</v>
          </cell>
          <cell r="H42">
            <v>0</v>
          </cell>
          <cell r="I42">
            <v>0</v>
          </cell>
          <cell r="J42">
            <v>0</v>
          </cell>
          <cell r="K42">
            <v>196</v>
          </cell>
          <cell r="L42">
            <v>121</v>
          </cell>
          <cell r="M42">
            <v>644.83333333333303</v>
          </cell>
          <cell r="N42">
            <v>582.75</v>
          </cell>
          <cell r="O42">
            <v>0</v>
          </cell>
          <cell r="P42">
            <v>0</v>
          </cell>
          <cell r="Q42">
            <v>0</v>
          </cell>
          <cell r="R42">
            <v>0</v>
          </cell>
          <cell r="S42">
            <v>21240000</v>
          </cell>
          <cell r="T42">
            <v>2160714.2857142901</v>
          </cell>
          <cell r="U42">
            <v>0</v>
          </cell>
          <cell r="V42">
            <v>0</v>
          </cell>
          <cell r="W42">
            <v>0</v>
          </cell>
          <cell r="X42">
            <v>0</v>
          </cell>
          <cell r="Y42">
            <v>0</v>
          </cell>
          <cell r="Z42">
            <v>0</v>
          </cell>
          <cell r="AA42">
            <v>39510000</v>
          </cell>
          <cell r="AB42">
            <v>0</v>
          </cell>
          <cell r="AC42">
            <v>0</v>
          </cell>
          <cell r="AD42">
            <v>0</v>
          </cell>
          <cell r="AE42">
            <v>16563899.553571399</v>
          </cell>
          <cell r="AF42">
            <v>21732837.053571399</v>
          </cell>
          <cell r="AG42">
            <v>0</v>
          </cell>
          <cell r="AH42">
            <v>0</v>
          </cell>
          <cell r="AI42">
            <v>0</v>
          </cell>
          <cell r="AJ42">
            <v>500000</v>
          </cell>
          <cell r="AK42">
            <v>0</v>
          </cell>
          <cell r="AL42">
            <v>0</v>
          </cell>
          <cell r="AM42">
            <v>0</v>
          </cell>
          <cell r="AN42">
            <v>3458342</v>
          </cell>
          <cell r="AO42">
            <v>46160</v>
          </cell>
          <cell r="AP42">
            <v>0</v>
          </cell>
          <cell r="AQ42">
            <v>340000</v>
          </cell>
          <cell r="AR42">
            <v>0</v>
          </cell>
          <cell r="AS42">
            <v>0</v>
          </cell>
          <cell r="AT42">
            <v>0</v>
          </cell>
          <cell r="AU42">
            <v>0</v>
          </cell>
          <cell r="AV42">
            <v>0</v>
          </cell>
          <cell r="AW42">
            <v>0</v>
          </cell>
          <cell r="AX42">
            <v>0</v>
          </cell>
          <cell r="AY42">
            <v>1667799</v>
          </cell>
          <cell r="AZ42">
            <v>40000</v>
          </cell>
          <cell r="BA42">
            <v>0</v>
          </cell>
          <cell r="BB42">
            <v>300000</v>
          </cell>
          <cell r="BC42">
            <v>0</v>
          </cell>
          <cell r="BD42">
            <v>0</v>
          </cell>
          <cell r="BE42">
            <v>42794153.892857097</v>
          </cell>
          <cell r="BF42">
            <v>3717000</v>
          </cell>
          <cell r="BG42">
            <v>637200</v>
          </cell>
          <cell r="BH42">
            <v>212400</v>
          </cell>
          <cell r="BI42">
            <v>0</v>
          </cell>
          <cell r="BJ42">
            <v>4566600</v>
          </cell>
          <cell r="BK42">
            <v>1699200</v>
          </cell>
          <cell r="BL42">
            <v>318600</v>
          </cell>
          <cell r="BM42">
            <v>212400</v>
          </cell>
          <cell r="BN42">
            <v>0</v>
          </cell>
          <cell r="BO42">
            <v>2230200</v>
          </cell>
          <cell r="BP42">
            <v>2160714.2857142901</v>
          </cell>
          <cell r="BQ42">
            <v>40633439.607142903</v>
          </cell>
          <cell r="BR42">
            <v>77500000</v>
          </cell>
          <cell r="BS42">
            <v>0</v>
          </cell>
          <cell r="BT42">
            <v>0</v>
          </cell>
          <cell r="BU42">
            <v>2230200</v>
          </cell>
          <cell r="BV42">
            <v>79730200</v>
          </cell>
          <cell r="BW42">
            <v>14120156.1607143</v>
          </cell>
          <cell r="BX42">
            <v>1412015.61607143</v>
          </cell>
          <cell r="BY42">
            <v>39151938</v>
          </cell>
          <cell r="BZ42">
            <v>0</v>
          </cell>
          <cell r="CA42">
            <v>0</v>
          </cell>
          <cell r="CB42">
            <v>39151938</v>
          </cell>
          <cell r="CC42">
            <v>0</v>
          </cell>
          <cell r="CD42">
            <v>39151938</v>
          </cell>
          <cell r="CE42">
            <v>0</v>
          </cell>
          <cell r="CF42">
            <v>0</v>
          </cell>
          <cell r="CG42">
            <v>0</v>
          </cell>
          <cell r="CH42">
            <v>0</v>
          </cell>
          <cell r="CI42">
            <v>13.25</v>
          </cell>
          <cell r="CJ42">
            <v>0</v>
          </cell>
          <cell r="CK42">
            <v>0</v>
          </cell>
          <cell r="CL42">
            <v>0</v>
          </cell>
          <cell r="CM42">
            <v>0</v>
          </cell>
          <cell r="CN42">
            <v>-162075</v>
          </cell>
          <cell r="CO42">
            <v>0</v>
          </cell>
          <cell r="CP42">
            <v>0</v>
          </cell>
          <cell r="CQ42">
            <v>0</v>
          </cell>
          <cell r="CR42">
            <v>0</v>
          </cell>
          <cell r="CS42">
            <v>0</v>
          </cell>
          <cell r="CT42">
            <v>0</v>
          </cell>
          <cell r="CU42">
            <v>0</v>
          </cell>
          <cell r="CV42">
            <v>39510000</v>
          </cell>
          <cell r="CW42">
            <v>0</v>
          </cell>
          <cell r="CX42">
            <v>0</v>
          </cell>
          <cell r="CY42">
            <v>0</v>
          </cell>
          <cell r="CZ42">
            <v>0</v>
          </cell>
          <cell r="DA42">
            <v>0</v>
          </cell>
          <cell r="DB42">
            <v>0</v>
          </cell>
          <cell r="DC42">
            <v>0</v>
          </cell>
          <cell r="DD42">
            <v>0</v>
          </cell>
          <cell r="DE42">
            <v>0</v>
          </cell>
          <cell r="DF42">
            <v>0</v>
          </cell>
          <cell r="DG42">
            <v>0</v>
          </cell>
          <cell r="DH42">
            <v>0</v>
          </cell>
          <cell r="DI42">
            <v>0</v>
          </cell>
        </row>
        <row r="43">
          <cell r="D43" t="str">
            <v>Nguyễn Thị Hồng Hạnh</v>
          </cell>
          <cell r="E43" t="str">
            <v>HĐLĐ</v>
          </cell>
          <cell r="F43" t="str">
            <v>Nguyễn Chí Thanh</v>
          </cell>
          <cell r="G43" t="str">
            <v>DSBC</v>
          </cell>
          <cell r="H43">
            <v>45502</v>
          </cell>
          <cell r="I43" t="str">
            <v>19036469088011</v>
          </cell>
          <cell r="J43" t="str">
            <v>Techcombank</v>
          </cell>
          <cell r="K43">
            <v>28</v>
          </cell>
          <cell r="L43">
            <v>30</v>
          </cell>
          <cell r="M43">
            <v>16</v>
          </cell>
          <cell r="N43">
            <v>283.683333333333</v>
          </cell>
          <cell r="O43">
            <v>0</v>
          </cell>
          <cell r="P43">
            <v>0</v>
          </cell>
          <cell r="Q43">
            <v>0</v>
          </cell>
          <cell r="R43">
            <v>0</v>
          </cell>
          <cell r="S43">
            <v>5310000</v>
          </cell>
          <cell r="T43">
            <v>500000</v>
          </cell>
          <cell r="U43">
            <v>0</v>
          </cell>
          <cell r="V43">
            <v>0</v>
          </cell>
          <cell r="W43">
            <v>0</v>
          </cell>
          <cell r="X43">
            <v>0</v>
          </cell>
          <cell r="Y43">
            <v>0</v>
          </cell>
          <cell r="Z43">
            <v>0</v>
          </cell>
          <cell r="AA43">
            <v>6000000</v>
          </cell>
          <cell r="AB43">
            <v>0</v>
          </cell>
          <cell r="AC43">
            <v>0</v>
          </cell>
          <cell r="AD43">
            <v>0</v>
          </cell>
          <cell r="AE43">
            <v>428571.42857142899</v>
          </cell>
          <cell r="AF43">
            <v>11397991.071428601</v>
          </cell>
          <cell r="AG43">
            <v>0</v>
          </cell>
          <cell r="AH43">
            <v>0</v>
          </cell>
          <cell r="AI43">
            <v>0</v>
          </cell>
          <cell r="AJ43">
            <v>0</v>
          </cell>
          <cell r="AK43">
            <v>0</v>
          </cell>
          <cell r="AL43">
            <v>491200</v>
          </cell>
          <cell r="AM43">
            <v>0</v>
          </cell>
          <cell r="AN43">
            <v>1498100</v>
          </cell>
          <cell r="AO43">
            <v>15555</v>
          </cell>
          <cell r="AP43">
            <v>0</v>
          </cell>
          <cell r="AQ43">
            <v>0</v>
          </cell>
          <cell r="AR43">
            <v>0</v>
          </cell>
          <cell r="AS43">
            <v>0</v>
          </cell>
          <cell r="AT43">
            <v>0</v>
          </cell>
          <cell r="AU43">
            <v>0</v>
          </cell>
          <cell r="AV43">
            <v>0</v>
          </cell>
          <cell r="AW43">
            <v>0</v>
          </cell>
          <cell r="AX43">
            <v>0</v>
          </cell>
          <cell r="AY43">
            <v>26500</v>
          </cell>
          <cell r="AZ43">
            <v>0</v>
          </cell>
          <cell r="BA43">
            <v>0</v>
          </cell>
          <cell r="BB43">
            <v>0</v>
          </cell>
          <cell r="BC43">
            <v>0</v>
          </cell>
          <cell r="BD43">
            <v>0</v>
          </cell>
          <cell r="BE43">
            <v>14304917.5</v>
          </cell>
          <cell r="BF43">
            <v>929250</v>
          </cell>
          <cell r="BG43">
            <v>159300</v>
          </cell>
          <cell r="BH43">
            <v>53100</v>
          </cell>
          <cell r="BI43">
            <v>0</v>
          </cell>
          <cell r="BJ43">
            <v>1141650</v>
          </cell>
          <cell r="BK43">
            <v>424800</v>
          </cell>
          <cell r="BL43">
            <v>79650</v>
          </cell>
          <cell r="BM43">
            <v>53100</v>
          </cell>
          <cell r="BN43">
            <v>0</v>
          </cell>
          <cell r="BO43">
            <v>557550</v>
          </cell>
          <cell r="BP43">
            <v>500000</v>
          </cell>
          <cell r="BQ43">
            <v>13804917.5</v>
          </cell>
          <cell r="BR43">
            <v>15500000</v>
          </cell>
          <cell r="BS43">
            <v>0</v>
          </cell>
          <cell r="BT43">
            <v>0</v>
          </cell>
          <cell r="BU43">
            <v>557550</v>
          </cell>
          <cell r="BV43">
            <v>16057550</v>
          </cell>
          <cell r="BW43">
            <v>0</v>
          </cell>
          <cell r="BX43">
            <v>0</v>
          </cell>
          <cell r="BY43">
            <v>13747368</v>
          </cell>
          <cell r="BZ43">
            <v>0</v>
          </cell>
          <cell r="CA43">
            <v>0</v>
          </cell>
          <cell r="CB43">
            <v>13747368</v>
          </cell>
          <cell r="CC43">
            <v>0</v>
          </cell>
          <cell r="CD43">
            <v>13747368</v>
          </cell>
          <cell r="CE43">
            <v>0</v>
          </cell>
          <cell r="CF43" t="str">
            <v>medigo.honghanh.nguyen@gmail.com</v>
          </cell>
          <cell r="CG43" t="str">
            <v/>
          </cell>
          <cell r="CH43">
            <v>2</v>
          </cell>
          <cell r="CI43">
            <v>0</v>
          </cell>
          <cell r="CJ43">
            <v>29</v>
          </cell>
          <cell r="CK43">
            <v>7</v>
          </cell>
          <cell r="CL43">
            <v>2024</v>
          </cell>
          <cell r="CM43">
            <v>0</v>
          </cell>
          <cell r="CN43">
            <v>-23139</v>
          </cell>
          <cell r="CO43">
            <v>0</v>
          </cell>
          <cell r="CP43">
            <v>0</v>
          </cell>
          <cell r="CQ43">
            <v>0</v>
          </cell>
          <cell r="CR43">
            <v>0</v>
          </cell>
          <cell r="CS43">
            <v>0</v>
          </cell>
          <cell r="CT43">
            <v>0</v>
          </cell>
          <cell r="CU43">
            <v>0</v>
          </cell>
          <cell r="CV43">
            <v>6000000</v>
          </cell>
          <cell r="CW43">
            <v>0</v>
          </cell>
          <cell r="CX43" t="str">
            <v/>
          </cell>
          <cell r="CY43" t="str">
            <v>;</v>
          </cell>
          <cell r="CZ43">
            <v>0</v>
          </cell>
          <cell r="DA43" t="str">
            <v>Nguyễn Thị Hồng Hạnh</v>
          </cell>
          <cell r="DB43">
            <v>30</v>
          </cell>
          <cell r="DC43">
            <v>16</v>
          </cell>
          <cell r="DD43">
            <v>283.683333333333</v>
          </cell>
          <cell r="DE43">
            <v>428571.42857142899</v>
          </cell>
          <cell r="DF43">
            <v>11397991.071428601</v>
          </cell>
          <cell r="DG43">
            <v>13747368</v>
          </cell>
          <cell r="DH43">
            <v>0</v>
          </cell>
          <cell r="DI43">
            <v>0</v>
          </cell>
        </row>
        <row r="44">
          <cell r="D44" t="str">
            <v>Nguyễn Trúc Linh</v>
          </cell>
          <cell r="E44" t="str">
            <v>HĐLĐ</v>
          </cell>
          <cell r="F44" t="str">
            <v>Nguyễn Chí Thanh</v>
          </cell>
          <cell r="G44" t="str">
            <v>DSBC</v>
          </cell>
          <cell r="H44" t="str">
            <v>26/04/2025</v>
          </cell>
          <cell r="I44" t="str">
            <v>109006916698</v>
          </cell>
          <cell r="J44" t="str">
            <v>Vietinbank</v>
          </cell>
          <cell r="K44">
            <v>28</v>
          </cell>
          <cell r="L44">
            <v>1</v>
          </cell>
          <cell r="M44">
            <v>0</v>
          </cell>
          <cell r="N44">
            <v>8</v>
          </cell>
          <cell r="O44">
            <v>0</v>
          </cell>
          <cell r="P44">
            <v>0</v>
          </cell>
          <cell r="Q44">
            <v>0</v>
          </cell>
          <cell r="R44">
            <v>0</v>
          </cell>
          <cell r="S44">
            <v>0</v>
          </cell>
          <cell r="T44">
            <v>17857.142857142899</v>
          </cell>
          <cell r="U44">
            <v>0</v>
          </cell>
          <cell r="V44">
            <v>0</v>
          </cell>
          <cell r="W44">
            <v>0</v>
          </cell>
          <cell r="X44">
            <v>0</v>
          </cell>
          <cell r="Y44">
            <v>0</v>
          </cell>
          <cell r="Z44">
            <v>0</v>
          </cell>
          <cell r="AA44">
            <v>6000000</v>
          </cell>
          <cell r="AB44">
            <v>0</v>
          </cell>
          <cell r="AC44">
            <v>0</v>
          </cell>
          <cell r="AD44">
            <v>0</v>
          </cell>
          <cell r="AE44">
            <v>0</v>
          </cell>
          <cell r="AF44">
            <v>321428.57142857101</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339285.71428571403</v>
          </cell>
          <cell r="BF44">
            <v>0</v>
          </cell>
          <cell r="BG44">
            <v>0</v>
          </cell>
          <cell r="BH44">
            <v>0</v>
          </cell>
          <cell r="BI44">
            <v>0</v>
          </cell>
          <cell r="BJ44">
            <v>0</v>
          </cell>
          <cell r="BK44">
            <v>0</v>
          </cell>
          <cell r="BL44">
            <v>0</v>
          </cell>
          <cell r="BM44">
            <v>0</v>
          </cell>
          <cell r="BN44">
            <v>0</v>
          </cell>
          <cell r="BO44">
            <v>0</v>
          </cell>
          <cell r="BP44">
            <v>17857.142857142899</v>
          </cell>
          <cell r="BQ44">
            <v>321428.57142857101</v>
          </cell>
          <cell r="BR44">
            <v>15500000</v>
          </cell>
          <cell r="BS44">
            <v>0</v>
          </cell>
          <cell r="BT44">
            <v>0</v>
          </cell>
          <cell r="BU44">
            <v>0</v>
          </cell>
          <cell r="BV44">
            <v>15500000</v>
          </cell>
          <cell r="BW44">
            <v>0</v>
          </cell>
          <cell r="BX44">
            <v>0</v>
          </cell>
          <cell r="BY44">
            <v>339286</v>
          </cell>
          <cell r="BZ44">
            <v>0</v>
          </cell>
          <cell r="CA44">
            <v>0</v>
          </cell>
          <cell r="CB44">
            <v>339286</v>
          </cell>
          <cell r="CC44">
            <v>0</v>
          </cell>
          <cell r="CD44">
            <v>339286</v>
          </cell>
          <cell r="CE44">
            <v>0</v>
          </cell>
          <cell r="CF44" t="str">
            <v>medigo.truclinh.nguyen@gmail.com</v>
          </cell>
          <cell r="CG44">
            <v>0</v>
          </cell>
          <cell r="CH44">
            <v>12</v>
          </cell>
          <cell r="CI44">
            <v>0</v>
          </cell>
          <cell r="CJ44">
            <v>26</v>
          </cell>
          <cell r="CK44">
            <v>4</v>
          </cell>
          <cell r="CL44">
            <v>2025</v>
          </cell>
          <cell r="CM44">
            <v>0</v>
          </cell>
          <cell r="CN44">
            <v>11</v>
          </cell>
          <cell r="CO44">
            <v>0</v>
          </cell>
          <cell r="CP44">
            <v>0</v>
          </cell>
          <cell r="CQ44">
            <v>0</v>
          </cell>
          <cell r="CR44">
            <v>0</v>
          </cell>
          <cell r="CS44">
            <v>0</v>
          </cell>
          <cell r="CT44">
            <v>0</v>
          </cell>
          <cell r="CU44">
            <v>0</v>
          </cell>
          <cell r="CV44">
            <v>6000000</v>
          </cell>
          <cell r="CW44">
            <v>0</v>
          </cell>
          <cell r="CX44">
            <v>0</v>
          </cell>
          <cell r="CY44" t="str">
            <v>; 0</v>
          </cell>
          <cell r="CZ44">
            <v>0</v>
          </cell>
          <cell r="DA44" t="str">
            <v>Nguyễn Trúc Linh</v>
          </cell>
          <cell r="DB44">
            <v>17</v>
          </cell>
          <cell r="DC44">
            <v>0</v>
          </cell>
          <cell r="DD44">
            <v>8</v>
          </cell>
          <cell r="DE44">
            <v>0</v>
          </cell>
          <cell r="DF44">
            <v>321428.57142857101</v>
          </cell>
          <cell r="DG44">
            <v>339286</v>
          </cell>
          <cell r="DH44">
            <v>0</v>
          </cell>
          <cell r="DI44">
            <v>0</v>
          </cell>
        </row>
        <row r="45">
          <cell r="D45" t="str">
            <v>Đỗ Thị Phương Thảo</v>
          </cell>
          <cell r="E45" t="str">
            <v>HĐLĐ</v>
          </cell>
          <cell r="F45" t="str">
            <v>Nguyễn Chí Thanh</v>
          </cell>
          <cell r="G45" t="str">
            <v>DSBC</v>
          </cell>
          <cell r="H45" t="str">
            <v>19/04/2025</v>
          </cell>
          <cell r="I45" t="str">
            <v>0561000503731</v>
          </cell>
          <cell r="J45" t="str">
            <v>Vietcombank</v>
          </cell>
          <cell r="K45">
            <v>28</v>
          </cell>
          <cell r="L45">
            <v>25</v>
          </cell>
          <cell r="M45">
            <v>254.2</v>
          </cell>
          <cell r="N45">
            <v>0</v>
          </cell>
          <cell r="O45">
            <v>0</v>
          </cell>
          <cell r="P45">
            <v>0</v>
          </cell>
          <cell r="Q45">
            <v>0</v>
          </cell>
          <cell r="R45">
            <v>0</v>
          </cell>
          <cell r="S45">
            <v>5310000</v>
          </cell>
          <cell r="T45">
            <v>446428.57142857101</v>
          </cell>
          <cell r="U45">
            <v>0</v>
          </cell>
          <cell r="V45">
            <v>0</v>
          </cell>
          <cell r="W45">
            <v>0</v>
          </cell>
          <cell r="X45">
            <v>0</v>
          </cell>
          <cell r="Y45">
            <v>0</v>
          </cell>
          <cell r="Z45">
            <v>0</v>
          </cell>
          <cell r="AA45">
            <v>6000000</v>
          </cell>
          <cell r="AB45">
            <v>0</v>
          </cell>
          <cell r="AC45">
            <v>0</v>
          </cell>
          <cell r="AD45">
            <v>0</v>
          </cell>
          <cell r="AE45">
            <v>6808928.57142857</v>
          </cell>
          <cell r="AF45">
            <v>0</v>
          </cell>
          <cell r="AG45">
            <v>0</v>
          </cell>
          <cell r="AH45">
            <v>0</v>
          </cell>
          <cell r="AI45">
            <v>0</v>
          </cell>
          <cell r="AJ45">
            <v>0</v>
          </cell>
          <cell r="AK45">
            <v>0</v>
          </cell>
          <cell r="AL45">
            <v>0</v>
          </cell>
          <cell r="AM45">
            <v>0</v>
          </cell>
          <cell r="AN45">
            <v>471300</v>
          </cell>
          <cell r="AO45">
            <v>232110</v>
          </cell>
          <cell r="AP45">
            <v>0</v>
          </cell>
          <cell r="AQ45">
            <v>0</v>
          </cell>
          <cell r="AR45">
            <v>0</v>
          </cell>
          <cell r="AS45">
            <v>0</v>
          </cell>
          <cell r="AT45">
            <v>0</v>
          </cell>
          <cell r="AU45">
            <v>0</v>
          </cell>
          <cell r="AV45">
            <v>0</v>
          </cell>
          <cell r="AW45">
            <v>0</v>
          </cell>
          <cell r="AX45">
            <v>0</v>
          </cell>
          <cell r="AY45">
            <v>26500</v>
          </cell>
          <cell r="AZ45">
            <v>0</v>
          </cell>
          <cell r="BA45">
            <v>0</v>
          </cell>
          <cell r="BB45">
            <v>0</v>
          </cell>
          <cell r="BC45">
            <v>0</v>
          </cell>
          <cell r="BD45">
            <v>0</v>
          </cell>
          <cell r="BE45">
            <v>7932267.1428571399</v>
          </cell>
          <cell r="BF45">
            <v>929250</v>
          </cell>
          <cell r="BG45">
            <v>159300</v>
          </cell>
          <cell r="BH45">
            <v>53100</v>
          </cell>
          <cell r="BI45">
            <v>0</v>
          </cell>
          <cell r="BJ45">
            <v>1141650</v>
          </cell>
          <cell r="BK45">
            <v>424800</v>
          </cell>
          <cell r="BL45">
            <v>79650</v>
          </cell>
          <cell r="BM45">
            <v>53100</v>
          </cell>
          <cell r="BN45">
            <v>0</v>
          </cell>
          <cell r="BO45">
            <v>557550</v>
          </cell>
          <cell r="BP45">
            <v>446428.57142857101</v>
          </cell>
          <cell r="BQ45">
            <v>7485838.57142857</v>
          </cell>
          <cell r="BR45">
            <v>15500000</v>
          </cell>
          <cell r="BS45">
            <v>0</v>
          </cell>
          <cell r="BT45">
            <v>0</v>
          </cell>
          <cell r="BU45">
            <v>557550</v>
          </cell>
          <cell r="BV45">
            <v>16057550</v>
          </cell>
          <cell r="BW45">
            <v>0</v>
          </cell>
          <cell r="BX45">
            <v>0</v>
          </cell>
          <cell r="BY45">
            <v>7374717</v>
          </cell>
          <cell r="BZ45">
            <v>0</v>
          </cell>
          <cell r="CA45">
            <v>0</v>
          </cell>
          <cell r="CB45">
            <v>7374717</v>
          </cell>
          <cell r="CC45">
            <v>0</v>
          </cell>
          <cell r="CD45">
            <v>7374717</v>
          </cell>
          <cell r="CE45">
            <v>0</v>
          </cell>
          <cell r="CF45" t="str">
            <v>medigo.thao.do@gmail.com</v>
          </cell>
          <cell r="CG45" t="str">
            <v/>
          </cell>
          <cell r="CH45">
            <v>8</v>
          </cell>
          <cell r="CI45">
            <v>2.5</v>
          </cell>
          <cell r="CJ45">
            <v>19</v>
          </cell>
          <cell r="CK45">
            <v>4</v>
          </cell>
          <cell r="CL45">
            <v>2025</v>
          </cell>
          <cell r="CM45">
            <v>0</v>
          </cell>
          <cell r="CN45">
            <v>-23148</v>
          </cell>
          <cell r="CO45">
            <v>0</v>
          </cell>
          <cell r="CP45">
            <v>0</v>
          </cell>
          <cell r="CQ45">
            <v>0</v>
          </cell>
          <cell r="CR45">
            <v>0</v>
          </cell>
          <cell r="CS45">
            <v>0</v>
          </cell>
          <cell r="CT45">
            <v>0</v>
          </cell>
          <cell r="CU45">
            <v>0</v>
          </cell>
          <cell r="CV45">
            <v>6000000</v>
          </cell>
          <cell r="CW45">
            <v>0</v>
          </cell>
          <cell r="CX45" t="str">
            <v/>
          </cell>
          <cell r="CY45" t="str">
            <v>;</v>
          </cell>
          <cell r="CZ45">
            <v>0</v>
          </cell>
          <cell r="DA45" t="str">
            <v>Đỗ Thị Phương Thảo</v>
          </cell>
          <cell r="DB45">
            <v>25</v>
          </cell>
          <cell r="DC45">
            <v>254.2</v>
          </cell>
          <cell r="DD45">
            <v>0</v>
          </cell>
          <cell r="DE45">
            <v>6808928.57142857</v>
          </cell>
          <cell r="DF45">
            <v>0</v>
          </cell>
          <cell r="DG45">
            <v>7374717</v>
          </cell>
          <cell r="DH45">
            <v>0</v>
          </cell>
          <cell r="DI45">
            <v>0</v>
          </cell>
        </row>
        <row r="46">
          <cell r="D46" t="str">
            <v>Lê Thị Quỳnh Trâm</v>
          </cell>
          <cell r="E46" t="str">
            <v>HĐLĐ</v>
          </cell>
          <cell r="F46" t="str">
            <v>Nguyễn Chí Thanh</v>
          </cell>
          <cell r="G46" t="str">
            <v>CHT</v>
          </cell>
          <cell r="H46" t="str">
            <v>18/08/2025</v>
          </cell>
          <cell r="I46" t="str">
            <v>6321205302943</v>
          </cell>
          <cell r="J46" t="str">
            <v>AGRIBANK</v>
          </cell>
          <cell r="K46">
            <v>28</v>
          </cell>
          <cell r="L46">
            <v>28</v>
          </cell>
          <cell r="M46">
            <v>288.05</v>
          </cell>
          <cell r="N46">
            <v>0</v>
          </cell>
          <cell r="O46">
            <v>0</v>
          </cell>
          <cell r="P46">
            <v>0</v>
          </cell>
          <cell r="Q46">
            <v>0</v>
          </cell>
          <cell r="R46">
            <v>0</v>
          </cell>
          <cell r="S46">
            <v>5310000</v>
          </cell>
          <cell r="T46">
            <v>500000</v>
          </cell>
          <cell r="U46">
            <v>0</v>
          </cell>
          <cell r="V46">
            <v>0</v>
          </cell>
          <cell r="W46">
            <v>0</v>
          </cell>
          <cell r="X46">
            <v>0</v>
          </cell>
          <cell r="Y46">
            <v>0</v>
          </cell>
          <cell r="Z46">
            <v>0</v>
          </cell>
          <cell r="AA46">
            <v>6000000</v>
          </cell>
          <cell r="AB46">
            <v>0</v>
          </cell>
          <cell r="AC46">
            <v>0</v>
          </cell>
          <cell r="AD46">
            <v>0</v>
          </cell>
          <cell r="AE46">
            <v>7715625</v>
          </cell>
          <cell r="AF46">
            <v>0</v>
          </cell>
          <cell r="AG46">
            <v>0</v>
          </cell>
          <cell r="AH46">
            <v>0</v>
          </cell>
          <cell r="AI46">
            <v>0</v>
          </cell>
          <cell r="AJ46">
            <v>1000000</v>
          </cell>
          <cell r="AK46">
            <v>0</v>
          </cell>
          <cell r="AL46">
            <v>0</v>
          </cell>
          <cell r="AM46">
            <v>0</v>
          </cell>
          <cell r="AN46">
            <v>555100</v>
          </cell>
          <cell r="AO46">
            <v>53545</v>
          </cell>
          <cell r="AP46">
            <v>0</v>
          </cell>
          <cell r="AQ46">
            <v>0</v>
          </cell>
          <cell r="AR46">
            <v>0</v>
          </cell>
          <cell r="AS46">
            <v>0</v>
          </cell>
          <cell r="AT46">
            <v>0</v>
          </cell>
          <cell r="AU46">
            <v>0</v>
          </cell>
          <cell r="AV46">
            <v>0</v>
          </cell>
          <cell r="AW46">
            <v>0</v>
          </cell>
          <cell r="AX46">
            <v>0</v>
          </cell>
          <cell r="AY46">
            <v>26500</v>
          </cell>
          <cell r="AZ46">
            <v>0</v>
          </cell>
          <cell r="BA46">
            <v>0</v>
          </cell>
          <cell r="BB46">
            <v>100000</v>
          </cell>
          <cell r="BC46">
            <v>0</v>
          </cell>
          <cell r="BD46">
            <v>0</v>
          </cell>
          <cell r="BE46">
            <v>9697770</v>
          </cell>
          <cell r="BF46">
            <v>929250</v>
          </cell>
          <cell r="BG46">
            <v>159300</v>
          </cell>
          <cell r="BH46">
            <v>53100</v>
          </cell>
          <cell r="BI46">
            <v>0</v>
          </cell>
          <cell r="BJ46">
            <v>1141650</v>
          </cell>
          <cell r="BK46">
            <v>424800</v>
          </cell>
          <cell r="BL46">
            <v>79650</v>
          </cell>
          <cell r="BM46">
            <v>53100</v>
          </cell>
          <cell r="BN46">
            <v>0</v>
          </cell>
          <cell r="BO46">
            <v>557550</v>
          </cell>
          <cell r="BP46">
            <v>500000</v>
          </cell>
          <cell r="BQ46">
            <v>9197770</v>
          </cell>
          <cell r="BR46">
            <v>15500000</v>
          </cell>
          <cell r="BS46">
            <v>0</v>
          </cell>
          <cell r="BT46">
            <v>0</v>
          </cell>
          <cell r="BU46">
            <v>557550</v>
          </cell>
          <cell r="BV46">
            <v>16057550</v>
          </cell>
          <cell r="BW46">
            <v>0</v>
          </cell>
          <cell r="BX46">
            <v>0</v>
          </cell>
          <cell r="BY46">
            <v>9140220</v>
          </cell>
          <cell r="BZ46">
            <v>0</v>
          </cell>
          <cell r="CA46">
            <v>0</v>
          </cell>
          <cell r="CB46">
            <v>9140220</v>
          </cell>
          <cell r="CC46">
            <v>0</v>
          </cell>
          <cell r="CD46">
            <v>9140220</v>
          </cell>
          <cell r="CE46">
            <v>0</v>
          </cell>
          <cell r="CF46" t="str">
            <v>tram.le@medigoapp.com</v>
          </cell>
          <cell r="CG46" t="str">
            <v/>
          </cell>
          <cell r="CH46">
            <v>11</v>
          </cell>
          <cell r="CI46">
            <v>2.5</v>
          </cell>
          <cell r="CJ46">
            <v>18</v>
          </cell>
          <cell r="CK46">
            <v>8</v>
          </cell>
          <cell r="CL46">
            <v>2025</v>
          </cell>
          <cell r="CM46">
            <v>0</v>
          </cell>
          <cell r="CN46">
            <v>-23152</v>
          </cell>
          <cell r="CO46">
            <v>0</v>
          </cell>
          <cell r="CP46">
            <v>0</v>
          </cell>
          <cell r="CQ46">
            <v>0</v>
          </cell>
          <cell r="CR46">
            <v>0</v>
          </cell>
          <cell r="CS46">
            <v>0</v>
          </cell>
          <cell r="CT46">
            <v>0</v>
          </cell>
          <cell r="CU46">
            <v>0</v>
          </cell>
          <cell r="CV46">
            <v>6000000</v>
          </cell>
          <cell r="CW46">
            <v>0</v>
          </cell>
          <cell r="CX46" t="str">
            <v/>
          </cell>
          <cell r="CY46" t="str">
            <v>;</v>
          </cell>
          <cell r="CZ46">
            <v>0</v>
          </cell>
          <cell r="DA46" t="str">
            <v>Lê Thị Quỳnh Trâm</v>
          </cell>
          <cell r="DB46">
            <v>28</v>
          </cell>
          <cell r="DC46">
            <v>288.05</v>
          </cell>
          <cell r="DD46">
            <v>0</v>
          </cell>
          <cell r="DE46">
            <v>7715625</v>
          </cell>
          <cell r="DF46">
            <v>0</v>
          </cell>
          <cell r="DG46">
            <v>9140220</v>
          </cell>
          <cell r="DH46">
            <v>0</v>
          </cell>
          <cell r="DI46">
            <v>0</v>
          </cell>
        </row>
        <row r="47">
          <cell r="D47" t="str">
            <v>Hồ Tấn Nguyên</v>
          </cell>
          <cell r="E47" t="str">
            <v>HĐTV</v>
          </cell>
          <cell r="F47" t="str">
            <v>Nguyễn Chí Thanh</v>
          </cell>
          <cell r="G47" t="str">
            <v>DSTV</v>
          </cell>
          <cell r="H47" t="str">
            <v>20/3/2026</v>
          </cell>
          <cell r="I47" t="str">
            <v>1303032027</v>
          </cell>
          <cell r="J47" t="str">
            <v>BIDV</v>
          </cell>
          <cell r="K47">
            <v>28</v>
          </cell>
          <cell r="L47">
            <v>25</v>
          </cell>
          <cell r="M47">
            <v>2.75</v>
          </cell>
          <cell r="N47">
            <v>224.98333333333301</v>
          </cell>
          <cell r="O47">
            <v>0</v>
          </cell>
          <cell r="P47">
            <v>0</v>
          </cell>
          <cell r="Q47">
            <v>0</v>
          </cell>
          <cell r="R47">
            <v>0</v>
          </cell>
          <cell r="S47">
            <v>0</v>
          </cell>
          <cell r="T47">
            <v>446428.57142857101</v>
          </cell>
          <cell r="U47">
            <v>0</v>
          </cell>
          <cell r="V47">
            <v>0</v>
          </cell>
          <cell r="W47">
            <v>0</v>
          </cell>
          <cell r="X47">
            <v>0</v>
          </cell>
          <cell r="Y47">
            <v>0</v>
          </cell>
          <cell r="Z47">
            <v>0</v>
          </cell>
          <cell r="AA47">
            <v>5100000</v>
          </cell>
          <cell r="AB47">
            <v>0</v>
          </cell>
          <cell r="AC47">
            <v>0</v>
          </cell>
          <cell r="AD47">
            <v>0</v>
          </cell>
          <cell r="AE47">
            <v>62611.607142857101</v>
          </cell>
          <cell r="AF47">
            <v>7683582.5892857099</v>
          </cell>
          <cell r="AG47">
            <v>0</v>
          </cell>
          <cell r="AH47">
            <v>0</v>
          </cell>
          <cell r="AI47">
            <v>0</v>
          </cell>
          <cell r="AJ47">
            <v>0</v>
          </cell>
          <cell r="AK47">
            <v>0</v>
          </cell>
          <cell r="AL47">
            <v>0</v>
          </cell>
          <cell r="AM47">
            <v>0</v>
          </cell>
          <cell r="AN47">
            <v>483100</v>
          </cell>
          <cell r="AO47">
            <v>4100</v>
          </cell>
          <cell r="AP47">
            <v>0</v>
          </cell>
          <cell r="AQ47">
            <v>0</v>
          </cell>
          <cell r="AR47">
            <v>695672</v>
          </cell>
          <cell r="AS47">
            <v>0</v>
          </cell>
          <cell r="AT47">
            <v>0</v>
          </cell>
          <cell r="AU47">
            <v>0</v>
          </cell>
          <cell r="AV47">
            <v>0</v>
          </cell>
          <cell r="AW47">
            <v>100000</v>
          </cell>
          <cell r="AX47">
            <v>0</v>
          </cell>
          <cell r="AY47">
            <v>0</v>
          </cell>
          <cell r="AZ47">
            <v>0</v>
          </cell>
          <cell r="BA47">
            <v>0</v>
          </cell>
          <cell r="BB47">
            <v>0</v>
          </cell>
          <cell r="BC47">
            <v>0</v>
          </cell>
          <cell r="BD47">
            <v>0</v>
          </cell>
          <cell r="BE47">
            <v>9475494.7678571399</v>
          </cell>
          <cell r="BF47">
            <v>0</v>
          </cell>
          <cell r="BG47">
            <v>0</v>
          </cell>
          <cell r="BH47">
            <v>0</v>
          </cell>
          <cell r="BI47">
            <v>0</v>
          </cell>
          <cell r="BJ47">
            <v>0</v>
          </cell>
          <cell r="BK47">
            <v>0</v>
          </cell>
          <cell r="BL47">
            <v>0</v>
          </cell>
          <cell r="BM47">
            <v>0</v>
          </cell>
          <cell r="BN47">
            <v>0</v>
          </cell>
          <cell r="BO47">
            <v>0</v>
          </cell>
          <cell r="BP47">
            <v>446428.57142857101</v>
          </cell>
          <cell r="BQ47">
            <v>9029066.1964285709</v>
          </cell>
          <cell r="BR47">
            <v>0</v>
          </cell>
          <cell r="BS47">
            <v>0</v>
          </cell>
          <cell r="BT47">
            <v>0</v>
          </cell>
          <cell r="BU47">
            <v>0</v>
          </cell>
          <cell r="BV47">
            <v>0</v>
          </cell>
          <cell r="BW47">
            <v>9029066.1964285709</v>
          </cell>
          <cell r="BX47">
            <v>902906.619642857</v>
          </cell>
          <cell r="BY47">
            <v>8572588</v>
          </cell>
          <cell r="BZ47">
            <v>0</v>
          </cell>
          <cell r="CA47">
            <v>0</v>
          </cell>
          <cell r="CB47">
            <v>8572588</v>
          </cell>
          <cell r="CC47">
            <v>0</v>
          </cell>
          <cell r="CD47">
            <v>8572588</v>
          </cell>
          <cell r="CE47">
            <v>0</v>
          </cell>
          <cell r="CF47" t="str">
            <v>nguyen.ho@medigoapp.com</v>
          </cell>
          <cell r="CG47" t="str">
            <v/>
          </cell>
          <cell r="CH47">
            <v>4</v>
          </cell>
          <cell r="CI47">
            <v>2.5</v>
          </cell>
          <cell r="CJ47">
            <v>20</v>
          </cell>
          <cell r="CK47">
            <v>3</v>
          </cell>
          <cell r="CL47">
            <v>2026</v>
          </cell>
          <cell r="CM47">
            <v>0</v>
          </cell>
          <cell r="CN47">
            <v>-23159</v>
          </cell>
          <cell r="CO47">
            <v>0</v>
          </cell>
          <cell r="CP47">
            <v>0</v>
          </cell>
          <cell r="CQ47">
            <v>0</v>
          </cell>
          <cell r="CR47">
            <v>0</v>
          </cell>
          <cell r="CS47">
            <v>0</v>
          </cell>
          <cell r="CT47">
            <v>0</v>
          </cell>
          <cell r="CU47">
            <v>0</v>
          </cell>
          <cell r="CV47">
            <v>5100000</v>
          </cell>
          <cell r="CW47">
            <v>0</v>
          </cell>
          <cell r="CX47" t="str">
            <v/>
          </cell>
          <cell r="CY47" t="str">
            <v>;</v>
          </cell>
          <cell r="CZ47">
            <v>0</v>
          </cell>
          <cell r="DA47" t="str">
            <v>Hồ Tấn Nguyên</v>
          </cell>
          <cell r="DB47">
            <v>25</v>
          </cell>
          <cell r="DC47">
            <v>2.75</v>
          </cell>
          <cell r="DD47">
            <v>224.98333333333301</v>
          </cell>
          <cell r="DE47">
            <v>62611.607142857101</v>
          </cell>
          <cell r="DF47">
            <v>7683582.5892857099</v>
          </cell>
          <cell r="DG47">
            <v>7946483</v>
          </cell>
          <cell r="DH47">
            <v>0</v>
          </cell>
          <cell r="DI47">
            <v>0</v>
          </cell>
        </row>
        <row r="48">
          <cell r="D48" t="str">
            <v>Hạ Ngân Khánh</v>
          </cell>
          <cell r="E48" t="str">
            <v>HĐLĐ</v>
          </cell>
          <cell r="F48" t="str">
            <v>Nguyễn Chí Thanh</v>
          </cell>
          <cell r="G48" t="str">
            <v>DSBC</v>
          </cell>
          <cell r="H48" t="str">
            <v>23/06/2025</v>
          </cell>
          <cell r="I48" t="str">
            <v>109873777758</v>
          </cell>
          <cell r="J48" t="str">
            <v>VietinBank</v>
          </cell>
          <cell r="K48">
            <v>28</v>
          </cell>
          <cell r="L48">
            <v>1</v>
          </cell>
          <cell r="M48">
            <v>10.3333333333333</v>
          </cell>
          <cell r="N48">
            <v>0</v>
          </cell>
          <cell r="O48">
            <v>0</v>
          </cell>
          <cell r="P48">
            <v>0</v>
          </cell>
          <cell r="Q48">
            <v>0</v>
          </cell>
          <cell r="R48">
            <v>0</v>
          </cell>
          <cell r="S48">
            <v>0</v>
          </cell>
          <cell r="T48">
            <v>17857.142857142899</v>
          </cell>
          <cell r="U48">
            <v>0</v>
          </cell>
          <cell r="V48">
            <v>0</v>
          </cell>
          <cell r="W48">
            <v>0</v>
          </cell>
          <cell r="X48">
            <v>0</v>
          </cell>
          <cell r="Y48">
            <v>0</v>
          </cell>
          <cell r="Z48">
            <v>0</v>
          </cell>
          <cell r="AA48">
            <v>6000000</v>
          </cell>
          <cell r="AB48">
            <v>0</v>
          </cell>
          <cell r="AC48">
            <v>0</v>
          </cell>
          <cell r="AD48">
            <v>0</v>
          </cell>
          <cell r="AE48">
            <v>276785.71428571403</v>
          </cell>
          <cell r="AF48">
            <v>0</v>
          </cell>
          <cell r="AG48">
            <v>0</v>
          </cell>
          <cell r="AH48">
            <v>0</v>
          </cell>
          <cell r="AI48">
            <v>0</v>
          </cell>
          <cell r="AJ48">
            <v>0</v>
          </cell>
          <cell r="AK48">
            <v>0</v>
          </cell>
          <cell r="AL48">
            <v>0</v>
          </cell>
          <cell r="AM48">
            <v>0</v>
          </cell>
          <cell r="AN48">
            <v>0</v>
          </cell>
          <cell r="AO48">
            <v>0</v>
          </cell>
          <cell r="AP48">
            <v>0</v>
          </cell>
          <cell r="AQ48">
            <v>0</v>
          </cell>
          <cell r="AR48">
            <v>873214</v>
          </cell>
          <cell r="AS48">
            <v>0</v>
          </cell>
          <cell r="AT48">
            <v>0</v>
          </cell>
          <cell r="AU48">
            <v>0</v>
          </cell>
          <cell r="AV48">
            <v>0</v>
          </cell>
          <cell r="AW48">
            <v>0</v>
          </cell>
          <cell r="AX48">
            <v>0</v>
          </cell>
          <cell r="AY48">
            <v>0</v>
          </cell>
          <cell r="AZ48">
            <v>40000</v>
          </cell>
          <cell r="BA48">
            <v>0</v>
          </cell>
          <cell r="BB48">
            <v>100000</v>
          </cell>
          <cell r="BC48">
            <v>0</v>
          </cell>
          <cell r="BD48">
            <v>0</v>
          </cell>
          <cell r="BE48">
            <v>1027856.85714286</v>
          </cell>
          <cell r="BF48">
            <v>0</v>
          </cell>
          <cell r="BG48">
            <v>0</v>
          </cell>
          <cell r="BH48">
            <v>0</v>
          </cell>
          <cell r="BI48">
            <v>0</v>
          </cell>
          <cell r="BJ48">
            <v>0</v>
          </cell>
          <cell r="BK48">
            <v>0</v>
          </cell>
          <cell r="BL48">
            <v>0</v>
          </cell>
          <cell r="BM48">
            <v>0</v>
          </cell>
          <cell r="BN48">
            <v>0</v>
          </cell>
          <cell r="BO48">
            <v>0</v>
          </cell>
          <cell r="BP48">
            <v>17857.142857142899</v>
          </cell>
          <cell r="BQ48">
            <v>1009999.71428571</v>
          </cell>
          <cell r="BR48">
            <v>15500000</v>
          </cell>
          <cell r="BS48">
            <v>0</v>
          </cell>
          <cell r="BT48">
            <v>0</v>
          </cell>
          <cell r="BU48">
            <v>0</v>
          </cell>
          <cell r="BV48">
            <v>15500000</v>
          </cell>
          <cell r="BW48">
            <v>0</v>
          </cell>
          <cell r="BX48">
            <v>0</v>
          </cell>
          <cell r="BY48">
            <v>1027857</v>
          </cell>
          <cell r="BZ48">
            <v>0</v>
          </cell>
          <cell r="CA48">
            <v>0</v>
          </cell>
          <cell r="CB48">
            <v>1027857</v>
          </cell>
          <cell r="CC48">
            <v>0</v>
          </cell>
          <cell r="CD48">
            <v>1027857</v>
          </cell>
          <cell r="CE48">
            <v>0</v>
          </cell>
          <cell r="CF48" t="str">
            <v>medigo.ngankhanh.ha@gmail.com</v>
          </cell>
          <cell r="CG48" t="str">
            <v/>
          </cell>
          <cell r="CH48">
            <v>9</v>
          </cell>
          <cell r="CI48">
            <v>2.5</v>
          </cell>
          <cell r="CJ48">
            <v>23</v>
          </cell>
          <cell r="CK48">
            <v>6</v>
          </cell>
          <cell r="CL48">
            <v>2025</v>
          </cell>
          <cell r="CM48">
            <v>0</v>
          </cell>
          <cell r="CN48">
            <v>-23150</v>
          </cell>
          <cell r="CO48">
            <v>0</v>
          </cell>
          <cell r="CP48">
            <v>0</v>
          </cell>
          <cell r="CQ48">
            <v>0</v>
          </cell>
          <cell r="CR48">
            <v>0</v>
          </cell>
          <cell r="CS48">
            <v>0</v>
          </cell>
          <cell r="CT48">
            <v>0</v>
          </cell>
          <cell r="CU48">
            <v>0</v>
          </cell>
          <cell r="CV48">
            <v>6000000</v>
          </cell>
          <cell r="CW48">
            <v>0</v>
          </cell>
          <cell r="CX48" t="str">
            <v/>
          </cell>
          <cell r="CY48" t="str">
            <v>;</v>
          </cell>
          <cell r="CZ48">
            <v>0</v>
          </cell>
          <cell r="DA48" t="str">
            <v>Hạ Ngân Khánh</v>
          </cell>
          <cell r="DB48">
            <v>9</v>
          </cell>
          <cell r="DC48">
            <v>7.8666666666666698</v>
          </cell>
          <cell r="DD48">
            <v>59.533333333333303</v>
          </cell>
          <cell r="DE48">
            <v>210714.285714286</v>
          </cell>
          <cell r="DF48">
            <v>2391964.2857142901</v>
          </cell>
          <cell r="DG48">
            <v>2763393</v>
          </cell>
          <cell r="DH48">
            <v>0</v>
          </cell>
          <cell r="DI48">
            <v>0</v>
          </cell>
        </row>
        <row r="49">
          <cell r="D49" t="str">
            <v>Nguyễn Trí Nghĩa</v>
          </cell>
          <cell r="E49" t="str">
            <v>HĐLĐ</v>
          </cell>
          <cell r="F49" t="str">
            <v>Nguyễn Chí Thanh</v>
          </cell>
          <cell r="G49" t="str">
            <v>DSBC</v>
          </cell>
          <cell r="H49">
            <v>45439</v>
          </cell>
          <cell r="I49" t="str">
            <v>0251002787705</v>
          </cell>
          <cell r="J49" t="str">
            <v>Vietcombank</v>
          </cell>
          <cell r="K49">
            <v>28</v>
          </cell>
          <cell r="L49">
            <v>3</v>
          </cell>
          <cell r="M49">
            <v>41.95</v>
          </cell>
          <cell r="N49">
            <v>0</v>
          </cell>
          <cell r="O49">
            <v>0</v>
          </cell>
          <cell r="P49">
            <v>0</v>
          </cell>
          <cell r="Q49">
            <v>0</v>
          </cell>
          <cell r="R49">
            <v>0</v>
          </cell>
          <cell r="S49">
            <v>0</v>
          </cell>
          <cell r="T49">
            <v>53571.428571428602</v>
          </cell>
          <cell r="U49">
            <v>0</v>
          </cell>
          <cell r="V49">
            <v>0</v>
          </cell>
          <cell r="W49">
            <v>0</v>
          </cell>
          <cell r="X49">
            <v>0</v>
          </cell>
          <cell r="Y49">
            <v>0</v>
          </cell>
          <cell r="Z49">
            <v>0</v>
          </cell>
          <cell r="AA49">
            <v>6000000</v>
          </cell>
          <cell r="AB49">
            <v>0</v>
          </cell>
          <cell r="AC49">
            <v>0</v>
          </cell>
          <cell r="AD49">
            <v>0</v>
          </cell>
          <cell r="AE49">
            <v>1123660.7142857099</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1177232.1428571399</v>
          </cell>
          <cell r="BF49">
            <v>0</v>
          </cell>
          <cell r="BG49">
            <v>0</v>
          </cell>
          <cell r="BH49">
            <v>0</v>
          </cell>
          <cell r="BI49">
            <v>0</v>
          </cell>
          <cell r="BJ49">
            <v>0</v>
          </cell>
          <cell r="BK49">
            <v>0</v>
          </cell>
          <cell r="BL49">
            <v>0</v>
          </cell>
          <cell r="BM49">
            <v>0</v>
          </cell>
          <cell r="BN49">
            <v>0</v>
          </cell>
          <cell r="BO49">
            <v>0</v>
          </cell>
          <cell r="BP49">
            <v>53571.428571428602</v>
          </cell>
          <cell r="BQ49">
            <v>1123660.7142857099</v>
          </cell>
          <cell r="BR49">
            <v>15500000</v>
          </cell>
          <cell r="BS49">
            <v>0</v>
          </cell>
          <cell r="BT49">
            <v>0</v>
          </cell>
          <cell r="BU49">
            <v>0</v>
          </cell>
          <cell r="BV49">
            <v>15500000</v>
          </cell>
          <cell r="BW49">
            <v>0</v>
          </cell>
          <cell r="BX49">
            <v>0</v>
          </cell>
          <cell r="BY49">
            <v>1177232</v>
          </cell>
          <cell r="BZ49">
            <v>0</v>
          </cell>
          <cell r="CA49">
            <v>1177232</v>
          </cell>
          <cell r="CB49">
            <v>0</v>
          </cell>
          <cell r="CC49">
            <v>0</v>
          </cell>
          <cell r="CD49">
            <v>0</v>
          </cell>
          <cell r="CE49">
            <v>0</v>
          </cell>
          <cell r="CF49" t="str">
            <v>medigo.nghia.nguyen@gmail.com</v>
          </cell>
          <cell r="CG49">
            <v>0</v>
          </cell>
          <cell r="CH49">
            <v>5</v>
          </cell>
          <cell r="CI49">
            <v>0</v>
          </cell>
          <cell r="CJ49">
            <v>27</v>
          </cell>
          <cell r="CK49">
            <v>5</v>
          </cell>
          <cell r="CL49">
            <v>2024</v>
          </cell>
          <cell r="CM49">
            <v>0</v>
          </cell>
          <cell r="CN49">
            <v>22</v>
          </cell>
          <cell r="CO49">
            <v>0</v>
          </cell>
          <cell r="CP49">
            <v>0</v>
          </cell>
          <cell r="CQ49">
            <v>1</v>
          </cell>
          <cell r="CR49">
            <v>0</v>
          </cell>
          <cell r="CS49">
            <v>0</v>
          </cell>
          <cell r="CT49">
            <v>0</v>
          </cell>
          <cell r="CU49">
            <v>0</v>
          </cell>
          <cell r="CV49">
            <v>6000000</v>
          </cell>
          <cell r="CW49">
            <v>0</v>
          </cell>
          <cell r="CX49">
            <v>0</v>
          </cell>
          <cell r="CY49" t="str">
            <v>; 0</v>
          </cell>
          <cell r="CZ49">
            <v>0</v>
          </cell>
          <cell r="DA49" t="str">
            <v>Nguyễn Trí Nghĩa</v>
          </cell>
          <cell r="DB49">
            <v>25</v>
          </cell>
          <cell r="DC49">
            <v>4.9666666666666703</v>
          </cell>
          <cell r="DD49">
            <v>193.416666666667</v>
          </cell>
          <cell r="DE49">
            <v>133035.714285714</v>
          </cell>
          <cell r="DF49">
            <v>7771205.3571428601</v>
          </cell>
          <cell r="DG49">
            <v>0</v>
          </cell>
          <cell r="DH49">
            <v>0</v>
          </cell>
          <cell r="DI49">
            <v>0</v>
          </cell>
        </row>
        <row r="50">
          <cell r="D50" t="str">
            <v>Phạm Thị Nghĩa Hương</v>
          </cell>
          <cell r="E50" t="str">
            <v>HĐLĐ</v>
          </cell>
          <cell r="F50" t="str">
            <v>Nguyễn Chí Thanh</v>
          </cell>
          <cell r="G50" t="str">
            <v>DSBC</v>
          </cell>
          <cell r="H50">
            <v>45575</v>
          </cell>
          <cell r="I50" t="str">
            <v>0968249073</v>
          </cell>
          <cell r="J50" t="str">
            <v>Mb bank</v>
          </cell>
          <cell r="K50">
            <v>28</v>
          </cell>
          <cell r="L50">
            <v>1</v>
          </cell>
          <cell r="M50">
            <v>0</v>
          </cell>
          <cell r="N50">
            <v>8</v>
          </cell>
          <cell r="O50">
            <v>0</v>
          </cell>
          <cell r="P50">
            <v>0</v>
          </cell>
          <cell r="Q50">
            <v>0</v>
          </cell>
          <cell r="R50">
            <v>0</v>
          </cell>
          <cell r="S50">
            <v>0</v>
          </cell>
          <cell r="T50">
            <v>17857.142857142899</v>
          </cell>
          <cell r="U50">
            <v>0</v>
          </cell>
          <cell r="V50">
            <v>0</v>
          </cell>
          <cell r="W50">
            <v>0</v>
          </cell>
          <cell r="X50">
            <v>0</v>
          </cell>
          <cell r="Y50">
            <v>0</v>
          </cell>
          <cell r="Z50">
            <v>0</v>
          </cell>
          <cell r="AA50">
            <v>6000000</v>
          </cell>
          <cell r="AB50">
            <v>0</v>
          </cell>
          <cell r="AC50">
            <v>0</v>
          </cell>
          <cell r="AD50">
            <v>0</v>
          </cell>
          <cell r="AE50">
            <v>0</v>
          </cell>
          <cell r="AF50">
            <v>321428.57142857101</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339285.71428571403</v>
          </cell>
          <cell r="BF50">
            <v>0</v>
          </cell>
          <cell r="BG50">
            <v>0</v>
          </cell>
          <cell r="BH50">
            <v>0</v>
          </cell>
          <cell r="BI50">
            <v>0</v>
          </cell>
          <cell r="BJ50">
            <v>0</v>
          </cell>
          <cell r="BK50">
            <v>0</v>
          </cell>
          <cell r="BL50">
            <v>0</v>
          </cell>
          <cell r="BM50">
            <v>0</v>
          </cell>
          <cell r="BN50">
            <v>0</v>
          </cell>
          <cell r="BO50">
            <v>0</v>
          </cell>
          <cell r="BP50">
            <v>17857.142857142899</v>
          </cell>
          <cell r="BQ50">
            <v>321428.57142857101</v>
          </cell>
          <cell r="BR50">
            <v>15500000</v>
          </cell>
          <cell r="BS50">
            <v>0</v>
          </cell>
          <cell r="BT50">
            <v>0</v>
          </cell>
          <cell r="BU50">
            <v>0</v>
          </cell>
          <cell r="BV50">
            <v>15500000</v>
          </cell>
          <cell r="BW50">
            <v>0</v>
          </cell>
          <cell r="BX50">
            <v>0</v>
          </cell>
          <cell r="BY50">
            <v>339286</v>
          </cell>
          <cell r="BZ50">
            <v>0</v>
          </cell>
          <cell r="CA50">
            <v>0</v>
          </cell>
          <cell r="CB50">
            <v>339286</v>
          </cell>
          <cell r="CC50">
            <v>0</v>
          </cell>
          <cell r="CD50">
            <v>339286</v>
          </cell>
          <cell r="CE50">
            <v>0</v>
          </cell>
          <cell r="CF50" t="str">
            <v>medigo.huong.pham@gmail.com</v>
          </cell>
          <cell r="CG50">
            <v>0</v>
          </cell>
          <cell r="CH50">
            <v>10</v>
          </cell>
          <cell r="CI50">
            <v>0</v>
          </cell>
          <cell r="CJ50">
            <v>10</v>
          </cell>
          <cell r="CK50">
            <v>10</v>
          </cell>
          <cell r="CL50">
            <v>2024</v>
          </cell>
          <cell r="CM50">
            <v>0</v>
          </cell>
          <cell r="CN50">
            <v>17</v>
          </cell>
          <cell r="CO50">
            <v>0</v>
          </cell>
          <cell r="CP50">
            <v>0</v>
          </cell>
          <cell r="CQ50">
            <v>1</v>
          </cell>
          <cell r="CR50">
            <v>0</v>
          </cell>
          <cell r="CS50">
            <v>0</v>
          </cell>
          <cell r="CT50">
            <v>0</v>
          </cell>
          <cell r="CU50">
            <v>0</v>
          </cell>
          <cell r="CV50">
            <v>6000000</v>
          </cell>
          <cell r="CW50">
            <v>0</v>
          </cell>
          <cell r="CX50">
            <v>0</v>
          </cell>
          <cell r="CY50" t="str">
            <v>; 0</v>
          </cell>
          <cell r="CZ50">
            <v>0</v>
          </cell>
          <cell r="DA50" t="str">
            <v>Phạm Thị Nghĩa Hương</v>
          </cell>
          <cell r="DB50">
            <v>15</v>
          </cell>
          <cell r="DC50">
            <v>106.466666666667</v>
          </cell>
          <cell r="DD50">
            <v>40.0833333333333</v>
          </cell>
          <cell r="DE50">
            <v>2851785.7142857099</v>
          </cell>
          <cell r="DF50">
            <v>1610491.07142857</v>
          </cell>
          <cell r="DG50">
            <v>4195777</v>
          </cell>
          <cell r="DH50">
            <v>0</v>
          </cell>
          <cell r="DI50">
            <v>0</v>
          </cell>
        </row>
        <row r="51">
          <cell r="D51" t="str">
            <v>Trần Hoàng Khánh</v>
          </cell>
          <cell r="E51" t="str">
            <v>HĐLĐ</v>
          </cell>
          <cell r="F51" t="str">
            <v>Nguyễn Chí Thanh</v>
          </cell>
          <cell r="G51" t="str">
            <v>DSBC</v>
          </cell>
          <cell r="H51" t="str">
            <v>02/06/2025</v>
          </cell>
          <cell r="I51" t="str">
            <v>0985967065</v>
          </cell>
          <cell r="J51" t="str">
            <v>Tp Bank</v>
          </cell>
          <cell r="K51">
            <v>28</v>
          </cell>
          <cell r="L51">
            <v>17</v>
          </cell>
          <cell r="M51">
            <v>121.366666666667</v>
          </cell>
          <cell r="N51">
            <v>48.266666666666701</v>
          </cell>
          <cell r="O51">
            <v>0</v>
          </cell>
          <cell r="P51">
            <v>0</v>
          </cell>
          <cell r="Q51">
            <v>0</v>
          </cell>
          <cell r="R51">
            <v>0</v>
          </cell>
          <cell r="S51">
            <v>5310000</v>
          </cell>
          <cell r="T51">
            <v>303571.42857142899</v>
          </cell>
          <cell r="U51">
            <v>0</v>
          </cell>
          <cell r="V51">
            <v>0</v>
          </cell>
          <cell r="W51">
            <v>0</v>
          </cell>
          <cell r="X51">
            <v>0</v>
          </cell>
          <cell r="Y51">
            <v>0</v>
          </cell>
          <cell r="Z51">
            <v>0</v>
          </cell>
          <cell r="AA51">
            <v>6000000</v>
          </cell>
          <cell r="AB51">
            <v>0</v>
          </cell>
          <cell r="AC51">
            <v>0</v>
          </cell>
          <cell r="AD51">
            <v>0</v>
          </cell>
          <cell r="AE51">
            <v>3250892.8571428601</v>
          </cell>
          <cell r="AF51">
            <v>1939285.7142857099</v>
          </cell>
          <cell r="AG51">
            <v>0</v>
          </cell>
          <cell r="AH51">
            <v>0</v>
          </cell>
          <cell r="AI51">
            <v>0</v>
          </cell>
          <cell r="AJ51">
            <v>0</v>
          </cell>
          <cell r="AK51">
            <v>0</v>
          </cell>
          <cell r="AL51">
            <v>0</v>
          </cell>
          <cell r="AM51">
            <v>0</v>
          </cell>
          <cell r="AN51">
            <v>0</v>
          </cell>
          <cell r="AO51">
            <v>45390</v>
          </cell>
          <cell r="AP51">
            <v>0</v>
          </cell>
          <cell r="AQ51">
            <v>0</v>
          </cell>
          <cell r="AR51">
            <v>0</v>
          </cell>
          <cell r="AS51">
            <v>0</v>
          </cell>
          <cell r="AT51">
            <v>0</v>
          </cell>
          <cell r="AU51">
            <v>0</v>
          </cell>
          <cell r="AV51">
            <v>0</v>
          </cell>
          <cell r="AW51">
            <v>0</v>
          </cell>
          <cell r="AX51">
            <v>0</v>
          </cell>
          <cell r="AY51">
            <v>26500</v>
          </cell>
          <cell r="AZ51">
            <v>0</v>
          </cell>
          <cell r="BA51">
            <v>0</v>
          </cell>
          <cell r="BB51">
            <v>0</v>
          </cell>
          <cell r="BC51">
            <v>0</v>
          </cell>
          <cell r="BD51">
            <v>0</v>
          </cell>
          <cell r="BE51">
            <v>5512640</v>
          </cell>
          <cell r="BF51">
            <v>929250</v>
          </cell>
          <cell r="BG51">
            <v>159300</v>
          </cell>
          <cell r="BH51">
            <v>53100</v>
          </cell>
          <cell r="BI51">
            <v>0</v>
          </cell>
          <cell r="BJ51">
            <v>1141650</v>
          </cell>
          <cell r="BK51">
            <v>424800</v>
          </cell>
          <cell r="BL51">
            <v>79650</v>
          </cell>
          <cell r="BM51">
            <v>53100</v>
          </cell>
          <cell r="BN51">
            <v>0</v>
          </cell>
          <cell r="BO51">
            <v>557550</v>
          </cell>
          <cell r="BP51">
            <v>303571.42857142899</v>
          </cell>
          <cell r="BQ51">
            <v>5209068.57142857</v>
          </cell>
          <cell r="BR51">
            <v>15500000</v>
          </cell>
          <cell r="BS51">
            <v>0</v>
          </cell>
          <cell r="BT51">
            <v>0</v>
          </cell>
          <cell r="BU51">
            <v>557550</v>
          </cell>
          <cell r="BV51">
            <v>16057550</v>
          </cell>
          <cell r="BW51">
            <v>0</v>
          </cell>
          <cell r="BX51">
            <v>0</v>
          </cell>
          <cell r="BY51">
            <v>4955090</v>
          </cell>
          <cell r="BZ51">
            <v>0</v>
          </cell>
          <cell r="CA51">
            <v>0</v>
          </cell>
          <cell r="CB51">
            <v>4955090</v>
          </cell>
          <cell r="CC51">
            <v>0</v>
          </cell>
          <cell r="CD51">
            <v>4955090</v>
          </cell>
          <cell r="CE51">
            <v>0</v>
          </cell>
          <cell r="CF51" t="str">
            <v>medigo.hoangkhanh.tran@gmail.com</v>
          </cell>
          <cell r="CG51" t="str">
            <v/>
          </cell>
          <cell r="CH51">
            <v>9</v>
          </cell>
          <cell r="CI51">
            <v>2.5</v>
          </cell>
          <cell r="CJ51">
            <v>2</v>
          </cell>
          <cell r="CK51">
            <v>6</v>
          </cell>
          <cell r="CL51">
            <v>2025</v>
          </cell>
          <cell r="CM51">
            <v>0</v>
          </cell>
          <cell r="CN51">
            <v>9</v>
          </cell>
          <cell r="CO51">
            <v>0</v>
          </cell>
          <cell r="CP51">
            <v>0</v>
          </cell>
          <cell r="CQ51">
            <v>0</v>
          </cell>
          <cell r="CR51">
            <v>0</v>
          </cell>
          <cell r="CS51">
            <v>0</v>
          </cell>
          <cell r="CT51">
            <v>0</v>
          </cell>
          <cell r="CU51">
            <v>0</v>
          </cell>
          <cell r="CV51">
            <v>6000000</v>
          </cell>
          <cell r="CW51">
            <v>0</v>
          </cell>
          <cell r="CX51" t="str">
            <v/>
          </cell>
          <cell r="CY51" t="str">
            <v>;</v>
          </cell>
          <cell r="CZ51">
            <v>0</v>
          </cell>
          <cell r="DA51" t="str">
            <v>Trần Hoàng Khánh</v>
          </cell>
          <cell r="DB51">
            <v>17</v>
          </cell>
          <cell r="DC51">
            <v>121.366666666667</v>
          </cell>
          <cell r="DD51">
            <v>48.266666666666701</v>
          </cell>
          <cell r="DE51">
            <v>3250892.8571428601</v>
          </cell>
          <cell r="DF51">
            <v>1939285.7142857099</v>
          </cell>
          <cell r="DG51">
            <v>4955090</v>
          </cell>
          <cell r="DH51">
            <v>0</v>
          </cell>
          <cell r="DI51">
            <v>0</v>
          </cell>
        </row>
        <row r="52">
          <cell r="D52">
            <v>0</v>
          </cell>
          <cell r="E52">
            <v>0</v>
          </cell>
          <cell r="F52">
            <v>0</v>
          </cell>
          <cell r="G52">
            <v>0</v>
          </cell>
          <cell r="H52">
            <v>0</v>
          </cell>
          <cell r="I52">
            <v>0</v>
          </cell>
          <cell r="J52">
            <v>0</v>
          </cell>
          <cell r="K52">
            <v>252</v>
          </cell>
          <cell r="L52">
            <v>131</v>
          </cell>
          <cell r="M52">
            <v>734.65</v>
          </cell>
          <cell r="N52">
            <v>572.93333333333305</v>
          </cell>
          <cell r="O52">
            <v>0</v>
          </cell>
          <cell r="P52">
            <v>0</v>
          </cell>
          <cell r="Q52">
            <v>0</v>
          </cell>
          <cell r="R52">
            <v>0</v>
          </cell>
          <cell r="S52">
            <v>21240000</v>
          </cell>
          <cell r="T52">
            <v>2303571.42857143</v>
          </cell>
          <cell r="U52">
            <v>0</v>
          </cell>
          <cell r="V52">
            <v>0</v>
          </cell>
          <cell r="W52">
            <v>0</v>
          </cell>
          <cell r="X52">
            <v>0</v>
          </cell>
          <cell r="Y52">
            <v>0</v>
          </cell>
          <cell r="Z52">
            <v>0</v>
          </cell>
          <cell r="AA52">
            <v>53100000</v>
          </cell>
          <cell r="AB52">
            <v>0</v>
          </cell>
          <cell r="AC52">
            <v>0</v>
          </cell>
          <cell r="AD52">
            <v>0</v>
          </cell>
          <cell r="AE52">
            <v>19667075.892857101</v>
          </cell>
          <cell r="AF52">
            <v>21663716.517857101</v>
          </cell>
          <cell r="AG52">
            <v>0</v>
          </cell>
          <cell r="AH52">
            <v>0</v>
          </cell>
          <cell r="AI52">
            <v>0</v>
          </cell>
          <cell r="AJ52">
            <v>1000000</v>
          </cell>
          <cell r="AK52">
            <v>0</v>
          </cell>
          <cell r="AL52">
            <v>491200</v>
          </cell>
          <cell r="AM52">
            <v>0</v>
          </cell>
          <cell r="AN52">
            <v>3007600</v>
          </cell>
          <cell r="AO52">
            <v>350700</v>
          </cell>
          <cell r="AP52">
            <v>0</v>
          </cell>
          <cell r="AQ52">
            <v>0</v>
          </cell>
          <cell r="AR52">
            <v>1568886</v>
          </cell>
          <cell r="AS52">
            <v>0</v>
          </cell>
          <cell r="AT52">
            <v>0</v>
          </cell>
          <cell r="AU52">
            <v>0</v>
          </cell>
          <cell r="AV52">
            <v>0</v>
          </cell>
          <cell r="AW52">
            <v>100000</v>
          </cell>
          <cell r="AX52">
            <v>0</v>
          </cell>
          <cell r="AY52">
            <v>106000</v>
          </cell>
          <cell r="AZ52">
            <v>40000</v>
          </cell>
          <cell r="BA52">
            <v>0</v>
          </cell>
          <cell r="BB52">
            <v>200000</v>
          </cell>
          <cell r="BC52">
            <v>0</v>
          </cell>
          <cell r="BD52">
            <v>0</v>
          </cell>
          <cell r="BE52">
            <v>49806749.839285702</v>
          </cell>
          <cell r="BF52">
            <v>3717000</v>
          </cell>
          <cell r="BG52">
            <v>637200</v>
          </cell>
          <cell r="BH52">
            <v>212400</v>
          </cell>
          <cell r="BI52">
            <v>0</v>
          </cell>
          <cell r="BJ52">
            <v>4566600</v>
          </cell>
          <cell r="BK52">
            <v>1699200</v>
          </cell>
          <cell r="BL52">
            <v>318600</v>
          </cell>
          <cell r="BM52">
            <v>212400</v>
          </cell>
          <cell r="BN52">
            <v>0</v>
          </cell>
          <cell r="BO52">
            <v>2230200</v>
          </cell>
          <cell r="BP52">
            <v>2303571.42857143</v>
          </cell>
          <cell r="BQ52">
            <v>47503178.410714298</v>
          </cell>
          <cell r="BR52">
            <v>124000000</v>
          </cell>
          <cell r="BS52">
            <v>0</v>
          </cell>
          <cell r="BT52">
            <v>0</v>
          </cell>
          <cell r="BU52">
            <v>2230200</v>
          </cell>
          <cell r="BV52">
            <v>126230200</v>
          </cell>
          <cell r="BW52">
            <v>9029066.1964285709</v>
          </cell>
          <cell r="BX52">
            <v>902906.619642857</v>
          </cell>
          <cell r="BY52">
            <v>46673644</v>
          </cell>
          <cell r="BZ52">
            <v>0</v>
          </cell>
          <cell r="CA52">
            <v>1177232</v>
          </cell>
          <cell r="CB52">
            <v>45496412</v>
          </cell>
          <cell r="CC52">
            <v>0</v>
          </cell>
          <cell r="CD52">
            <v>45496412</v>
          </cell>
          <cell r="CE52">
            <v>0</v>
          </cell>
          <cell r="CF52">
            <v>0</v>
          </cell>
          <cell r="CG52">
            <v>0</v>
          </cell>
          <cell r="CH52">
            <v>0</v>
          </cell>
          <cell r="CI52">
            <v>12.5</v>
          </cell>
          <cell r="CJ52">
            <v>0</v>
          </cell>
          <cell r="CK52">
            <v>0</v>
          </cell>
          <cell r="CL52">
            <v>0</v>
          </cell>
          <cell r="CM52">
            <v>0</v>
          </cell>
          <cell r="CN52">
            <v>-115689</v>
          </cell>
          <cell r="CO52">
            <v>0</v>
          </cell>
          <cell r="CP52">
            <v>0</v>
          </cell>
          <cell r="CQ52">
            <v>2</v>
          </cell>
          <cell r="CR52">
            <v>0</v>
          </cell>
          <cell r="CS52">
            <v>0</v>
          </cell>
          <cell r="CT52">
            <v>0</v>
          </cell>
          <cell r="CU52">
            <v>0</v>
          </cell>
          <cell r="CV52">
            <v>53100000</v>
          </cell>
          <cell r="CW52">
            <v>0</v>
          </cell>
          <cell r="CX52">
            <v>0</v>
          </cell>
          <cell r="CY52">
            <v>0</v>
          </cell>
          <cell r="CZ52">
            <v>0</v>
          </cell>
          <cell r="DA52">
            <v>0</v>
          </cell>
          <cell r="DB52">
            <v>0</v>
          </cell>
          <cell r="DC52">
            <v>0</v>
          </cell>
          <cell r="DD52">
            <v>0</v>
          </cell>
          <cell r="DE52">
            <v>0</v>
          </cell>
          <cell r="DF52">
            <v>0</v>
          </cell>
          <cell r="DG52">
            <v>0</v>
          </cell>
          <cell r="DH52">
            <v>0</v>
          </cell>
          <cell r="DI52">
            <v>0</v>
          </cell>
        </row>
        <row r="53">
          <cell r="D53" t="str">
            <v>Trần Thành Đạt</v>
          </cell>
          <cell r="E53" t="str">
            <v>HĐLĐ</v>
          </cell>
          <cell r="F53" t="str">
            <v>Nguyễn Thị Thập</v>
          </cell>
          <cell r="G53" t="str">
            <v>DSBC</v>
          </cell>
          <cell r="H53" t="str">
            <v>21/07/2025</v>
          </cell>
          <cell r="I53" t="str">
            <v>0621000445313</v>
          </cell>
          <cell r="J53" t="str">
            <v>Vietcombank</v>
          </cell>
          <cell r="K53">
            <v>28</v>
          </cell>
          <cell r="L53">
            <v>29</v>
          </cell>
          <cell r="M53">
            <v>14.683333333333399</v>
          </cell>
          <cell r="N53">
            <v>306.96666666666698</v>
          </cell>
          <cell r="O53">
            <v>0</v>
          </cell>
          <cell r="P53">
            <v>0</v>
          </cell>
          <cell r="Q53">
            <v>0</v>
          </cell>
          <cell r="R53">
            <v>0</v>
          </cell>
          <cell r="S53">
            <v>5310000</v>
          </cell>
          <cell r="T53">
            <v>500000</v>
          </cell>
          <cell r="U53">
            <v>0</v>
          </cell>
          <cell r="V53">
            <v>0</v>
          </cell>
          <cell r="W53">
            <v>0</v>
          </cell>
          <cell r="X53">
            <v>0</v>
          </cell>
          <cell r="Y53">
            <v>0</v>
          </cell>
          <cell r="Z53">
            <v>0</v>
          </cell>
          <cell r="AA53">
            <v>6000000</v>
          </cell>
          <cell r="AB53">
            <v>0</v>
          </cell>
          <cell r="AC53">
            <v>0</v>
          </cell>
          <cell r="AD53">
            <v>0</v>
          </cell>
          <cell r="AE53">
            <v>393303.571428572</v>
          </cell>
          <cell r="AF53">
            <v>12333482.142857101</v>
          </cell>
          <cell r="AG53">
            <v>0</v>
          </cell>
          <cell r="AH53">
            <v>0</v>
          </cell>
          <cell r="AI53">
            <v>0</v>
          </cell>
          <cell r="AJ53">
            <v>0</v>
          </cell>
          <cell r="AK53">
            <v>0</v>
          </cell>
          <cell r="AL53">
            <v>0</v>
          </cell>
          <cell r="AM53">
            <v>0</v>
          </cell>
          <cell r="AN53">
            <v>716100</v>
          </cell>
          <cell r="AO53">
            <v>36725</v>
          </cell>
          <cell r="AP53">
            <v>0</v>
          </cell>
          <cell r="AQ53">
            <v>0</v>
          </cell>
          <cell r="AR53">
            <v>0</v>
          </cell>
          <cell r="AS53">
            <v>0</v>
          </cell>
          <cell r="AT53">
            <v>0</v>
          </cell>
          <cell r="AU53">
            <v>0</v>
          </cell>
          <cell r="AV53">
            <v>0</v>
          </cell>
          <cell r="AW53">
            <v>0</v>
          </cell>
          <cell r="AX53">
            <v>2500000</v>
          </cell>
          <cell r="AY53">
            <v>61466</v>
          </cell>
          <cell r="AZ53">
            <v>0</v>
          </cell>
          <cell r="BA53">
            <v>0</v>
          </cell>
          <cell r="BB53">
            <v>0</v>
          </cell>
          <cell r="BC53">
            <v>0</v>
          </cell>
          <cell r="BD53">
            <v>0</v>
          </cell>
          <cell r="BE53">
            <v>16418144.7142857</v>
          </cell>
          <cell r="BF53">
            <v>929250</v>
          </cell>
          <cell r="BG53">
            <v>159300</v>
          </cell>
          <cell r="BH53">
            <v>53100</v>
          </cell>
          <cell r="BI53">
            <v>0</v>
          </cell>
          <cell r="BJ53">
            <v>1141650</v>
          </cell>
          <cell r="BK53">
            <v>424800</v>
          </cell>
          <cell r="BL53">
            <v>79650</v>
          </cell>
          <cell r="BM53">
            <v>53100</v>
          </cell>
          <cell r="BN53">
            <v>0</v>
          </cell>
          <cell r="BO53">
            <v>557550</v>
          </cell>
          <cell r="BP53">
            <v>500000</v>
          </cell>
          <cell r="BQ53">
            <v>15918144.7142857</v>
          </cell>
          <cell r="BR53">
            <v>15500000</v>
          </cell>
          <cell r="BS53">
            <v>0</v>
          </cell>
          <cell r="BT53">
            <v>0</v>
          </cell>
          <cell r="BU53">
            <v>557550</v>
          </cell>
          <cell r="BV53">
            <v>16057550</v>
          </cell>
          <cell r="BW53">
            <v>0</v>
          </cell>
          <cell r="BX53">
            <v>0</v>
          </cell>
          <cell r="BY53">
            <v>15860595</v>
          </cell>
          <cell r="BZ53">
            <v>0</v>
          </cell>
          <cell r="CA53">
            <v>0</v>
          </cell>
          <cell r="CB53">
            <v>15860595</v>
          </cell>
          <cell r="CC53">
            <v>0</v>
          </cell>
          <cell r="CD53">
            <v>15860595</v>
          </cell>
          <cell r="CE53">
            <v>0</v>
          </cell>
          <cell r="CF53" t="str">
            <v>medigo.thanhdat.tran@gmail.com</v>
          </cell>
          <cell r="CG53" t="str">
            <v/>
          </cell>
          <cell r="CH53">
            <v>9</v>
          </cell>
          <cell r="CI53">
            <v>2.5</v>
          </cell>
          <cell r="CJ53">
            <v>21</v>
          </cell>
          <cell r="CK53">
            <v>7</v>
          </cell>
          <cell r="CL53">
            <v>2025</v>
          </cell>
          <cell r="CM53">
            <v>0</v>
          </cell>
          <cell r="CN53">
            <v>-23151</v>
          </cell>
          <cell r="CO53">
            <v>0</v>
          </cell>
          <cell r="CP53">
            <v>0</v>
          </cell>
          <cell r="CQ53">
            <v>0</v>
          </cell>
          <cell r="CR53">
            <v>0</v>
          </cell>
          <cell r="CS53">
            <v>0</v>
          </cell>
          <cell r="CT53">
            <v>0</v>
          </cell>
          <cell r="CU53">
            <v>0</v>
          </cell>
          <cell r="CV53">
            <v>6000000</v>
          </cell>
          <cell r="CW53">
            <v>0</v>
          </cell>
          <cell r="CX53" t="str">
            <v/>
          </cell>
          <cell r="CY53" t="str">
            <v>;</v>
          </cell>
          <cell r="CZ53">
            <v>0</v>
          </cell>
          <cell r="DA53" t="str">
            <v>Trần Thành Đạt</v>
          </cell>
          <cell r="DB53">
            <v>29</v>
          </cell>
          <cell r="DC53">
            <v>14.683333333333399</v>
          </cell>
          <cell r="DD53">
            <v>306.96666666666698</v>
          </cell>
          <cell r="DE53">
            <v>393303.571428572</v>
          </cell>
          <cell r="DF53">
            <v>12333482.142857101</v>
          </cell>
          <cell r="DG53">
            <v>15860595</v>
          </cell>
          <cell r="DH53">
            <v>0</v>
          </cell>
          <cell r="DI53">
            <v>0</v>
          </cell>
        </row>
        <row r="54">
          <cell r="D54" t="str">
            <v>Triệu Thị Ngọc Lý</v>
          </cell>
          <cell r="E54" t="str">
            <v>HĐLĐ</v>
          </cell>
          <cell r="F54" t="str">
            <v>Nguyễn Thị Thập</v>
          </cell>
          <cell r="G54" t="str">
            <v>CHT</v>
          </cell>
          <cell r="H54">
            <v>45194</v>
          </cell>
          <cell r="I54" t="str">
            <v>0989442883</v>
          </cell>
          <cell r="J54" t="str">
            <v>MB BANK</v>
          </cell>
          <cell r="K54">
            <v>28</v>
          </cell>
          <cell r="L54">
            <v>27</v>
          </cell>
          <cell r="M54">
            <v>308.51666666666699</v>
          </cell>
          <cell r="N54">
            <v>5.5833333333333304</v>
          </cell>
          <cell r="O54">
            <v>0</v>
          </cell>
          <cell r="P54">
            <v>0</v>
          </cell>
          <cell r="Q54">
            <v>0</v>
          </cell>
          <cell r="R54">
            <v>0</v>
          </cell>
          <cell r="S54">
            <v>5310000</v>
          </cell>
          <cell r="T54">
            <v>482142.85714285698</v>
          </cell>
          <cell r="U54">
            <v>0</v>
          </cell>
          <cell r="V54">
            <v>0</v>
          </cell>
          <cell r="W54">
            <v>0</v>
          </cell>
          <cell r="X54">
            <v>0</v>
          </cell>
          <cell r="Y54">
            <v>0</v>
          </cell>
          <cell r="Z54">
            <v>0</v>
          </cell>
          <cell r="AA54">
            <v>6000000</v>
          </cell>
          <cell r="AB54">
            <v>0</v>
          </cell>
          <cell r="AC54">
            <v>0</v>
          </cell>
          <cell r="AD54">
            <v>0</v>
          </cell>
          <cell r="AE54">
            <v>8263839.2857142901</v>
          </cell>
          <cell r="AF54">
            <v>224330.35714285701</v>
          </cell>
          <cell r="AG54">
            <v>0</v>
          </cell>
          <cell r="AH54">
            <v>0</v>
          </cell>
          <cell r="AI54">
            <v>0</v>
          </cell>
          <cell r="AJ54">
            <v>1000000</v>
          </cell>
          <cell r="AK54">
            <v>0</v>
          </cell>
          <cell r="AL54">
            <v>0</v>
          </cell>
          <cell r="AM54">
            <v>0</v>
          </cell>
          <cell r="AN54">
            <v>862000</v>
          </cell>
          <cell r="AO54">
            <v>33035</v>
          </cell>
          <cell r="AP54">
            <v>0</v>
          </cell>
          <cell r="AQ54">
            <v>0</v>
          </cell>
          <cell r="AR54">
            <v>0</v>
          </cell>
          <cell r="AS54">
            <v>0</v>
          </cell>
          <cell r="AT54">
            <v>0</v>
          </cell>
          <cell r="AU54">
            <v>0</v>
          </cell>
          <cell r="AV54">
            <v>0</v>
          </cell>
          <cell r="AW54">
            <v>0</v>
          </cell>
          <cell r="AX54">
            <v>0</v>
          </cell>
          <cell r="AY54">
            <v>61466</v>
          </cell>
          <cell r="AZ54">
            <v>0</v>
          </cell>
          <cell r="BA54">
            <v>0</v>
          </cell>
          <cell r="BB54">
            <v>0</v>
          </cell>
          <cell r="BC54">
            <v>0</v>
          </cell>
          <cell r="BD54">
            <v>0</v>
          </cell>
          <cell r="BE54">
            <v>10803881.5</v>
          </cell>
          <cell r="BF54">
            <v>929250</v>
          </cell>
          <cell r="BG54">
            <v>159300</v>
          </cell>
          <cell r="BH54">
            <v>53100</v>
          </cell>
          <cell r="BI54">
            <v>0</v>
          </cell>
          <cell r="BJ54">
            <v>1141650</v>
          </cell>
          <cell r="BK54">
            <v>424800</v>
          </cell>
          <cell r="BL54">
            <v>79650</v>
          </cell>
          <cell r="BM54">
            <v>53100</v>
          </cell>
          <cell r="BN54">
            <v>0</v>
          </cell>
          <cell r="BO54">
            <v>557550</v>
          </cell>
          <cell r="BP54">
            <v>482142.85714285698</v>
          </cell>
          <cell r="BQ54">
            <v>10321738.642857101</v>
          </cell>
          <cell r="BR54">
            <v>15500000</v>
          </cell>
          <cell r="BS54">
            <v>0</v>
          </cell>
          <cell r="BT54">
            <v>0</v>
          </cell>
          <cell r="BU54">
            <v>557550</v>
          </cell>
          <cell r="BV54">
            <v>16057550</v>
          </cell>
          <cell r="BW54">
            <v>0</v>
          </cell>
          <cell r="BX54">
            <v>0</v>
          </cell>
          <cell r="BY54">
            <v>10246332</v>
          </cell>
          <cell r="BZ54">
            <v>0</v>
          </cell>
          <cell r="CA54">
            <v>0</v>
          </cell>
          <cell r="CB54">
            <v>10246332</v>
          </cell>
          <cell r="CC54">
            <v>0</v>
          </cell>
          <cell r="CD54">
            <v>10246332</v>
          </cell>
          <cell r="CE54">
            <v>0</v>
          </cell>
          <cell r="CF54" t="str">
            <v>medigo.ly.trieu@gmail.com</v>
          </cell>
          <cell r="CG54" t="str">
            <v/>
          </cell>
          <cell r="CH54">
            <v>5</v>
          </cell>
          <cell r="CI54">
            <v>0</v>
          </cell>
          <cell r="CJ54">
            <v>25</v>
          </cell>
          <cell r="CK54">
            <v>9</v>
          </cell>
          <cell r="CL54">
            <v>2023</v>
          </cell>
          <cell r="CM54">
            <v>0</v>
          </cell>
          <cell r="CN54">
            <v>-23129</v>
          </cell>
          <cell r="CO54">
            <v>0</v>
          </cell>
          <cell r="CP54">
            <v>0</v>
          </cell>
          <cell r="CQ54">
            <v>0</v>
          </cell>
          <cell r="CR54">
            <v>0</v>
          </cell>
          <cell r="CS54">
            <v>0</v>
          </cell>
          <cell r="CT54">
            <v>0</v>
          </cell>
          <cell r="CU54">
            <v>0</v>
          </cell>
          <cell r="CV54">
            <v>6000000</v>
          </cell>
          <cell r="CW54">
            <v>0</v>
          </cell>
          <cell r="CX54" t="str">
            <v/>
          </cell>
          <cell r="CY54" t="str">
            <v>;</v>
          </cell>
          <cell r="CZ54">
            <v>0</v>
          </cell>
          <cell r="DA54" t="str">
            <v>Triệu Thị Ngọc Lý</v>
          </cell>
          <cell r="DB54">
            <v>27</v>
          </cell>
          <cell r="DC54">
            <v>308.51666666666699</v>
          </cell>
          <cell r="DD54">
            <v>5.5833333333333304</v>
          </cell>
          <cell r="DE54">
            <v>8952492.5595238097</v>
          </cell>
          <cell r="DF54">
            <v>243024.55357142899</v>
          </cell>
          <cell r="DG54">
            <v>10953679</v>
          </cell>
          <cell r="DH54">
            <v>0</v>
          </cell>
          <cell r="DI54">
            <v>0</v>
          </cell>
        </row>
        <row r="55">
          <cell r="D55" t="str">
            <v>Cao Trọng Nhân</v>
          </cell>
          <cell r="E55" t="str">
            <v>HĐLĐ</v>
          </cell>
          <cell r="F55" t="str">
            <v>Nguyễn Thị Thập</v>
          </cell>
          <cell r="G55" t="str">
            <v>DSBC</v>
          </cell>
          <cell r="H55" t="str">
            <v>18/12/2025</v>
          </cell>
          <cell r="I55" t="str">
            <v>109868265987</v>
          </cell>
          <cell r="J55" t="str">
            <v>Vietinbank</v>
          </cell>
          <cell r="K55">
            <v>28</v>
          </cell>
          <cell r="L55">
            <v>30</v>
          </cell>
          <cell r="M55">
            <v>41.983333333333299</v>
          </cell>
          <cell r="N55">
            <v>288.566666666667</v>
          </cell>
          <cell r="O55">
            <v>0</v>
          </cell>
          <cell r="P55">
            <v>0</v>
          </cell>
          <cell r="Q55">
            <v>0</v>
          </cell>
          <cell r="R55">
            <v>0</v>
          </cell>
          <cell r="S55">
            <v>5310000</v>
          </cell>
          <cell r="T55">
            <v>500000</v>
          </cell>
          <cell r="U55">
            <v>0</v>
          </cell>
          <cell r="V55">
            <v>0</v>
          </cell>
          <cell r="W55">
            <v>0</v>
          </cell>
          <cell r="X55">
            <v>0</v>
          </cell>
          <cell r="Y55">
            <v>0</v>
          </cell>
          <cell r="Z55">
            <v>0</v>
          </cell>
          <cell r="AA55">
            <v>6000000</v>
          </cell>
          <cell r="AB55">
            <v>0</v>
          </cell>
          <cell r="AC55">
            <v>0</v>
          </cell>
          <cell r="AD55">
            <v>0</v>
          </cell>
          <cell r="AE55">
            <v>1124553.57142857</v>
          </cell>
          <cell r="AF55">
            <v>11594196.428571399</v>
          </cell>
          <cell r="AG55">
            <v>0</v>
          </cell>
          <cell r="AH55">
            <v>0</v>
          </cell>
          <cell r="AI55">
            <v>0</v>
          </cell>
          <cell r="AJ55">
            <v>0</v>
          </cell>
          <cell r="AK55">
            <v>0</v>
          </cell>
          <cell r="AL55">
            <v>1000000</v>
          </cell>
          <cell r="AM55">
            <v>1063565</v>
          </cell>
          <cell r="AN55">
            <v>1798800</v>
          </cell>
          <cell r="AO55">
            <v>2900</v>
          </cell>
          <cell r="AP55">
            <v>0</v>
          </cell>
          <cell r="AQ55">
            <v>0</v>
          </cell>
          <cell r="AR55">
            <v>0</v>
          </cell>
          <cell r="AS55">
            <v>0</v>
          </cell>
          <cell r="AT55">
            <v>0</v>
          </cell>
          <cell r="AU55">
            <v>0</v>
          </cell>
          <cell r="AV55">
            <v>0</v>
          </cell>
          <cell r="AW55">
            <v>0</v>
          </cell>
          <cell r="AX55">
            <v>0</v>
          </cell>
          <cell r="AY55">
            <v>0</v>
          </cell>
          <cell r="AZ55">
            <v>0</v>
          </cell>
          <cell r="BA55">
            <v>143600</v>
          </cell>
          <cell r="BB55">
            <v>0</v>
          </cell>
          <cell r="BC55">
            <v>0</v>
          </cell>
          <cell r="BD55">
            <v>0</v>
          </cell>
          <cell r="BE55">
            <v>16940415</v>
          </cell>
          <cell r="BF55">
            <v>929250</v>
          </cell>
          <cell r="BG55">
            <v>159300</v>
          </cell>
          <cell r="BH55">
            <v>53100</v>
          </cell>
          <cell r="BI55">
            <v>0</v>
          </cell>
          <cell r="BJ55">
            <v>1141650</v>
          </cell>
          <cell r="BK55">
            <v>424800</v>
          </cell>
          <cell r="BL55">
            <v>79650</v>
          </cell>
          <cell r="BM55">
            <v>53100</v>
          </cell>
          <cell r="BN55">
            <v>0</v>
          </cell>
          <cell r="BO55">
            <v>557550</v>
          </cell>
          <cell r="BP55">
            <v>500000</v>
          </cell>
          <cell r="BQ55">
            <v>16440415</v>
          </cell>
          <cell r="BR55">
            <v>15500000</v>
          </cell>
          <cell r="BS55">
            <v>0</v>
          </cell>
          <cell r="BT55">
            <v>0</v>
          </cell>
          <cell r="BU55">
            <v>557550</v>
          </cell>
          <cell r="BV55">
            <v>16057550</v>
          </cell>
          <cell r="BW55">
            <v>382865</v>
          </cell>
          <cell r="BX55">
            <v>19143</v>
          </cell>
          <cell r="BY55">
            <v>16363722</v>
          </cell>
          <cell r="BZ55">
            <v>0</v>
          </cell>
          <cell r="CA55">
            <v>0</v>
          </cell>
          <cell r="CB55">
            <v>16363722</v>
          </cell>
          <cell r="CC55">
            <v>0</v>
          </cell>
          <cell r="CD55">
            <v>16363722</v>
          </cell>
          <cell r="CE55">
            <v>0</v>
          </cell>
          <cell r="CF55" t="str">
            <v>nhan.cao@medigoapp.com</v>
          </cell>
          <cell r="CG55" t="str">
            <v>Lệch tiền HD 7X6X6RMV : 143.600</v>
          </cell>
          <cell r="CH55">
            <v>8</v>
          </cell>
          <cell r="CI55">
            <v>2.5</v>
          </cell>
          <cell r="CJ55">
            <v>18</v>
          </cell>
          <cell r="CK55">
            <v>12</v>
          </cell>
          <cell r="CL55">
            <v>2025</v>
          </cell>
          <cell r="CM55">
            <v>0</v>
          </cell>
          <cell r="CN55">
            <v>-23156</v>
          </cell>
          <cell r="CO55">
            <v>0</v>
          </cell>
          <cell r="CP55">
            <v>0</v>
          </cell>
          <cell r="CQ55">
            <v>0</v>
          </cell>
          <cell r="CR55">
            <v>0</v>
          </cell>
          <cell r="CS55">
            <v>0</v>
          </cell>
          <cell r="CT55">
            <v>0</v>
          </cell>
          <cell r="CU55">
            <v>0</v>
          </cell>
          <cell r="CV55">
            <v>6000000</v>
          </cell>
          <cell r="CW55">
            <v>0</v>
          </cell>
          <cell r="CX55" t="str">
            <v>Lệch tiền HD 7X6X6RMV : 143.600</v>
          </cell>
          <cell r="CY55" t="str">
            <v>; Lệch tiền HD 7X6X6RMV : 143.600</v>
          </cell>
          <cell r="CZ55">
            <v>0</v>
          </cell>
          <cell r="DA55" t="str">
            <v>Cao Trọng Nhân</v>
          </cell>
          <cell r="DB55">
            <v>30</v>
          </cell>
          <cell r="DC55">
            <v>41.983333333333299</v>
          </cell>
          <cell r="DD55">
            <v>288.566666666667</v>
          </cell>
          <cell r="DE55">
            <v>1124553.57142857</v>
          </cell>
          <cell r="DF55">
            <v>11594196.428571399</v>
          </cell>
          <cell r="DG55">
            <v>16363722</v>
          </cell>
          <cell r="DH55">
            <v>0</v>
          </cell>
          <cell r="DI55">
            <v>0</v>
          </cell>
        </row>
        <row r="56">
          <cell r="D56" t="str">
            <v>Nguyễn Cao Huyền Thanh</v>
          </cell>
          <cell r="E56" t="str">
            <v>HĐTV</v>
          </cell>
          <cell r="F56" t="str">
            <v>Nguyễn Thị Thập</v>
          </cell>
          <cell r="G56" t="str">
            <v>DSTV</v>
          </cell>
          <cell r="H56" t="str">
            <v>12/12/2025</v>
          </cell>
          <cell r="I56" t="str">
            <v>9942733393</v>
          </cell>
          <cell r="J56" t="str">
            <v>Vietcombank</v>
          </cell>
          <cell r="K56">
            <v>28</v>
          </cell>
          <cell r="L56">
            <v>24</v>
          </cell>
          <cell r="M56">
            <v>226.55</v>
          </cell>
          <cell r="N56">
            <v>0</v>
          </cell>
          <cell r="O56">
            <v>0</v>
          </cell>
          <cell r="P56">
            <v>0</v>
          </cell>
          <cell r="Q56">
            <v>0</v>
          </cell>
          <cell r="R56">
            <v>0</v>
          </cell>
          <cell r="S56">
            <v>0</v>
          </cell>
          <cell r="T56">
            <v>428571.42857142899</v>
          </cell>
          <cell r="U56">
            <v>0</v>
          </cell>
          <cell r="V56">
            <v>0</v>
          </cell>
          <cell r="W56">
            <v>0</v>
          </cell>
          <cell r="X56">
            <v>0</v>
          </cell>
          <cell r="Y56">
            <v>0</v>
          </cell>
          <cell r="Z56">
            <v>0</v>
          </cell>
          <cell r="AA56">
            <v>5100000</v>
          </cell>
          <cell r="AB56">
            <v>0</v>
          </cell>
          <cell r="AC56">
            <v>0</v>
          </cell>
          <cell r="AD56">
            <v>0</v>
          </cell>
          <cell r="AE56">
            <v>5158058.0357142901</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5586629.4642857099</v>
          </cell>
          <cell r="BF56">
            <v>0</v>
          </cell>
          <cell r="BG56">
            <v>0</v>
          </cell>
          <cell r="BH56">
            <v>0</v>
          </cell>
          <cell r="BI56">
            <v>0</v>
          </cell>
          <cell r="BJ56">
            <v>0</v>
          </cell>
          <cell r="BK56">
            <v>0</v>
          </cell>
          <cell r="BL56">
            <v>0</v>
          </cell>
          <cell r="BM56">
            <v>0</v>
          </cell>
          <cell r="BN56">
            <v>0</v>
          </cell>
          <cell r="BO56">
            <v>0</v>
          </cell>
          <cell r="BP56">
            <v>428571.42857142899</v>
          </cell>
          <cell r="BQ56">
            <v>5158058.0357142901</v>
          </cell>
          <cell r="BR56">
            <v>0</v>
          </cell>
          <cell r="BS56">
            <v>0</v>
          </cell>
          <cell r="BT56">
            <v>0</v>
          </cell>
          <cell r="BU56">
            <v>0</v>
          </cell>
          <cell r="BV56">
            <v>0</v>
          </cell>
          <cell r="BW56">
            <v>5158058.0357142901</v>
          </cell>
          <cell r="BX56">
            <v>515805.80357142899</v>
          </cell>
          <cell r="BY56">
            <v>5070824</v>
          </cell>
          <cell r="BZ56">
            <v>0</v>
          </cell>
          <cell r="CA56">
            <v>0</v>
          </cell>
          <cell r="CB56">
            <v>5070824</v>
          </cell>
          <cell r="CC56">
            <v>0</v>
          </cell>
          <cell r="CD56">
            <v>5070824</v>
          </cell>
          <cell r="CE56">
            <v>0</v>
          </cell>
          <cell r="CF56" t="str">
            <v>nguyencaohuyenthanh.blc@gmail.com</v>
          </cell>
          <cell r="CG56" t="str">
            <v/>
          </cell>
          <cell r="CH56">
            <v>11</v>
          </cell>
          <cell r="CI56">
            <v>2.5</v>
          </cell>
          <cell r="CJ56">
            <v>12</v>
          </cell>
          <cell r="CK56">
            <v>12</v>
          </cell>
          <cell r="CL56">
            <v>2025</v>
          </cell>
          <cell r="CM56">
            <v>0</v>
          </cell>
          <cell r="CN56">
            <v>-23156</v>
          </cell>
          <cell r="CO56">
            <v>0</v>
          </cell>
          <cell r="CP56">
            <v>0</v>
          </cell>
          <cell r="CQ56">
            <v>0</v>
          </cell>
          <cell r="CR56">
            <v>0</v>
          </cell>
          <cell r="CS56">
            <v>0</v>
          </cell>
          <cell r="CT56">
            <v>0</v>
          </cell>
          <cell r="CU56">
            <v>0</v>
          </cell>
          <cell r="CV56">
            <v>5100000</v>
          </cell>
          <cell r="CW56">
            <v>0</v>
          </cell>
          <cell r="CX56" t="str">
            <v/>
          </cell>
          <cell r="CY56" t="str">
            <v>;</v>
          </cell>
          <cell r="CZ56">
            <v>0</v>
          </cell>
          <cell r="DA56" t="str">
            <v>Nguyễn Cao Huyền Thanh</v>
          </cell>
          <cell r="DB56">
            <v>24</v>
          </cell>
          <cell r="DC56">
            <v>226.55</v>
          </cell>
          <cell r="DD56">
            <v>0</v>
          </cell>
          <cell r="DE56">
            <v>3034151.7857142901</v>
          </cell>
          <cell r="DF56">
            <v>0</v>
          </cell>
          <cell r="DG56">
            <v>2730737</v>
          </cell>
          <cell r="DH56">
            <v>2340087</v>
          </cell>
          <cell r="DI56">
            <v>2340087</v>
          </cell>
        </row>
        <row r="57">
          <cell r="D57" t="str">
            <v>Nguyễn Kim Xuân</v>
          </cell>
          <cell r="E57" t="str">
            <v>HĐLĐ</v>
          </cell>
          <cell r="F57" t="str">
            <v>Nguyễn Thị Thập</v>
          </cell>
          <cell r="G57" t="str">
            <v>DSBC</v>
          </cell>
          <cell r="H57">
            <v>45131</v>
          </cell>
          <cell r="I57" t="str">
            <v>03831562501</v>
          </cell>
          <cell r="J57" t="str">
            <v>TP Bank</v>
          </cell>
          <cell r="K57">
            <v>28</v>
          </cell>
          <cell r="L57">
            <v>25</v>
          </cell>
          <cell r="M57">
            <v>243.95</v>
          </cell>
          <cell r="N57">
            <v>7.8333333333333304</v>
          </cell>
          <cell r="O57">
            <v>0</v>
          </cell>
          <cell r="P57">
            <v>0</v>
          </cell>
          <cell r="Q57">
            <v>0</v>
          </cell>
          <cell r="R57">
            <v>0</v>
          </cell>
          <cell r="S57">
            <v>5310000</v>
          </cell>
          <cell r="T57">
            <v>446428.57142857101</v>
          </cell>
          <cell r="U57">
            <v>0</v>
          </cell>
          <cell r="V57">
            <v>0</v>
          </cell>
          <cell r="W57">
            <v>0</v>
          </cell>
          <cell r="X57">
            <v>0</v>
          </cell>
          <cell r="Y57">
            <v>0</v>
          </cell>
          <cell r="Z57">
            <v>0</v>
          </cell>
          <cell r="AA57">
            <v>6000000</v>
          </cell>
          <cell r="AB57">
            <v>0</v>
          </cell>
          <cell r="AC57">
            <v>0</v>
          </cell>
          <cell r="AD57">
            <v>0</v>
          </cell>
          <cell r="AE57">
            <v>6534375</v>
          </cell>
          <cell r="AF57">
            <v>314732.14285714302</v>
          </cell>
          <cell r="AG57">
            <v>0</v>
          </cell>
          <cell r="AH57">
            <v>0</v>
          </cell>
          <cell r="AI57">
            <v>0</v>
          </cell>
          <cell r="AJ57">
            <v>0</v>
          </cell>
          <cell r="AK57">
            <v>0</v>
          </cell>
          <cell r="AL57">
            <v>0</v>
          </cell>
          <cell r="AM57">
            <v>0</v>
          </cell>
          <cell r="AN57">
            <v>567300</v>
          </cell>
          <cell r="AO57">
            <v>2200</v>
          </cell>
          <cell r="AP57">
            <v>0</v>
          </cell>
          <cell r="AQ57">
            <v>0</v>
          </cell>
          <cell r="AR57">
            <v>0</v>
          </cell>
          <cell r="AS57">
            <v>0</v>
          </cell>
          <cell r="AT57">
            <v>0</v>
          </cell>
          <cell r="AU57">
            <v>0</v>
          </cell>
          <cell r="AV57">
            <v>0</v>
          </cell>
          <cell r="AW57">
            <v>0</v>
          </cell>
          <cell r="AX57">
            <v>0</v>
          </cell>
          <cell r="AY57">
            <v>61466</v>
          </cell>
          <cell r="AZ57">
            <v>10000</v>
          </cell>
          <cell r="BA57">
            <v>0</v>
          </cell>
          <cell r="BB57">
            <v>100000</v>
          </cell>
          <cell r="BC57">
            <v>0</v>
          </cell>
          <cell r="BD57">
            <v>0</v>
          </cell>
          <cell r="BE57">
            <v>7693569.7142857099</v>
          </cell>
          <cell r="BF57">
            <v>929250</v>
          </cell>
          <cell r="BG57">
            <v>159300</v>
          </cell>
          <cell r="BH57">
            <v>53100</v>
          </cell>
          <cell r="BI57">
            <v>0</v>
          </cell>
          <cell r="BJ57">
            <v>1141650</v>
          </cell>
          <cell r="BK57">
            <v>424800</v>
          </cell>
          <cell r="BL57">
            <v>79650</v>
          </cell>
          <cell r="BM57">
            <v>53100</v>
          </cell>
          <cell r="BN57">
            <v>0</v>
          </cell>
          <cell r="BO57">
            <v>557550</v>
          </cell>
          <cell r="BP57">
            <v>446428.57142857101</v>
          </cell>
          <cell r="BQ57">
            <v>7247141.1428571399</v>
          </cell>
          <cell r="BR57">
            <v>15500000</v>
          </cell>
          <cell r="BS57">
            <v>0</v>
          </cell>
          <cell r="BT57">
            <v>0</v>
          </cell>
          <cell r="BU57">
            <v>557550</v>
          </cell>
          <cell r="BV57">
            <v>16057550</v>
          </cell>
          <cell r="BW57">
            <v>0</v>
          </cell>
          <cell r="BX57">
            <v>0</v>
          </cell>
          <cell r="BY57">
            <v>7136020</v>
          </cell>
          <cell r="BZ57">
            <v>0</v>
          </cell>
          <cell r="CA57">
            <v>3000000</v>
          </cell>
          <cell r="CB57">
            <v>4136020</v>
          </cell>
          <cell r="CC57">
            <v>0</v>
          </cell>
          <cell r="CD57">
            <v>4136020</v>
          </cell>
          <cell r="CE57">
            <v>0</v>
          </cell>
          <cell r="CF57" t="str">
            <v>medigo.xuan.nguyen@gmail.com</v>
          </cell>
          <cell r="CG57" t="str">
            <v>Vào ca trễ 12/04/2026: 10.000</v>
          </cell>
          <cell r="CH57">
            <v>6</v>
          </cell>
          <cell r="CI57">
            <v>0</v>
          </cell>
          <cell r="CJ57">
            <v>24</v>
          </cell>
          <cell r="CK57">
            <v>7</v>
          </cell>
          <cell r="CL57">
            <v>2023</v>
          </cell>
          <cell r="CM57">
            <v>0</v>
          </cell>
          <cell r="CN57">
            <v>-23127</v>
          </cell>
          <cell r="CO57">
            <v>0</v>
          </cell>
          <cell r="CP57">
            <v>0</v>
          </cell>
          <cell r="CQ57">
            <v>0</v>
          </cell>
          <cell r="CR57">
            <v>0</v>
          </cell>
          <cell r="CS57">
            <v>0</v>
          </cell>
          <cell r="CT57">
            <v>0</v>
          </cell>
          <cell r="CU57">
            <v>0</v>
          </cell>
          <cell r="CV57">
            <v>6000000</v>
          </cell>
          <cell r="CW57">
            <v>0</v>
          </cell>
          <cell r="CX57" t="str">
            <v>Vào ca trễ 12/04/2026: 10.000</v>
          </cell>
          <cell r="CY57" t="str">
            <v>; Vào ca trễ 12/04/2026: 10.000</v>
          </cell>
          <cell r="CZ57">
            <v>0</v>
          </cell>
          <cell r="DA57" t="str">
            <v>Nguyễn Kim Xuân</v>
          </cell>
          <cell r="DB57">
            <v>25</v>
          </cell>
          <cell r="DC57">
            <v>243.95</v>
          </cell>
          <cell r="DD57">
            <v>7.8333333333333304</v>
          </cell>
          <cell r="DE57">
            <v>7078906.25</v>
          </cell>
          <cell r="DF57">
            <v>340959.82142857101</v>
          </cell>
          <cell r="DG57">
            <v>4706779</v>
          </cell>
          <cell r="DH57">
            <v>0</v>
          </cell>
          <cell r="DI57">
            <v>0</v>
          </cell>
        </row>
        <row r="58">
          <cell r="D58" t="str">
            <v>Nguyễn Trí Nghĩa</v>
          </cell>
          <cell r="E58" t="str">
            <v>HĐLĐ</v>
          </cell>
          <cell r="F58" t="str">
            <v>Nguyễn Thị Thập</v>
          </cell>
          <cell r="G58" t="str">
            <v>DSBC</v>
          </cell>
          <cell r="H58">
            <v>45439</v>
          </cell>
          <cell r="I58" t="str">
            <v>0251002787705</v>
          </cell>
          <cell r="J58" t="str">
            <v>Vietcombank</v>
          </cell>
          <cell r="K58">
            <v>28</v>
          </cell>
          <cell r="L58">
            <v>1</v>
          </cell>
          <cell r="M58">
            <v>4.0333333333333297</v>
          </cell>
          <cell r="N58">
            <v>0</v>
          </cell>
          <cell r="O58">
            <v>0</v>
          </cell>
          <cell r="P58">
            <v>0</v>
          </cell>
          <cell r="Q58">
            <v>0</v>
          </cell>
          <cell r="R58">
            <v>0</v>
          </cell>
          <cell r="S58">
            <v>0</v>
          </cell>
          <cell r="T58">
            <v>0</v>
          </cell>
          <cell r="U58">
            <v>0</v>
          </cell>
          <cell r="V58">
            <v>0</v>
          </cell>
          <cell r="W58">
            <v>0</v>
          </cell>
          <cell r="X58">
            <v>0</v>
          </cell>
          <cell r="Y58">
            <v>0</v>
          </cell>
          <cell r="Z58">
            <v>0</v>
          </cell>
          <cell r="AA58">
            <v>6000000</v>
          </cell>
          <cell r="AB58">
            <v>0</v>
          </cell>
          <cell r="AC58">
            <v>0</v>
          </cell>
          <cell r="AD58">
            <v>0</v>
          </cell>
          <cell r="AE58">
            <v>108035.714285714</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108035.714285714</v>
          </cell>
          <cell r="BF58">
            <v>0</v>
          </cell>
          <cell r="BG58">
            <v>0</v>
          </cell>
          <cell r="BH58">
            <v>0</v>
          </cell>
          <cell r="BI58">
            <v>0</v>
          </cell>
          <cell r="BJ58">
            <v>0</v>
          </cell>
          <cell r="BK58">
            <v>0</v>
          </cell>
          <cell r="BL58">
            <v>0</v>
          </cell>
          <cell r="BM58">
            <v>0</v>
          </cell>
          <cell r="BN58">
            <v>0</v>
          </cell>
          <cell r="BO58">
            <v>0</v>
          </cell>
          <cell r="BP58">
            <v>0</v>
          </cell>
          <cell r="BQ58">
            <v>108035.714285714</v>
          </cell>
          <cell r="BR58">
            <v>15500000</v>
          </cell>
          <cell r="BS58">
            <v>0</v>
          </cell>
          <cell r="BT58">
            <v>0</v>
          </cell>
          <cell r="BU58">
            <v>0</v>
          </cell>
          <cell r="BV58">
            <v>15500000</v>
          </cell>
          <cell r="BW58">
            <v>0</v>
          </cell>
          <cell r="BX58">
            <v>0</v>
          </cell>
          <cell r="BY58">
            <v>108036</v>
          </cell>
          <cell r="BZ58">
            <v>0</v>
          </cell>
          <cell r="CA58">
            <v>108036</v>
          </cell>
          <cell r="CB58">
            <v>0</v>
          </cell>
          <cell r="CC58">
            <v>0</v>
          </cell>
          <cell r="CD58">
            <v>0</v>
          </cell>
          <cell r="CE58">
            <v>0</v>
          </cell>
          <cell r="CF58" t="str">
            <v>medigo.nghia.nguyen@gmail.com</v>
          </cell>
          <cell r="CG58">
            <v>0</v>
          </cell>
          <cell r="CH58">
            <v>5</v>
          </cell>
          <cell r="CI58">
            <v>0</v>
          </cell>
          <cell r="CJ58">
            <v>27</v>
          </cell>
          <cell r="CK58">
            <v>5</v>
          </cell>
          <cell r="CL58">
            <v>2024</v>
          </cell>
          <cell r="CM58">
            <v>0</v>
          </cell>
          <cell r="CN58">
            <v>22</v>
          </cell>
          <cell r="CO58">
            <v>0</v>
          </cell>
          <cell r="CP58">
            <v>0</v>
          </cell>
          <cell r="CQ58">
            <v>1</v>
          </cell>
          <cell r="CR58">
            <v>0</v>
          </cell>
          <cell r="CS58">
            <v>0</v>
          </cell>
          <cell r="CT58">
            <v>0</v>
          </cell>
          <cell r="CU58">
            <v>0</v>
          </cell>
          <cell r="CV58">
            <v>6000000</v>
          </cell>
          <cell r="CW58">
            <v>0</v>
          </cell>
          <cell r="CX58">
            <v>0</v>
          </cell>
          <cell r="CY58" t="str">
            <v>; 0</v>
          </cell>
          <cell r="CZ58">
            <v>0</v>
          </cell>
          <cell r="DA58" t="str">
            <v>Nguyễn Trí Nghĩa</v>
          </cell>
          <cell r="DB58">
            <v>25</v>
          </cell>
          <cell r="DC58">
            <v>4.9666666666666703</v>
          </cell>
          <cell r="DD58">
            <v>193.416666666667</v>
          </cell>
          <cell r="DE58">
            <v>133035.714285714</v>
          </cell>
          <cell r="DF58">
            <v>7771205.3571428601</v>
          </cell>
          <cell r="DG58">
            <v>0</v>
          </cell>
          <cell r="DH58">
            <v>0</v>
          </cell>
          <cell r="DI58">
            <v>0</v>
          </cell>
        </row>
        <row r="59">
          <cell r="D59">
            <v>0</v>
          </cell>
          <cell r="E59">
            <v>0</v>
          </cell>
          <cell r="F59">
            <v>0</v>
          </cell>
          <cell r="G59">
            <v>0</v>
          </cell>
          <cell r="H59">
            <v>0</v>
          </cell>
          <cell r="I59">
            <v>0</v>
          </cell>
          <cell r="J59">
            <v>0</v>
          </cell>
          <cell r="K59">
            <v>168</v>
          </cell>
          <cell r="L59">
            <v>136</v>
          </cell>
          <cell r="M59">
            <v>839.71666666666704</v>
          </cell>
          <cell r="N59">
            <v>608.95000000000005</v>
          </cell>
          <cell r="O59">
            <v>0</v>
          </cell>
          <cell r="P59">
            <v>0</v>
          </cell>
          <cell r="Q59">
            <v>0</v>
          </cell>
          <cell r="R59">
            <v>0</v>
          </cell>
          <cell r="S59">
            <v>21240000</v>
          </cell>
          <cell r="T59">
            <v>2357142.8571428601</v>
          </cell>
          <cell r="U59">
            <v>0</v>
          </cell>
          <cell r="V59">
            <v>0</v>
          </cell>
          <cell r="W59">
            <v>0</v>
          </cell>
          <cell r="X59">
            <v>0</v>
          </cell>
          <cell r="Y59">
            <v>0</v>
          </cell>
          <cell r="Z59">
            <v>0</v>
          </cell>
          <cell r="AA59">
            <v>35100000</v>
          </cell>
          <cell r="AB59">
            <v>0</v>
          </cell>
          <cell r="AC59">
            <v>0</v>
          </cell>
          <cell r="AD59">
            <v>0</v>
          </cell>
          <cell r="AE59">
            <v>21582165.178571399</v>
          </cell>
          <cell r="AF59">
            <v>24466741.071428601</v>
          </cell>
          <cell r="AG59">
            <v>0</v>
          </cell>
          <cell r="AH59">
            <v>0</v>
          </cell>
          <cell r="AI59">
            <v>0</v>
          </cell>
          <cell r="AJ59">
            <v>1000000</v>
          </cell>
          <cell r="AK59">
            <v>0</v>
          </cell>
          <cell r="AL59">
            <v>1000000</v>
          </cell>
          <cell r="AM59">
            <v>1063565</v>
          </cell>
          <cell r="AN59">
            <v>3944200</v>
          </cell>
          <cell r="AO59">
            <v>74860</v>
          </cell>
          <cell r="AP59">
            <v>0</v>
          </cell>
          <cell r="AQ59">
            <v>0</v>
          </cell>
          <cell r="AR59">
            <v>0</v>
          </cell>
          <cell r="AS59">
            <v>0</v>
          </cell>
          <cell r="AT59">
            <v>0</v>
          </cell>
          <cell r="AU59">
            <v>0</v>
          </cell>
          <cell r="AV59">
            <v>0</v>
          </cell>
          <cell r="AW59">
            <v>0</v>
          </cell>
          <cell r="AX59">
            <v>2500000</v>
          </cell>
          <cell r="AY59">
            <v>184398</v>
          </cell>
          <cell r="AZ59">
            <v>10000</v>
          </cell>
          <cell r="BA59">
            <v>143600</v>
          </cell>
          <cell r="BB59">
            <v>100000</v>
          </cell>
          <cell r="BC59">
            <v>0</v>
          </cell>
          <cell r="BD59">
            <v>0</v>
          </cell>
          <cell r="BE59">
            <v>57550676.107142903</v>
          </cell>
          <cell r="BF59">
            <v>3717000</v>
          </cell>
          <cell r="BG59">
            <v>637200</v>
          </cell>
          <cell r="BH59">
            <v>212400</v>
          </cell>
          <cell r="BI59">
            <v>0</v>
          </cell>
          <cell r="BJ59">
            <v>4566600</v>
          </cell>
          <cell r="BK59">
            <v>1699200</v>
          </cell>
          <cell r="BL59">
            <v>318600</v>
          </cell>
          <cell r="BM59">
            <v>212400</v>
          </cell>
          <cell r="BN59">
            <v>0</v>
          </cell>
          <cell r="BO59">
            <v>2230200</v>
          </cell>
          <cell r="BP59">
            <v>2357142.8571428601</v>
          </cell>
          <cell r="BQ59">
            <v>55193533.25</v>
          </cell>
          <cell r="BR59">
            <v>77500000</v>
          </cell>
          <cell r="BS59">
            <v>0</v>
          </cell>
          <cell r="BT59">
            <v>0</v>
          </cell>
          <cell r="BU59">
            <v>2230200</v>
          </cell>
          <cell r="BV59">
            <v>79730200</v>
          </cell>
          <cell r="BW59">
            <v>5540923.0357142901</v>
          </cell>
          <cell r="BX59">
            <v>534948.80357142899</v>
          </cell>
          <cell r="BY59">
            <v>54785529</v>
          </cell>
          <cell r="BZ59">
            <v>0</v>
          </cell>
          <cell r="CA59">
            <v>3108036</v>
          </cell>
          <cell r="CB59">
            <v>51677493</v>
          </cell>
          <cell r="CC59">
            <v>0</v>
          </cell>
          <cell r="CD59">
            <v>51677493</v>
          </cell>
          <cell r="CE59">
            <v>0</v>
          </cell>
          <cell r="CF59">
            <v>0</v>
          </cell>
          <cell r="CG59">
            <v>0</v>
          </cell>
          <cell r="CH59">
            <v>0</v>
          </cell>
          <cell r="CI59">
            <v>7.5</v>
          </cell>
          <cell r="CJ59">
            <v>0</v>
          </cell>
          <cell r="CK59">
            <v>0</v>
          </cell>
          <cell r="CL59">
            <v>0</v>
          </cell>
          <cell r="CM59">
            <v>0</v>
          </cell>
          <cell r="CN59">
            <v>-115697</v>
          </cell>
          <cell r="CO59">
            <v>0</v>
          </cell>
          <cell r="CP59">
            <v>0</v>
          </cell>
          <cell r="CQ59">
            <v>1</v>
          </cell>
          <cell r="CR59">
            <v>0</v>
          </cell>
          <cell r="CS59">
            <v>0</v>
          </cell>
          <cell r="CT59">
            <v>0</v>
          </cell>
          <cell r="CU59">
            <v>0</v>
          </cell>
          <cell r="CV59">
            <v>35100000</v>
          </cell>
          <cell r="CW59">
            <v>0</v>
          </cell>
          <cell r="CX59">
            <v>0</v>
          </cell>
          <cell r="CY59">
            <v>0</v>
          </cell>
          <cell r="CZ59">
            <v>0</v>
          </cell>
          <cell r="DA59">
            <v>0</v>
          </cell>
          <cell r="DB59">
            <v>0</v>
          </cell>
          <cell r="DC59">
            <v>0</v>
          </cell>
          <cell r="DD59">
            <v>0</v>
          </cell>
          <cell r="DE59">
            <v>0</v>
          </cell>
          <cell r="DF59">
            <v>0</v>
          </cell>
          <cell r="DG59">
            <v>0</v>
          </cell>
          <cell r="DH59">
            <v>0</v>
          </cell>
          <cell r="DI59">
            <v>0</v>
          </cell>
        </row>
        <row r="60">
          <cell r="D60" t="str">
            <v>Nguyễn Thị Hương Giang</v>
          </cell>
          <cell r="E60" t="str">
            <v>HĐLĐ</v>
          </cell>
          <cell r="F60" t="str">
            <v>Nguyễn Văn Quá</v>
          </cell>
          <cell r="G60" t="str">
            <v>DSBC</v>
          </cell>
          <cell r="H60">
            <v>45544</v>
          </cell>
          <cell r="I60" t="str">
            <v>1028255437</v>
          </cell>
          <cell r="J60" t="str">
            <v>Vietcombank</v>
          </cell>
          <cell r="K60">
            <v>28</v>
          </cell>
          <cell r="L60">
            <v>29</v>
          </cell>
          <cell r="M60">
            <v>273.60000000000002</v>
          </cell>
          <cell r="N60">
            <v>0</v>
          </cell>
          <cell r="O60">
            <v>0</v>
          </cell>
          <cell r="P60">
            <v>0</v>
          </cell>
          <cell r="Q60">
            <v>0</v>
          </cell>
          <cell r="R60">
            <v>0</v>
          </cell>
          <cell r="S60">
            <v>5310000</v>
          </cell>
          <cell r="T60">
            <v>500000</v>
          </cell>
          <cell r="U60">
            <v>0</v>
          </cell>
          <cell r="V60">
            <v>0</v>
          </cell>
          <cell r="W60">
            <v>0</v>
          </cell>
          <cell r="X60">
            <v>0</v>
          </cell>
          <cell r="Y60">
            <v>0</v>
          </cell>
          <cell r="Z60">
            <v>0</v>
          </cell>
          <cell r="AA60">
            <v>6000000</v>
          </cell>
          <cell r="AB60">
            <v>0</v>
          </cell>
          <cell r="AC60">
            <v>0</v>
          </cell>
          <cell r="AD60">
            <v>0</v>
          </cell>
          <cell r="AE60">
            <v>7328571.42857143</v>
          </cell>
          <cell r="AF60">
            <v>0</v>
          </cell>
          <cell r="AG60">
            <v>0</v>
          </cell>
          <cell r="AH60">
            <v>0</v>
          </cell>
          <cell r="AI60">
            <v>0</v>
          </cell>
          <cell r="AJ60">
            <v>0</v>
          </cell>
          <cell r="AK60">
            <v>0</v>
          </cell>
          <cell r="AL60">
            <v>654000</v>
          </cell>
          <cell r="AM60">
            <v>0</v>
          </cell>
          <cell r="AN60">
            <v>1427100</v>
          </cell>
          <cell r="AO60">
            <v>1200</v>
          </cell>
          <cell r="AP60">
            <v>0</v>
          </cell>
          <cell r="AQ60">
            <v>0</v>
          </cell>
          <cell r="AR60">
            <v>0</v>
          </cell>
          <cell r="AS60">
            <v>0</v>
          </cell>
          <cell r="AT60">
            <v>0</v>
          </cell>
          <cell r="AU60">
            <v>0</v>
          </cell>
          <cell r="AV60">
            <v>0</v>
          </cell>
          <cell r="AW60">
            <v>0</v>
          </cell>
          <cell r="AX60">
            <v>0</v>
          </cell>
          <cell r="AY60">
            <v>0</v>
          </cell>
          <cell r="AZ60">
            <v>0</v>
          </cell>
          <cell r="BA60">
            <v>0</v>
          </cell>
          <cell r="BB60">
            <v>100000</v>
          </cell>
          <cell r="BC60">
            <v>0</v>
          </cell>
          <cell r="BD60">
            <v>0</v>
          </cell>
          <cell r="BE60">
            <v>9810871.4285714291</v>
          </cell>
          <cell r="BF60">
            <v>929250</v>
          </cell>
          <cell r="BG60">
            <v>159300</v>
          </cell>
          <cell r="BH60">
            <v>53100</v>
          </cell>
          <cell r="BI60">
            <v>0</v>
          </cell>
          <cell r="BJ60">
            <v>1141650</v>
          </cell>
          <cell r="BK60">
            <v>424800</v>
          </cell>
          <cell r="BL60">
            <v>79650</v>
          </cell>
          <cell r="BM60">
            <v>53100</v>
          </cell>
          <cell r="BN60">
            <v>0</v>
          </cell>
          <cell r="BO60">
            <v>557550</v>
          </cell>
          <cell r="BP60">
            <v>500000</v>
          </cell>
          <cell r="BQ60">
            <v>9310871.4285714291</v>
          </cell>
          <cell r="BR60">
            <v>15500000</v>
          </cell>
          <cell r="BS60">
            <v>0</v>
          </cell>
          <cell r="BT60">
            <v>0</v>
          </cell>
          <cell r="BU60">
            <v>557550</v>
          </cell>
          <cell r="BV60">
            <v>16057550</v>
          </cell>
          <cell r="BW60">
            <v>0</v>
          </cell>
          <cell r="BX60">
            <v>0</v>
          </cell>
          <cell r="BY60">
            <v>9253321</v>
          </cell>
          <cell r="BZ60">
            <v>0</v>
          </cell>
          <cell r="CA60">
            <v>0</v>
          </cell>
          <cell r="CB60">
            <v>9253321</v>
          </cell>
          <cell r="CC60">
            <v>0</v>
          </cell>
          <cell r="CD60">
            <v>9253321</v>
          </cell>
          <cell r="CE60">
            <v>0</v>
          </cell>
          <cell r="CF60" t="str">
            <v>medigo.giang.nguyen@gmail.com</v>
          </cell>
          <cell r="CG60" t="str">
            <v/>
          </cell>
          <cell r="CH60">
            <v>11</v>
          </cell>
          <cell r="CI60">
            <v>2.5</v>
          </cell>
          <cell r="CJ60">
            <v>9</v>
          </cell>
          <cell r="CK60">
            <v>9</v>
          </cell>
          <cell r="CL60">
            <v>2024</v>
          </cell>
          <cell r="CM60">
            <v>0</v>
          </cell>
          <cell r="CN60">
            <v>-23141</v>
          </cell>
          <cell r="CO60">
            <v>0</v>
          </cell>
          <cell r="CP60">
            <v>0</v>
          </cell>
          <cell r="CQ60">
            <v>0</v>
          </cell>
          <cell r="CR60">
            <v>0</v>
          </cell>
          <cell r="CS60">
            <v>0</v>
          </cell>
          <cell r="CT60">
            <v>0</v>
          </cell>
          <cell r="CU60">
            <v>0</v>
          </cell>
          <cell r="CV60">
            <v>6000000</v>
          </cell>
          <cell r="CW60">
            <v>0</v>
          </cell>
          <cell r="CX60" t="str">
            <v/>
          </cell>
          <cell r="CY60" t="str">
            <v>;</v>
          </cell>
          <cell r="CZ60">
            <v>0</v>
          </cell>
          <cell r="DA60" t="str">
            <v>Nguyễn Thị Hương Giang</v>
          </cell>
          <cell r="DB60">
            <v>29</v>
          </cell>
          <cell r="DC60">
            <v>273.60000000000002</v>
          </cell>
          <cell r="DD60">
            <v>0</v>
          </cell>
          <cell r="DE60">
            <v>7328571.42857143</v>
          </cell>
          <cell r="DF60">
            <v>0</v>
          </cell>
          <cell r="DG60">
            <v>9253321</v>
          </cell>
          <cell r="DH60">
            <v>0</v>
          </cell>
          <cell r="DI60">
            <v>0</v>
          </cell>
        </row>
        <row r="61">
          <cell r="D61" t="str">
            <v>Nguyễn Thị Thu Huyền</v>
          </cell>
          <cell r="E61" t="str">
            <v>HĐLĐ</v>
          </cell>
          <cell r="F61" t="str">
            <v>Nguyễn Văn Quá</v>
          </cell>
          <cell r="G61" t="str">
            <v>DSBC</v>
          </cell>
          <cell r="H61" t="str">
            <v>24/06/2025</v>
          </cell>
          <cell r="I61" t="str">
            <v>0964455650</v>
          </cell>
          <cell r="J61" t="str">
            <v>Sacombank</v>
          </cell>
          <cell r="K61">
            <v>28</v>
          </cell>
          <cell r="L61">
            <v>26</v>
          </cell>
          <cell r="M61">
            <v>25.483333333333299</v>
          </cell>
          <cell r="N61">
            <v>267.08333333333297</v>
          </cell>
          <cell r="O61">
            <v>0</v>
          </cell>
          <cell r="P61">
            <v>0</v>
          </cell>
          <cell r="Q61">
            <v>0</v>
          </cell>
          <cell r="R61">
            <v>0</v>
          </cell>
          <cell r="S61">
            <v>5310000</v>
          </cell>
          <cell r="T61">
            <v>464285.71428571403</v>
          </cell>
          <cell r="U61">
            <v>0</v>
          </cell>
          <cell r="V61">
            <v>0</v>
          </cell>
          <cell r="W61">
            <v>0</v>
          </cell>
          <cell r="X61">
            <v>0</v>
          </cell>
          <cell r="Y61">
            <v>0</v>
          </cell>
          <cell r="Z61">
            <v>0</v>
          </cell>
          <cell r="AA61">
            <v>6000000</v>
          </cell>
          <cell r="AB61">
            <v>0</v>
          </cell>
          <cell r="AC61">
            <v>0</v>
          </cell>
          <cell r="AD61">
            <v>0</v>
          </cell>
          <cell r="AE61">
            <v>682589.28571428498</v>
          </cell>
          <cell r="AF61">
            <v>10731026.7857143</v>
          </cell>
          <cell r="AG61">
            <v>0</v>
          </cell>
          <cell r="AH61">
            <v>0</v>
          </cell>
          <cell r="AI61">
            <v>0</v>
          </cell>
          <cell r="AJ61">
            <v>0</v>
          </cell>
          <cell r="AK61">
            <v>0</v>
          </cell>
          <cell r="AL61">
            <v>1000000</v>
          </cell>
          <cell r="AM61">
            <v>0</v>
          </cell>
          <cell r="AN61">
            <v>1181700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14059601.7857143</v>
          </cell>
          <cell r="BF61">
            <v>929250</v>
          </cell>
          <cell r="BG61">
            <v>159300</v>
          </cell>
          <cell r="BH61">
            <v>53100</v>
          </cell>
          <cell r="BI61">
            <v>0</v>
          </cell>
          <cell r="BJ61">
            <v>1141650</v>
          </cell>
          <cell r="BK61">
            <v>424800</v>
          </cell>
          <cell r="BL61">
            <v>79650</v>
          </cell>
          <cell r="BM61">
            <v>53100</v>
          </cell>
          <cell r="BN61">
            <v>0</v>
          </cell>
          <cell r="BO61">
            <v>557550</v>
          </cell>
          <cell r="BP61">
            <v>464285.71428571403</v>
          </cell>
          <cell r="BQ61">
            <v>13595316.071428601</v>
          </cell>
          <cell r="BR61">
            <v>15500000</v>
          </cell>
          <cell r="BS61">
            <v>0</v>
          </cell>
          <cell r="BT61">
            <v>0</v>
          </cell>
          <cell r="BU61">
            <v>557550</v>
          </cell>
          <cell r="BV61">
            <v>16057550</v>
          </cell>
          <cell r="BW61">
            <v>0</v>
          </cell>
          <cell r="BX61">
            <v>0</v>
          </cell>
          <cell r="BY61">
            <v>13502052</v>
          </cell>
          <cell r="BZ61">
            <v>0</v>
          </cell>
          <cell r="CA61">
            <v>0</v>
          </cell>
          <cell r="CB61">
            <v>13502052</v>
          </cell>
          <cell r="CC61">
            <v>0</v>
          </cell>
          <cell r="CD61">
            <v>13502052</v>
          </cell>
          <cell r="CE61">
            <v>0</v>
          </cell>
          <cell r="CF61" t="str">
            <v>medigo.thuhuyen.nguyen@gmail.com</v>
          </cell>
          <cell r="CG61" t="str">
            <v/>
          </cell>
          <cell r="CH61">
            <v>6</v>
          </cell>
          <cell r="CI61">
            <v>2.5</v>
          </cell>
          <cell r="CJ61">
            <v>24</v>
          </cell>
          <cell r="CK61">
            <v>6</v>
          </cell>
          <cell r="CL61">
            <v>2025</v>
          </cell>
          <cell r="CM61">
            <v>0</v>
          </cell>
          <cell r="CN61">
            <v>-23150</v>
          </cell>
          <cell r="CO61">
            <v>0</v>
          </cell>
          <cell r="CP61">
            <v>0</v>
          </cell>
          <cell r="CQ61">
            <v>0</v>
          </cell>
          <cell r="CR61">
            <v>0</v>
          </cell>
          <cell r="CS61">
            <v>0</v>
          </cell>
          <cell r="CT61">
            <v>0</v>
          </cell>
          <cell r="CU61">
            <v>0</v>
          </cell>
          <cell r="CV61">
            <v>6000000</v>
          </cell>
          <cell r="CW61">
            <v>0</v>
          </cell>
          <cell r="CX61" t="str">
            <v/>
          </cell>
          <cell r="CY61" t="str">
            <v>;</v>
          </cell>
          <cell r="CZ61">
            <v>0</v>
          </cell>
          <cell r="DA61" t="str">
            <v>Nguyễn Thị Thu Huyền</v>
          </cell>
          <cell r="DB61">
            <v>26</v>
          </cell>
          <cell r="DC61">
            <v>25.483333333333299</v>
          </cell>
          <cell r="DD61">
            <v>267.08333333333297</v>
          </cell>
          <cell r="DE61">
            <v>682589.28571428498</v>
          </cell>
          <cell r="DF61">
            <v>10731026.7857143</v>
          </cell>
          <cell r="DG61">
            <v>13502052</v>
          </cell>
          <cell r="DH61">
            <v>0</v>
          </cell>
          <cell r="DI61">
            <v>0</v>
          </cell>
        </row>
        <row r="62">
          <cell r="D62" t="str">
            <v>Hồ Ngọc Lý</v>
          </cell>
          <cell r="E62" t="str">
            <v>HĐLĐ</v>
          </cell>
          <cell r="F62" t="str">
            <v>Nguyễn Văn Quá</v>
          </cell>
          <cell r="G62" t="str">
            <v>DSBC</v>
          </cell>
          <cell r="H62" t="str">
            <v>08/07/2024</v>
          </cell>
          <cell r="I62" t="str">
            <v>0081765868686</v>
          </cell>
          <cell r="J62" t="str">
            <v>MB bank</v>
          </cell>
          <cell r="K62">
            <v>28</v>
          </cell>
          <cell r="L62">
            <v>27</v>
          </cell>
          <cell r="M62">
            <v>10.3166666666667</v>
          </cell>
          <cell r="N62">
            <v>273.11666666666702</v>
          </cell>
          <cell r="O62">
            <v>0</v>
          </cell>
          <cell r="P62">
            <v>0</v>
          </cell>
          <cell r="Q62">
            <v>0</v>
          </cell>
          <cell r="R62">
            <v>0</v>
          </cell>
          <cell r="S62">
            <v>5310000</v>
          </cell>
          <cell r="T62">
            <v>482142.85714285698</v>
          </cell>
          <cell r="U62">
            <v>0</v>
          </cell>
          <cell r="V62">
            <v>0</v>
          </cell>
          <cell r="W62">
            <v>0</v>
          </cell>
          <cell r="X62">
            <v>0</v>
          </cell>
          <cell r="Y62">
            <v>0</v>
          </cell>
          <cell r="Z62">
            <v>0</v>
          </cell>
          <cell r="AA62">
            <v>6000000</v>
          </cell>
          <cell r="AB62">
            <v>0</v>
          </cell>
          <cell r="AC62">
            <v>0</v>
          </cell>
          <cell r="AD62">
            <v>0</v>
          </cell>
          <cell r="AE62">
            <v>276339.28571428597</v>
          </cell>
          <cell r="AF62">
            <v>10973437.5</v>
          </cell>
          <cell r="AG62">
            <v>0</v>
          </cell>
          <cell r="AH62">
            <v>0</v>
          </cell>
          <cell r="AI62">
            <v>0</v>
          </cell>
          <cell r="AJ62">
            <v>0</v>
          </cell>
          <cell r="AK62">
            <v>0</v>
          </cell>
          <cell r="AL62">
            <v>1000000</v>
          </cell>
          <cell r="AM62">
            <v>0</v>
          </cell>
          <cell r="AN62">
            <v>1326800</v>
          </cell>
          <cell r="AO62">
            <v>7550</v>
          </cell>
          <cell r="AP62">
            <v>0</v>
          </cell>
          <cell r="AQ62">
            <v>0</v>
          </cell>
          <cell r="AR62">
            <v>0</v>
          </cell>
          <cell r="AS62">
            <v>0</v>
          </cell>
          <cell r="AT62">
            <v>0</v>
          </cell>
          <cell r="AU62">
            <v>0</v>
          </cell>
          <cell r="AV62">
            <v>0</v>
          </cell>
          <cell r="AW62">
            <v>0</v>
          </cell>
          <cell r="AX62">
            <v>0</v>
          </cell>
          <cell r="AY62">
            <v>0</v>
          </cell>
          <cell r="AZ62">
            <v>10000</v>
          </cell>
          <cell r="BA62">
            <v>0</v>
          </cell>
          <cell r="BB62">
            <v>0</v>
          </cell>
          <cell r="BC62">
            <v>0</v>
          </cell>
          <cell r="BD62">
            <v>0</v>
          </cell>
          <cell r="BE62">
            <v>14056269.642857101</v>
          </cell>
          <cell r="BF62">
            <v>929250</v>
          </cell>
          <cell r="BG62">
            <v>159300</v>
          </cell>
          <cell r="BH62">
            <v>53100</v>
          </cell>
          <cell r="BI62">
            <v>0</v>
          </cell>
          <cell r="BJ62">
            <v>1141650</v>
          </cell>
          <cell r="BK62">
            <v>424800</v>
          </cell>
          <cell r="BL62">
            <v>79650</v>
          </cell>
          <cell r="BM62">
            <v>53100</v>
          </cell>
          <cell r="BN62">
            <v>0</v>
          </cell>
          <cell r="BO62">
            <v>557550</v>
          </cell>
          <cell r="BP62">
            <v>482142.85714285698</v>
          </cell>
          <cell r="BQ62">
            <v>13574126.7857143</v>
          </cell>
          <cell r="BR62">
            <v>15500000</v>
          </cell>
          <cell r="BS62">
            <v>0</v>
          </cell>
          <cell r="BT62">
            <v>0</v>
          </cell>
          <cell r="BU62">
            <v>557550</v>
          </cell>
          <cell r="BV62">
            <v>16057550</v>
          </cell>
          <cell r="BW62">
            <v>0</v>
          </cell>
          <cell r="BX62">
            <v>0</v>
          </cell>
          <cell r="BY62">
            <v>13498720</v>
          </cell>
          <cell r="BZ62">
            <v>0</v>
          </cell>
          <cell r="CA62">
            <v>0</v>
          </cell>
          <cell r="CB62">
            <v>13498720</v>
          </cell>
          <cell r="CC62">
            <v>0</v>
          </cell>
          <cell r="CD62">
            <v>13498720</v>
          </cell>
          <cell r="CE62">
            <v>0</v>
          </cell>
          <cell r="CF62" t="str">
            <v>medigo.ly.ho@gmail.com</v>
          </cell>
          <cell r="CG62" t="str">
            <v>Không đạt chấm điểm Checklist 28/04/2026: 10.000</v>
          </cell>
          <cell r="CH62">
            <v>12</v>
          </cell>
          <cell r="CI62">
            <v>2.5</v>
          </cell>
          <cell r="CJ62">
            <v>8</v>
          </cell>
          <cell r="CK62">
            <v>7</v>
          </cell>
          <cell r="CL62">
            <v>2024</v>
          </cell>
          <cell r="CM62">
            <v>0</v>
          </cell>
          <cell r="CN62">
            <v>-23139</v>
          </cell>
          <cell r="CO62">
            <v>0</v>
          </cell>
          <cell r="CP62">
            <v>0</v>
          </cell>
          <cell r="CQ62">
            <v>0</v>
          </cell>
          <cell r="CR62">
            <v>0</v>
          </cell>
          <cell r="CS62">
            <v>0</v>
          </cell>
          <cell r="CT62">
            <v>0</v>
          </cell>
          <cell r="CU62">
            <v>0</v>
          </cell>
          <cell r="CV62">
            <v>6000000</v>
          </cell>
          <cell r="CW62">
            <v>0</v>
          </cell>
          <cell r="CX62" t="str">
            <v>Không đạt chấm điểm Checklist 28/04/2026: 10.000</v>
          </cell>
          <cell r="CY62" t="str">
            <v>; Không đạt chấm điểm Checklist 28/04/2026: 10.000</v>
          </cell>
          <cell r="CZ62">
            <v>0</v>
          </cell>
          <cell r="DA62" t="str">
            <v>Hồ Ngọc Lý</v>
          </cell>
          <cell r="DB62">
            <v>27</v>
          </cell>
          <cell r="DC62">
            <v>10.3166666666667</v>
          </cell>
          <cell r="DD62">
            <v>273.11666666666702</v>
          </cell>
          <cell r="DE62">
            <v>276339.28571428597</v>
          </cell>
          <cell r="DF62">
            <v>10973437.5</v>
          </cell>
          <cell r="DG62">
            <v>13498720</v>
          </cell>
          <cell r="DH62">
            <v>0</v>
          </cell>
          <cell r="DI62">
            <v>0</v>
          </cell>
        </row>
        <row r="63">
          <cell r="D63" t="str">
            <v>Võ Ngọc Giàu Sang</v>
          </cell>
          <cell r="E63" t="str">
            <v>HĐLĐ</v>
          </cell>
          <cell r="F63" t="str">
            <v>Nguyễn Văn Quá</v>
          </cell>
          <cell r="G63" t="str">
            <v>CHT</v>
          </cell>
          <cell r="H63" t="str">
            <v>08/07/2024</v>
          </cell>
          <cell r="I63" t="str">
            <v>04015933001</v>
          </cell>
          <cell r="J63" t="str">
            <v>TP bank</v>
          </cell>
          <cell r="K63">
            <v>28</v>
          </cell>
          <cell r="L63">
            <v>27</v>
          </cell>
          <cell r="M63">
            <v>262.683333333333</v>
          </cell>
          <cell r="N63">
            <v>0</v>
          </cell>
          <cell r="O63">
            <v>0</v>
          </cell>
          <cell r="P63">
            <v>0</v>
          </cell>
          <cell r="Q63">
            <v>0</v>
          </cell>
          <cell r="R63">
            <v>0</v>
          </cell>
          <cell r="S63">
            <v>5310000</v>
          </cell>
          <cell r="T63">
            <v>482142.85714285698</v>
          </cell>
          <cell r="U63">
            <v>0</v>
          </cell>
          <cell r="V63">
            <v>0</v>
          </cell>
          <cell r="W63">
            <v>0</v>
          </cell>
          <cell r="X63">
            <v>0</v>
          </cell>
          <cell r="Y63">
            <v>0</v>
          </cell>
          <cell r="Z63">
            <v>0</v>
          </cell>
          <cell r="AA63">
            <v>6000000</v>
          </cell>
          <cell r="AB63">
            <v>0</v>
          </cell>
          <cell r="AC63">
            <v>0</v>
          </cell>
          <cell r="AD63">
            <v>0</v>
          </cell>
          <cell r="AE63">
            <v>7036160.7142857099</v>
          </cell>
          <cell r="AF63">
            <v>0</v>
          </cell>
          <cell r="AG63">
            <v>0</v>
          </cell>
          <cell r="AH63">
            <v>0</v>
          </cell>
          <cell r="AI63">
            <v>0</v>
          </cell>
          <cell r="AJ63">
            <v>1000000</v>
          </cell>
          <cell r="AK63">
            <v>0</v>
          </cell>
          <cell r="AL63">
            <v>0</v>
          </cell>
          <cell r="AM63">
            <v>0</v>
          </cell>
          <cell r="AN63">
            <v>1034000</v>
          </cell>
          <cell r="AO63">
            <v>935</v>
          </cell>
          <cell r="AP63">
            <v>0</v>
          </cell>
          <cell r="AQ63">
            <v>0</v>
          </cell>
          <cell r="AR63">
            <v>0</v>
          </cell>
          <cell r="AS63">
            <v>0</v>
          </cell>
          <cell r="AT63">
            <v>0</v>
          </cell>
          <cell r="AU63">
            <v>0</v>
          </cell>
          <cell r="AV63">
            <v>0</v>
          </cell>
          <cell r="AW63">
            <v>0</v>
          </cell>
          <cell r="AX63">
            <v>0</v>
          </cell>
          <cell r="AY63">
            <v>0</v>
          </cell>
          <cell r="AZ63">
            <v>20000</v>
          </cell>
          <cell r="BA63">
            <v>0</v>
          </cell>
          <cell r="BB63">
            <v>0</v>
          </cell>
          <cell r="BC63">
            <v>0</v>
          </cell>
          <cell r="BD63">
            <v>0</v>
          </cell>
          <cell r="BE63">
            <v>9533238.5714285709</v>
          </cell>
          <cell r="BF63">
            <v>929250</v>
          </cell>
          <cell r="BG63">
            <v>159300</v>
          </cell>
          <cell r="BH63">
            <v>53100</v>
          </cell>
          <cell r="BI63">
            <v>0</v>
          </cell>
          <cell r="BJ63">
            <v>1141650</v>
          </cell>
          <cell r="BK63">
            <v>424800</v>
          </cell>
          <cell r="BL63">
            <v>79650</v>
          </cell>
          <cell r="BM63">
            <v>53100</v>
          </cell>
          <cell r="BN63">
            <v>0</v>
          </cell>
          <cell r="BO63">
            <v>557550</v>
          </cell>
          <cell r="BP63">
            <v>482142.85714285698</v>
          </cell>
          <cell r="BQ63">
            <v>9051095.7142857108</v>
          </cell>
          <cell r="BR63">
            <v>15500000</v>
          </cell>
          <cell r="BS63">
            <v>0</v>
          </cell>
          <cell r="BT63">
            <v>0</v>
          </cell>
          <cell r="BU63">
            <v>557550</v>
          </cell>
          <cell r="BV63">
            <v>16057550</v>
          </cell>
          <cell r="BW63">
            <v>0</v>
          </cell>
          <cell r="BX63">
            <v>0</v>
          </cell>
          <cell r="BY63">
            <v>8975689</v>
          </cell>
          <cell r="BZ63">
            <v>0</v>
          </cell>
          <cell r="CA63">
            <v>0</v>
          </cell>
          <cell r="CB63">
            <v>8975689</v>
          </cell>
          <cell r="CC63">
            <v>0</v>
          </cell>
          <cell r="CD63">
            <v>8975689</v>
          </cell>
          <cell r="CE63">
            <v>0</v>
          </cell>
          <cell r="CF63" t="str">
            <v>medigo.sang.vo@gmail.com</v>
          </cell>
          <cell r="CG63" t="str">
            <v>Không đạt chấm điểm Checklist 25/04/2026 : 10.000
Đi trễ về sớm        25/04/2026 : 10.000</v>
          </cell>
          <cell r="CH63">
            <v>11</v>
          </cell>
          <cell r="CI63">
            <v>0</v>
          </cell>
          <cell r="CJ63">
            <v>8</v>
          </cell>
          <cell r="CK63">
            <v>7</v>
          </cell>
          <cell r="CL63">
            <v>2024</v>
          </cell>
          <cell r="CM63">
            <v>0</v>
          </cell>
          <cell r="CN63">
            <v>-23139</v>
          </cell>
          <cell r="CO63">
            <v>0</v>
          </cell>
          <cell r="CP63">
            <v>0</v>
          </cell>
          <cell r="CQ63">
            <v>0</v>
          </cell>
          <cell r="CR63">
            <v>0</v>
          </cell>
          <cell r="CS63">
            <v>0</v>
          </cell>
          <cell r="CT63">
            <v>0</v>
          </cell>
          <cell r="CU63">
            <v>0</v>
          </cell>
          <cell r="CV63">
            <v>6000000</v>
          </cell>
          <cell r="CW63">
            <v>0</v>
          </cell>
          <cell r="CX63" t="str">
            <v>Không đạt chấm điểm Checklist 25/04/2026 : 10.000
Đi trễ về sớm        25/04/2026 : 10.000</v>
          </cell>
          <cell r="CY63" t="str">
            <v>; Không đạt chấm điểm Checklist 25/04/2026 : 10.000
Đi trễ về sớm        25/04/2026 : 10.000</v>
          </cell>
          <cell r="CZ63">
            <v>0</v>
          </cell>
          <cell r="DA63" t="str">
            <v>Võ Ngọc Giàu Sang</v>
          </cell>
          <cell r="DB63">
            <v>27</v>
          </cell>
          <cell r="DC63">
            <v>262.683333333333</v>
          </cell>
          <cell r="DD63">
            <v>0</v>
          </cell>
          <cell r="DE63">
            <v>7036160.7142857099</v>
          </cell>
          <cell r="DF63">
            <v>0</v>
          </cell>
          <cell r="DG63">
            <v>8975689</v>
          </cell>
          <cell r="DH63">
            <v>0</v>
          </cell>
          <cell r="DI63">
            <v>0</v>
          </cell>
        </row>
        <row r="64">
          <cell r="D64" t="str">
            <v>Văn Minh Trí</v>
          </cell>
          <cell r="E64" t="str">
            <v>HĐCTV</v>
          </cell>
          <cell r="F64" t="str">
            <v>Nguyễn Văn Quá</v>
          </cell>
          <cell r="G64" t="str">
            <v>DSHV</v>
          </cell>
          <cell r="H64" t="str">
            <v>19/01/2026</v>
          </cell>
          <cell r="I64" t="str">
            <v>0843630854</v>
          </cell>
          <cell r="J64" t="str">
            <v>Mb bank</v>
          </cell>
          <cell r="K64">
            <v>28</v>
          </cell>
          <cell r="L64">
            <v>14</v>
          </cell>
          <cell r="M64">
            <v>112.316666666667</v>
          </cell>
          <cell r="N64">
            <v>0</v>
          </cell>
          <cell r="O64">
            <v>0</v>
          </cell>
          <cell r="P64">
            <v>0</v>
          </cell>
          <cell r="Q64">
            <v>0</v>
          </cell>
          <cell r="R64">
            <v>0</v>
          </cell>
          <cell r="S64">
            <v>0</v>
          </cell>
          <cell r="T64">
            <v>0</v>
          </cell>
          <cell r="U64">
            <v>0</v>
          </cell>
          <cell r="V64">
            <v>0</v>
          </cell>
          <cell r="W64">
            <v>0</v>
          </cell>
          <cell r="X64">
            <v>0</v>
          </cell>
          <cell r="Y64">
            <v>0</v>
          </cell>
          <cell r="Z64">
            <v>0</v>
          </cell>
          <cell r="AA64">
            <v>3000000</v>
          </cell>
          <cell r="AB64">
            <v>0</v>
          </cell>
          <cell r="AC64">
            <v>0</v>
          </cell>
          <cell r="AD64">
            <v>0</v>
          </cell>
          <cell r="AE64">
            <v>1504241.07142857</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1504241.07142857</v>
          </cell>
          <cell r="BF64">
            <v>0</v>
          </cell>
          <cell r="BG64">
            <v>0</v>
          </cell>
          <cell r="BH64">
            <v>0</v>
          </cell>
          <cell r="BI64">
            <v>0</v>
          </cell>
          <cell r="BJ64">
            <v>0</v>
          </cell>
          <cell r="BK64">
            <v>0</v>
          </cell>
          <cell r="BL64">
            <v>0</v>
          </cell>
          <cell r="BM64">
            <v>0</v>
          </cell>
          <cell r="BN64">
            <v>0</v>
          </cell>
          <cell r="BO64">
            <v>0</v>
          </cell>
          <cell r="BP64">
            <v>0</v>
          </cell>
          <cell r="BQ64">
            <v>1504241.07142857</v>
          </cell>
          <cell r="BR64">
            <v>0</v>
          </cell>
          <cell r="BS64">
            <v>0</v>
          </cell>
          <cell r="BT64">
            <v>0</v>
          </cell>
          <cell r="BU64">
            <v>0</v>
          </cell>
          <cell r="BV64">
            <v>0</v>
          </cell>
          <cell r="BW64">
            <v>1504241.07142857</v>
          </cell>
          <cell r="BX64">
            <v>0</v>
          </cell>
          <cell r="BY64">
            <v>1504241</v>
          </cell>
          <cell r="BZ64">
            <v>0</v>
          </cell>
          <cell r="CA64">
            <v>0</v>
          </cell>
          <cell r="CB64">
            <v>1504241</v>
          </cell>
          <cell r="CC64">
            <v>0</v>
          </cell>
          <cell r="CD64">
            <v>1504241</v>
          </cell>
          <cell r="CE64">
            <v>0</v>
          </cell>
          <cell r="CF64" t="str">
            <v>tri.van@medigoapp.com</v>
          </cell>
          <cell r="CG64" t="str">
            <v/>
          </cell>
          <cell r="CH64">
            <v>1</v>
          </cell>
          <cell r="CI64">
            <v>0</v>
          </cell>
          <cell r="CJ64">
            <v>19</v>
          </cell>
          <cell r="CK64">
            <v>1</v>
          </cell>
          <cell r="CL64">
            <v>2026</v>
          </cell>
          <cell r="CM64">
            <v>0</v>
          </cell>
          <cell r="CN64">
            <v>-23157</v>
          </cell>
          <cell r="CO64">
            <v>0</v>
          </cell>
          <cell r="CP64">
            <v>0</v>
          </cell>
          <cell r="CQ64">
            <v>0</v>
          </cell>
          <cell r="CR64">
            <v>0</v>
          </cell>
          <cell r="CS64">
            <v>0</v>
          </cell>
          <cell r="CT64">
            <v>0</v>
          </cell>
          <cell r="CU64">
            <v>0</v>
          </cell>
          <cell r="CV64">
            <v>3000000</v>
          </cell>
          <cell r="CW64">
            <v>0</v>
          </cell>
          <cell r="CX64" t="str">
            <v/>
          </cell>
          <cell r="CY64" t="str">
            <v>;</v>
          </cell>
          <cell r="CZ64">
            <v>0</v>
          </cell>
          <cell r="DA64" t="str">
            <v>Văn Minh Trí</v>
          </cell>
          <cell r="DB64">
            <v>14</v>
          </cell>
          <cell r="DC64">
            <v>112.316666666667</v>
          </cell>
          <cell r="DD64">
            <v>0</v>
          </cell>
          <cell r="DE64">
            <v>1504241.07142857</v>
          </cell>
          <cell r="DF64">
            <v>0</v>
          </cell>
          <cell r="DG64">
            <v>1504241</v>
          </cell>
          <cell r="DH64">
            <v>0</v>
          </cell>
          <cell r="DI64">
            <v>0</v>
          </cell>
        </row>
        <row r="65">
          <cell r="D65">
            <v>0</v>
          </cell>
          <cell r="E65">
            <v>0</v>
          </cell>
          <cell r="F65">
            <v>0</v>
          </cell>
          <cell r="G65">
            <v>0</v>
          </cell>
          <cell r="H65">
            <v>0</v>
          </cell>
          <cell r="I65">
            <v>0</v>
          </cell>
          <cell r="J65">
            <v>0</v>
          </cell>
          <cell r="K65">
            <v>140</v>
          </cell>
          <cell r="L65">
            <v>123</v>
          </cell>
          <cell r="M65">
            <v>684.4</v>
          </cell>
          <cell r="N65">
            <v>540.20000000000005</v>
          </cell>
          <cell r="O65">
            <v>0</v>
          </cell>
          <cell r="P65">
            <v>0</v>
          </cell>
          <cell r="Q65">
            <v>0</v>
          </cell>
          <cell r="R65">
            <v>0</v>
          </cell>
          <cell r="S65">
            <v>21240000</v>
          </cell>
          <cell r="T65">
            <v>1928571.42857143</v>
          </cell>
          <cell r="U65">
            <v>0</v>
          </cell>
          <cell r="V65">
            <v>0</v>
          </cell>
          <cell r="W65">
            <v>0</v>
          </cell>
          <cell r="X65">
            <v>0</v>
          </cell>
          <cell r="Y65">
            <v>0</v>
          </cell>
          <cell r="Z65">
            <v>0</v>
          </cell>
          <cell r="AA65">
            <v>27000000</v>
          </cell>
          <cell r="AB65">
            <v>0</v>
          </cell>
          <cell r="AC65">
            <v>0</v>
          </cell>
          <cell r="AD65">
            <v>0</v>
          </cell>
          <cell r="AE65">
            <v>16827901.785714298</v>
          </cell>
          <cell r="AF65">
            <v>21704464.285714298</v>
          </cell>
          <cell r="AG65">
            <v>0</v>
          </cell>
          <cell r="AH65">
            <v>0</v>
          </cell>
          <cell r="AI65">
            <v>0</v>
          </cell>
          <cell r="AJ65">
            <v>1000000</v>
          </cell>
          <cell r="AK65">
            <v>0</v>
          </cell>
          <cell r="AL65">
            <v>2654000</v>
          </cell>
          <cell r="AM65">
            <v>0</v>
          </cell>
          <cell r="AN65">
            <v>4969600</v>
          </cell>
          <cell r="AO65">
            <v>9685</v>
          </cell>
          <cell r="AP65">
            <v>0</v>
          </cell>
          <cell r="AQ65">
            <v>0</v>
          </cell>
          <cell r="AR65">
            <v>0</v>
          </cell>
          <cell r="AS65">
            <v>0</v>
          </cell>
          <cell r="AT65">
            <v>0</v>
          </cell>
          <cell r="AU65">
            <v>0</v>
          </cell>
          <cell r="AV65">
            <v>0</v>
          </cell>
          <cell r="AW65">
            <v>0</v>
          </cell>
          <cell r="AX65">
            <v>0</v>
          </cell>
          <cell r="AY65">
            <v>0</v>
          </cell>
          <cell r="AZ65">
            <v>30000</v>
          </cell>
          <cell r="BA65">
            <v>0</v>
          </cell>
          <cell r="BB65">
            <v>100000</v>
          </cell>
          <cell r="BC65">
            <v>0</v>
          </cell>
          <cell r="BD65">
            <v>0</v>
          </cell>
          <cell r="BE65">
            <v>48964222.5</v>
          </cell>
          <cell r="BF65">
            <v>3717000</v>
          </cell>
          <cell r="BG65">
            <v>637200</v>
          </cell>
          <cell r="BH65">
            <v>212400</v>
          </cell>
          <cell r="BI65">
            <v>0</v>
          </cell>
          <cell r="BJ65">
            <v>4566600</v>
          </cell>
          <cell r="BK65">
            <v>1699200</v>
          </cell>
          <cell r="BL65">
            <v>318600</v>
          </cell>
          <cell r="BM65">
            <v>212400</v>
          </cell>
          <cell r="BN65">
            <v>0</v>
          </cell>
          <cell r="BO65">
            <v>2230200</v>
          </cell>
          <cell r="BP65">
            <v>1928571.42857143</v>
          </cell>
          <cell r="BQ65">
            <v>47035651.071428597</v>
          </cell>
          <cell r="BR65">
            <v>62000000</v>
          </cell>
          <cell r="BS65">
            <v>0</v>
          </cell>
          <cell r="BT65">
            <v>0</v>
          </cell>
          <cell r="BU65">
            <v>2230200</v>
          </cell>
          <cell r="BV65">
            <v>64230200</v>
          </cell>
          <cell r="BW65">
            <v>1504241.07142857</v>
          </cell>
          <cell r="BX65">
            <v>0</v>
          </cell>
          <cell r="BY65">
            <v>46734023</v>
          </cell>
          <cell r="BZ65">
            <v>0</v>
          </cell>
          <cell r="CA65">
            <v>0</v>
          </cell>
          <cell r="CB65">
            <v>46734023</v>
          </cell>
          <cell r="CC65">
            <v>0</v>
          </cell>
          <cell r="CD65">
            <v>46734023</v>
          </cell>
          <cell r="CE65">
            <v>0</v>
          </cell>
          <cell r="CF65">
            <v>0</v>
          </cell>
          <cell r="CG65">
            <v>0</v>
          </cell>
          <cell r="CH65">
            <v>0</v>
          </cell>
          <cell r="CI65">
            <v>7.5</v>
          </cell>
          <cell r="CJ65">
            <v>0</v>
          </cell>
          <cell r="CK65">
            <v>0</v>
          </cell>
          <cell r="CL65">
            <v>0</v>
          </cell>
          <cell r="CM65">
            <v>0</v>
          </cell>
          <cell r="CN65">
            <v>-115726</v>
          </cell>
          <cell r="CO65">
            <v>0</v>
          </cell>
          <cell r="CP65">
            <v>0</v>
          </cell>
          <cell r="CQ65">
            <v>0</v>
          </cell>
          <cell r="CR65">
            <v>0</v>
          </cell>
          <cell r="CS65">
            <v>0</v>
          </cell>
          <cell r="CT65">
            <v>0</v>
          </cell>
          <cell r="CU65">
            <v>0</v>
          </cell>
          <cell r="CV65">
            <v>27000000</v>
          </cell>
          <cell r="CW65">
            <v>0</v>
          </cell>
          <cell r="CX65">
            <v>0</v>
          </cell>
          <cell r="CY65">
            <v>0</v>
          </cell>
          <cell r="CZ65">
            <v>0</v>
          </cell>
          <cell r="DA65">
            <v>0</v>
          </cell>
          <cell r="DB65">
            <v>0</v>
          </cell>
          <cell r="DC65">
            <v>0</v>
          </cell>
          <cell r="DD65">
            <v>0</v>
          </cell>
          <cell r="DE65">
            <v>0</v>
          </cell>
          <cell r="DF65">
            <v>0</v>
          </cell>
          <cell r="DG65">
            <v>0</v>
          </cell>
          <cell r="DH65">
            <v>0</v>
          </cell>
          <cell r="DI65">
            <v>0</v>
          </cell>
        </row>
        <row r="66">
          <cell r="D66" t="str">
            <v>Cù Thị Tường Vy</v>
          </cell>
          <cell r="E66" t="str">
            <v>HĐTV</v>
          </cell>
          <cell r="F66" t="str">
            <v>Rạch Bùng Binh</v>
          </cell>
          <cell r="G66" t="str">
            <v>Q.CHT</v>
          </cell>
          <cell r="H66" t="str">
            <v>16/3/2026</v>
          </cell>
          <cell r="I66" t="str">
            <v>0071000937911</v>
          </cell>
          <cell r="J66" t="str">
            <v>Vietcombank</v>
          </cell>
          <cell r="K66">
            <v>28</v>
          </cell>
          <cell r="L66">
            <v>24</v>
          </cell>
          <cell r="M66">
            <v>157.5</v>
          </cell>
          <cell r="N66">
            <v>89</v>
          </cell>
          <cell r="O66">
            <v>0</v>
          </cell>
          <cell r="P66">
            <v>0</v>
          </cell>
          <cell r="Q66">
            <v>0</v>
          </cell>
          <cell r="R66">
            <v>0</v>
          </cell>
          <cell r="S66">
            <v>0</v>
          </cell>
          <cell r="T66">
            <v>428571.42857142899</v>
          </cell>
          <cell r="U66">
            <v>0</v>
          </cell>
          <cell r="V66">
            <v>0</v>
          </cell>
          <cell r="W66">
            <v>0</v>
          </cell>
          <cell r="X66">
            <v>0</v>
          </cell>
          <cell r="Y66">
            <v>0</v>
          </cell>
          <cell r="Z66">
            <v>0</v>
          </cell>
          <cell r="AA66">
            <v>6000000</v>
          </cell>
          <cell r="AB66">
            <v>0</v>
          </cell>
          <cell r="AC66">
            <v>0</v>
          </cell>
          <cell r="AD66">
            <v>0</v>
          </cell>
          <cell r="AE66">
            <v>4218750</v>
          </cell>
          <cell r="AF66">
            <v>3575892.8571428601</v>
          </cell>
          <cell r="AG66">
            <v>0</v>
          </cell>
          <cell r="AH66">
            <v>0</v>
          </cell>
          <cell r="AI66">
            <v>0</v>
          </cell>
          <cell r="AJ66">
            <v>500000</v>
          </cell>
          <cell r="AK66">
            <v>0</v>
          </cell>
          <cell r="AL66">
            <v>0</v>
          </cell>
          <cell r="AM66">
            <v>0</v>
          </cell>
          <cell r="AN66">
            <v>480700</v>
          </cell>
          <cell r="AO66">
            <v>21025</v>
          </cell>
          <cell r="AP66">
            <v>0</v>
          </cell>
          <cell r="AQ66">
            <v>0</v>
          </cell>
          <cell r="AR66">
            <v>0</v>
          </cell>
          <cell r="AS66">
            <v>0</v>
          </cell>
          <cell r="AT66">
            <v>0</v>
          </cell>
          <cell r="AU66">
            <v>0</v>
          </cell>
          <cell r="AV66">
            <v>0</v>
          </cell>
          <cell r="AW66">
            <v>0</v>
          </cell>
          <cell r="AX66">
            <v>0</v>
          </cell>
          <cell r="AY66">
            <v>38000</v>
          </cell>
          <cell r="AZ66">
            <v>0</v>
          </cell>
          <cell r="BA66">
            <v>0</v>
          </cell>
          <cell r="BB66">
            <v>150000</v>
          </cell>
          <cell r="BC66">
            <v>0</v>
          </cell>
          <cell r="BD66">
            <v>0</v>
          </cell>
          <cell r="BE66">
            <v>9036939.2857142892</v>
          </cell>
          <cell r="BF66">
            <v>0</v>
          </cell>
          <cell r="BG66">
            <v>0</v>
          </cell>
          <cell r="BH66">
            <v>0</v>
          </cell>
          <cell r="BI66">
            <v>0</v>
          </cell>
          <cell r="BJ66">
            <v>0</v>
          </cell>
          <cell r="BK66">
            <v>0</v>
          </cell>
          <cell r="BL66">
            <v>0</v>
          </cell>
          <cell r="BM66">
            <v>0</v>
          </cell>
          <cell r="BN66">
            <v>0</v>
          </cell>
          <cell r="BO66">
            <v>0</v>
          </cell>
          <cell r="BP66">
            <v>428571.42857142899</v>
          </cell>
          <cell r="BQ66">
            <v>8608367.8571428601</v>
          </cell>
          <cell r="BR66">
            <v>0</v>
          </cell>
          <cell r="BS66">
            <v>0</v>
          </cell>
          <cell r="BT66">
            <v>0</v>
          </cell>
          <cell r="BU66">
            <v>0</v>
          </cell>
          <cell r="BV66">
            <v>0</v>
          </cell>
          <cell r="BW66">
            <v>8608367.8571428601</v>
          </cell>
          <cell r="BX66">
            <v>860836.78571428603</v>
          </cell>
          <cell r="BY66">
            <v>8176103</v>
          </cell>
          <cell r="BZ66">
            <v>0</v>
          </cell>
          <cell r="CA66">
            <v>0</v>
          </cell>
          <cell r="CB66">
            <v>8176103</v>
          </cell>
          <cell r="CC66">
            <v>0</v>
          </cell>
          <cell r="CD66">
            <v>8176103</v>
          </cell>
          <cell r="CE66">
            <v>0</v>
          </cell>
          <cell r="CF66" t="str">
            <v>vy.cu@medigoapp.com</v>
          </cell>
          <cell r="CG66" t="str">
            <v/>
          </cell>
          <cell r="CH66">
            <v>10</v>
          </cell>
          <cell r="CI66">
            <v>4.5</v>
          </cell>
          <cell r="CJ66">
            <v>4</v>
          </cell>
          <cell r="CK66">
            <v>9</v>
          </cell>
          <cell r="CL66">
            <v>2024</v>
          </cell>
          <cell r="CM66">
            <v>0</v>
          </cell>
          <cell r="CN66">
            <v>-23141</v>
          </cell>
          <cell r="CO66">
            <v>0</v>
          </cell>
          <cell r="CP66">
            <v>0</v>
          </cell>
          <cell r="CQ66">
            <v>0</v>
          </cell>
          <cell r="CR66">
            <v>0</v>
          </cell>
          <cell r="CS66">
            <v>0</v>
          </cell>
          <cell r="CT66">
            <v>0</v>
          </cell>
          <cell r="CU66">
            <v>0</v>
          </cell>
          <cell r="CV66">
            <v>6000000</v>
          </cell>
          <cell r="CW66">
            <v>0</v>
          </cell>
          <cell r="CX66" t="str">
            <v/>
          </cell>
          <cell r="CY66" t="str">
            <v>;</v>
          </cell>
          <cell r="CZ66">
            <v>0</v>
          </cell>
          <cell r="DA66" t="str">
            <v>Cù Thị Tường Vy</v>
          </cell>
          <cell r="DB66">
            <v>24</v>
          </cell>
          <cell r="DC66">
            <v>157.5</v>
          </cell>
          <cell r="DD66">
            <v>89</v>
          </cell>
          <cell r="DE66">
            <v>4218750</v>
          </cell>
          <cell r="DF66">
            <v>3575892.8571428601</v>
          </cell>
          <cell r="DG66">
            <v>8176103</v>
          </cell>
          <cell r="DH66">
            <v>0</v>
          </cell>
          <cell r="DI66">
            <v>0</v>
          </cell>
        </row>
        <row r="67">
          <cell r="D67" t="str">
            <v>Huỳnh Thị Huệ Hiền</v>
          </cell>
          <cell r="E67" t="str">
            <v>HĐLĐ</v>
          </cell>
          <cell r="F67" t="str">
            <v>Rạch Bùng Binh</v>
          </cell>
          <cell r="G67" t="str">
            <v>DSBC</v>
          </cell>
          <cell r="H67" t="str">
            <v>01/11/2024</v>
          </cell>
          <cell r="I67" t="str">
            <v>0421000443270</v>
          </cell>
          <cell r="J67" t="str">
            <v>VietComBank</v>
          </cell>
          <cell r="K67">
            <v>28</v>
          </cell>
          <cell r="L67">
            <v>30</v>
          </cell>
          <cell r="M67">
            <v>25.1666666666667</v>
          </cell>
          <cell r="N67">
            <v>283.39999999999998</v>
          </cell>
          <cell r="O67">
            <v>0</v>
          </cell>
          <cell r="P67">
            <v>0</v>
          </cell>
          <cell r="Q67">
            <v>0</v>
          </cell>
          <cell r="R67">
            <v>0</v>
          </cell>
          <cell r="S67">
            <v>5310000</v>
          </cell>
          <cell r="T67">
            <v>500000</v>
          </cell>
          <cell r="U67">
            <v>0</v>
          </cell>
          <cell r="V67">
            <v>0</v>
          </cell>
          <cell r="W67">
            <v>0</v>
          </cell>
          <cell r="X67">
            <v>0</v>
          </cell>
          <cell r="Y67">
            <v>0</v>
          </cell>
          <cell r="Z67">
            <v>0</v>
          </cell>
          <cell r="AA67">
            <v>6000000</v>
          </cell>
          <cell r="AB67">
            <v>0</v>
          </cell>
          <cell r="AC67">
            <v>0</v>
          </cell>
          <cell r="AD67">
            <v>0</v>
          </cell>
          <cell r="AE67">
            <v>674107.14285714296</v>
          </cell>
          <cell r="AF67">
            <v>11386607.142857101</v>
          </cell>
          <cell r="AG67">
            <v>0</v>
          </cell>
          <cell r="AH67">
            <v>0</v>
          </cell>
          <cell r="AI67">
            <v>0</v>
          </cell>
          <cell r="AJ67">
            <v>0</v>
          </cell>
          <cell r="AK67">
            <v>0</v>
          </cell>
          <cell r="AL67">
            <v>0</v>
          </cell>
          <cell r="AM67">
            <v>0</v>
          </cell>
          <cell r="AN67">
            <v>0</v>
          </cell>
          <cell r="AO67">
            <v>1330</v>
          </cell>
          <cell r="AP67">
            <v>0</v>
          </cell>
          <cell r="AQ67">
            <v>0</v>
          </cell>
          <cell r="AR67">
            <v>0</v>
          </cell>
          <cell r="AS67">
            <v>0</v>
          </cell>
          <cell r="AT67">
            <v>0</v>
          </cell>
          <cell r="AU67">
            <v>0</v>
          </cell>
          <cell r="AV67">
            <v>0</v>
          </cell>
          <cell r="AW67">
            <v>0</v>
          </cell>
          <cell r="AX67">
            <v>0</v>
          </cell>
          <cell r="AY67">
            <v>38000</v>
          </cell>
          <cell r="AZ67">
            <v>0</v>
          </cell>
          <cell r="BA67">
            <v>0</v>
          </cell>
          <cell r="BB67">
            <v>0</v>
          </cell>
          <cell r="BC67">
            <v>0</v>
          </cell>
          <cell r="BD67">
            <v>0</v>
          </cell>
          <cell r="BE67">
            <v>12524044.2857143</v>
          </cell>
          <cell r="BF67">
            <v>929250</v>
          </cell>
          <cell r="BG67">
            <v>159300</v>
          </cell>
          <cell r="BH67">
            <v>53100</v>
          </cell>
          <cell r="BI67">
            <v>0</v>
          </cell>
          <cell r="BJ67">
            <v>1141650</v>
          </cell>
          <cell r="BK67">
            <v>424800</v>
          </cell>
          <cell r="BL67">
            <v>79650</v>
          </cell>
          <cell r="BM67">
            <v>53100</v>
          </cell>
          <cell r="BN67">
            <v>0</v>
          </cell>
          <cell r="BO67">
            <v>557550</v>
          </cell>
          <cell r="BP67">
            <v>500000</v>
          </cell>
          <cell r="BQ67">
            <v>12024044.2857143</v>
          </cell>
          <cell r="BR67">
            <v>15500000</v>
          </cell>
          <cell r="BS67">
            <v>0</v>
          </cell>
          <cell r="BT67">
            <v>0</v>
          </cell>
          <cell r="BU67">
            <v>557550</v>
          </cell>
          <cell r="BV67">
            <v>16057550</v>
          </cell>
          <cell r="BW67">
            <v>0</v>
          </cell>
          <cell r="BX67">
            <v>0</v>
          </cell>
          <cell r="BY67">
            <v>11966494</v>
          </cell>
          <cell r="BZ67">
            <v>0</v>
          </cell>
          <cell r="CA67">
            <v>0</v>
          </cell>
          <cell r="CB67">
            <v>11966494</v>
          </cell>
          <cell r="CC67">
            <v>0</v>
          </cell>
          <cell r="CD67">
            <v>11966494</v>
          </cell>
          <cell r="CE67">
            <v>0</v>
          </cell>
          <cell r="CF67" t="str">
            <v>medigo.hien.huynh@gmail.com</v>
          </cell>
          <cell r="CG67" t="str">
            <v/>
          </cell>
          <cell r="CH67">
            <v>5</v>
          </cell>
          <cell r="CI67">
            <v>2.5</v>
          </cell>
          <cell r="CJ67">
            <v>1</v>
          </cell>
          <cell r="CK67">
            <v>11</v>
          </cell>
          <cell r="CL67">
            <v>2024</v>
          </cell>
          <cell r="CM67">
            <v>0</v>
          </cell>
          <cell r="CN67">
            <v>16</v>
          </cell>
          <cell r="CO67">
            <v>0</v>
          </cell>
          <cell r="CP67">
            <v>0</v>
          </cell>
          <cell r="CQ67">
            <v>1</v>
          </cell>
          <cell r="CR67">
            <v>0</v>
          </cell>
          <cell r="CS67">
            <v>0</v>
          </cell>
          <cell r="CT67">
            <v>0</v>
          </cell>
          <cell r="CU67">
            <v>0</v>
          </cell>
          <cell r="CV67">
            <v>6000000</v>
          </cell>
          <cell r="CW67">
            <v>0</v>
          </cell>
          <cell r="CX67" t="str">
            <v/>
          </cell>
          <cell r="CY67" t="str">
            <v>;</v>
          </cell>
          <cell r="CZ67">
            <v>0</v>
          </cell>
          <cell r="DA67" t="str">
            <v>Huỳnh Thị Huệ Hiền</v>
          </cell>
          <cell r="DB67">
            <v>30</v>
          </cell>
          <cell r="DC67">
            <v>25.1666666666667</v>
          </cell>
          <cell r="DD67">
            <v>283.39999999999998</v>
          </cell>
          <cell r="DE67">
            <v>674107.14285714296</v>
          </cell>
          <cell r="DF67">
            <v>11386607.142857101</v>
          </cell>
          <cell r="DG67">
            <v>11966494</v>
          </cell>
          <cell r="DH67">
            <v>0</v>
          </cell>
          <cell r="DI67">
            <v>0</v>
          </cell>
        </row>
        <row r="68">
          <cell r="D68" t="str">
            <v>Nguyễn Thị Phương Linh</v>
          </cell>
          <cell r="E68" t="str">
            <v>HĐTV</v>
          </cell>
          <cell r="F68" t="str">
            <v>Rạch Bùng Binh</v>
          </cell>
          <cell r="G68" t="str">
            <v>DSTV</v>
          </cell>
          <cell r="H68" t="str">
            <v>16/3/2026</v>
          </cell>
          <cell r="I68" t="str">
            <v>104872776864</v>
          </cell>
          <cell r="J68" t="str">
            <v>VietinBank</v>
          </cell>
          <cell r="K68">
            <v>28</v>
          </cell>
          <cell r="L68">
            <v>17</v>
          </cell>
          <cell r="M68">
            <v>196.833333333333</v>
          </cell>
          <cell r="N68">
            <v>0</v>
          </cell>
          <cell r="O68">
            <v>0</v>
          </cell>
          <cell r="P68">
            <v>0</v>
          </cell>
          <cell r="Q68">
            <v>0</v>
          </cell>
          <cell r="R68">
            <v>0</v>
          </cell>
          <cell r="S68">
            <v>0</v>
          </cell>
          <cell r="T68">
            <v>303571.42857142899</v>
          </cell>
          <cell r="U68">
            <v>0</v>
          </cell>
          <cell r="V68">
            <v>0</v>
          </cell>
          <cell r="W68">
            <v>0</v>
          </cell>
          <cell r="X68">
            <v>0</v>
          </cell>
          <cell r="Y68">
            <v>0</v>
          </cell>
          <cell r="Z68">
            <v>0</v>
          </cell>
          <cell r="AA68">
            <v>5100000</v>
          </cell>
          <cell r="AB68">
            <v>0</v>
          </cell>
          <cell r="AC68">
            <v>0</v>
          </cell>
          <cell r="AD68">
            <v>0</v>
          </cell>
          <cell r="AE68">
            <v>4481473.2142857099</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4785044.6428571399</v>
          </cell>
          <cell r="BF68">
            <v>0</v>
          </cell>
          <cell r="BG68">
            <v>0</v>
          </cell>
          <cell r="BH68">
            <v>0</v>
          </cell>
          <cell r="BI68">
            <v>0</v>
          </cell>
          <cell r="BJ68">
            <v>0</v>
          </cell>
          <cell r="BK68">
            <v>0</v>
          </cell>
          <cell r="BL68">
            <v>0</v>
          </cell>
          <cell r="BM68">
            <v>0</v>
          </cell>
          <cell r="BN68">
            <v>0</v>
          </cell>
          <cell r="BO68">
            <v>0</v>
          </cell>
          <cell r="BP68">
            <v>303571.42857142899</v>
          </cell>
          <cell r="BQ68">
            <v>4481473.2142857099</v>
          </cell>
          <cell r="BR68">
            <v>0</v>
          </cell>
          <cell r="BS68">
            <v>0</v>
          </cell>
          <cell r="BT68">
            <v>0</v>
          </cell>
          <cell r="BU68">
            <v>0</v>
          </cell>
          <cell r="BV68">
            <v>0</v>
          </cell>
          <cell r="BW68">
            <v>4481473.2142857099</v>
          </cell>
          <cell r="BX68">
            <v>448147.32142857101</v>
          </cell>
          <cell r="BY68">
            <v>4336897</v>
          </cell>
          <cell r="BZ68">
            <v>0</v>
          </cell>
          <cell r="CA68">
            <v>0</v>
          </cell>
          <cell r="CB68">
            <v>4336897</v>
          </cell>
          <cell r="CC68">
            <v>0</v>
          </cell>
          <cell r="CD68">
            <v>4336897</v>
          </cell>
          <cell r="CE68">
            <v>0</v>
          </cell>
          <cell r="CF68" t="str">
            <v>linh.nguyen@medigoapp.com</v>
          </cell>
          <cell r="CG68" t="str">
            <v/>
          </cell>
          <cell r="CH68">
            <v>10</v>
          </cell>
          <cell r="CI68">
            <v>0</v>
          </cell>
          <cell r="CJ68">
            <v>16</v>
          </cell>
          <cell r="CK68">
            <v>3</v>
          </cell>
          <cell r="CL68">
            <v>2026</v>
          </cell>
          <cell r="CM68">
            <v>0</v>
          </cell>
          <cell r="CN68">
            <v>-23159</v>
          </cell>
          <cell r="CO68">
            <v>0</v>
          </cell>
          <cell r="CP68">
            <v>0</v>
          </cell>
          <cell r="CQ68">
            <v>0</v>
          </cell>
          <cell r="CR68">
            <v>0</v>
          </cell>
          <cell r="CS68">
            <v>0</v>
          </cell>
          <cell r="CT68">
            <v>0</v>
          </cell>
          <cell r="CU68">
            <v>0</v>
          </cell>
          <cell r="CV68">
            <v>5100000</v>
          </cell>
          <cell r="CW68">
            <v>0</v>
          </cell>
          <cell r="CX68" t="str">
            <v/>
          </cell>
          <cell r="CY68" t="str">
            <v>;</v>
          </cell>
          <cell r="CZ68">
            <v>0</v>
          </cell>
          <cell r="DA68" t="str">
            <v>Nguyễn Thị Phương Linh</v>
          </cell>
          <cell r="DB68">
            <v>10</v>
          </cell>
          <cell r="DC68">
            <v>85.15</v>
          </cell>
          <cell r="DD68">
            <v>0</v>
          </cell>
          <cell r="DE68">
            <v>1938683.0357142901</v>
          </cell>
          <cell r="DF68">
            <v>0</v>
          </cell>
          <cell r="DG68">
            <v>2338705</v>
          </cell>
          <cell r="DH68">
            <v>0</v>
          </cell>
          <cell r="DI68">
            <v>0</v>
          </cell>
        </row>
        <row r="69">
          <cell r="D69" t="str">
            <v>Phạm Thị Nghĩa Hương</v>
          </cell>
          <cell r="E69" t="str">
            <v>HĐLĐ</v>
          </cell>
          <cell r="F69" t="str">
            <v>Rạch Bùng Binh</v>
          </cell>
          <cell r="G69" t="str">
            <v>DSBC</v>
          </cell>
          <cell r="H69">
            <v>45575</v>
          </cell>
          <cell r="I69" t="str">
            <v>0968249073</v>
          </cell>
          <cell r="J69" t="str">
            <v>Mb bank</v>
          </cell>
          <cell r="K69">
            <v>28</v>
          </cell>
          <cell r="L69">
            <v>6</v>
          </cell>
          <cell r="M69">
            <v>43.116666666666703</v>
          </cell>
          <cell r="N69">
            <v>7.9833333333333298</v>
          </cell>
          <cell r="O69">
            <v>0</v>
          </cell>
          <cell r="P69">
            <v>0</v>
          </cell>
          <cell r="Q69">
            <v>0</v>
          </cell>
          <cell r="R69">
            <v>0</v>
          </cell>
          <cell r="S69">
            <v>0</v>
          </cell>
          <cell r="T69">
            <v>107142.857142857</v>
          </cell>
          <cell r="U69">
            <v>0</v>
          </cell>
          <cell r="V69">
            <v>0</v>
          </cell>
          <cell r="W69">
            <v>0</v>
          </cell>
          <cell r="X69">
            <v>0</v>
          </cell>
          <cell r="Y69">
            <v>0</v>
          </cell>
          <cell r="Z69">
            <v>0</v>
          </cell>
          <cell r="AA69">
            <v>6000000</v>
          </cell>
          <cell r="AB69">
            <v>0</v>
          </cell>
          <cell r="AC69">
            <v>0</v>
          </cell>
          <cell r="AD69">
            <v>0</v>
          </cell>
          <cell r="AE69">
            <v>1154910.7142857099</v>
          </cell>
          <cell r="AF69">
            <v>320758.92857142899</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1582812.5</v>
          </cell>
          <cell r="BF69">
            <v>0</v>
          </cell>
          <cell r="BG69">
            <v>0</v>
          </cell>
          <cell r="BH69">
            <v>0</v>
          </cell>
          <cell r="BI69">
            <v>0</v>
          </cell>
          <cell r="BJ69">
            <v>0</v>
          </cell>
          <cell r="BK69">
            <v>0</v>
          </cell>
          <cell r="BL69">
            <v>0</v>
          </cell>
          <cell r="BM69">
            <v>0</v>
          </cell>
          <cell r="BN69">
            <v>0</v>
          </cell>
          <cell r="BO69">
            <v>0</v>
          </cell>
          <cell r="BP69">
            <v>0</v>
          </cell>
          <cell r="BQ69">
            <v>1582812.5</v>
          </cell>
          <cell r="BR69">
            <v>15500000</v>
          </cell>
          <cell r="BS69">
            <v>0</v>
          </cell>
          <cell r="BT69">
            <v>0</v>
          </cell>
          <cell r="BU69">
            <v>0</v>
          </cell>
          <cell r="BV69">
            <v>15500000</v>
          </cell>
          <cell r="BW69">
            <v>0</v>
          </cell>
          <cell r="BX69">
            <v>0</v>
          </cell>
          <cell r="BY69">
            <v>1582813</v>
          </cell>
          <cell r="BZ69">
            <v>0</v>
          </cell>
          <cell r="CA69">
            <v>0</v>
          </cell>
          <cell r="CB69">
            <v>1582813</v>
          </cell>
          <cell r="CC69">
            <v>0</v>
          </cell>
          <cell r="CD69">
            <v>1582813</v>
          </cell>
          <cell r="CE69">
            <v>0</v>
          </cell>
          <cell r="CF69" t="str">
            <v>medigo.huong.pham@gmail.com</v>
          </cell>
          <cell r="CG69">
            <v>0</v>
          </cell>
          <cell r="CH69">
            <v>10</v>
          </cell>
          <cell r="CI69">
            <v>0</v>
          </cell>
          <cell r="CJ69">
            <v>10</v>
          </cell>
          <cell r="CK69">
            <v>10</v>
          </cell>
          <cell r="CL69">
            <v>2024</v>
          </cell>
          <cell r="CM69">
            <v>0</v>
          </cell>
          <cell r="CN69">
            <v>-23142</v>
          </cell>
          <cell r="CO69">
            <v>0</v>
          </cell>
          <cell r="CP69">
            <v>0</v>
          </cell>
          <cell r="CQ69">
            <v>0</v>
          </cell>
          <cell r="CR69">
            <v>0</v>
          </cell>
          <cell r="CS69">
            <v>0</v>
          </cell>
          <cell r="CT69">
            <v>0</v>
          </cell>
          <cell r="CU69">
            <v>0</v>
          </cell>
          <cell r="CV69">
            <v>6000000</v>
          </cell>
          <cell r="CW69">
            <v>0</v>
          </cell>
          <cell r="CX69">
            <v>0</v>
          </cell>
          <cell r="CY69" t="str">
            <v>; 0</v>
          </cell>
          <cell r="CZ69">
            <v>0</v>
          </cell>
          <cell r="DA69" t="str">
            <v>Phạm Thị Nghĩa Hương</v>
          </cell>
          <cell r="DB69">
            <v>15</v>
          </cell>
          <cell r="DC69">
            <v>106.466666666667</v>
          </cell>
          <cell r="DD69">
            <v>40.0833333333333</v>
          </cell>
          <cell r="DE69">
            <v>2851785.7142857099</v>
          </cell>
          <cell r="DF69">
            <v>1610491.07142857</v>
          </cell>
          <cell r="DG69">
            <v>4195777</v>
          </cell>
          <cell r="DH69">
            <v>0</v>
          </cell>
          <cell r="DI69">
            <v>0</v>
          </cell>
        </row>
        <row r="70">
          <cell r="D70" t="str">
            <v>Trần Hoàng Khánh</v>
          </cell>
          <cell r="E70" t="str">
            <v>HĐLĐ</v>
          </cell>
          <cell r="F70" t="str">
            <v>Rạch Bùng Binh</v>
          </cell>
          <cell r="G70" t="str">
            <v>DSBC</v>
          </cell>
          <cell r="H70" t="str">
            <v>02/06/2025</v>
          </cell>
          <cell r="I70" t="str">
            <v>0985967065</v>
          </cell>
          <cell r="J70" t="str">
            <v>Tp Bank</v>
          </cell>
          <cell r="K70">
            <v>28</v>
          </cell>
          <cell r="L70">
            <v>8</v>
          </cell>
          <cell r="M70">
            <v>70.533333333333303</v>
          </cell>
          <cell r="N70">
            <v>0</v>
          </cell>
          <cell r="O70">
            <v>0</v>
          </cell>
          <cell r="P70">
            <v>0</v>
          </cell>
          <cell r="Q70">
            <v>0</v>
          </cell>
          <cell r="R70">
            <v>0</v>
          </cell>
          <cell r="S70">
            <v>0</v>
          </cell>
          <cell r="T70">
            <v>142857.14285714299</v>
          </cell>
          <cell r="U70">
            <v>0</v>
          </cell>
          <cell r="V70">
            <v>0</v>
          </cell>
          <cell r="W70">
            <v>0</v>
          </cell>
          <cell r="X70">
            <v>0</v>
          </cell>
          <cell r="Y70">
            <v>0</v>
          </cell>
          <cell r="Z70">
            <v>0</v>
          </cell>
          <cell r="AA70">
            <v>6000000</v>
          </cell>
          <cell r="AB70">
            <v>0</v>
          </cell>
          <cell r="AC70">
            <v>0</v>
          </cell>
          <cell r="AD70">
            <v>0</v>
          </cell>
          <cell r="AE70">
            <v>1889285.7142857099</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2032142.8571428601</v>
          </cell>
          <cell r="BF70">
            <v>0</v>
          </cell>
          <cell r="BG70">
            <v>0</v>
          </cell>
          <cell r="BH70">
            <v>0</v>
          </cell>
          <cell r="BI70">
            <v>0</v>
          </cell>
          <cell r="BJ70">
            <v>0</v>
          </cell>
          <cell r="BK70">
            <v>0</v>
          </cell>
          <cell r="BL70">
            <v>0</v>
          </cell>
          <cell r="BM70">
            <v>0</v>
          </cell>
          <cell r="BN70">
            <v>0</v>
          </cell>
          <cell r="BO70">
            <v>0</v>
          </cell>
          <cell r="BP70">
            <v>142857.14285714299</v>
          </cell>
          <cell r="BQ70">
            <v>1889285.7142857099</v>
          </cell>
          <cell r="BR70">
            <v>15500000</v>
          </cell>
          <cell r="BS70">
            <v>0</v>
          </cell>
          <cell r="BT70">
            <v>0</v>
          </cell>
          <cell r="BU70">
            <v>0</v>
          </cell>
          <cell r="BV70">
            <v>15500000</v>
          </cell>
          <cell r="BW70">
            <v>0</v>
          </cell>
          <cell r="BX70">
            <v>0</v>
          </cell>
          <cell r="BY70">
            <v>2032143</v>
          </cell>
          <cell r="BZ70">
            <v>0</v>
          </cell>
          <cell r="CA70">
            <v>0</v>
          </cell>
          <cell r="CB70">
            <v>2032143</v>
          </cell>
          <cell r="CC70">
            <v>0</v>
          </cell>
          <cell r="CD70">
            <v>2032143</v>
          </cell>
          <cell r="CE70">
            <v>0</v>
          </cell>
          <cell r="CF70" t="str">
            <v>medigo.hoangkhanh.tran@gmail.com</v>
          </cell>
          <cell r="CG70" t="str">
            <v/>
          </cell>
          <cell r="CH70">
            <v>9</v>
          </cell>
          <cell r="CI70">
            <v>0</v>
          </cell>
          <cell r="CJ70">
            <v>2</v>
          </cell>
          <cell r="CK70">
            <v>6</v>
          </cell>
          <cell r="CL70">
            <v>2025</v>
          </cell>
          <cell r="CM70">
            <v>0</v>
          </cell>
          <cell r="CN70">
            <v>-23150</v>
          </cell>
          <cell r="CO70">
            <v>0</v>
          </cell>
          <cell r="CP70">
            <v>0</v>
          </cell>
          <cell r="CQ70">
            <v>0</v>
          </cell>
          <cell r="CR70">
            <v>0</v>
          </cell>
          <cell r="CS70">
            <v>0</v>
          </cell>
          <cell r="CT70">
            <v>0</v>
          </cell>
          <cell r="CU70">
            <v>0</v>
          </cell>
          <cell r="CV70">
            <v>6000000</v>
          </cell>
          <cell r="CW70">
            <v>0</v>
          </cell>
          <cell r="CX70" t="str">
            <v/>
          </cell>
          <cell r="CY70" t="str">
            <v>;</v>
          </cell>
          <cell r="CZ70">
            <v>0</v>
          </cell>
          <cell r="DA70" t="str">
            <v>Trần Hoàng Khánh</v>
          </cell>
          <cell r="DB70">
            <v>17</v>
          </cell>
          <cell r="DC70">
            <v>121.366666666667</v>
          </cell>
          <cell r="DD70">
            <v>48.266666666666701</v>
          </cell>
          <cell r="DE70">
            <v>3250892.8571428601</v>
          </cell>
          <cell r="DF70">
            <v>1939285.7142857099</v>
          </cell>
          <cell r="DG70">
            <v>4955090</v>
          </cell>
          <cell r="DH70">
            <v>0</v>
          </cell>
          <cell r="DI70">
            <v>0</v>
          </cell>
        </row>
        <row r="71">
          <cell r="D71" t="str">
            <v>Hạ Ngân Khánh</v>
          </cell>
          <cell r="E71" t="str">
            <v>HĐLĐ</v>
          </cell>
          <cell r="F71" t="str">
            <v>Rạch Bùng Binh</v>
          </cell>
          <cell r="G71" t="str">
            <v>DSBC</v>
          </cell>
          <cell r="H71" t="str">
            <v>23/06/2025</v>
          </cell>
          <cell r="I71" t="str">
            <v>109873777758</v>
          </cell>
          <cell r="J71" t="str">
            <v>VietinBank</v>
          </cell>
          <cell r="K71">
            <v>28</v>
          </cell>
          <cell r="L71">
            <v>7</v>
          </cell>
          <cell r="M71">
            <v>0</v>
          </cell>
          <cell r="N71">
            <v>53.15</v>
          </cell>
          <cell r="O71">
            <v>0</v>
          </cell>
          <cell r="P71">
            <v>0</v>
          </cell>
          <cell r="Q71">
            <v>0</v>
          </cell>
          <cell r="R71">
            <v>0</v>
          </cell>
          <cell r="S71">
            <v>0</v>
          </cell>
          <cell r="T71">
            <v>89286</v>
          </cell>
          <cell r="U71">
            <v>0</v>
          </cell>
          <cell r="V71">
            <v>0</v>
          </cell>
          <cell r="W71">
            <v>0</v>
          </cell>
          <cell r="X71">
            <v>0</v>
          </cell>
          <cell r="Y71">
            <v>0</v>
          </cell>
          <cell r="Z71">
            <v>0</v>
          </cell>
          <cell r="AA71">
            <v>6000000</v>
          </cell>
          <cell r="AB71">
            <v>0</v>
          </cell>
          <cell r="AC71">
            <v>0</v>
          </cell>
          <cell r="AD71">
            <v>0</v>
          </cell>
          <cell r="AE71">
            <v>0</v>
          </cell>
          <cell r="AF71">
            <v>2135491.07142857</v>
          </cell>
          <cell r="AG71">
            <v>0</v>
          </cell>
          <cell r="AH71">
            <v>0</v>
          </cell>
          <cell r="AI71">
            <v>0</v>
          </cell>
          <cell r="AJ71">
            <v>0</v>
          </cell>
          <cell r="AK71">
            <v>0</v>
          </cell>
          <cell r="AL71">
            <v>0</v>
          </cell>
          <cell r="AM71">
            <v>0</v>
          </cell>
          <cell r="AN71">
            <v>0</v>
          </cell>
          <cell r="AO71">
            <v>0</v>
          </cell>
          <cell r="AP71">
            <v>0</v>
          </cell>
          <cell r="AQ71">
            <v>3000000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5224777.07142857</v>
          </cell>
          <cell r="BF71">
            <v>0</v>
          </cell>
          <cell r="BG71">
            <v>0</v>
          </cell>
          <cell r="BH71">
            <v>0</v>
          </cell>
          <cell r="BI71">
            <v>0</v>
          </cell>
          <cell r="BJ71">
            <v>0</v>
          </cell>
          <cell r="BK71">
            <v>0</v>
          </cell>
          <cell r="BL71">
            <v>0</v>
          </cell>
          <cell r="BM71">
            <v>0</v>
          </cell>
          <cell r="BN71">
            <v>0</v>
          </cell>
          <cell r="BO71">
            <v>0</v>
          </cell>
          <cell r="BP71">
            <v>89286</v>
          </cell>
          <cell r="BQ71">
            <v>5135491.07142857</v>
          </cell>
          <cell r="BR71">
            <v>15500000</v>
          </cell>
          <cell r="BS71">
            <v>0</v>
          </cell>
          <cell r="BT71">
            <v>0</v>
          </cell>
          <cell r="BU71">
            <v>0</v>
          </cell>
          <cell r="BV71">
            <v>15500000</v>
          </cell>
          <cell r="BW71">
            <v>0</v>
          </cell>
          <cell r="BX71">
            <v>0</v>
          </cell>
          <cell r="BY71">
            <v>5224777</v>
          </cell>
          <cell r="BZ71">
            <v>0</v>
          </cell>
          <cell r="CA71">
            <v>0</v>
          </cell>
          <cell r="CB71">
            <v>5224777</v>
          </cell>
          <cell r="CC71">
            <v>0</v>
          </cell>
          <cell r="CD71">
            <v>5224777</v>
          </cell>
          <cell r="CE71">
            <v>0</v>
          </cell>
          <cell r="CF71" t="str">
            <v>medigo.ngankhanh.ha@gmail.com</v>
          </cell>
          <cell r="CG71" t="str">
            <v/>
          </cell>
          <cell r="CH71">
            <v>9</v>
          </cell>
          <cell r="CI71">
            <v>0</v>
          </cell>
          <cell r="CJ71">
            <v>23</v>
          </cell>
          <cell r="CK71">
            <v>6</v>
          </cell>
          <cell r="CL71">
            <v>2025</v>
          </cell>
          <cell r="CM71">
            <v>0</v>
          </cell>
          <cell r="CN71">
            <v>-23150</v>
          </cell>
          <cell r="CO71">
            <v>0</v>
          </cell>
          <cell r="CP71">
            <v>0</v>
          </cell>
          <cell r="CQ71">
            <v>0</v>
          </cell>
          <cell r="CR71">
            <v>0</v>
          </cell>
          <cell r="CS71">
            <v>0</v>
          </cell>
          <cell r="CT71">
            <v>0</v>
          </cell>
          <cell r="CU71">
            <v>0</v>
          </cell>
          <cell r="CV71">
            <v>6000000</v>
          </cell>
          <cell r="CW71">
            <v>0</v>
          </cell>
          <cell r="CX71" t="str">
            <v/>
          </cell>
          <cell r="CY71" t="str">
            <v>;</v>
          </cell>
          <cell r="CZ71">
            <v>0</v>
          </cell>
          <cell r="DA71" t="str">
            <v>Hạ Ngân Khánh</v>
          </cell>
          <cell r="DB71">
            <v>9</v>
          </cell>
          <cell r="DC71">
            <v>7.8666666666666698</v>
          </cell>
          <cell r="DD71">
            <v>59.533333333333303</v>
          </cell>
          <cell r="DE71">
            <v>210714.285714286</v>
          </cell>
          <cell r="DF71">
            <v>2391964.2857142901</v>
          </cell>
          <cell r="DG71">
            <v>2763393</v>
          </cell>
          <cell r="DH71">
            <v>0</v>
          </cell>
          <cell r="DI71">
            <v>0</v>
          </cell>
        </row>
        <row r="72">
          <cell r="D72" t="str">
            <v>Nguyễn Trúc Linh</v>
          </cell>
          <cell r="E72" t="str">
            <v>HĐLĐ</v>
          </cell>
          <cell r="F72" t="str">
            <v>Rạch Bùng Binh</v>
          </cell>
          <cell r="G72" t="str">
            <v>DSBC</v>
          </cell>
          <cell r="H72" t="str">
            <v>26/04/2025</v>
          </cell>
          <cell r="I72" t="str">
            <v>109006916698</v>
          </cell>
          <cell r="J72" t="str">
            <v>Vietinbank</v>
          </cell>
          <cell r="K72">
            <v>28</v>
          </cell>
          <cell r="L72">
            <v>11</v>
          </cell>
          <cell r="M72">
            <v>96.233333333333306</v>
          </cell>
          <cell r="N72">
            <v>0</v>
          </cell>
          <cell r="O72">
            <v>0</v>
          </cell>
          <cell r="P72">
            <v>0</v>
          </cell>
          <cell r="Q72">
            <v>0</v>
          </cell>
          <cell r="R72">
            <v>0</v>
          </cell>
          <cell r="S72">
            <v>0</v>
          </cell>
          <cell r="T72">
            <v>196428.57142857101</v>
          </cell>
          <cell r="U72">
            <v>0</v>
          </cell>
          <cell r="V72">
            <v>0</v>
          </cell>
          <cell r="W72">
            <v>0</v>
          </cell>
          <cell r="X72">
            <v>0</v>
          </cell>
          <cell r="Y72">
            <v>0</v>
          </cell>
          <cell r="Z72">
            <v>0</v>
          </cell>
          <cell r="AA72">
            <v>6000000</v>
          </cell>
          <cell r="AB72">
            <v>0</v>
          </cell>
          <cell r="AC72">
            <v>0</v>
          </cell>
          <cell r="AD72">
            <v>0</v>
          </cell>
          <cell r="AE72">
            <v>2577678.57142857</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2774107.1428571399</v>
          </cell>
          <cell r="BF72">
            <v>0</v>
          </cell>
          <cell r="BG72">
            <v>0</v>
          </cell>
          <cell r="BH72">
            <v>0</v>
          </cell>
          <cell r="BI72">
            <v>0</v>
          </cell>
          <cell r="BJ72">
            <v>0</v>
          </cell>
          <cell r="BK72">
            <v>0</v>
          </cell>
          <cell r="BL72">
            <v>0</v>
          </cell>
          <cell r="BM72">
            <v>0</v>
          </cell>
          <cell r="BN72">
            <v>0</v>
          </cell>
          <cell r="BO72">
            <v>0</v>
          </cell>
          <cell r="BP72">
            <v>196428.57142857101</v>
          </cell>
          <cell r="BQ72">
            <v>2577678.57142857</v>
          </cell>
          <cell r="BR72">
            <v>15500000</v>
          </cell>
          <cell r="BS72">
            <v>0</v>
          </cell>
          <cell r="BT72">
            <v>0</v>
          </cell>
          <cell r="BU72">
            <v>0</v>
          </cell>
          <cell r="BV72">
            <v>15500000</v>
          </cell>
          <cell r="BW72">
            <v>0</v>
          </cell>
          <cell r="BX72">
            <v>0</v>
          </cell>
          <cell r="BY72">
            <v>2774107</v>
          </cell>
          <cell r="BZ72">
            <v>0</v>
          </cell>
          <cell r="CA72">
            <v>0</v>
          </cell>
          <cell r="CB72">
            <v>2774107</v>
          </cell>
          <cell r="CC72">
            <v>0</v>
          </cell>
          <cell r="CD72">
            <v>2774107</v>
          </cell>
          <cell r="CE72">
            <v>0</v>
          </cell>
          <cell r="CF72" t="str">
            <v>medigo.truclinh.nguyen@gmail.com</v>
          </cell>
          <cell r="CG72">
            <v>0</v>
          </cell>
          <cell r="CH72">
            <v>12</v>
          </cell>
          <cell r="CI72">
            <v>0</v>
          </cell>
          <cell r="CJ72">
            <v>26</v>
          </cell>
          <cell r="CK72">
            <v>4</v>
          </cell>
          <cell r="CL72">
            <v>2025</v>
          </cell>
          <cell r="CM72">
            <v>0</v>
          </cell>
          <cell r="CN72">
            <v>-23148</v>
          </cell>
          <cell r="CO72">
            <v>0</v>
          </cell>
          <cell r="CP72">
            <v>0</v>
          </cell>
          <cell r="CQ72">
            <v>0</v>
          </cell>
          <cell r="CR72">
            <v>0</v>
          </cell>
          <cell r="CS72">
            <v>0</v>
          </cell>
          <cell r="CT72">
            <v>0</v>
          </cell>
          <cell r="CU72">
            <v>0</v>
          </cell>
          <cell r="CV72">
            <v>6000000</v>
          </cell>
          <cell r="CW72">
            <v>0</v>
          </cell>
          <cell r="CX72">
            <v>0</v>
          </cell>
          <cell r="CY72" t="str">
            <v>; 0</v>
          </cell>
          <cell r="CZ72">
            <v>0</v>
          </cell>
          <cell r="DA72" t="str">
            <v>Nguyễn Trúc Linh</v>
          </cell>
          <cell r="DB72">
            <v>17</v>
          </cell>
          <cell r="DC72">
            <v>158.76666666666699</v>
          </cell>
          <cell r="DD72">
            <v>0.7</v>
          </cell>
          <cell r="DE72">
            <v>2577678.57142857</v>
          </cell>
          <cell r="DF72">
            <v>0</v>
          </cell>
          <cell r="DG72">
            <v>2774107</v>
          </cell>
          <cell r="DH72">
            <v>0</v>
          </cell>
          <cell r="DI72">
            <v>0</v>
          </cell>
        </row>
        <row r="73">
          <cell r="D73" t="str">
            <v>Phan Công Vũ Tài</v>
          </cell>
          <cell r="E73" t="str">
            <v>HĐLĐ</v>
          </cell>
          <cell r="F73" t="str">
            <v>Rạch Bùng Binh</v>
          </cell>
          <cell r="G73" t="str">
            <v>DSBC</v>
          </cell>
          <cell r="H73" t="str">
            <v>26/01/2026</v>
          </cell>
          <cell r="I73" t="str">
            <v>02446989901</v>
          </cell>
          <cell r="J73" t="str">
            <v>Tp Bank</v>
          </cell>
          <cell r="K73">
            <v>28</v>
          </cell>
          <cell r="L73">
            <v>12</v>
          </cell>
          <cell r="M73">
            <v>137.416666666667</v>
          </cell>
          <cell r="N73">
            <v>18</v>
          </cell>
          <cell r="O73">
            <v>0</v>
          </cell>
          <cell r="P73">
            <v>0</v>
          </cell>
          <cell r="Q73">
            <v>0</v>
          </cell>
          <cell r="R73">
            <v>0</v>
          </cell>
          <cell r="S73">
            <v>0</v>
          </cell>
          <cell r="T73">
            <v>214285.714285714</v>
          </cell>
          <cell r="U73">
            <v>0</v>
          </cell>
          <cell r="V73">
            <v>0</v>
          </cell>
          <cell r="W73">
            <v>0</v>
          </cell>
          <cell r="X73">
            <v>0</v>
          </cell>
          <cell r="Y73">
            <v>0</v>
          </cell>
          <cell r="Z73">
            <v>0</v>
          </cell>
          <cell r="AA73">
            <v>5310000</v>
          </cell>
          <cell r="AB73">
            <v>0</v>
          </cell>
          <cell r="AC73">
            <v>0</v>
          </cell>
          <cell r="AD73">
            <v>0</v>
          </cell>
          <cell r="AE73">
            <v>3257511.1607142901</v>
          </cell>
          <cell r="AF73">
            <v>640044.64285714296</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4111841.5178571399</v>
          </cell>
          <cell r="BF73">
            <v>0</v>
          </cell>
          <cell r="BG73">
            <v>0</v>
          </cell>
          <cell r="BH73">
            <v>0</v>
          </cell>
          <cell r="BI73">
            <v>0</v>
          </cell>
          <cell r="BJ73">
            <v>0</v>
          </cell>
          <cell r="BK73">
            <v>0</v>
          </cell>
          <cell r="BL73">
            <v>0</v>
          </cell>
          <cell r="BM73">
            <v>0</v>
          </cell>
          <cell r="BN73">
            <v>0</v>
          </cell>
          <cell r="BO73">
            <v>0</v>
          </cell>
          <cell r="BP73">
            <v>214285.714285714</v>
          </cell>
          <cell r="BQ73">
            <v>3897555.80357143</v>
          </cell>
          <cell r="BR73">
            <v>15500000</v>
          </cell>
          <cell r="BS73">
            <v>0</v>
          </cell>
          <cell r="BT73">
            <v>0</v>
          </cell>
          <cell r="BU73">
            <v>0</v>
          </cell>
          <cell r="BV73">
            <v>15500000</v>
          </cell>
          <cell r="BW73">
            <v>0</v>
          </cell>
          <cell r="BX73">
            <v>0</v>
          </cell>
          <cell r="BY73">
            <v>4111842</v>
          </cell>
          <cell r="BZ73">
            <v>0</v>
          </cell>
          <cell r="CA73">
            <v>0</v>
          </cell>
          <cell r="CB73">
            <v>4111842</v>
          </cell>
          <cell r="CC73">
            <v>0</v>
          </cell>
          <cell r="CD73">
            <v>4111842</v>
          </cell>
          <cell r="CE73">
            <v>0</v>
          </cell>
          <cell r="CF73" t="str">
            <v>tai.phan@medigoapp.com</v>
          </cell>
          <cell r="CG73" t="str">
            <v/>
          </cell>
          <cell r="CH73">
            <v>4</v>
          </cell>
          <cell r="CI73">
            <v>0</v>
          </cell>
          <cell r="CJ73">
            <v>26</v>
          </cell>
          <cell r="CK73">
            <v>1</v>
          </cell>
          <cell r="CL73">
            <v>2026</v>
          </cell>
          <cell r="CM73">
            <v>0</v>
          </cell>
          <cell r="CN73">
            <v>-23157</v>
          </cell>
          <cell r="CO73">
            <v>0</v>
          </cell>
          <cell r="CP73">
            <v>0</v>
          </cell>
          <cell r="CQ73">
            <v>0</v>
          </cell>
          <cell r="CR73">
            <v>0</v>
          </cell>
          <cell r="CS73">
            <v>0</v>
          </cell>
          <cell r="CT73">
            <v>0</v>
          </cell>
          <cell r="CU73">
            <v>0</v>
          </cell>
          <cell r="CV73">
            <v>5310000</v>
          </cell>
          <cell r="CW73">
            <v>0</v>
          </cell>
          <cell r="CX73" t="str">
            <v/>
          </cell>
          <cell r="CY73" t="str">
            <v>;</v>
          </cell>
          <cell r="CZ73">
            <v>0</v>
          </cell>
          <cell r="DA73" t="str">
            <v>Phan Công Vũ Tài</v>
          </cell>
          <cell r="DB73">
            <v>10</v>
          </cell>
          <cell r="DC73">
            <v>104.95</v>
          </cell>
          <cell r="DD73">
            <v>0.58333333333333304</v>
          </cell>
          <cell r="DE73">
            <v>2487877.2321428601</v>
          </cell>
          <cell r="DF73">
            <v>20742.1875</v>
          </cell>
          <cell r="DG73">
            <v>2812705</v>
          </cell>
          <cell r="DH73">
            <v>0</v>
          </cell>
          <cell r="DI73">
            <v>0</v>
          </cell>
        </row>
        <row r="74">
          <cell r="D74" t="str">
            <v>Hồ Tấn Nguyên</v>
          </cell>
          <cell r="E74" t="str">
            <v>HĐTV</v>
          </cell>
          <cell r="F74" t="str">
            <v>Nguyễn Chí Thanh</v>
          </cell>
          <cell r="G74" t="str">
            <v>DSTV</v>
          </cell>
          <cell r="H74" t="str">
            <v>20/3/2026</v>
          </cell>
          <cell r="I74" t="str">
            <v>1303032027</v>
          </cell>
          <cell r="J74" t="str">
            <v>BIDV</v>
          </cell>
          <cell r="K74">
            <v>28</v>
          </cell>
          <cell r="L74">
            <v>3</v>
          </cell>
          <cell r="M74">
            <v>0</v>
          </cell>
          <cell r="N74">
            <v>24</v>
          </cell>
          <cell r="O74">
            <v>0</v>
          </cell>
          <cell r="P74">
            <v>0</v>
          </cell>
          <cell r="Q74">
            <v>0</v>
          </cell>
          <cell r="R74">
            <v>0</v>
          </cell>
          <cell r="S74">
            <v>0</v>
          </cell>
          <cell r="T74">
            <v>53571.428571428602</v>
          </cell>
          <cell r="U74">
            <v>0</v>
          </cell>
          <cell r="V74">
            <v>0</v>
          </cell>
          <cell r="W74">
            <v>0</v>
          </cell>
          <cell r="X74">
            <v>0</v>
          </cell>
          <cell r="Y74">
            <v>0</v>
          </cell>
          <cell r="Z74">
            <v>0</v>
          </cell>
          <cell r="AA74">
            <v>5100000</v>
          </cell>
          <cell r="AB74">
            <v>0</v>
          </cell>
          <cell r="AC74">
            <v>0</v>
          </cell>
          <cell r="AD74">
            <v>0</v>
          </cell>
          <cell r="AE74">
            <v>0</v>
          </cell>
          <cell r="AF74">
            <v>819642.85714285704</v>
          </cell>
          <cell r="AG74">
            <v>0</v>
          </cell>
          <cell r="AH74">
            <v>0</v>
          </cell>
          <cell r="AI74">
            <v>0</v>
          </cell>
          <cell r="AJ74">
            <v>0</v>
          </cell>
          <cell r="AK74">
            <v>0</v>
          </cell>
          <cell r="AL74">
            <v>0</v>
          </cell>
          <cell r="AM74">
            <v>0</v>
          </cell>
          <cell r="AN74">
            <v>0</v>
          </cell>
          <cell r="AO74">
            <v>0</v>
          </cell>
          <cell r="AP74">
            <v>0</v>
          </cell>
          <cell r="AQ74">
            <v>0</v>
          </cell>
          <cell r="AR74">
            <v>873214</v>
          </cell>
          <cell r="AS74">
            <v>0</v>
          </cell>
          <cell r="AT74">
            <v>0</v>
          </cell>
          <cell r="AU74">
            <v>0</v>
          </cell>
          <cell r="AV74">
            <v>0</v>
          </cell>
          <cell r="AW74">
            <v>0</v>
          </cell>
          <cell r="AX74">
            <v>0</v>
          </cell>
          <cell r="AY74">
            <v>0</v>
          </cell>
          <cell r="AZ74">
            <v>0</v>
          </cell>
          <cell r="BA74">
            <v>0</v>
          </cell>
          <cell r="BB74">
            <v>0</v>
          </cell>
          <cell r="BC74">
            <v>0</v>
          </cell>
          <cell r="BD74">
            <v>0</v>
          </cell>
          <cell r="BE74">
            <v>1746428.2857142901</v>
          </cell>
          <cell r="BF74">
            <v>0</v>
          </cell>
          <cell r="BG74">
            <v>0</v>
          </cell>
          <cell r="BH74">
            <v>0</v>
          </cell>
          <cell r="BI74">
            <v>0</v>
          </cell>
          <cell r="BJ74">
            <v>0</v>
          </cell>
          <cell r="BK74">
            <v>0</v>
          </cell>
          <cell r="BL74">
            <v>0</v>
          </cell>
          <cell r="BM74">
            <v>0</v>
          </cell>
          <cell r="BN74">
            <v>0</v>
          </cell>
          <cell r="BO74">
            <v>0</v>
          </cell>
          <cell r="BP74">
            <v>53571.428571428602</v>
          </cell>
          <cell r="BQ74">
            <v>1692856.8571428601</v>
          </cell>
          <cell r="BR74">
            <v>0</v>
          </cell>
          <cell r="BS74">
            <v>0</v>
          </cell>
          <cell r="BT74">
            <v>0</v>
          </cell>
          <cell r="BU74">
            <v>0</v>
          </cell>
          <cell r="BV74">
            <v>0</v>
          </cell>
          <cell r="BW74">
            <v>1692856.8571428601</v>
          </cell>
          <cell r="BX74">
            <v>0</v>
          </cell>
          <cell r="BY74">
            <v>1746428</v>
          </cell>
          <cell r="BZ74">
            <v>0</v>
          </cell>
          <cell r="CA74">
            <v>0</v>
          </cell>
          <cell r="CB74">
            <v>1746428</v>
          </cell>
          <cell r="CC74">
            <v>0</v>
          </cell>
          <cell r="CD74">
            <v>1746428</v>
          </cell>
          <cell r="CE74">
            <v>0</v>
          </cell>
          <cell r="CF74" t="str">
            <v>nguyen.ho@medigoapp.com</v>
          </cell>
          <cell r="CG74" t="str">
            <v/>
          </cell>
          <cell r="CH74">
            <v>4</v>
          </cell>
          <cell r="CI74">
            <v>2.5</v>
          </cell>
          <cell r="CJ74">
            <v>20</v>
          </cell>
          <cell r="CK74">
            <v>3</v>
          </cell>
          <cell r="CL74">
            <v>2026</v>
          </cell>
          <cell r="CM74">
            <v>0</v>
          </cell>
          <cell r="CN74">
            <v>-23159</v>
          </cell>
          <cell r="CO74">
            <v>0</v>
          </cell>
          <cell r="CP74">
            <v>0</v>
          </cell>
          <cell r="CQ74">
            <v>0</v>
          </cell>
          <cell r="CR74">
            <v>0</v>
          </cell>
          <cell r="CS74">
            <v>0</v>
          </cell>
          <cell r="CT74">
            <v>0</v>
          </cell>
          <cell r="CU74">
            <v>0</v>
          </cell>
          <cell r="CV74">
            <v>5100000</v>
          </cell>
          <cell r="CW74">
            <v>0</v>
          </cell>
          <cell r="CX74" t="str">
            <v/>
          </cell>
          <cell r="CY74" t="str">
            <v>;</v>
          </cell>
          <cell r="CZ74">
            <v>0</v>
          </cell>
          <cell r="DA74" t="str">
            <v>Hồ Tấn Nguyên</v>
          </cell>
          <cell r="DB74">
            <v>25</v>
          </cell>
          <cell r="DC74">
            <v>2.75</v>
          </cell>
          <cell r="DD74">
            <v>224.98333333333301</v>
          </cell>
          <cell r="DE74">
            <v>62611.607142857101</v>
          </cell>
          <cell r="DF74">
            <v>7683582.5892857099</v>
          </cell>
          <cell r="DG74">
            <v>7946483</v>
          </cell>
          <cell r="DH74">
            <v>0</v>
          </cell>
          <cell r="DI74">
            <v>0</v>
          </cell>
        </row>
        <row r="75">
          <cell r="D75" t="str">
            <v>Nguyễn Mẫn Tiệp</v>
          </cell>
          <cell r="E75" t="str">
            <v>HĐCTV</v>
          </cell>
          <cell r="F75" t="str">
            <v>Rạch Bùng Binh</v>
          </cell>
          <cell r="G75" t="str">
            <v>DSHV</v>
          </cell>
          <cell r="H75" t="str">
            <v>10/3/2026</v>
          </cell>
          <cell r="I75" t="str">
            <v>1015496176</v>
          </cell>
          <cell r="J75" t="str">
            <v>Vietcombank</v>
          </cell>
          <cell r="K75">
            <v>28</v>
          </cell>
          <cell r="L75">
            <v>26</v>
          </cell>
          <cell r="M75">
            <v>182.55</v>
          </cell>
          <cell r="N75">
            <v>87.866666666666703</v>
          </cell>
          <cell r="O75">
            <v>0</v>
          </cell>
          <cell r="P75">
            <v>0</v>
          </cell>
          <cell r="Q75">
            <v>0</v>
          </cell>
          <cell r="R75">
            <v>0</v>
          </cell>
          <cell r="S75">
            <v>0</v>
          </cell>
          <cell r="T75">
            <v>0</v>
          </cell>
          <cell r="U75">
            <v>0</v>
          </cell>
          <cell r="V75">
            <v>0</v>
          </cell>
          <cell r="W75">
            <v>0</v>
          </cell>
          <cell r="X75">
            <v>0</v>
          </cell>
          <cell r="Y75">
            <v>0</v>
          </cell>
          <cell r="Z75">
            <v>0</v>
          </cell>
          <cell r="AA75">
            <v>3000000</v>
          </cell>
          <cell r="AB75">
            <v>0</v>
          </cell>
          <cell r="AC75">
            <v>0</v>
          </cell>
          <cell r="AD75">
            <v>0</v>
          </cell>
          <cell r="AE75">
            <v>2444866.07142857</v>
          </cell>
          <cell r="AF75">
            <v>1765178.57142857</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4210044.6428571399</v>
          </cell>
          <cell r="BF75">
            <v>0</v>
          </cell>
          <cell r="BG75">
            <v>0</v>
          </cell>
          <cell r="BH75">
            <v>0</v>
          </cell>
          <cell r="BI75">
            <v>0</v>
          </cell>
          <cell r="BJ75">
            <v>0</v>
          </cell>
          <cell r="BK75">
            <v>0</v>
          </cell>
          <cell r="BL75">
            <v>0</v>
          </cell>
          <cell r="BM75">
            <v>0</v>
          </cell>
          <cell r="BN75">
            <v>0</v>
          </cell>
          <cell r="BO75">
            <v>0</v>
          </cell>
          <cell r="BP75">
            <v>0</v>
          </cell>
          <cell r="BQ75">
            <v>4210044.6428571399</v>
          </cell>
          <cell r="BR75">
            <v>0</v>
          </cell>
          <cell r="BS75">
            <v>0</v>
          </cell>
          <cell r="BT75">
            <v>0</v>
          </cell>
          <cell r="BU75">
            <v>0</v>
          </cell>
          <cell r="BV75">
            <v>0</v>
          </cell>
          <cell r="BW75">
            <v>4210044.6428571399</v>
          </cell>
          <cell r="BX75">
            <v>421004.46428571403</v>
          </cell>
          <cell r="BY75">
            <v>3789040</v>
          </cell>
          <cell r="BZ75">
            <v>0</v>
          </cell>
          <cell r="CA75">
            <v>0</v>
          </cell>
          <cell r="CB75">
            <v>3789040</v>
          </cell>
          <cell r="CC75">
            <v>0</v>
          </cell>
          <cell r="CD75">
            <v>3789040</v>
          </cell>
          <cell r="CE75">
            <v>0</v>
          </cell>
          <cell r="CF75" t="str">
            <v>tiep.nguyen@medigoapp.com</v>
          </cell>
          <cell r="CG75" t="str">
            <v/>
          </cell>
          <cell r="CH75">
            <v>7</v>
          </cell>
          <cell r="CI75">
            <v>0</v>
          </cell>
          <cell r="CJ75">
            <v>10</v>
          </cell>
          <cell r="CK75">
            <v>3</v>
          </cell>
          <cell r="CL75">
            <v>2026</v>
          </cell>
          <cell r="CM75">
            <v>0</v>
          </cell>
          <cell r="CN75">
            <v>-23159</v>
          </cell>
          <cell r="CO75">
            <v>0</v>
          </cell>
          <cell r="CP75">
            <v>0</v>
          </cell>
          <cell r="CQ75">
            <v>0</v>
          </cell>
          <cell r="CR75">
            <v>0</v>
          </cell>
          <cell r="CS75">
            <v>0</v>
          </cell>
          <cell r="CT75">
            <v>0</v>
          </cell>
          <cell r="CU75">
            <v>0</v>
          </cell>
          <cell r="CV75">
            <v>3000000</v>
          </cell>
          <cell r="CW75">
            <v>0</v>
          </cell>
          <cell r="CX75" t="str">
            <v/>
          </cell>
          <cell r="CY75" t="str">
            <v>;</v>
          </cell>
          <cell r="CZ75">
            <v>0</v>
          </cell>
          <cell r="DA75" t="str">
            <v>Nguyễn Mẫn Tiệp</v>
          </cell>
          <cell r="DB75">
            <v>26</v>
          </cell>
          <cell r="DC75">
            <v>182.55</v>
          </cell>
          <cell r="DD75">
            <v>87.866666666666703</v>
          </cell>
          <cell r="DE75">
            <v>2444866.07142857</v>
          </cell>
          <cell r="DF75">
            <v>1765178.57142857</v>
          </cell>
          <cell r="DG75">
            <v>3789040</v>
          </cell>
          <cell r="DH75">
            <v>0</v>
          </cell>
          <cell r="DI75">
            <v>0</v>
          </cell>
        </row>
        <row r="76">
          <cell r="D76">
            <v>0</v>
          </cell>
          <cell r="E76">
            <v>0</v>
          </cell>
          <cell r="F76">
            <v>0</v>
          </cell>
          <cell r="G76">
            <v>0</v>
          </cell>
          <cell r="H76">
            <v>0</v>
          </cell>
          <cell r="I76">
            <v>0</v>
          </cell>
          <cell r="J76">
            <v>0</v>
          </cell>
          <cell r="K76">
            <v>280</v>
          </cell>
          <cell r="L76">
            <v>144</v>
          </cell>
          <cell r="M76">
            <v>909.35</v>
          </cell>
          <cell r="N76">
            <v>563.4</v>
          </cell>
          <cell r="O76">
            <v>0</v>
          </cell>
          <cell r="P76">
            <v>0</v>
          </cell>
          <cell r="Q76">
            <v>0</v>
          </cell>
          <cell r="R76">
            <v>0</v>
          </cell>
          <cell r="S76">
            <v>5310000</v>
          </cell>
          <cell r="T76">
            <v>2035714.57142857</v>
          </cell>
          <cell r="U76">
            <v>0</v>
          </cell>
          <cell r="V76">
            <v>0</v>
          </cell>
          <cell r="W76">
            <v>0</v>
          </cell>
          <cell r="X76">
            <v>0</v>
          </cell>
          <cell r="Y76">
            <v>0</v>
          </cell>
          <cell r="Z76">
            <v>0</v>
          </cell>
          <cell r="AA76">
            <v>54510000</v>
          </cell>
          <cell r="AB76">
            <v>0</v>
          </cell>
          <cell r="AC76">
            <v>0</v>
          </cell>
          <cell r="AD76">
            <v>0</v>
          </cell>
          <cell r="AE76">
            <v>20698582.589285702</v>
          </cell>
          <cell r="AF76">
            <v>20643616.071428601</v>
          </cell>
          <cell r="AG76">
            <v>0</v>
          </cell>
          <cell r="AH76">
            <v>0</v>
          </cell>
          <cell r="AI76">
            <v>0</v>
          </cell>
          <cell r="AJ76">
            <v>500000</v>
          </cell>
          <cell r="AK76">
            <v>0</v>
          </cell>
          <cell r="AL76">
            <v>0</v>
          </cell>
          <cell r="AM76">
            <v>0</v>
          </cell>
          <cell r="AN76">
            <v>480700</v>
          </cell>
          <cell r="AO76">
            <v>22355</v>
          </cell>
          <cell r="AP76">
            <v>0</v>
          </cell>
          <cell r="AQ76">
            <v>3000000</v>
          </cell>
          <cell r="AR76">
            <v>873214</v>
          </cell>
          <cell r="AS76">
            <v>0</v>
          </cell>
          <cell r="AT76">
            <v>0</v>
          </cell>
          <cell r="AU76">
            <v>0</v>
          </cell>
          <cell r="AV76">
            <v>0</v>
          </cell>
          <cell r="AW76">
            <v>0</v>
          </cell>
          <cell r="AX76">
            <v>0</v>
          </cell>
          <cell r="AY76">
            <v>76000</v>
          </cell>
          <cell r="AZ76">
            <v>0</v>
          </cell>
          <cell r="BA76">
            <v>0</v>
          </cell>
          <cell r="BB76">
            <v>150000</v>
          </cell>
          <cell r="BC76">
            <v>0</v>
          </cell>
          <cell r="BD76">
            <v>0</v>
          </cell>
          <cell r="BE76">
            <v>48028182.232142903</v>
          </cell>
          <cell r="BF76">
            <v>929250</v>
          </cell>
          <cell r="BG76">
            <v>159300</v>
          </cell>
          <cell r="BH76">
            <v>53100</v>
          </cell>
          <cell r="BI76">
            <v>0</v>
          </cell>
          <cell r="BJ76">
            <v>1141650</v>
          </cell>
          <cell r="BK76">
            <v>424800</v>
          </cell>
          <cell r="BL76">
            <v>79650</v>
          </cell>
          <cell r="BM76">
            <v>53100</v>
          </cell>
          <cell r="BN76">
            <v>0</v>
          </cell>
          <cell r="BO76">
            <v>557550</v>
          </cell>
          <cell r="BP76">
            <v>1928571.7142857099</v>
          </cell>
          <cell r="BQ76">
            <v>46099610.517857097</v>
          </cell>
          <cell r="BR76">
            <v>93000000</v>
          </cell>
          <cell r="BS76">
            <v>0</v>
          </cell>
          <cell r="BT76">
            <v>0</v>
          </cell>
          <cell r="BU76">
            <v>557550</v>
          </cell>
          <cell r="BV76">
            <v>93557550</v>
          </cell>
          <cell r="BW76">
            <v>18992742.571428601</v>
          </cell>
          <cell r="BX76">
            <v>1729988.57142857</v>
          </cell>
          <cell r="BY76">
            <v>45740644</v>
          </cell>
          <cell r="BZ76">
            <v>0</v>
          </cell>
          <cell r="CA76">
            <v>0</v>
          </cell>
          <cell r="CB76">
            <v>45740644</v>
          </cell>
          <cell r="CC76">
            <v>0</v>
          </cell>
          <cell r="CD76">
            <v>45740644</v>
          </cell>
          <cell r="CE76">
            <v>0</v>
          </cell>
          <cell r="CF76">
            <v>0</v>
          </cell>
          <cell r="CG76">
            <v>0</v>
          </cell>
          <cell r="CH76">
            <v>0</v>
          </cell>
          <cell r="CI76">
            <v>9.5</v>
          </cell>
          <cell r="CJ76">
            <v>0</v>
          </cell>
          <cell r="CK76">
            <v>0</v>
          </cell>
          <cell r="CL76">
            <v>0</v>
          </cell>
          <cell r="CM76">
            <v>0</v>
          </cell>
          <cell r="CN76">
            <v>-208349</v>
          </cell>
          <cell r="CO76">
            <v>0</v>
          </cell>
          <cell r="CP76">
            <v>0</v>
          </cell>
          <cell r="CQ76">
            <v>1</v>
          </cell>
          <cell r="CR76">
            <v>0</v>
          </cell>
          <cell r="CS76">
            <v>0</v>
          </cell>
          <cell r="CT76">
            <v>0</v>
          </cell>
          <cell r="CU76">
            <v>0</v>
          </cell>
          <cell r="CV76">
            <v>54510000</v>
          </cell>
          <cell r="CW76">
            <v>0</v>
          </cell>
          <cell r="CX76">
            <v>0</v>
          </cell>
          <cell r="CY76">
            <v>0</v>
          </cell>
          <cell r="CZ76">
            <v>0</v>
          </cell>
          <cell r="DA76" t="e">
            <v>#N/A</v>
          </cell>
          <cell r="DB76">
            <v>0</v>
          </cell>
          <cell r="DC76">
            <v>0</v>
          </cell>
          <cell r="DD76">
            <v>0</v>
          </cell>
          <cell r="DE76">
            <v>0</v>
          </cell>
          <cell r="DF76">
            <v>0</v>
          </cell>
          <cell r="DG76">
            <v>0</v>
          </cell>
          <cell r="DH76">
            <v>0</v>
          </cell>
          <cell r="DI76">
            <v>0</v>
          </cell>
        </row>
        <row r="77">
          <cell r="D77" t="str">
            <v>Lê Thị Soạn</v>
          </cell>
          <cell r="E77" t="str">
            <v>HĐLĐ</v>
          </cell>
          <cell r="F77" t="str">
            <v>Đường Láng</v>
          </cell>
          <cell r="G77" t="str">
            <v>DSBC</v>
          </cell>
          <cell r="H77">
            <v>44562</v>
          </cell>
          <cell r="I77" t="str">
            <v>0987524738</v>
          </cell>
          <cell r="J77" t="str">
            <v>Vietinbank</v>
          </cell>
          <cell r="K77">
            <v>28</v>
          </cell>
          <cell r="L77">
            <v>30</v>
          </cell>
          <cell r="M77">
            <v>20.033333333333299</v>
          </cell>
          <cell r="N77">
            <v>286.816666666667</v>
          </cell>
          <cell r="O77">
            <v>0</v>
          </cell>
          <cell r="P77">
            <v>0</v>
          </cell>
          <cell r="Q77">
            <v>0</v>
          </cell>
          <cell r="R77">
            <v>0</v>
          </cell>
          <cell r="S77">
            <v>5310000</v>
          </cell>
          <cell r="T77">
            <v>500000</v>
          </cell>
          <cell r="U77">
            <v>0</v>
          </cell>
          <cell r="V77">
            <v>0</v>
          </cell>
          <cell r="W77">
            <v>0</v>
          </cell>
          <cell r="X77">
            <v>0</v>
          </cell>
          <cell r="Y77">
            <v>0</v>
          </cell>
          <cell r="Z77">
            <v>0</v>
          </cell>
          <cell r="AA77">
            <v>6000000</v>
          </cell>
          <cell r="AB77">
            <v>0</v>
          </cell>
          <cell r="AC77">
            <v>0</v>
          </cell>
          <cell r="AD77">
            <v>0</v>
          </cell>
          <cell r="AE77">
            <v>536607.14285714296</v>
          </cell>
          <cell r="AF77">
            <v>11523883.928571399</v>
          </cell>
          <cell r="AG77">
            <v>0</v>
          </cell>
          <cell r="AH77">
            <v>0</v>
          </cell>
          <cell r="AI77">
            <v>0</v>
          </cell>
          <cell r="AJ77">
            <v>0</v>
          </cell>
          <cell r="AK77">
            <v>0</v>
          </cell>
          <cell r="AL77">
            <v>1665600</v>
          </cell>
          <cell r="AM77">
            <v>2178543</v>
          </cell>
          <cell r="AN77">
            <v>5357700</v>
          </cell>
          <cell r="AO77">
            <v>24575</v>
          </cell>
          <cell r="AP77">
            <v>0</v>
          </cell>
          <cell r="AQ77">
            <v>0</v>
          </cell>
          <cell r="AR77">
            <v>0</v>
          </cell>
          <cell r="AS77">
            <v>0</v>
          </cell>
          <cell r="AT77">
            <v>0</v>
          </cell>
          <cell r="AU77">
            <v>0</v>
          </cell>
          <cell r="AV77">
            <v>0</v>
          </cell>
          <cell r="AW77">
            <v>0</v>
          </cell>
          <cell r="AX77">
            <v>0</v>
          </cell>
          <cell r="AY77">
            <v>6750</v>
          </cell>
          <cell r="AZ77">
            <v>10000</v>
          </cell>
          <cell r="BA77">
            <v>0</v>
          </cell>
          <cell r="BB77">
            <v>100000</v>
          </cell>
          <cell r="BC77">
            <v>0</v>
          </cell>
          <cell r="BD77">
            <v>0</v>
          </cell>
          <cell r="BE77">
            <v>21670159.071428601</v>
          </cell>
          <cell r="BF77">
            <v>929250</v>
          </cell>
          <cell r="BG77">
            <v>159300</v>
          </cell>
          <cell r="BH77">
            <v>53100</v>
          </cell>
          <cell r="BI77">
            <v>0</v>
          </cell>
          <cell r="BJ77">
            <v>1141650</v>
          </cell>
          <cell r="BK77">
            <v>424800</v>
          </cell>
          <cell r="BL77">
            <v>79650</v>
          </cell>
          <cell r="BM77">
            <v>53100</v>
          </cell>
          <cell r="BN77">
            <v>0</v>
          </cell>
          <cell r="BO77">
            <v>557550</v>
          </cell>
          <cell r="BP77">
            <v>500000</v>
          </cell>
          <cell r="BQ77">
            <v>21170159.071428601</v>
          </cell>
          <cell r="BR77">
            <v>15500000</v>
          </cell>
          <cell r="BS77">
            <v>0</v>
          </cell>
          <cell r="BT77">
            <v>0</v>
          </cell>
          <cell r="BU77">
            <v>557550</v>
          </cell>
          <cell r="BV77">
            <v>16057550</v>
          </cell>
          <cell r="BW77">
            <v>5112609.07142857</v>
          </cell>
          <cell r="BX77">
            <v>261261</v>
          </cell>
          <cell r="BY77">
            <v>20851348</v>
          </cell>
          <cell r="BZ77">
            <v>0</v>
          </cell>
          <cell r="CA77">
            <v>0</v>
          </cell>
          <cell r="CB77">
            <v>20851348</v>
          </cell>
          <cell r="CC77">
            <v>0</v>
          </cell>
          <cell r="CD77">
            <v>20851348</v>
          </cell>
          <cell r="CE77">
            <v>0</v>
          </cell>
          <cell r="CF77" t="str">
            <v>medigo.soan.le123@gmail.com</v>
          </cell>
          <cell r="CG77" t="str">
            <v>Vào ca trễ  05/04/2026 : 10.000</v>
          </cell>
          <cell r="CH77">
            <v>2</v>
          </cell>
          <cell r="CI77">
            <v>0</v>
          </cell>
          <cell r="CJ77">
            <v>25</v>
          </cell>
          <cell r="CK77">
            <v>3</v>
          </cell>
          <cell r="CL77">
            <v>2022</v>
          </cell>
          <cell r="CM77">
            <v>0</v>
          </cell>
          <cell r="CN77">
            <v>-23111</v>
          </cell>
          <cell r="CO77">
            <v>0</v>
          </cell>
          <cell r="CP77">
            <v>0</v>
          </cell>
          <cell r="CQ77">
            <v>0</v>
          </cell>
          <cell r="CR77">
            <v>0</v>
          </cell>
          <cell r="CS77">
            <v>0</v>
          </cell>
          <cell r="CT77">
            <v>0</v>
          </cell>
          <cell r="CU77">
            <v>0</v>
          </cell>
          <cell r="CV77">
            <v>6000000</v>
          </cell>
          <cell r="CW77">
            <v>0</v>
          </cell>
          <cell r="CX77" t="str">
            <v>Vào ca trễ  05/04/2026 : 10.000</v>
          </cell>
          <cell r="CY77" t="str">
            <v>; Vào ca trễ  05/04/2026 : 10.000</v>
          </cell>
          <cell r="CZ77">
            <v>0</v>
          </cell>
          <cell r="DA77" t="str">
            <v>Lê Thị Soạn</v>
          </cell>
          <cell r="DB77">
            <v>30</v>
          </cell>
          <cell r="DC77">
            <v>20.033333333333299</v>
          </cell>
          <cell r="DD77">
            <v>286.816666666667</v>
          </cell>
          <cell r="DE77">
            <v>703796.04166666698</v>
          </cell>
          <cell r="DF77">
            <v>15114342.03125</v>
          </cell>
          <cell r="DG77">
            <v>24233230</v>
          </cell>
          <cell r="DH77">
            <v>0</v>
          </cell>
          <cell r="DI77">
            <v>0</v>
          </cell>
        </row>
        <row r="78">
          <cell r="D78" t="str">
            <v>Nguyễn Thị Tâm</v>
          </cell>
          <cell r="E78" t="str">
            <v>HĐLĐ</v>
          </cell>
          <cell r="F78" t="str">
            <v>Đường Láng</v>
          </cell>
          <cell r="G78" t="str">
            <v>DSBC</v>
          </cell>
          <cell r="H78">
            <v>45062</v>
          </cell>
          <cell r="I78" t="str">
            <v>0924479717</v>
          </cell>
          <cell r="J78" t="str">
            <v>Vietinbank</v>
          </cell>
          <cell r="K78">
            <v>28</v>
          </cell>
          <cell r="L78">
            <v>28</v>
          </cell>
          <cell r="M78">
            <v>203.65</v>
          </cell>
          <cell r="N78">
            <v>108.23333333333299</v>
          </cell>
          <cell r="O78">
            <v>0</v>
          </cell>
          <cell r="P78">
            <v>0</v>
          </cell>
          <cell r="Q78">
            <v>0</v>
          </cell>
          <cell r="R78">
            <v>0</v>
          </cell>
          <cell r="S78">
            <v>5310000</v>
          </cell>
          <cell r="T78">
            <v>500000</v>
          </cell>
          <cell r="U78">
            <v>0</v>
          </cell>
          <cell r="V78">
            <v>0</v>
          </cell>
          <cell r="W78">
            <v>0</v>
          </cell>
          <cell r="X78">
            <v>0</v>
          </cell>
          <cell r="Y78">
            <v>0</v>
          </cell>
          <cell r="Z78">
            <v>0</v>
          </cell>
          <cell r="AA78">
            <v>6000000</v>
          </cell>
          <cell r="AB78">
            <v>0</v>
          </cell>
          <cell r="AC78">
            <v>0</v>
          </cell>
          <cell r="AD78">
            <v>0</v>
          </cell>
          <cell r="AE78">
            <v>5454910.7142857099</v>
          </cell>
          <cell r="AF78">
            <v>4348660.7142857099</v>
          </cell>
          <cell r="AG78">
            <v>0</v>
          </cell>
          <cell r="AH78">
            <v>0</v>
          </cell>
          <cell r="AI78">
            <v>0</v>
          </cell>
          <cell r="AJ78">
            <v>0</v>
          </cell>
          <cell r="AK78">
            <v>0</v>
          </cell>
          <cell r="AL78">
            <v>1138400</v>
          </cell>
          <cell r="AM78">
            <v>0</v>
          </cell>
          <cell r="AN78">
            <v>3437400</v>
          </cell>
          <cell r="AO78">
            <v>11080</v>
          </cell>
          <cell r="AP78">
            <v>0</v>
          </cell>
          <cell r="AQ78">
            <v>0</v>
          </cell>
          <cell r="AR78">
            <v>0</v>
          </cell>
          <cell r="AS78">
            <v>0</v>
          </cell>
          <cell r="AT78">
            <v>0</v>
          </cell>
          <cell r="AU78">
            <v>0</v>
          </cell>
          <cell r="AV78">
            <v>0</v>
          </cell>
          <cell r="AW78">
            <v>100000</v>
          </cell>
          <cell r="AX78">
            <v>0</v>
          </cell>
          <cell r="AY78">
            <v>6750</v>
          </cell>
          <cell r="AZ78">
            <v>0</v>
          </cell>
          <cell r="BA78">
            <v>0</v>
          </cell>
          <cell r="BB78">
            <v>100000</v>
          </cell>
          <cell r="BC78">
            <v>0</v>
          </cell>
          <cell r="BD78">
            <v>0</v>
          </cell>
          <cell r="BE78">
            <v>14883701.428571399</v>
          </cell>
          <cell r="BF78">
            <v>929250</v>
          </cell>
          <cell r="BG78">
            <v>159300</v>
          </cell>
          <cell r="BH78">
            <v>53100</v>
          </cell>
          <cell r="BI78">
            <v>0</v>
          </cell>
          <cell r="BJ78">
            <v>1141650</v>
          </cell>
          <cell r="BK78">
            <v>424800</v>
          </cell>
          <cell r="BL78">
            <v>79650</v>
          </cell>
          <cell r="BM78">
            <v>53100</v>
          </cell>
          <cell r="BN78">
            <v>0</v>
          </cell>
          <cell r="BO78">
            <v>557550</v>
          </cell>
          <cell r="BP78">
            <v>500000</v>
          </cell>
          <cell r="BQ78">
            <v>14383701.428571399</v>
          </cell>
          <cell r="BR78">
            <v>15500000</v>
          </cell>
          <cell r="BS78">
            <v>0</v>
          </cell>
          <cell r="BT78">
            <v>0</v>
          </cell>
          <cell r="BU78">
            <v>557550</v>
          </cell>
          <cell r="BV78">
            <v>16057550</v>
          </cell>
          <cell r="BW78">
            <v>0</v>
          </cell>
          <cell r="BX78">
            <v>0</v>
          </cell>
          <cell r="BY78">
            <v>14326151</v>
          </cell>
          <cell r="BZ78">
            <v>0</v>
          </cell>
          <cell r="CA78">
            <v>0</v>
          </cell>
          <cell r="CB78">
            <v>14326151</v>
          </cell>
          <cell r="CC78">
            <v>0</v>
          </cell>
          <cell r="CD78">
            <v>14326151</v>
          </cell>
          <cell r="CE78">
            <v>0</v>
          </cell>
          <cell r="CF78" t="str">
            <v>medigo.tam.nguyen@gmail.com</v>
          </cell>
          <cell r="CG78" t="str">
            <v/>
          </cell>
          <cell r="CH78">
            <v>4</v>
          </cell>
          <cell r="CI78">
            <v>0</v>
          </cell>
          <cell r="CJ78">
            <v>16</v>
          </cell>
          <cell r="CK78">
            <v>5</v>
          </cell>
          <cell r="CL78">
            <v>2023</v>
          </cell>
          <cell r="CM78">
            <v>0</v>
          </cell>
          <cell r="CN78">
            <v>-23125</v>
          </cell>
          <cell r="CO78">
            <v>0</v>
          </cell>
          <cell r="CP78">
            <v>0</v>
          </cell>
          <cell r="CQ78">
            <v>0</v>
          </cell>
          <cell r="CR78">
            <v>0</v>
          </cell>
          <cell r="CS78">
            <v>0</v>
          </cell>
          <cell r="CT78">
            <v>0</v>
          </cell>
          <cell r="CU78">
            <v>0</v>
          </cell>
          <cell r="CV78">
            <v>6000000</v>
          </cell>
          <cell r="CW78">
            <v>0</v>
          </cell>
          <cell r="CX78" t="str">
            <v/>
          </cell>
          <cell r="CY78" t="str">
            <v>;</v>
          </cell>
          <cell r="CZ78">
            <v>0</v>
          </cell>
          <cell r="DA78" t="str">
            <v>Nguyễn Thị Tâm</v>
          </cell>
          <cell r="DB78">
            <v>28</v>
          </cell>
          <cell r="DC78">
            <v>203.65</v>
          </cell>
          <cell r="DD78">
            <v>108.23333333333299</v>
          </cell>
          <cell r="DE78">
            <v>5909486.6071428601</v>
          </cell>
          <cell r="DF78">
            <v>4711049.1071428601</v>
          </cell>
          <cell r="DG78">
            <v>15143116</v>
          </cell>
          <cell r="DH78">
            <v>0</v>
          </cell>
          <cell r="DI78">
            <v>0</v>
          </cell>
        </row>
        <row r="79">
          <cell r="D79" t="str">
            <v>Hứa Thị Kim Thoa</v>
          </cell>
          <cell r="E79" t="str">
            <v>HĐLĐ</v>
          </cell>
          <cell r="F79" t="str">
            <v>Đường Láng</v>
          </cell>
          <cell r="G79" t="str">
            <v>CHT</v>
          </cell>
          <cell r="H79">
            <v>45008</v>
          </cell>
          <cell r="I79" t="str">
            <v>30961328046</v>
          </cell>
          <cell r="J79" t="str">
            <v>TPbank</v>
          </cell>
          <cell r="K79">
            <v>28</v>
          </cell>
          <cell r="L79">
            <v>28</v>
          </cell>
          <cell r="M79">
            <v>44.6666666666667</v>
          </cell>
          <cell r="N79">
            <v>0</v>
          </cell>
          <cell r="O79">
            <v>0</v>
          </cell>
          <cell r="P79">
            <v>0</v>
          </cell>
          <cell r="Q79">
            <v>0</v>
          </cell>
          <cell r="R79">
            <v>0</v>
          </cell>
          <cell r="S79">
            <v>5310000</v>
          </cell>
          <cell r="T79">
            <v>0</v>
          </cell>
          <cell r="U79">
            <v>0</v>
          </cell>
          <cell r="V79">
            <v>0</v>
          </cell>
          <cell r="W79">
            <v>0</v>
          </cell>
          <cell r="X79">
            <v>0</v>
          </cell>
          <cell r="Y79">
            <v>0</v>
          </cell>
          <cell r="Z79">
            <v>0</v>
          </cell>
          <cell r="AA79">
            <v>5500000</v>
          </cell>
          <cell r="AB79">
            <v>0</v>
          </cell>
          <cell r="AC79">
            <v>0</v>
          </cell>
          <cell r="AD79">
            <v>5500000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6750</v>
          </cell>
          <cell r="AZ79">
            <v>10000</v>
          </cell>
          <cell r="BA79">
            <v>0</v>
          </cell>
          <cell r="BB79">
            <v>100000</v>
          </cell>
          <cell r="BC79">
            <v>0</v>
          </cell>
          <cell r="BD79">
            <v>0</v>
          </cell>
          <cell r="BE79">
            <v>5383250</v>
          </cell>
          <cell r="BF79">
            <v>929250</v>
          </cell>
          <cell r="BG79">
            <v>159300</v>
          </cell>
          <cell r="BH79">
            <v>53100</v>
          </cell>
          <cell r="BI79">
            <v>0</v>
          </cell>
          <cell r="BJ79">
            <v>1141650</v>
          </cell>
          <cell r="BK79">
            <v>424800</v>
          </cell>
          <cell r="BL79">
            <v>79650</v>
          </cell>
          <cell r="BM79">
            <v>53100</v>
          </cell>
          <cell r="BN79">
            <v>0</v>
          </cell>
          <cell r="BO79">
            <v>557550</v>
          </cell>
          <cell r="BP79">
            <v>0</v>
          </cell>
          <cell r="BQ79">
            <v>5383250</v>
          </cell>
          <cell r="BR79">
            <v>15500000</v>
          </cell>
          <cell r="BS79">
            <v>0</v>
          </cell>
          <cell r="BT79">
            <v>0</v>
          </cell>
          <cell r="BU79">
            <v>557550</v>
          </cell>
          <cell r="BV79">
            <v>16057550</v>
          </cell>
          <cell r="BW79">
            <v>0</v>
          </cell>
          <cell r="BX79">
            <v>0</v>
          </cell>
          <cell r="BY79">
            <v>4825700</v>
          </cell>
          <cell r="BZ79">
            <v>0</v>
          </cell>
          <cell r="CA79">
            <v>0</v>
          </cell>
          <cell r="CB79">
            <v>4825700</v>
          </cell>
          <cell r="CC79">
            <v>0</v>
          </cell>
          <cell r="CD79">
            <v>4825700</v>
          </cell>
          <cell r="CE79">
            <v>0</v>
          </cell>
          <cell r="CF79" t="str">
            <v>medigo.thoa.hua@gmail.com</v>
          </cell>
          <cell r="CG79" t="str">
            <v>Không đạt chấm điểm Checklist 28/04/2026: 10.000</v>
          </cell>
          <cell r="CH79">
            <v>3</v>
          </cell>
          <cell r="CI79">
            <v>0</v>
          </cell>
          <cell r="CJ79">
            <v>23</v>
          </cell>
          <cell r="CK79">
            <v>3</v>
          </cell>
          <cell r="CL79">
            <v>2023</v>
          </cell>
          <cell r="CM79">
            <v>0</v>
          </cell>
          <cell r="CN79">
            <v>-23123</v>
          </cell>
          <cell r="CO79">
            <v>0</v>
          </cell>
          <cell r="CP79">
            <v>0</v>
          </cell>
          <cell r="CQ79">
            <v>0</v>
          </cell>
          <cell r="CR79">
            <v>0</v>
          </cell>
          <cell r="CS79">
            <v>0</v>
          </cell>
          <cell r="CT79">
            <v>0</v>
          </cell>
          <cell r="CU79">
            <v>0</v>
          </cell>
          <cell r="CV79">
            <v>6000000</v>
          </cell>
          <cell r="CW79">
            <v>0</v>
          </cell>
          <cell r="CX79" t="str">
            <v>Không đạt chấm điểm Checklist 28/04/2026: 10.000</v>
          </cell>
          <cell r="CY79" t="str">
            <v>; Không đạt chấm điểm Checklist 28/04/2026: 10.000</v>
          </cell>
          <cell r="CZ79">
            <v>0</v>
          </cell>
          <cell r="DA79" t="str">
            <v>Hứa Thị Kim Thoa</v>
          </cell>
          <cell r="DB79">
            <v>28</v>
          </cell>
          <cell r="DC79">
            <v>44.6666666666667</v>
          </cell>
          <cell r="DD79">
            <v>0</v>
          </cell>
          <cell r="DE79">
            <v>0</v>
          </cell>
          <cell r="DF79">
            <v>0</v>
          </cell>
          <cell r="DG79">
            <v>4825700</v>
          </cell>
          <cell r="DH79">
            <v>0</v>
          </cell>
          <cell r="DI79">
            <v>0</v>
          </cell>
        </row>
        <row r="80">
          <cell r="D80" t="str">
            <v>Nguyễn Thị Mai Duyên</v>
          </cell>
          <cell r="E80" t="str">
            <v>HĐLĐ</v>
          </cell>
          <cell r="F80" t="str">
            <v>Đường Láng</v>
          </cell>
          <cell r="G80" t="str">
            <v>DSBC</v>
          </cell>
          <cell r="H80" t="str">
            <v>21/03/2025</v>
          </cell>
          <cell r="I80" t="str">
            <v>51016102001</v>
          </cell>
          <cell r="J80" t="str">
            <v>VP Bank</v>
          </cell>
          <cell r="K80">
            <v>28</v>
          </cell>
          <cell r="L80">
            <v>27</v>
          </cell>
          <cell r="M80">
            <v>161.066666666667</v>
          </cell>
          <cell r="N80">
            <v>138.61666666666699</v>
          </cell>
          <cell r="O80">
            <v>0</v>
          </cell>
          <cell r="P80">
            <v>0</v>
          </cell>
          <cell r="Q80">
            <v>0</v>
          </cell>
          <cell r="R80">
            <v>0</v>
          </cell>
          <cell r="S80">
            <v>5310000</v>
          </cell>
          <cell r="T80">
            <v>482142.85714285698</v>
          </cell>
          <cell r="U80">
            <v>0</v>
          </cell>
          <cell r="V80">
            <v>0</v>
          </cell>
          <cell r="W80">
            <v>0</v>
          </cell>
          <cell r="X80">
            <v>0</v>
          </cell>
          <cell r="Y80">
            <v>0</v>
          </cell>
          <cell r="Z80">
            <v>0</v>
          </cell>
          <cell r="AA80">
            <v>6000000</v>
          </cell>
          <cell r="AB80">
            <v>0</v>
          </cell>
          <cell r="AC80">
            <v>0</v>
          </cell>
          <cell r="AD80">
            <v>0</v>
          </cell>
          <cell r="AE80">
            <v>4314285.7142857201</v>
          </cell>
          <cell r="AF80">
            <v>5569419.6428571399</v>
          </cell>
          <cell r="AG80">
            <v>0</v>
          </cell>
          <cell r="AH80">
            <v>0</v>
          </cell>
          <cell r="AI80">
            <v>0</v>
          </cell>
          <cell r="AJ80">
            <v>0</v>
          </cell>
          <cell r="AK80">
            <v>0</v>
          </cell>
          <cell r="AL80">
            <v>1694400</v>
          </cell>
          <cell r="AM80">
            <v>3079438</v>
          </cell>
          <cell r="AN80">
            <v>5105700</v>
          </cell>
          <cell r="AO80">
            <v>21510</v>
          </cell>
          <cell r="AP80">
            <v>0</v>
          </cell>
          <cell r="AQ80">
            <v>0</v>
          </cell>
          <cell r="AR80">
            <v>0</v>
          </cell>
          <cell r="AS80">
            <v>0</v>
          </cell>
          <cell r="AT80">
            <v>0</v>
          </cell>
          <cell r="AU80">
            <v>0</v>
          </cell>
          <cell r="AV80">
            <v>0</v>
          </cell>
          <cell r="AW80">
            <v>0</v>
          </cell>
          <cell r="AX80">
            <v>0</v>
          </cell>
          <cell r="AY80">
            <v>6750</v>
          </cell>
          <cell r="AZ80">
            <v>0</v>
          </cell>
          <cell r="BA80">
            <v>0</v>
          </cell>
          <cell r="BB80">
            <v>0</v>
          </cell>
          <cell r="BC80">
            <v>0</v>
          </cell>
          <cell r="BD80">
            <v>0</v>
          </cell>
          <cell r="BE80">
            <v>20260146.214285702</v>
          </cell>
          <cell r="BF80">
            <v>929250</v>
          </cell>
          <cell r="BG80">
            <v>159300</v>
          </cell>
          <cell r="BH80">
            <v>53100</v>
          </cell>
          <cell r="BI80">
            <v>0</v>
          </cell>
          <cell r="BJ80">
            <v>1141650</v>
          </cell>
          <cell r="BK80">
            <v>424800</v>
          </cell>
          <cell r="BL80">
            <v>79650</v>
          </cell>
          <cell r="BM80">
            <v>53100</v>
          </cell>
          <cell r="BN80">
            <v>0</v>
          </cell>
          <cell r="BO80">
            <v>557550</v>
          </cell>
          <cell r="BP80">
            <v>482142.85714285698</v>
          </cell>
          <cell r="BQ80">
            <v>19778003.357142899</v>
          </cell>
          <cell r="BR80">
            <v>15500000</v>
          </cell>
          <cell r="BS80">
            <v>0</v>
          </cell>
          <cell r="BT80">
            <v>0</v>
          </cell>
          <cell r="BU80">
            <v>557550</v>
          </cell>
          <cell r="BV80">
            <v>16057550</v>
          </cell>
          <cell r="BW80">
            <v>3720453.3571428601</v>
          </cell>
          <cell r="BX80">
            <v>186023</v>
          </cell>
          <cell r="BY80">
            <v>19516573</v>
          </cell>
          <cell r="BZ80">
            <v>0</v>
          </cell>
          <cell r="CA80">
            <v>0</v>
          </cell>
          <cell r="CB80">
            <v>19516573</v>
          </cell>
          <cell r="CC80">
            <v>0</v>
          </cell>
          <cell r="CD80">
            <v>19516573</v>
          </cell>
          <cell r="CE80">
            <v>0</v>
          </cell>
          <cell r="CF80" t="str">
            <v>medigo.maiduyen.nguyen@gmail.com</v>
          </cell>
          <cell r="CG80" t="str">
            <v/>
          </cell>
          <cell r="CH80">
            <v>10</v>
          </cell>
          <cell r="CI80">
            <v>0</v>
          </cell>
          <cell r="CJ80">
            <v>21</v>
          </cell>
          <cell r="CK80">
            <v>3</v>
          </cell>
          <cell r="CL80">
            <v>2025</v>
          </cell>
          <cell r="CM80">
            <v>0</v>
          </cell>
          <cell r="CN80">
            <v>-23147</v>
          </cell>
          <cell r="CO80">
            <v>0</v>
          </cell>
          <cell r="CP80">
            <v>0</v>
          </cell>
          <cell r="CQ80">
            <v>0</v>
          </cell>
          <cell r="CR80">
            <v>0</v>
          </cell>
          <cell r="CS80">
            <v>0</v>
          </cell>
          <cell r="CT80">
            <v>0</v>
          </cell>
          <cell r="CU80">
            <v>0</v>
          </cell>
          <cell r="CV80">
            <v>6000000</v>
          </cell>
          <cell r="CW80">
            <v>0</v>
          </cell>
          <cell r="CX80" t="str">
            <v/>
          </cell>
          <cell r="CY80" t="str">
            <v>;</v>
          </cell>
          <cell r="CZ80">
            <v>0</v>
          </cell>
          <cell r="DA80" t="str">
            <v>Nguyễn Thị Mai Duyên</v>
          </cell>
          <cell r="DB80">
            <v>27</v>
          </cell>
          <cell r="DC80">
            <v>161.066666666667</v>
          </cell>
          <cell r="DD80">
            <v>138.61666666666699</v>
          </cell>
          <cell r="DE80">
            <v>4314285.7142857201</v>
          </cell>
          <cell r="DF80">
            <v>5569419.6428571399</v>
          </cell>
          <cell r="DG80">
            <v>19516573</v>
          </cell>
          <cell r="DH80">
            <v>0</v>
          </cell>
          <cell r="DI80">
            <v>0</v>
          </cell>
        </row>
        <row r="81">
          <cell r="D81" t="str">
            <v>Trần Ngọc Dung</v>
          </cell>
          <cell r="E81" t="str">
            <v>HĐTV</v>
          </cell>
          <cell r="F81" t="str">
            <v>Đường Láng</v>
          </cell>
          <cell r="G81" t="str">
            <v>DSTV</v>
          </cell>
          <cell r="H81" t="str">
            <v>10/3/2026</v>
          </cell>
          <cell r="I81" t="str">
            <v>19036814716010</v>
          </cell>
          <cell r="J81" t="str">
            <v>Techcombank</v>
          </cell>
          <cell r="K81">
            <v>28</v>
          </cell>
          <cell r="L81">
            <v>27</v>
          </cell>
          <cell r="M81">
            <v>225.933333333333</v>
          </cell>
          <cell r="N81">
            <v>90.433333333333294</v>
          </cell>
          <cell r="O81">
            <v>0</v>
          </cell>
          <cell r="P81">
            <v>0</v>
          </cell>
          <cell r="Q81">
            <v>0</v>
          </cell>
          <cell r="R81">
            <v>0</v>
          </cell>
          <cell r="S81">
            <v>0</v>
          </cell>
          <cell r="T81">
            <v>482142.85714285698</v>
          </cell>
          <cell r="U81">
            <v>0</v>
          </cell>
          <cell r="V81">
            <v>0</v>
          </cell>
          <cell r="W81">
            <v>0</v>
          </cell>
          <cell r="X81">
            <v>0</v>
          </cell>
          <cell r="Y81">
            <v>0</v>
          </cell>
          <cell r="Z81">
            <v>0</v>
          </cell>
          <cell r="AA81">
            <v>5100000</v>
          </cell>
          <cell r="AB81">
            <v>0</v>
          </cell>
          <cell r="AC81">
            <v>0</v>
          </cell>
          <cell r="AD81">
            <v>0</v>
          </cell>
          <cell r="AE81">
            <v>5144017.8571428601</v>
          </cell>
          <cell r="AF81">
            <v>3088459.82142857</v>
          </cell>
          <cell r="AG81">
            <v>0</v>
          </cell>
          <cell r="AH81">
            <v>0</v>
          </cell>
          <cell r="AI81">
            <v>0</v>
          </cell>
          <cell r="AJ81">
            <v>0</v>
          </cell>
          <cell r="AK81">
            <v>0</v>
          </cell>
          <cell r="AL81">
            <v>0</v>
          </cell>
          <cell r="AM81">
            <v>0</v>
          </cell>
          <cell r="AN81">
            <v>1508300</v>
          </cell>
          <cell r="AO81">
            <v>14210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10237130.5357143</v>
          </cell>
          <cell r="BF81">
            <v>0</v>
          </cell>
          <cell r="BG81">
            <v>0</v>
          </cell>
          <cell r="BH81">
            <v>0</v>
          </cell>
          <cell r="BI81">
            <v>0</v>
          </cell>
          <cell r="BJ81">
            <v>0</v>
          </cell>
          <cell r="BK81">
            <v>0</v>
          </cell>
          <cell r="BL81">
            <v>0</v>
          </cell>
          <cell r="BM81">
            <v>0</v>
          </cell>
          <cell r="BN81">
            <v>0</v>
          </cell>
          <cell r="BO81">
            <v>0</v>
          </cell>
          <cell r="BP81">
            <v>482142.85714285698</v>
          </cell>
          <cell r="BQ81">
            <v>9754987.6785714291</v>
          </cell>
          <cell r="BR81">
            <v>0</v>
          </cell>
          <cell r="BS81">
            <v>0</v>
          </cell>
          <cell r="BT81">
            <v>0</v>
          </cell>
          <cell r="BU81">
            <v>0</v>
          </cell>
          <cell r="BV81">
            <v>0</v>
          </cell>
          <cell r="BW81">
            <v>9754987.6785714291</v>
          </cell>
          <cell r="BX81">
            <v>975498.76785714296</v>
          </cell>
          <cell r="BY81">
            <v>9261632</v>
          </cell>
          <cell r="BZ81">
            <v>0</v>
          </cell>
          <cell r="CA81">
            <v>0</v>
          </cell>
          <cell r="CB81">
            <v>9261632</v>
          </cell>
          <cell r="CC81">
            <v>0</v>
          </cell>
          <cell r="CD81">
            <v>9261632</v>
          </cell>
          <cell r="CE81">
            <v>0</v>
          </cell>
          <cell r="CF81" t="str">
            <v>dung.tran@medigoapp.com</v>
          </cell>
          <cell r="CG81" t="str">
            <v/>
          </cell>
          <cell r="CH81">
            <v>10</v>
          </cell>
          <cell r="CI81">
            <v>2</v>
          </cell>
          <cell r="CJ81">
            <v>10</v>
          </cell>
          <cell r="CK81">
            <v>3</v>
          </cell>
          <cell r="CL81">
            <v>2026</v>
          </cell>
          <cell r="CM81">
            <v>0</v>
          </cell>
          <cell r="CN81">
            <v>-23159</v>
          </cell>
          <cell r="CO81">
            <v>0</v>
          </cell>
          <cell r="CP81">
            <v>0</v>
          </cell>
          <cell r="CQ81">
            <v>0</v>
          </cell>
          <cell r="CR81">
            <v>0</v>
          </cell>
          <cell r="CS81">
            <v>0</v>
          </cell>
          <cell r="CT81">
            <v>0</v>
          </cell>
          <cell r="CU81">
            <v>0</v>
          </cell>
          <cell r="CV81">
            <v>5100000</v>
          </cell>
          <cell r="CW81">
            <v>0</v>
          </cell>
          <cell r="CX81" t="str">
            <v/>
          </cell>
          <cell r="CY81" t="str">
            <v>;</v>
          </cell>
          <cell r="CZ81">
            <v>0</v>
          </cell>
          <cell r="DA81" t="str">
            <v>Trần Ngọc Dung</v>
          </cell>
          <cell r="DB81">
            <v>27</v>
          </cell>
          <cell r="DC81">
            <v>225.933333333333</v>
          </cell>
          <cell r="DD81">
            <v>90.433333333333294</v>
          </cell>
          <cell r="DE81">
            <v>5144017.8571428601</v>
          </cell>
          <cell r="DF81">
            <v>3088459.82142857</v>
          </cell>
          <cell r="DG81">
            <v>9261632</v>
          </cell>
          <cell r="DH81">
            <v>0</v>
          </cell>
          <cell r="DI81">
            <v>0</v>
          </cell>
        </row>
        <row r="82">
          <cell r="D82">
            <v>0</v>
          </cell>
          <cell r="E82">
            <v>0</v>
          </cell>
          <cell r="F82">
            <v>0</v>
          </cell>
          <cell r="G82">
            <v>0</v>
          </cell>
          <cell r="H82">
            <v>0</v>
          </cell>
          <cell r="I82">
            <v>0</v>
          </cell>
          <cell r="J82">
            <v>0</v>
          </cell>
          <cell r="K82">
            <v>140</v>
          </cell>
          <cell r="L82">
            <v>140</v>
          </cell>
          <cell r="M82">
            <v>655.35</v>
          </cell>
          <cell r="N82">
            <v>624.1</v>
          </cell>
          <cell r="O82">
            <v>0</v>
          </cell>
          <cell r="P82">
            <v>0</v>
          </cell>
          <cell r="Q82">
            <v>0</v>
          </cell>
          <cell r="R82">
            <v>0</v>
          </cell>
          <cell r="S82">
            <v>21240000</v>
          </cell>
          <cell r="T82">
            <v>1964285.7142857099</v>
          </cell>
          <cell r="U82">
            <v>0</v>
          </cell>
          <cell r="V82">
            <v>0</v>
          </cell>
          <cell r="W82">
            <v>0</v>
          </cell>
          <cell r="X82">
            <v>0</v>
          </cell>
          <cell r="Y82">
            <v>0</v>
          </cell>
          <cell r="Z82">
            <v>0</v>
          </cell>
          <cell r="AA82">
            <v>28600000</v>
          </cell>
          <cell r="AB82">
            <v>0</v>
          </cell>
          <cell r="AC82">
            <v>0</v>
          </cell>
          <cell r="AD82">
            <v>5500000</v>
          </cell>
          <cell r="AE82">
            <v>15449821.428571399</v>
          </cell>
          <cell r="AF82">
            <v>24530424.107142899</v>
          </cell>
          <cell r="AG82">
            <v>0</v>
          </cell>
          <cell r="AH82">
            <v>0</v>
          </cell>
          <cell r="AI82">
            <v>0</v>
          </cell>
          <cell r="AJ82">
            <v>0</v>
          </cell>
          <cell r="AK82">
            <v>0</v>
          </cell>
          <cell r="AL82">
            <v>4498400</v>
          </cell>
          <cell r="AM82">
            <v>5257981</v>
          </cell>
          <cell r="AN82">
            <v>15409100</v>
          </cell>
          <cell r="AO82">
            <v>71375</v>
          </cell>
          <cell r="AP82">
            <v>0</v>
          </cell>
          <cell r="AQ82">
            <v>0</v>
          </cell>
          <cell r="AR82">
            <v>0</v>
          </cell>
          <cell r="AS82">
            <v>0</v>
          </cell>
          <cell r="AT82">
            <v>0</v>
          </cell>
          <cell r="AU82">
            <v>0</v>
          </cell>
          <cell r="AV82">
            <v>0</v>
          </cell>
          <cell r="AW82">
            <v>100000</v>
          </cell>
          <cell r="AX82">
            <v>0</v>
          </cell>
          <cell r="AY82">
            <v>27000</v>
          </cell>
          <cell r="AZ82">
            <v>20000</v>
          </cell>
          <cell r="BA82">
            <v>0</v>
          </cell>
          <cell r="BB82">
            <v>300000</v>
          </cell>
          <cell r="BC82">
            <v>0</v>
          </cell>
          <cell r="BD82">
            <v>0</v>
          </cell>
          <cell r="BE82">
            <v>72434387.25</v>
          </cell>
          <cell r="BF82">
            <v>3717000</v>
          </cell>
          <cell r="BG82">
            <v>637200</v>
          </cell>
          <cell r="BH82">
            <v>212400</v>
          </cell>
          <cell r="BI82">
            <v>0</v>
          </cell>
          <cell r="BJ82">
            <v>4566600</v>
          </cell>
          <cell r="BK82">
            <v>1699200</v>
          </cell>
          <cell r="BL82">
            <v>318600</v>
          </cell>
          <cell r="BM82">
            <v>212400</v>
          </cell>
          <cell r="BN82">
            <v>0</v>
          </cell>
          <cell r="BO82">
            <v>2230200</v>
          </cell>
          <cell r="BP82">
            <v>1964285.7142857099</v>
          </cell>
          <cell r="BQ82">
            <v>70470101.535714298</v>
          </cell>
          <cell r="BR82">
            <v>62000000</v>
          </cell>
          <cell r="BS82">
            <v>0</v>
          </cell>
          <cell r="BT82">
            <v>0</v>
          </cell>
          <cell r="BU82">
            <v>2230200</v>
          </cell>
          <cell r="BV82">
            <v>64230200</v>
          </cell>
          <cell r="BW82">
            <v>18588050.107142899</v>
          </cell>
          <cell r="BX82">
            <v>1422782.7678571399</v>
          </cell>
          <cell r="BY82">
            <v>68781404</v>
          </cell>
          <cell r="BZ82">
            <v>0</v>
          </cell>
          <cell r="CA82">
            <v>0</v>
          </cell>
          <cell r="CB82">
            <v>68781404</v>
          </cell>
          <cell r="CC82">
            <v>0</v>
          </cell>
          <cell r="CD82">
            <v>68781404</v>
          </cell>
          <cell r="CE82">
            <v>0</v>
          </cell>
          <cell r="CF82">
            <v>0</v>
          </cell>
          <cell r="CG82">
            <v>0</v>
          </cell>
          <cell r="CH82">
            <v>0</v>
          </cell>
          <cell r="CI82">
            <v>2</v>
          </cell>
          <cell r="CJ82">
            <v>0</v>
          </cell>
          <cell r="CK82">
            <v>0</v>
          </cell>
          <cell r="CL82">
            <v>0</v>
          </cell>
          <cell r="CM82">
            <v>0</v>
          </cell>
          <cell r="CN82">
            <v>-115665</v>
          </cell>
          <cell r="CO82">
            <v>0</v>
          </cell>
          <cell r="CP82">
            <v>0</v>
          </cell>
          <cell r="CQ82">
            <v>0</v>
          </cell>
          <cell r="CR82">
            <v>0</v>
          </cell>
          <cell r="CS82">
            <v>0</v>
          </cell>
          <cell r="CT82">
            <v>0</v>
          </cell>
          <cell r="CU82">
            <v>0</v>
          </cell>
          <cell r="CV82">
            <v>0</v>
          </cell>
          <cell r="CW82">
            <v>0</v>
          </cell>
          <cell r="CX82">
            <v>0</v>
          </cell>
          <cell r="CY82">
            <v>0</v>
          </cell>
          <cell r="CZ82">
            <v>0</v>
          </cell>
          <cell r="DA82" t="e">
            <v>#N/A</v>
          </cell>
          <cell r="DB82">
            <v>0</v>
          </cell>
          <cell r="DC82">
            <v>0</v>
          </cell>
          <cell r="DD82">
            <v>0</v>
          </cell>
          <cell r="DE82">
            <v>0</v>
          </cell>
          <cell r="DF82">
            <v>0</v>
          </cell>
          <cell r="DG82">
            <v>0</v>
          </cell>
          <cell r="DH82">
            <v>0</v>
          </cell>
          <cell r="DI82">
            <v>0</v>
          </cell>
        </row>
        <row r="83">
          <cell r="D83" t="str">
            <v>Đinh Thị Lan Anh</v>
          </cell>
          <cell r="E83" t="str">
            <v>HĐLĐ</v>
          </cell>
          <cell r="F83" t="str">
            <v>Hàng Bông</v>
          </cell>
          <cell r="G83" t="str">
            <v>DSBC</v>
          </cell>
          <cell r="H83">
            <v>44674</v>
          </cell>
          <cell r="I83" t="str">
            <v>16010000495222</v>
          </cell>
          <cell r="J83" t="str">
            <v>BIDV</v>
          </cell>
          <cell r="K83">
            <v>28</v>
          </cell>
          <cell r="L83">
            <v>30</v>
          </cell>
          <cell r="M83">
            <v>223.96666666666701</v>
          </cell>
          <cell r="N83">
            <v>96.1</v>
          </cell>
          <cell r="O83">
            <v>0</v>
          </cell>
          <cell r="P83">
            <v>0</v>
          </cell>
          <cell r="Q83">
            <v>0</v>
          </cell>
          <cell r="R83">
            <v>0</v>
          </cell>
          <cell r="S83">
            <v>5310000</v>
          </cell>
          <cell r="T83">
            <v>500000</v>
          </cell>
          <cell r="U83">
            <v>0</v>
          </cell>
          <cell r="V83">
            <v>0</v>
          </cell>
          <cell r="W83">
            <v>0</v>
          </cell>
          <cell r="X83">
            <v>0</v>
          </cell>
          <cell r="Y83">
            <v>0</v>
          </cell>
          <cell r="Z83">
            <v>0</v>
          </cell>
          <cell r="AA83">
            <v>6000000</v>
          </cell>
          <cell r="AB83">
            <v>0</v>
          </cell>
          <cell r="AC83">
            <v>0</v>
          </cell>
          <cell r="AD83">
            <v>0</v>
          </cell>
          <cell r="AE83">
            <v>5999107.1428571399</v>
          </cell>
          <cell r="AF83">
            <v>3861160.7142857099</v>
          </cell>
          <cell r="AG83">
            <v>0</v>
          </cell>
          <cell r="AH83">
            <v>0</v>
          </cell>
          <cell r="AI83">
            <v>0</v>
          </cell>
          <cell r="AJ83">
            <v>0</v>
          </cell>
          <cell r="AK83">
            <v>0</v>
          </cell>
          <cell r="AL83">
            <v>1786000</v>
          </cell>
          <cell r="AM83">
            <v>4182491</v>
          </cell>
          <cell r="AN83">
            <v>3909700</v>
          </cell>
          <cell r="AO83">
            <v>57172.65</v>
          </cell>
          <cell r="AP83">
            <v>0</v>
          </cell>
          <cell r="AQ83">
            <v>0</v>
          </cell>
          <cell r="AR83">
            <v>0</v>
          </cell>
          <cell r="AS83">
            <v>0</v>
          </cell>
          <cell r="AT83">
            <v>0</v>
          </cell>
          <cell r="AU83">
            <v>0</v>
          </cell>
          <cell r="AV83">
            <v>0</v>
          </cell>
          <cell r="AW83">
            <v>100000</v>
          </cell>
          <cell r="AX83">
            <v>0</v>
          </cell>
          <cell r="AY83">
            <v>39600</v>
          </cell>
          <cell r="AZ83">
            <v>0</v>
          </cell>
          <cell r="BA83">
            <v>0</v>
          </cell>
          <cell r="BB83">
            <v>0</v>
          </cell>
          <cell r="BC83">
            <v>0</v>
          </cell>
          <cell r="BD83">
            <v>0</v>
          </cell>
          <cell r="BE83">
            <v>20356031.507142901</v>
          </cell>
          <cell r="BF83">
            <v>929250</v>
          </cell>
          <cell r="BG83">
            <v>159300</v>
          </cell>
          <cell r="BH83">
            <v>53100</v>
          </cell>
          <cell r="BI83">
            <v>0</v>
          </cell>
          <cell r="BJ83">
            <v>1141650</v>
          </cell>
          <cell r="BK83">
            <v>424800</v>
          </cell>
          <cell r="BL83">
            <v>79650</v>
          </cell>
          <cell r="BM83">
            <v>53100</v>
          </cell>
          <cell r="BN83">
            <v>0</v>
          </cell>
          <cell r="BO83">
            <v>557550</v>
          </cell>
          <cell r="BP83">
            <v>500000</v>
          </cell>
          <cell r="BQ83">
            <v>19856031.507142901</v>
          </cell>
          <cell r="BR83">
            <v>15500000</v>
          </cell>
          <cell r="BS83">
            <v>0</v>
          </cell>
          <cell r="BT83">
            <v>0</v>
          </cell>
          <cell r="BU83">
            <v>557550</v>
          </cell>
          <cell r="BV83">
            <v>16057550</v>
          </cell>
          <cell r="BW83">
            <v>3798481.50714286</v>
          </cell>
          <cell r="BX83">
            <v>189924</v>
          </cell>
          <cell r="BY83">
            <v>19608558</v>
          </cell>
          <cell r="BZ83">
            <v>0</v>
          </cell>
          <cell r="CA83">
            <v>0</v>
          </cell>
          <cell r="CB83">
            <v>19608558</v>
          </cell>
          <cell r="CC83">
            <v>0</v>
          </cell>
          <cell r="CD83">
            <v>19608558</v>
          </cell>
          <cell r="CE83">
            <v>0</v>
          </cell>
          <cell r="CF83" t="str">
            <v>medigo.anh.dinh@gmail.com</v>
          </cell>
          <cell r="CG83" t="str">
            <v/>
          </cell>
          <cell r="CH83">
            <v>4</v>
          </cell>
          <cell r="CI83">
            <v>0</v>
          </cell>
          <cell r="CJ83">
            <v>23</v>
          </cell>
          <cell r="CK83">
            <v>4</v>
          </cell>
          <cell r="CL83">
            <v>2022</v>
          </cell>
          <cell r="CM83">
            <v>0</v>
          </cell>
          <cell r="CN83">
            <v>-23112</v>
          </cell>
          <cell r="CO83">
            <v>0</v>
          </cell>
          <cell r="CP83">
            <v>0</v>
          </cell>
          <cell r="CQ83">
            <v>0</v>
          </cell>
          <cell r="CR83">
            <v>0</v>
          </cell>
          <cell r="CS83">
            <v>0</v>
          </cell>
          <cell r="CT83">
            <v>0</v>
          </cell>
          <cell r="CU83">
            <v>0</v>
          </cell>
          <cell r="CV83">
            <v>6000000</v>
          </cell>
          <cell r="CW83">
            <v>0</v>
          </cell>
          <cell r="CX83" t="str">
            <v/>
          </cell>
          <cell r="CY83" t="str">
            <v>;</v>
          </cell>
          <cell r="CZ83">
            <v>0</v>
          </cell>
          <cell r="DA83" t="str">
            <v>Đinh Thị Lan Anh</v>
          </cell>
          <cell r="DB83">
            <v>30</v>
          </cell>
          <cell r="DC83">
            <v>223.96666666666701</v>
          </cell>
          <cell r="DD83">
            <v>96.1</v>
          </cell>
          <cell r="DE83">
            <v>7918821.42857143</v>
          </cell>
          <cell r="DF83">
            <v>5096732.1428571399</v>
          </cell>
          <cell r="DG83">
            <v>22508390</v>
          </cell>
          <cell r="DH83">
            <v>0</v>
          </cell>
          <cell r="DI83">
            <v>0</v>
          </cell>
        </row>
        <row r="84">
          <cell r="D84" t="str">
            <v>Lê Ngọc Anh</v>
          </cell>
          <cell r="E84" t="str">
            <v>HĐLĐ</v>
          </cell>
          <cell r="F84" t="str">
            <v>Hàng Bông</v>
          </cell>
          <cell r="G84" t="str">
            <v>CHT</v>
          </cell>
          <cell r="H84" t="str">
            <v>14/07/2025</v>
          </cell>
          <cell r="I84" t="str">
            <v>19035368311013</v>
          </cell>
          <cell r="J84" t="str">
            <v>techcombank</v>
          </cell>
          <cell r="K84">
            <v>28</v>
          </cell>
          <cell r="L84">
            <v>20</v>
          </cell>
          <cell r="M84">
            <v>124.216666666667</v>
          </cell>
          <cell r="N84">
            <v>35.25</v>
          </cell>
          <cell r="O84">
            <v>0</v>
          </cell>
          <cell r="P84">
            <v>0</v>
          </cell>
          <cell r="Q84">
            <v>0</v>
          </cell>
          <cell r="R84">
            <v>0</v>
          </cell>
          <cell r="S84">
            <v>5310000</v>
          </cell>
          <cell r="T84">
            <v>357142.85714285698</v>
          </cell>
          <cell r="U84">
            <v>0</v>
          </cell>
          <cell r="V84">
            <v>0</v>
          </cell>
          <cell r="W84">
            <v>0</v>
          </cell>
          <cell r="X84">
            <v>0</v>
          </cell>
          <cell r="Y84">
            <v>0</v>
          </cell>
          <cell r="Z84">
            <v>0</v>
          </cell>
          <cell r="AA84">
            <v>6000000</v>
          </cell>
          <cell r="AB84">
            <v>0</v>
          </cell>
          <cell r="AC84">
            <v>0</v>
          </cell>
          <cell r="AD84">
            <v>0</v>
          </cell>
          <cell r="AE84">
            <v>3327232.1428571399</v>
          </cell>
          <cell r="AF84">
            <v>1416294.6428571399</v>
          </cell>
          <cell r="AG84">
            <v>0</v>
          </cell>
          <cell r="AH84">
            <v>0</v>
          </cell>
          <cell r="AI84">
            <v>0</v>
          </cell>
          <cell r="AJ84">
            <v>1000000</v>
          </cell>
          <cell r="AK84">
            <v>0</v>
          </cell>
          <cell r="AL84">
            <v>0</v>
          </cell>
          <cell r="AM84">
            <v>4656042</v>
          </cell>
          <cell r="AN84">
            <v>2200</v>
          </cell>
          <cell r="AO84">
            <v>140</v>
          </cell>
          <cell r="AP84">
            <v>0</v>
          </cell>
          <cell r="AQ84">
            <v>0</v>
          </cell>
          <cell r="AR84">
            <v>0</v>
          </cell>
          <cell r="AS84">
            <v>0</v>
          </cell>
          <cell r="AT84">
            <v>0</v>
          </cell>
          <cell r="AU84">
            <v>0</v>
          </cell>
          <cell r="AV84">
            <v>0</v>
          </cell>
          <cell r="AW84">
            <v>0</v>
          </cell>
          <cell r="AX84">
            <v>0</v>
          </cell>
          <cell r="AY84">
            <v>39600</v>
          </cell>
          <cell r="AZ84">
            <v>10000</v>
          </cell>
          <cell r="BA84">
            <v>0</v>
          </cell>
          <cell r="BB84">
            <v>150000</v>
          </cell>
          <cell r="BC84">
            <v>0</v>
          </cell>
          <cell r="BD84">
            <v>0</v>
          </cell>
          <cell r="BE84">
            <v>10559451.642857101</v>
          </cell>
          <cell r="BF84">
            <v>929250</v>
          </cell>
          <cell r="BG84">
            <v>159300</v>
          </cell>
          <cell r="BH84">
            <v>53100</v>
          </cell>
          <cell r="BI84">
            <v>0</v>
          </cell>
          <cell r="BJ84">
            <v>1141650</v>
          </cell>
          <cell r="BK84">
            <v>424800</v>
          </cell>
          <cell r="BL84">
            <v>79650</v>
          </cell>
          <cell r="BM84">
            <v>53100</v>
          </cell>
          <cell r="BN84">
            <v>0</v>
          </cell>
          <cell r="BO84">
            <v>557550</v>
          </cell>
          <cell r="BP84">
            <v>357142.85714285698</v>
          </cell>
          <cell r="BQ84">
            <v>10202308.7857143</v>
          </cell>
          <cell r="BR84">
            <v>15500000</v>
          </cell>
          <cell r="BS84">
            <v>0</v>
          </cell>
          <cell r="BT84">
            <v>0</v>
          </cell>
          <cell r="BU84">
            <v>557550</v>
          </cell>
          <cell r="BV84">
            <v>16057550</v>
          </cell>
          <cell r="BW84">
            <v>0</v>
          </cell>
          <cell r="BX84">
            <v>0</v>
          </cell>
          <cell r="BY84">
            <v>10001902</v>
          </cell>
          <cell r="BZ84">
            <v>0</v>
          </cell>
          <cell r="CA84">
            <v>0</v>
          </cell>
          <cell r="CB84">
            <v>10001902</v>
          </cell>
          <cell r="CC84">
            <v>0</v>
          </cell>
          <cell r="CD84">
            <v>10001902</v>
          </cell>
          <cell r="CE84">
            <v>0</v>
          </cell>
          <cell r="CF84" t="str">
            <v>medigo.ngocanh.lehn@gmail.com</v>
          </cell>
          <cell r="CG84" t="str">
            <v>Về sớm  07/04/2026: 10.000</v>
          </cell>
          <cell r="CH84">
            <v>6</v>
          </cell>
          <cell r="CI84">
            <v>0</v>
          </cell>
          <cell r="CJ84">
            <v>14</v>
          </cell>
          <cell r="CK84">
            <v>7</v>
          </cell>
          <cell r="CL84">
            <v>2025</v>
          </cell>
          <cell r="CM84">
            <v>0</v>
          </cell>
          <cell r="CN84">
            <v>-23151</v>
          </cell>
          <cell r="CO84">
            <v>0</v>
          </cell>
          <cell r="CP84">
            <v>0</v>
          </cell>
          <cell r="CQ84">
            <v>0</v>
          </cell>
          <cell r="CR84">
            <v>0</v>
          </cell>
          <cell r="CS84">
            <v>0</v>
          </cell>
          <cell r="CT84">
            <v>0</v>
          </cell>
          <cell r="CU84">
            <v>0</v>
          </cell>
          <cell r="CV84">
            <v>6000000</v>
          </cell>
          <cell r="CW84">
            <v>0</v>
          </cell>
          <cell r="CX84" t="str">
            <v>Về sớm  07/04/2026: 10.000</v>
          </cell>
          <cell r="CY84" t="str">
            <v>; Về sớm  07/04/2026: 10.000</v>
          </cell>
          <cell r="CZ84">
            <v>0</v>
          </cell>
          <cell r="DA84" t="str">
            <v>Lê Ngọc Anh</v>
          </cell>
          <cell r="DB84">
            <v>20</v>
          </cell>
          <cell r="DC84">
            <v>124.216666666667</v>
          </cell>
          <cell r="DD84">
            <v>35.25</v>
          </cell>
          <cell r="DE84">
            <v>3327232.1428571399</v>
          </cell>
          <cell r="DF84">
            <v>1416294.6428571399</v>
          </cell>
          <cell r="DG84">
            <v>10001902</v>
          </cell>
          <cell r="DH84">
            <v>0</v>
          </cell>
          <cell r="DI84">
            <v>0</v>
          </cell>
        </row>
        <row r="85">
          <cell r="D85" t="str">
            <v>Vũ Thanh Hằng</v>
          </cell>
          <cell r="E85" t="str">
            <v>HĐLĐ</v>
          </cell>
          <cell r="F85" t="str">
            <v>Hàng Bông</v>
          </cell>
          <cell r="G85" t="str">
            <v>DSBC</v>
          </cell>
          <cell r="H85" t="str">
            <v>22/9/2025</v>
          </cell>
          <cell r="I85" t="str">
            <v>9993886688</v>
          </cell>
          <cell r="J85" t="str">
            <v>Techcombank</v>
          </cell>
          <cell r="K85">
            <v>28</v>
          </cell>
          <cell r="L85">
            <v>29</v>
          </cell>
          <cell r="M85">
            <v>229.23333333333301</v>
          </cell>
          <cell r="N85">
            <v>71.7</v>
          </cell>
          <cell r="O85">
            <v>0</v>
          </cell>
          <cell r="P85">
            <v>0</v>
          </cell>
          <cell r="Q85">
            <v>0</v>
          </cell>
          <cell r="R85">
            <v>0</v>
          </cell>
          <cell r="S85">
            <v>5310000</v>
          </cell>
          <cell r="T85">
            <v>500000</v>
          </cell>
          <cell r="U85">
            <v>0</v>
          </cell>
          <cell r="V85">
            <v>0</v>
          </cell>
          <cell r="W85">
            <v>0</v>
          </cell>
          <cell r="X85">
            <v>0</v>
          </cell>
          <cell r="Y85">
            <v>0</v>
          </cell>
          <cell r="Z85">
            <v>0</v>
          </cell>
          <cell r="AA85">
            <v>6000000</v>
          </cell>
          <cell r="AB85">
            <v>0</v>
          </cell>
          <cell r="AC85">
            <v>0</v>
          </cell>
          <cell r="AD85">
            <v>0</v>
          </cell>
          <cell r="AE85">
            <v>6140178.57142857</v>
          </cell>
          <cell r="AF85">
            <v>2880803.57142857</v>
          </cell>
          <cell r="AG85">
            <v>0</v>
          </cell>
          <cell r="AH85">
            <v>0</v>
          </cell>
          <cell r="AI85">
            <v>0</v>
          </cell>
          <cell r="AJ85">
            <v>0</v>
          </cell>
          <cell r="AK85">
            <v>0</v>
          </cell>
          <cell r="AL85">
            <v>4000000</v>
          </cell>
          <cell r="AM85">
            <v>5649660</v>
          </cell>
          <cell r="AN85">
            <v>5900900</v>
          </cell>
          <cell r="AO85">
            <v>9530</v>
          </cell>
          <cell r="AP85">
            <v>0</v>
          </cell>
          <cell r="AQ85">
            <v>0</v>
          </cell>
          <cell r="AR85">
            <v>0</v>
          </cell>
          <cell r="AS85">
            <v>0</v>
          </cell>
          <cell r="AT85">
            <v>0</v>
          </cell>
          <cell r="AU85">
            <v>0</v>
          </cell>
          <cell r="AV85">
            <v>0</v>
          </cell>
          <cell r="AW85">
            <v>0</v>
          </cell>
          <cell r="AX85">
            <v>0</v>
          </cell>
          <cell r="AY85">
            <v>39600</v>
          </cell>
          <cell r="AZ85">
            <v>10000</v>
          </cell>
          <cell r="BA85">
            <v>0</v>
          </cell>
          <cell r="BB85">
            <v>100000</v>
          </cell>
          <cell r="BC85">
            <v>0</v>
          </cell>
          <cell r="BD85">
            <v>0</v>
          </cell>
          <cell r="BE85">
            <v>24931472.142857101</v>
          </cell>
          <cell r="BF85">
            <v>26550</v>
          </cell>
          <cell r="BG85">
            <v>0</v>
          </cell>
          <cell r="BH85">
            <v>0</v>
          </cell>
          <cell r="BI85">
            <v>0</v>
          </cell>
          <cell r="BJ85">
            <v>26550</v>
          </cell>
          <cell r="BK85">
            <v>0</v>
          </cell>
          <cell r="BL85">
            <v>0</v>
          </cell>
          <cell r="BM85">
            <v>0</v>
          </cell>
          <cell r="BN85">
            <v>0</v>
          </cell>
          <cell r="BO85">
            <v>0</v>
          </cell>
          <cell r="BP85">
            <v>500000</v>
          </cell>
          <cell r="BQ85">
            <v>24431472.142857101</v>
          </cell>
          <cell r="BR85">
            <v>15500000</v>
          </cell>
          <cell r="BS85">
            <v>0</v>
          </cell>
          <cell r="BT85">
            <v>0</v>
          </cell>
          <cell r="BU85">
            <v>0</v>
          </cell>
          <cell r="BV85">
            <v>15500000</v>
          </cell>
          <cell r="BW85">
            <v>8931472.1428571399</v>
          </cell>
          <cell r="BX85">
            <v>643147</v>
          </cell>
          <cell r="BY85">
            <v>24288325</v>
          </cell>
          <cell r="BZ85">
            <v>0</v>
          </cell>
          <cell r="CA85">
            <v>0</v>
          </cell>
          <cell r="CB85">
            <v>24288325</v>
          </cell>
          <cell r="CC85">
            <v>0</v>
          </cell>
          <cell r="CD85">
            <v>24288325</v>
          </cell>
          <cell r="CE85">
            <v>0</v>
          </cell>
          <cell r="CF85" t="str">
            <v>hang.vu@medigoapp.com</v>
          </cell>
          <cell r="CG85" t="str">
            <v>Đi trễ về sớm        25/04/2026 : 10.000</v>
          </cell>
          <cell r="CH85">
            <v>9</v>
          </cell>
          <cell r="CI85">
            <v>0</v>
          </cell>
          <cell r="CJ85">
            <v>22</v>
          </cell>
          <cell r="CK85">
            <v>9</v>
          </cell>
          <cell r="CL85">
            <v>2025</v>
          </cell>
          <cell r="CM85">
            <v>0</v>
          </cell>
          <cell r="CN85">
            <v>-23153</v>
          </cell>
          <cell r="CO85">
            <v>0</v>
          </cell>
          <cell r="CP85">
            <v>0</v>
          </cell>
          <cell r="CQ85">
            <v>0</v>
          </cell>
          <cell r="CR85">
            <v>0</v>
          </cell>
          <cell r="CS85">
            <v>0</v>
          </cell>
          <cell r="CT85">
            <v>0</v>
          </cell>
          <cell r="CU85">
            <v>0</v>
          </cell>
          <cell r="CV85">
            <v>6000000</v>
          </cell>
          <cell r="CW85">
            <v>0</v>
          </cell>
          <cell r="CX85" t="str">
            <v>Đi trễ về sớm        25/04/2026 : 10.000</v>
          </cell>
          <cell r="CY85" t="str">
            <v>; Đi trễ về sớm        25/04/2026 : 10.000</v>
          </cell>
          <cell r="CZ85">
            <v>0</v>
          </cell>
          <cell r="DA85" t="str">
            <v>Vũ Thanh Hằng</v>
          </cell>
          <cell r="DB85">
            <v>29</v>
          </cell>
          <cell r="DC85">
            <v>229.23333333333301</v>
          </cell>
          <cell r="DD85">
            <v>71.7</v>
          </cell>
          <cell r="DE85">
            <v>6140178.57142857</v>
          </cell>
          <cell r="DF85">
            <v>2880803.57142857</v>
          </cell>
          <cell r="DG85">
            <v>24288325</v>
          </cell>
          <cell r="DH85">
            <v>0</v>
          </cell>
          <cell r="DI85">
            <v>0</v>
          </cell>
        </row>
        <row r="86">
          <cell r="D86" t="str">
            <v>Đinh Thị Khánh Ly</v>
          </cell>
          <cell r="E86" t="str">
            <v>HĐLĐ</v>
          </cell>
          <cell r="F86" t="str">
            <v>Hàng Bông</v>
          </cell>
          <cell r="G86" t="str">
            <v>DSBC</v>
          </cell>
          <cell r="H86" t="str">
            <v>03/11/2025</v>
          </cell>
          <cell r="I86" t="str">
            <v>0021000423384</v>
          </cell>
          <cell r="J86" t="str">
            <v>Vietcombank</v>
          </cell>
          <cell r="K86">
            <v>28</v>
          </cell>
          <cell r="L86">
            <v>26</v>
          </cell>
          <cell r="M86">
            <v>179.933333333333</v>
          </cell>
          <cell r="N86">
            <v>80.2</v>
          </cell>
          <cell r="O86">
            <v>0</v>
          </cell>
          <cell r="P86">
            <v>0</v>
          </cell>
          <cell r="Q86">
            <v>0</v>
          </cell>
          <cell r="R86">
            <v>0</v>
          </cell>
          <cell r="S86">
            <v>5310000</v>
          </cell>
          <cell r="T86">
            <v>464285.71428571403</v>
          </cell>
          <cell r="U86">
            <v>0</v>
          </cell>
          <cell r="V86">
            <v>0</v>
          </cell>
          <cell r="W86">
            <v>0</v>
          </cell>
          <cell r="X86">
            <v>0</v>
          </cell>
          <cell r="Y86">
            <v>0</v>
          </cell>
          <cell r="Z86">
            <v>0</v>
          </cell>
          <cell r="AA86">
            <v>6000000</v>
          </cell>
          <cell r="AB86">
            <v>0</v>
          </cell>
          <cell r="AC86">
            <v>0</v>
          </cell>
          <cell r="AD86">
            <v>0</v>
          </cell>
          <cell r="AE86">
            <v>4819642.8571428601</v>
          </cell>
          <cell r="AF86">
            <v>3222321.42857143</v>
          </cell>
          <cell r="AG86">
            <v>0</v>
          </cell>
          <cell r="AH86">
            <v>0</v>
          </cell>
          <cell r="AI86">
            <v>0</v>
          </cell>
          <cell r="AJ86">
            <v>0</v>
          </cell>
          <cell r="AK86">
            <v>0</v>
          </cell>
          <cell r="AL86">
            <v>1902000</v>
          </cell>
          <cell r="AM86">
            <v>0</v>
          </cell>
          <cell r="AN86">
            <v>4293200</v>
          </cell>
          <cell r="AO86">
            <v>9100</v>
          </cell>
          <cell r="AP86">
            <v>0</v>
          </cell>
          <cell r="AQ86">
            <v>513260</v>
          </cell>
          <cell r="AR86">
            <v>0</v>
          </cell>
          <cell r="AS86">
            <v>0</v>
          </cell>
          <cell r="AT86">
            <v>0</v>
          </cell>
          <cell r="AU86">
            <v>0</v>
          </cell>
          <cell r="AV86">
            <v>0</v>
          </cell>
          <cell r="AW86">
            <v>0</v>
          </cell>
          <cell r="AX86">
            <v>0</v>
          </cell>
          <cell r="AY86">
            <v>39600</v>
          </cell>
          <cell r="AZ86">
            <v>0</v>
          </cell>
          <cell r="BA86">
            <v>0</v>
          </cell>
          <cell r="BB86">
            <v>0</v>
          </cell>
          <cell r="BC86">
            <v>0</v>
          </cell>
          <cell r="BD86">
            <v>0</v>
          </cell>
          <cell r="BE86">
            <v>15184210</v>
          </cell>
          <cell r="BF86">
            <v>929250</v>
          </cell>
          <cell r="BG86">
            <v>159300</v>
          </cell>
          <cell r="BH86">
            <v>53100</v>
          </cell>
          <cell r="BI86">
            <v>0</v>
          </cell>
          <cell r="BJ86">
            <v>1141650</v>
          </cell>
          <cell r="BK86">
            <v>424800</v>
          </cell>
          <cell r="BL86">
            <v>79650</v>
          </cell>
          <cell r="BM86">
            <v>53100</v>
          </cell>
          <cell r="BN86">
            <v>0</v>
          </cell>
          <cell r="BO86">
            <v>557550</v>
          </cell>
          <cell r="BP86">
            <v>464285.71428571403</v>
          </cell>
          <cell r="BQ86">
            <v>14719924.2857143</v>
          </cell>
          <cell r="BR86">
            <v>15500000</v>
          </cell>
          <cell r="BS86">
            <v>0</v>
          </cell>
          <cell r="BT86">
            <v>0</v>
          </cell>
          <cell r="BU86">
            <v>557550</v>
          </cell>
          <cell r="BV86">
            <v>16057550</v>
          </cell>
          <cell r="BW86">
            <v>0</v>
          </cell>
          <cell r="BX86">
            <v>0</v>
          </cell>
          <cell r="BY86">
            <v>14626660</v>
          </cell>
          <cell r="BZ86">
            <v>0</v>
          </cell>
          <cell r="CA86">
            <v>0</v>
          </cell>
          <cell r="CB86">
            <v>14626660</v>
          </cell>
          <cell r="CC86">
            <v>0</v>
          </cell>
          <cell r="CD86">
            <v>14626660</v>
          </cell>
          <cell r="CE86">
            <v>0</v>
          </cell>
          <cell r="CF86" t="str">
            <v>ly.dinh@medigoapp.com</v>
          </cell>
          <cell r="CG86" t="str">
            <v/>
          </cell>
          <cell r="CH86">
            <v>12</v>
          </cell>
          <cell r="CI86">
            <v>0</v>
          </cell>
          <cell r="CJ86">
            <v>3</v>
          </cell>
          <cell r="CK86">
            <v>11</v>
          </cell>
          <cell r="CL86">
            <v>2025</v>
          </cell>
          <cell r="CM86">
            <v>0</v>
          </cell>
          <cell r="CN86">
            <v>-23155</v>
          </cell>
          <cell r="CO86">
            <v>0</v>
          </cell>
          <cell r="CP86">
            <v>0</v>
          </cell>
          <cell r="CQ86">
            <v>0</v>
          </cell>
          <cell r="CR86">
            <v>0</v>
          </cell>
          <cell r="CS86">
            <v>0</v>
          </cell>
          <cell r="CT86">
            <v>0</v>
          </cell>
          <cell r="CU86">
            <v>0</v>
          </cell>
          <cell r="CV86">
            <v>6000000</v>
          </cell>
          <cell r="CW86">
            <v>0</v>
          </cell>
          <cell r="CX86" t="str">
            <v/>
          </cell>
          <cell r="CY86" t="str">
            <v>;</v>
          </cell>
          <cell r="CZ86">
            <v>0</v>
          </cell>
          <cell r="DA86" t="str">
            <v>Đinh Thị Khánh Ly</v>
          </cell>
          <cell r="DB86">
            <v>26</v>
          </cell>
          <cell r="DC86">
            <v>179.933333333333</v>
          </cell>
          <cell r="DD86">
            <v>80.2</v>
          </cell>
          <cell r="DE86">
            <v>4819642.8571428601</v>
          </cell>
          <cell r="DF86">
            <v>3222321.42857143</v>
          </cell>
          <cell r="DG86">
            <v>14626660</v>
          </cell>
          <cell r="DH86">
            <v>0</v>
          </cell>
          <cell r="DI86">
            <v>0</v>
          </cell>
        </row>
        <row r="87">
          <cell r="D87" t="str">
            <v>Nguyễn Mạnh Tuấn</v>
          </cell>
          <cell r="E87" t="str">
            <v>HĐLĐ</v>
          </cell>
          <cell r="F87" t="str">
            <v>Hàng Bông</v>
          </cell>
          <cell r="G87" t="str">
            <v>DSBC</v>
          </cell>
          <cell r="H87" t="str">
            <v>29/09/2025</v>
          </cell>
          <cell r="I87" t="str">
            <v>00834502302</v>
          </cell>
          <cell r="J87" t="str">
            <v>TP bank</v>
          </cell>
          <cell r="K87">
            <v>28</v>
          </cell>
          <cell r="L87">
            <v>29</v>
          </cell>
          <cell r="M87">
            <v>168.03333333333299</v>
          </cell>
          <cell r="N87">
            <v>132.19999999999999</v>
          </cell>
          <cell r="O87">
            <v>0</v>
          </cell>
          <cell r="P87">
            <v>0</v>
          </cell>
          <cell r="Q87">
            <v>0</v>
          </cell>
          <cell r="R87">
            <v>0</v>
          </cell>
          <cell r="S87">
            <v>5310000</v>
          </cell>
          <cell r="T87">
            <v>500000</v>
          </cell>
          <cell r="U87">
            <v>0</v>
          </cell>
          <cell r="V87">
            <v>0</v>
          </cell>
          <cell r="W87">
            <v>0</v>
          </cell>
          <cell r="X87">
            <v>0</v>
          </cell>
          <cell r="Y87">
            <v>0</v>
          </cell>
          <cell r="Z87">
            <v>0</v>
          </cell>
          <cell r="AA87">
            <v>6000000</v>
          </cell>
          <cell r="AB87">
            <v>0</v>
          </cell>
          <cell r="AC87">
            <v>0</v>
          </cell>
          <cell r="AD87">
            <v>0</v>
          </cell>
          <cell r="AE87">
            <v>4500892.8571428601</v>
          </cell>
          <cell r="AF87">
            <v>5311607.1428571399</v>
          </cell>
          <cell r="AG87">
            <v>0</v>
          </cell>
          <cell r="AH87">
            <v>0</v>
          </cell>
          <cell r="AI87">
            <v>0</v>
          </cell>
          <cell r="AJ87">
            <v>0</v>
          </cell>
          <cell r="AK87">
            <v>0</v>
          </cell>
          <cell r="AL87">
            <v>1627000</v>
          </cell>
          <cell r="AM87">
            <v>2939401</v>
          </cell>
          <cell r="AN87">
            <v>3565500</v>
          </cell>
          <cell r="AO87">
            <v>0</v>
          </cell>
          <cell r="AP87">
            <v>0</v>
          </cell>
          <cell r="AQ87">
            <v>0</v>
          </cell>
          <cell r="AR87">
            <v>0</v>
          </cell>
          <cell r="AS87">
            <v>0</v>
          </cell>
          <cell r="AT87">
            <v>0</v>
          </cell>
          <cell r="AU87">
            <v>0</v>
          </cell>
          <cell r="AV87">
            <v>0</v>
          </cell>
          <cell r="AW87">
            <v>0</v>
          </cell>
          <cell r="AX87">
            <v>0</v>
          </cell>
          <cell r="AY87">
            <v>39600</v>
          </cell>
          <cell r="AZ87">
            <v>0</v>
          </cell>
          <cell r="BA87">
            <v>0</v>
          </cell>
          <cell r="BB87">
            <v>200000</v>
          </cell>
          <cell r="BC87">
            <v>0</v>
          </cell>
          <cell r="BD87">
            <v>0</v>
          </cell>
          <cell r="BE87">
            <v>18204801</v>
          </cell>
          <cell r="BF87">
            <v>929250</v>
          </cell>
          <cell r="BG87">
            <v>159300</v>
          </cell>
          <cell r="BH87">
            <v>53100</v>
          </cell>
          <cell r="BI87">
            <v>0</v>
          </cell>
          <cell r="BJ87">
            <v>1141650</v>
          </cell>
          <cell r="BK87">
            <v>424800</v>
          </cell>
          <cell r="BL87">
            <v>79650</v>
          </cell>
          <cell r="BM87">
            <v>53100</v>
          </cell>
          <cell r="BN87">
            <v>0</v>
          </cell>
          <cell r="BO87">
            <v>557550</v>
          </cell>
          <cell r="BP87">
            <v>500000</v>
          </cell>
          <cell r="BQ87">
            <v>17704801</v>
          </cell>
          <cell r="BR87">
            <v>15500000</v>
          </cell>
          <cell r="BS87">
            <v>0</v>
          </cell>
          <cell r="BT87">
            <v>0</v>
          </cell>
          <cell r="BU87">
            <v>557550</v>
          </cell>
          <cell r="BV87">
            <v>16057550</v>
          </cell>
          <cell r="BW87">
            <v>1647251</v>
          </cell>
          <cell r="BX87">
            <v>82363</v>
          </cell>
          <cell r="BY87">
            <v>17564888</v>
          </cell>
          <cell r="BZ87">
            <v>0</v>
          </cell>
          <cell r="CA87">
            <v>0</v>
          </cell>
          <cell r="CB87">
            <v>17564888</v>
          </cell>
          <cell r="CC87">
            <v>0</v>
          </cell>
          <cell r="CD87">
            <v>17564888</v>
          </cell>
          <cell r="CE87">
            <v>0</v>
          </cell>
          <cell r="CF87" t="str">
            <v>tuan.nguyen@medigoapp.com</v>
          </cell>
          <cell r="CG87" t="str">
            <v/>
          </cell>
          <cell r="CH87">
            <v>12</v>
          </cell>
          <cell r="CI87">
            <v>0</v>
          </cell>
          <cell r="CJ87">
            <v>29</v>
          </cell>
          <cell r="CK87">
            <v>9</v>
          </cell>
          <cell r="CL87">
            <v>2025</v>
          </cell>
          <cell r="CM87">
            <v>0</v>
          </cell>
          <cell r="CN87">
            <v>-23153</v>
          </cell>
          <cell r="CO87">
            <v>0</v>
          </cell>
          <cell r="CP87">
            <v>0</v>
          </cell>
          <cell r="CQ87">
            <v>0</v>
          </cell>
          <cell r="CR87">
            <v>0</v>
          </cell>
          <cell r="CS87">
            <v>0</v>
          </cell>
          <cell r="CT87">
            <v>0</v>
          </cell>
          <cell r="CU87">
            <v>0</v>
          </cell>
          <cell r="CV87">
            <v>6000000</v>
          </cell>
          <cell r="CW87">
            <v>0</v>
          </cell>
          <cell r="CX87" t="str">
            <v/>
          </cell>
          <cell r="CY87" t="str">
            <v>;</v>
          </cell>
          <cell r="CZ87">
            <v>0</v>
          </cell>
          <cell r="DA87" t="str">
            <v>Nguyễn Mạnh Tuấn</v>
          </cell>
          <cell r="DB87">
            <v>29</v>
          </cell>
          <cell r="DC87">
            <v>168.03333333333299</v>
          </cell>
          <cell r="DD87">
            <v>132.19999999999999</v>
          </cell>
          <cell r="DE87">
            <v>4500892.8571428601</v>
          </cell>
          <cell r="DF87">
            <v>5311607.1428571399</v>
          </cell>
          <cell r="DG87">
            <v>17564888</v>
          </cell>
          <cell r="DH87">
            <v>0</v>
          </cell>
          <cell r="DI87">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ảng đánh giá"/>
      <sheetName val="BẢNG LƯƠNG"/>
      <sheetName val="whatsapp"/>
      <sheetName val="Cận date"/>
      <sheetName val="KPI"/>
      <sheetName val="Thưởng CK"/>
      <sheetName val="Giờ công"/>
      <sheetName val="Ngày công"/>
      <sheetName val="Dự án"/>
      <sheetName val="Tăng ca lễ"/>
      <sheetName val="KPI trừ"/>
      <sheetName val="Công Đào tạo"/>
      <sheetName val="Map"/>
      <sheetName val="Nghỉ phép năm - HR"/>
    </sheetNames>
    <sheetDataSet>
      <sheetData sheetId="0" refreshError="1"/>
      <sheetData sheetId="1" refreshError="1">
        <row r="3">
          <cell r="C3" t="str">
            <v>Hồ Thị Minh Hòa</v>
          </cell>
          <cell r="D3" t="str">
            <v>DSBC</v>
          </cell>
          <cell r="E3">
            <v>219.433333333333</v>
          </cell>
          <cell r="F3">
            <v>103.566666666667</v>
          </cell>
          <cell r="G3">
            <v>171.433333333333</v>
          </cell>
          <cell r="H3">
            <v>103.566666666667</v>
          </cell>
          <cell r="I3">
            <v>16</v>
          </cell>
          <cell r="J3">
            <v>0</v>
          </cell>
          <cell r="K3">
            <v>0</v>
          </cell>
          <cell r="L3">
            <v>0</v>
          </cell>
          <cell r="M3">
            <v>0</v>
          </cell>
          <cell r="N3">
            <v>0</v>
          </cell>
          <cell r="O3">
            <v>0</v>
          </cell>
          <cell r="P3">
            <v>31</v>
          </cell>
          <cell r="Q3">
            <v>0</v>
          </cell>
          <cell r="R3">
            <v>32</v>
          </cell>
          <cell r="S3">
            <v>4</v>
          </cell>
          <cell r="T3">
            <v>0</v>
          </cell>
          <cell r="U3">
            <v>0</v>
          </cell>
          <cell r="V3">
            <v>1600000</v>
          </cell>
          <cell r="W3">
            <v>0</v>
          </cell>
          <cell r="X3">
            <v>2011650</v>
          </cell>
          <cell r="Y3">
            <v>17395</v>
          </cell>
          <cell r="Z3">
            <v>0</v>
          </cell>
          <cell r="AA3">
            <v>0</v>
          </cell>
          <cell r="AB3">
            <v>25600</v>
          </cell>
          <cell r="AC3">
            <v>25600</v>
          </cell>
          <cell r="AD3">
            <v>0</v>
          </cell>
          <cell r="AE3">
            <v>0</v>
          </cell>
          <cell r="AF3">
            <v>0</v>
          </cell>
          <cell r="AG3">
            <v>0</v>
          </cell>
          <cell r="AH3" t="str">
            <v/>
          </cell>
        </row>
        <row r="4">
          <cell r="C4" t="str">
            <v>Trần Thị Kim Khánh</v>
          </cell>
          <cell r="D4" t="str">
            <v>DSBC</v>
          </cell>
          <cell r="E4">
            <v>197.11666666666699</v>
          </cell>
          <cell r="F4">
            <v>71.3</v>
          </cell>
          <cell r="G4">
            <v>187.11666666666699</v>
          </cell>
          <cell r="H4">
            <v>71.3</v>
          </cell>
          <cell r="I4">
            <v>8</v>
          </cell>
          <cell r="J4">
            <v>0</v>
          </cell>
          <cell r="K4">
            <v>0</v>
          </cell>
          <cell r="L4">
            <v>0</v>
          </cell>
          <cell r="M4">
            <v>0</v>
          </cell>
          <cell r="N4">
            <v>0</v>
          </cell>
          <cell r="O4">
            <v>0</v>
          </cell>
          <cell r="P4">
            <v>29</v>
          </cell>
          <cell r="Q4">
            <v>2</v>
          </cell>
          <cell r="R4">
            <v>0</v>
          </cell>
          <cell r="S4">
            <v>0</v>
          </cell>
          <cell r="T4">
            <v>0</v>
          </cell>
          <cell r="U4">
            <v>0</v>
          </cell>
          <cell r="V4">
            <v>2800000</v>
          </cell>
          <cell r="W4">
            <v>1525114</v>
          </cell>
          <cell r="X4">
            <v>3048300</v>
          </cell>
          <cell r="Y4">
            <v>950</v>
          </cell>
          <cell r="Z4">
            <v>0</v>
          </cell>
          <cell r="AA4">
            <v>0</v>
          </cell>
          <cell r="AB4">
            <v>25600</v>
          </cell>
          <cell r="AC4">
            <v>25600</v>
          </cell>
          <cell r="AD4">
            <v>0</v>
          </cell>
          <cell r="AE4">
            <v>0</v>
          </cell>
          <cell r="AF4">
            <v>0</v>
          </cell>
          <cell r="AG4">
            <v>0</v>
          </cell>
          <cell r="AH4" t="str">
            <v/>
          </cell>
        </row>
        <row r="5">
          <cell r="C5" t="str">
            <v>Huỳnh Ngọc Liểu</v>
          </cell>
          <cell r="D5" t="str">
            <v>DSBC</v>
          </cell>
          <cell r="E5">
            <v>8</v>
          </cell>
          <cell r="F5">
            <v>40.066666666666698</v>
          </cell>
          <cell r="G5">
            <v>0</v>
          </cell>
          <cell r="H5">
            <v>40.066666666666698</v>
          </cell>
          <cell r="I5" t="str">
            <v/>
          </cell>
          <cell r="J5">
            <v>0</v>
          </cell>
          <cell r="K5">
            <v>0</v>
          </cell>
          <cell r="L5">
            <v>0</v>
          </cell>
          <cell r="M5">
            <v>0</v>
          </cell>
          <cell r="N5">
            <v>0</v>
          </cell>
          <cell r="O5">
            <v>0</v>
          </cell>
          <cell r="P5">
            <v>5</v>
          </cell>
          <cell r="Q5">
            <v>0</v>
          </cell>
          <cell r="R5">
            <v>8</v>
          </cell>
          <cell r="S5">
            <v>1</v>
          </cell>
          <cell r="T5">
            <v>0</v>
          </cell>
          <cell r="U5">
            <v>0</v>
          </cell>
          <cell r="V5">
            <v>0</v>
          </cell>
          <cell r="W5">
            <v>0</v>
          </cell>
          <cell r="X5">
            <v>147330</v>
          </cell>
          <cell r="Y5">
            <v>0</v>
          </cell>
          <cell r="Z5">
            <v>0</v>
          </cell>
          <cell r="AA5">
            <v>214285.714285714</v>
          </cell>
          <cell r="AB5">
            <v>25600</v>
          </cell>
          <cell r="AC5">
            <v>25600</v>
          </cell>
          <cell r="AD5">
            <v>0</v>
          </cell>
          <cell r="AE5">
            <v>0</v>
          </cell>
          <cell r="AF5">
            <v>0</v>
          </cell>
          <cell r="AG5">
            <v>0</v>
          </cell>
          <cell r="AH5" t="str">
            <v/>
          </cell>
        </row>
        <row r="6">
          <cell r="C6" t="str">
            <v>Phạm Nguyễn Ngọc Quý</v>
          </cell>
          <cell r="D6" t="str">
            <v>DSBC</v>
          </cell>
          <cell r="E6">
            <v>153.51666666666699</v>
          </cell>
          <cell r="F6">
            <v>120.05</v>
          </cell>
          <cell r="G6">
            <v>135.51666666666699</v>
          </cell>
          <cell r="H6">
            <v>120.05</v>
          </cell>
          <cell r="I6">
            <v>16</v>
          </cell>
          <cell r="J6">
            <v>0</v>
          </cell>
          <cell r="K6">
            <v>0</v>
          </cell>
          <cell r="L6">
            <v>0</v>
          </cell>
          <cell r="M6">
            <v>0</v>
          </cell>
          <cell r="N6">
            <v>0</v>
          </cell>
          <cell r="O6">
            <v>0</v>
          </cell>
          <cell r="P6">
            <v>30</v>
          </cell>
          <cell r="Q6">
            <v>2</v>
          </cell>
          <cell r="R6">
            <v>0</v>
          </cell>
          <cell r="S6">
            <v>0</v>
          </cell>
          <cell r="T6">
            <v>0</v>
          </cell>
          <cell r="U6">
            <v>0</v>
          </cell>
          <cell r="V6">
            <v>1600000</v>
          </cell>
          <cell r="W6">
            <v>0</v>
          </cell>
          <cell r="X6">
            <v>2027700</v>
          </cell>
          <cell r="Y6">
            <v>4350</v>
          </cell>
          <cell r="Z6">
            <v>0</v>
          </cell>
          <cell r="AA6">
            <v>0</v>
          </cell>
          <cell r="AB6">
            <v>25600</v>
          </cell>
          <cell r="AC6">
            <v>25600</v>
          </cell>
          <cell r="AD6">
            <v>0</v>
          </cell>
          <cell r="AE6">
            <v>0</v>
          </cell>
          <cell r="AF6">
            <v>0</v>
          </cell>
          <cell r="AG6">
            <v>0</v>
          </cell>
          <cell r="AH6" t="str">
            <v/>
          </cell>
        </row>
        <row r="7">
          <cell r="C7" t="str">
            <v>Ngô Trần Tuyết Vy</v>
          </cell>
          <cell r="D7" t="str">
            <v>DSBC</v>
          </cell>
          <cell r="E7">
            <v>150.03333333333299</v>
          </cell>
          <cell r="F7">
            <v>121.05</v>
          </cell>
          <cell r="G7">
            <v>134.03333333333299</v>
          </cell>
          <cell r="H7">
            <v>121.05</v>
          </cell>
          <cell r="I7">
            <v>16</v>
          </cell>
          <cell r="J7">
            <v>0</v>
          </cell>
          <cell r="K7">
            <v>0</v>
          </cell>
          <cell r="L7">
            <v>0</v>
          </cell>
          <cell r="M7">
            <v>0</v>
          </cell>
          <cell r="N7">
            <v>0</v>
          </cell>
          <cell r="O7">
            <v>0</v>
          </cell>
          <cell r="P7">
            <v>31</v>
          </cell>
          <cell r="Q7">
            <v>0</v>
          </cell>
          <cell r="R7">
            <v>0</v>
          </cell>
          <cell r="S7">
            <v>0</v>
          </cell>
          <cell r="T7">
            <v>0</v>
          </cell>
          <cell r="U7">
            <v>0</v>
          </cell>
          <cell r="V7">
            <v>1600000</v>
          </cell>
          <cell r="W7">
            <v>1258046</v>
          </cell>
          <cell r="X7">
            <v>2194050</v>
          </cell>
          <cell r="Y7">
            <v>8100</v>
          </cell>
          <cell r="Z7">
            <v>0</v>
          </cell>
          <cell r="AA7">
            <v>0</v>
          </cell>
          <cell r="AB7">
            <v>25600</v>
          </cell>
          <cell r="AC7">
            <v>25600</v>
          </cell>
          <cell r="AD7">
            <v>0</v>
          </cell>
          <cell r="AE7">
            <v>0</v>
          </cell>
          <cell r="AF7">
            <v>0</v>
          </cell>
          <cell r="AG7">
            <v>0</v>
          </cell>
          <cell r="AH7" t="str">
            <v/>
          </cell>
        </row>
        <row r="8">
          <cell r="C8" t="str">
            <v>Trần Thị Trà Giang</v>
          </cell>
          <cell r="D8" t="str">
            <v>Q.CHT</v>
          </cell>
          <cell r="E8">
            <v>0</v>
          </cell>
          <cell r="F8">
            <v>0</v>
          </cell>
          <cell r="G8">
            <v>0</v>
          </cell>
          <cell r="H8">
            <v>0</v>
          </cell>
          <cell r="I8" t="str">
            <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t="str">
            <v/>
          </cell>
        </row>
        <row r="9">
          <cell r="C9" t="str">
            <v>Hạ Ngân Khánh</v>
          </cell>
          <cell r="D9" t="str">
            <v>DSBC</v>
          </cell>
          <cell r="E9">
            <v>0</v>
          </cell>
          <cell r="F9">
            <v>23.366666666666699</v>
          </cell>
          <cell r="G9">
            <v>0</v>
          </cell>
          <cell r="H9">
            <v>23.366666666666699</v>
          </cell>
          <cell r="I9" t="str">
            <v/>
          </cell>
          <cell r="J9">
            <v>0</v>
          </cell>
          <cell r="K9">
            <v>0</v>
          </cell>
          <cell r="L9">
            <v>0</v>
          </cell>
          <cell r="M9">
            <v>0</v>
          </cell>
          <cell r="N9">
            <v>0</v>
          </cell>
          <cell r="O9">
            <v>0</v>
          </cell>
          <cell r="P9">
            <v>5</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t="str">
            <v/>
          </cell>
        </row>
        <row r="10">
          <cell r="C10" t="str">
            <v>Phạm Thị Nghĩa Hương</v>
          </cell>
          <cell r="D10" t="str">
            <v>DSBC</v>
          </cell>
          <cell r="E10">
            <v>153.76666666666699</v>
          </cell>
          <cell r="F10">
            <v>64.4166666666667</v>
          </cell>
          <cell r="G10">
            <v>151.76666666666699</v>
          </cell>
          <cell r="H10">
            <v>64.4166666666667</v>
          </cell>
          <cell r="I10" t="str">
            <v/>
          </cell>
          <cell r="J10">
            <v>0</v>
          </cell>
          <cell r="K10">
            <v>0</v>
          </cell>
          <cell r="L10">
            <v>0</v>
          </cell>
          <cell r="M10">
            <v>0</v>
          </cell>
          <cell r="N10">
            <v>0</v>
          </cell>
          <cell r="O10">
            <v>0</v>
          </cell>
          <cell r="P10">
            <v>27</v>
          </cell>
          <cell r="Q10">
            <v>2</v>
          </cell>
          <cell r="R10">
            <v>0</v>
          </cell>
          <cell r="S10">
            <v>0</v>
          </cell>
          <cell r="T10">
            <v>0</v>
          </cell>
          <cell r="U10">
            <v>0</v>
          </cell>
          <cell r="V10">
            <v>0</v>
          </cell>
          <cell r="W10">
            <v>0</v>
          </cell>
          <cell r="X10">
            <v>441720</v>
          </cell>
          <cell r="Y10">
            <v>300</v>
          </cell>
          <cell r="Z10">
            <v>0</v>
          </cell>
          <cell r="AA10">
            <v>491160</v>
          </cell>
          <cell r="AB10">
            <v>13600</v>
          </cell>
          <cell r="AC10">
            <v>13600</v>
          </cell>
          <cell r="AD10">
            <v>0</v>
          </cell>
          <cell r="AE10">
            <v>0</v>
          </cell>
          <cell r="AF10">
            <v>0</v>
          </cell>
          <cell r="AG10">
            <v>0</v>
          </cell>
          <cell r="AH10" t="str">
            <v/>
          </cell>
        </row>
        <row r="11">
          <cell r="C11" t="str">
            <v>Trần Thiên Phát</v>
          </cell>
          <cell r="D11" t="str">
            <v>DSBC</v>
          </cell>
          <cell r="E11">
            <v>24</v>
          </cell>
          <cell r="F11">
            <v>194.36666666666699</v>
          </cell>
          <cell r="G11">
            <v>0</v>
          </cell>
          <cell r="H11">
            <v>194.36666666666699</v>
          </cell>
          <cell r="I11" t="str">
            <v/>
          </cell>
          <cell r="J11">
            <v>0</v>
          </cell>
          <cell r="K11">
            <v>0</v>
          </cell>
          <cell r="L11">
            <v>0</v>
          </cell>
          <cell r="M11">
            <v>0</v>
          </cell>
          <cell r="N11">
            <v>0</v>
          </cell>
          <cell r="O11">
            <v>0</v>
          </cell>
          <cell r="P11">
            <v>25</v>
          </cell>
          <cell r="Q11">
            <v>0</v>
          </cell>
          <cell r="R11">
            <v>24</v>
          </cell>
          <cell r="S11">
            <v>3</v>
          </cell>
          <cell r="T11">
            <v>0</v>
          </cell>
          <cell r="U11">
            <v>0</v>
          </cell>
          <cell r="V11">
            <v>0</v>
          </cell>
          <cell r="W11">
            <v>0</v>
          </cell>
          <cell r="X11">
            <v>372800</v>
          </cell>
          <cell r="Y11">
            <v>650</v>
          </cell>
          <cell r="Z11">
            <v>0</v>
          </cell>
          <cell r="AA11">
            <v>1156954.2857142901</v>
          </cell>
          <cell r="AB11">
            <v>13600</v>
          </cell>
          <cell r="AC11">
            <v>13600</v>
          </cell>
          <cell r="AD11">
            <v>0</v>
          </cell>
          <cell r="AE11">
            <v>0</v>
          </cell>
          <cell r="AF11">
            <v>0</v>
          </cell>
          <cell r="AG11">
            <v>0</v>
          </cell>
          <cell r="AH11" t="str">
            <v/>
          </cell>
        </row>
        <row r="12">
          <cell r="C12" t="str">
            <v>Ngô Thị Thanh Thắm</v>
          </cell>
          <cell r="D12" t="str">
            <v>CHT</v>
          </cell>
          <cell r="E12">
            <v>214.13333333333301</v>
          </cell>
          <cell r="F12">
            <v>0</v>
          </cell>
          <cell r="G12">
            <v>214.13333333333301</v>
          </cell>
          <cell r="H12">
            <v>0</v>
          </cell>
          <cell r="I12" t="str">
            <v/>
          </cell>
          <cell r="J12">
            <v>0</v>
          </cell>
          <cell r="K12">
            <v>0</v>
          </cell>
          <cell r="L12">
            <v>0</v>
          </cell>
          <cell r="M12">
            <v>0</v>
          </cell>
          <cell r="N12">
            <v>0</v>
          </cell>
          <cell r="O12">
            <v>0</v>
          </cell>
          <cell r="P12">
            <v>27</v>
          </cell>
          <cell r="Q12">
            <v>0</v>
          </cell>
          <cell r="R12">
            <v>0</v>
          </cell>
          <cell r="S12">
            <v>0</v>
          </cell>
          <cell r="T12">
            <v>1000000</v>
          </cell>
          <cell r="U12">
            <v>0</v>
          </cell>
          <cell r="V12">
            <v>0</v>
          </cell>
          <cell r="W12">
            <v>0</v>
          </cell>
          <cell r="X12">
            <v>442600</v>
          </cell>
          <cell r="Y12">
            <v>23860</v>
          </cell>
          <cell r="Z12">
            <v>0</v>
          </cell>
          <cell r="AA12">
            <v>2657920</v>
          </cell>
          <cell r="AB12">
            <v>323600</v>
          </cell>
          <cell r="AC12">
            <v>13600</v>
          </cell>
          <cell r="AD12">
            <v>10000</v>
          </cell>
          <cell r="AE12">
            <v>0</v>
          </cell>
          <cell r="AF12">
            <v>300000</v>
          </cell>
          <cell r="AG12">
            <v>0</v>
          </cell>
          <cell r="AH12" t="str">
            <v>Vi phạm chấm điểm checklist  28/05/2026: 10.000đ</v>
          </cell>
        </row>
        <row r="13">
          <cell r="C13" t="str">
            <v>Hoàng Thanh Thủy</v>
          </cell>
          <cell r="D13" t="str">
            <v>DSBC</v>
          </cell>
          <cell r="E13">
            <v>221.21666666666701</v>
          </cell>
          <cell r="F13">
            <v>8.1666666666666696</v>
          </cell>
          <cell r="G13">
            <v>221.21666666666701</v>
          </cell>
          <cell r="H13">
            <v>8.1666666666666696</v>
          </cell>
          <cell r="I13" t="str">
            <v/>
          </cell>
          <cell r="J13">
            <v>0</v>
          </cell>
          <cell r="K13">
            <v>0</v>
          </cell>
          <cell r="L13">
            <v>0</v>
          </cell>
          <cell r="M13">
            <v>0</v>
          </cell>
          <cell r="N13">
            <v>0</v>
          </cell>
          <cell r="O13">
            <v>0</v>
          </cell>
          <cell r="P13">
            <v>28</v>
          </cell>
          <cell r="Q13">
            <v>0</v>
          </cell>
          <cell r="R13">
            <v>0</v>
          </cell>
          <cell r="S13">
            <v>0</v>
          </cell>
          <cell r="T13">
            <v>0</v>
          </cell>
          <cell r="U13">
            <v>0</v>
          </cell>
          <cell r="V13">
            <v>400000</v>
          </cell>
          <cell r="W13">
            <v>0</v>
          </cell>
          <cell r="X13">
            <v>1425000</v>
          </cell>
          <cell r="Y13">
            <v>7250</v>
          </cell>
          <cell r="Z13">
            <v>0</v>
          </cell>
          <cell r="AA13">
            <v>2589023.42857143</v>
          </cell>
          <cell r="AB13">
            <v>13600</v>
          </cell>
          <cell r="AC13">
            <v>13600</v>
          </cell>
          <cell r="AD13">
            <v>0</v>
          </cell>
          <cell r="AE13">
            <v>0</v>
          </cell>
          <cell r="AF13">
            <v>0</v>
          </cell>
          <cell r="AG13">
            <v>0</v>
          </cell>
          <cell r="AH13" t="str">
            <v/>
          </cell>
        </row>
        <row r="14">
          <cell r="C14" t="str">
            <v>Lê Thị Huyền Trân</v>
          </cell>
          <cell r="D14" t="str">
            <v>DSBC</v>
          </cell>
          <cell r="E14">
            <v>214.65</v>
          </cell>
          <cell r="F14">
            <v>0</v>
          </cell>
          <cell r="G14">
            <v>188.65</v>
          </cell>
          <cell r="H14">
            <v>0</v>
          </cell>
          <cell r="I14" t="str">
            <v/>
          </cell>
          <cell r="J14">
            <v>0</v>
          </cell>
          <cell r="K14">
            <v>0</v>
          </cell>
          <cell r="L14">
            <v>0</v>
          </cell>
          <cell r="M14">
            <v>0</v>
          </cell>
          <cell r="N14">
            <v>0</v>
          </cell>
          <cell r="O14">
            <v>0</v>
          </cell>
          <cell r="P14">
            <v>23</v>
          </cell>
          <cell r="Q14">
            <v>2</v>
          </cell>
          <cell r="R14">
            <v>24</v>
          </cell>
          <cell r="S14">
            <v>3</v>
          </cell>
          <cell r="T14">
            <v>0</v>
          </cell>
          <cell r="U14">
            <v>0</v>
          </cell>
          <cell r="V14">
            <v>0</v>
          </cell>
          <cell r="W14">
            <v>0</v>
          </cell>
          <cell r="X14">
            <v>652500</v>
          </cell>
          <cell r="Y14">
            <v>3725</v>
          </cell>
          <cell r="Z14">
            <v>0</v>
          </cell>
          <cell r="AA14">
            <v>1150436</v>
          </cell>
          <cell r="AB14">
            <v>113600</v>
          </cell>
          <cell r="AC14">
            <v>13600</v>
          </cell>
          <cell r="AD14">
            <v>0</v>
          </cell>
          <cell r="AE14">
            <v>0</v>
          </cell>
          <cell r="AF14">
            <v>100000</v>
          </cell>
          <cell r="AG14">
            <v>0</v>
          </cell>
          <cell r="AH14" t="str">
            <v/>
          </cell>
        </row>
        <row r="15">
          <cell r="C15" t="str">
            <v>Tống Xuân Giang</v>
          </cell>
          <cell r="D15" t="str">
            <v>DSTV</v>
          </cell>
          <cell r="E15">
            <v>23.816666666666698</v>
          </cell>
          <cell r="F15">
            <v>219.15</v>
          </cell>
          <cell r="G15">
            <v>15.8166666666667</v>
          </cell>
          <cell r="H15">
            <v>219.15</v>
          </cell>
          <cell r="I15">
            <v>8</v>
          </cell>
          <cell r="J15">
            <v>0</v>
          </cell>
          <cell r="K15">
            <v>0</v>
          </cell>
          <cell r="L15">
            <v>0</v>
          </cell>
          <cell r="M15">
            <v>0</v>
          </cell>
          <cell r="N15">
            <v>0</v>
          </cell>
          <cell r="O15">
            <v>0</v>
          </cell>
          <cell r="P15">
            <v>29</v>
          </cell>
          <cell r="Q15">
            <v>0</v>
          </cell>
          <cell r="R15">
            <v>0</v>
          </cell>
          <cell r="S15">
            <v>0</v>
          </cell>
          <cell r="T15">
            <v>0</v>
          </cell>
          <cell r="U15">
            <v>0</v>
          </cell>
          <cell r="V15">
            <v>0</v>
          </cell>
          <cell r="W15">
            <v>0</v>
          </cell>
          <cell r="X15">
            <v>256100</v>
          </cell>
          <cell r="Y15">
            <v>3740</v>
          </cell>
          <cell r="Z15">
            <v>0</v>
          </cell>
          <cell r="AA15">
            <v>1000000</v>
          </cell>
          <cell r="AB15">
            <v>100000</v>
          </cell>
          <cell r="AC15">
            <v>0</v>
          </cell>
          <cell r="AD15">
            <v>0</v>
          </cell>
          <cell r="AE15">
            <v>0</v>
          </cell>
          <cell r="AF15">
            <v>100000</v>
          </cell>
          <cell r="AG15">
            <v>0</v>
          </cell>
          <cell r="AH15" t="str">
            <v/>
          </cell>
        </row>
        <row r="16">
          <cell r="C16" t="str">
            <v>Huỳnh Thị Kim Ngân</v>
          </cell>
          <cell r="D16" t="str">
            <v>DSBC</v>
          </cell>
          <cell r="E16">
            <v>40</v>
          </cell>
          <cell r="F16">
            <v>0</v>
          </cell>
          <cell r="G16">
            <v>0</v>
          </cell>
          <cell r="H16">
            <v>0</v>
          </cell>
          <cell r="I16" t="str">
            <v/>
          </cell>
          <cell r="J16">
            <v>0</v>
          </cell>
          <cell r="K16">
            <v>0</v>
          </cell>
          <cell r="L16">
            <v>0</v>
          </cell>
          <cell r="M16">
            <v>0</v>
          </cell>
          <cell r="N16">
            <v>0</v>
          </cell>
          <cell r="O16">
            <v>0</v>
          </cell>
          <cell r="P16">
            <v>0</v>
          </cell>
          <cell r="Q16">
            <v>0</v>
          </cell>
          <cell r="R16">
            <v>40</v>
          </cell>
          <cell r="S16">
            <v>5</v>
          </cell>
          <cell r="T16">
            <v>0</v>
          </cell>
          <cell r="U16">
            <v>0</v>
          </cell>
          <cell r="V16">
            <v>0</v>
          </cell>
          <cell r="W16">
            <v>0</v>
          </cell>
          <cell r="X16">
            <v>0</v>
          </cell>
          <cell r="Y16">
            <v>0</v>
          </cell>
          <cell r="Z16">
            <v>0</v>
          </cell>
          <cell r="AA16">
            <v>1071428.57142857</v>
          </cell>
          <cell r="AB16">
            <v>0</v>
          </cell>
          <cell r="AC16">
            <v>0</v>
          </cell>
          <cell r="AD16">
            <v>0</v>
          </cell>
          <cell r="AE16">
            <v>0</v>
          </cell>
          <cell r="AF16">
            <v>0</v>
          </cell>
          <cell r="AG16">
            <v>0</v>
          </cell>
          <cell r="AH16" t="str">
            <v/>
          </cell>
        </row>
        <row r="17">
          <cell r="C17" t="str">
            <v>Trần Lê Quỳnh Hương</v>
          </cell>
          <cell r="D17" t="str">
            <v>DSHV</v>
          </cell>
          <cell r="E17">
            <v>244.9</v>
          </cell>
          <cell r="F17">
            <v>4.0166666666666702</v>
          </cell>
          <cell r="G17">
            <v>234.9</v>
          </cell>
          <cell r="H17">
            <v>4.0166666666666702</v>
          </cell>
          <cell r="I17">
            <v>8</v>
          </cell>
          <cell r="J17">
            <v>0</v>
          </cell>
          <cell r="K17">
            <v>0</v>
          </cell>
          <cell r="L17">
            <v>0</v>
          </cell>
          <cell r="M17">
            <v>0</v>
          </cell>
          <cell r="N17">
            <v>0</v>
          </cell>
          <cell r="O17">
            <v>0</v>
          </cell>
          <cell r="P17">
            <v>29</v>
          </cell>
          <cell r="Q17">
            <v>2</v>
          </cell>
          <cell r="R17">
            <v>0</v>
          </cell>
          <cell r="S17">
            <v>0</v>
          </cell>
          <cell r="T17">
            <v>0</v>
          </cell>
          <cell r="U17">
            <v>0</v>
          </cell>
          <cell r="V17">
            <v>0</v>
          </cell>
          <cell r="W17">
            <v>0</v>
          </cell>
          <cell r="X17">
            <v>0</v>
          </cell>
          <cell r="Y17">
            <v>0</v>
          </cell>
          <cell r="Z17">
            <v>0</v>
          </cell>
          <cell r="AA17">
            <v>500000</v>
          </cell>
          <cell r="AB17">
            <v>0</v>
          </cell>
          <cell r="AC17">
            <v>0</v>
          </cell>
          <cell r="AD17">
            <v>0</v>
          </cell>
          <cell r="AE17">
            <v>0</v>
          </cell>
          <cell r="AF17">
            <v>0</v>
          </cell>
          <cell r="AG17">
            <v>0</v>
          </cell>
          <cell r="AH17" t="str">
            <v/>
          </cell>
        </row>
        <row r="18">
          <cell r="C18" t="str">
            <v>Thái Thùy Linh</v>
          </cell>
          <cell r="D18" t="str">
            <v>CHT</v>
          </cell>
          <cell r="E18">
            <v>253.13333333333301</v>
          </cell>
          <cell r="F18">
            <v>21.716666666666701</v>
          </cell>
          <cell r="G18">
            <v>243.13333333333301</v>
          </cell>
          <cell r="H18">
            <v>21.716666666666701</v>
          </cell>
          <cell r="I18" t="str">
            <v/>
          </cell>
          <cell r="J18">
            <v>0</v>
          </cell>
          <cell r="K18">
            <v>0</v>
          </cell>
          <cell r="L18">
            <v>0</v>
          </cell>
          <cell r="M18">
            <v>0</v>
          </cell>
          <cell r="N18">
            <v>0</v>
          </cell>
          <cell r="O18">
            <v>0</v>
          </cell>
          <cell r="P18">
            <v>28</v>
          </cell>
          <cell r="Q18">
            <v>2</v>
          </cell>
          <cell r="R18">
            <v>8</v>
          </cell>
          <cell r="S18">
            <v>1</v>
          </cell>
          <cell r="T18">
            <v>1000000</v>
          </cell>
          <cell r="U18">
            <v>0</v>
          </cell>
          <cell r="V18">
            <v>0</v>
          </cell>
          <cell r="W18">
            <v>0</v>
          </cell>
          <cell r="X18">
            <v>974400</v>
          </cell>
          <cell r="Y18">
            <v>8210</v>
          </cell>
          <cell r="Z18">
            <v>0</v>
          </cell>
          <cell r="AA18">
            <v>0</v>
          </cell>
          <cell r="AB18">
            <v>205500</v>
          </cell>
          <cell r="AC18">
            <v>45500</v>
          </cell>
          <cell r="AD18">
            <v>0</v>
          </cell>
          <cell r="AE18">
            <v>60000</v>
          </cell>
          <cell r="AF18">
            <v>100000</v>
          </cell>
          <cell r="AG18">
            <v>0</v>
          </cell>
          <cell r="AH18" t="str">
            <v>Lệch doanh thu HD.BY98NJKV: 60.000đ</v>
          </cell>
        </row>
        <row r="19">
          <cell r="C19" t="str">
            <v>Trịnh Thị Phượng</v>
          </cell>
          <cell r="D19" t="str">
            <v>DSBC</v>
          </cell>
          <cell r="E19">
            <v>5.9499999999999904</v>
          </cell>
          <cell r="F19">
            <v>168.916666666667</v>
          </cell>
          <cell r="G19">
            <v>5.9499999999999904</v>
          </cell>
          <cell r="H19">
            <v>168.916666666667</v>
          </cell>
          <cell r="I19" t="str">
            <v/>
          </cell>
          <cell r="J19">
            <v>0</v>
          </cell>
          <cell r="K19">
            <v>0</v>
          </cell>
          <cell r="L19">
            <v>0</v>
          </cell>
          <cell r="M19">
            <v>0</v>
          </cell>
          <cell r="N19">
            <v>0</v>
          </cell>
          <cell r="O19">
            <v>0</v>
          </cell>
          <cell r="P19">
            <v>21</v>
          </cell>
          <cell r="Q19">
            <v>0</v>
          </cell>
          <cell r="R19">
            <v>0</v>
          </cell>
          <cell r="S19">
            <v>0</v>
          </cell>
          <cell r="T19">
            <v>0</v>
          </cell>
          <cell r="U19">
            <v>0</v>
          </cell>
          <cell r="V19">
            <v>400000</v>
          </cell>
          <cell r="W19">
            <v>0</v>
          </cell>
          <cell r="X19">
            <v>1517530</v>
          </cell>
          <cell r="Y19">
            <v>6550</v>
          </cell>
          <cell r="Z19">
            <v>0</v>
          </cell>
          <cell r="AA19">
            <v>0</v>
          </cell>
          <cell r="AB19">
            <v>45500</v>
          </cell>
          <cell r="AC19">
            <v>45500</v>
          </cell>
          <cell r="AD19">
            <v>0</v>
          </cell>
          <cell r="AE19">
            <v>0</v>
          </cell>
          <cell r="AF19">
            <v>0</v>
          </cell>
          <cell r="AG19">
            <v>0</v>
          </cell>
          <cell r="AH19" t="str">
            <v/>
          </cell>
        </row>
        <row r="20">
          <cell r="C20" t="str">
            <v>Phan Công Vũ Tài</v>
          </cell>
          <cell r="D20" t="str">
            <v>DSBC</v>
          </cell>
          <cell r="E20">
            <v>83.1666666666667</v>
          </cell>
          <cell r="F20">
            <v>124.35</v>
          </cell>
          <cell r="G20">
            <v>81.1666666666667</v>
          </cell>
          <cell r="H20">
            <v>124.35</v>
          </cell>
          <cell r="I20" t="str">
            <v/>
          </cell>
          <cell r="J20">
            <v>0</v>
          </cell>
          <cell r="K20">
            <v>0</v>
          </cell>
          <cell r="L20">
            <v>0</v>
          </cell>
          <cell r="M20">
            <v>0</v>
          </cell>
          <cell r="N20">
            <v>0</v>
          </cell>
          <cell r="O20">
            <v>0</v>
          </cell>
          <cell r="P20">
            <v>24</v>
          </cell>
          <cell r="Q20">
            <v>2</v>
          </cell>
          <cell r="R20">
            <v>0</v>
          </cell>
          <cell r="S20">
            <v>0</v>
          </cell>
          <cell r="T20">
            <v>0</v>
          </cell>
          <cell r="U20">
            <v>0</v>
          </cell>
          <cell r="V20">
            <v>2200000</v>
          </cell>
          <cell r="W20">
            <v>1579666</v>
          </cell>
          <cell r="X20">
            <v>2013800</v>
          </cell>
          <cell r="Y20">
            <v>17300</v>
          </cell>
          <cell r="Z20">
            <v>0</v>
          </cell>
          <cell r="AA20">
            <v>0</v>
          </cell>
          <cell r="AB20">
            <v>100000</v>
          </cell>
          <cell r="AC20">
            <v>0</v>
          </cell>
          <cell r="AD20">
            <v>0</v>
          </cell>
          <cell r="AE20">
            <v>0</v>
          </cell>
          <cell r="AF20">
            <v>100000</v>
          </cell>
          <cell r="AG20">
            <v>0</v>
          </cell>
          <cell r="AH20" t="str">
            <v/>
          </cell>
        </row>
        <row r="21">
          <cell r="C21" t="str">
            <v>Hoàng Lâm Gia Bảo</v>
          </cell>
          <cell r="D21" t="str">
            <v>DSTV</v>
          </cell>
          <cell r="E21">
            <v>40.15</v>
          </cell>
          <cell r="F21">
            <v>0</v>
          </cell>
          <cell r="G21">
            <v>32.15</v>
          </cell>
          <cell r="H21">
            <v>0</v>
          </cell>
          <cell r="I21" t="str">
            <v/>
          </cell>
          <cell r="J21">
            <v>0</v>
          </cell>
          <cell r="K21">
            <v>0</v>
          </cell>
          <cell r="L21">
            <v>0</v>
          </cell>
          <cell r="M21">
            <v>0</v>
          </cell>
          <cell r="N21">
            <v>0</v>
          </cell>
          <cell r="O21">
            <v>0</v>
          </cell>
          <cell r="P21">
            <v>4</v>
          </cell>
          <cell r="Q21">
            <v>8</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t="str">
            <v/>
          </cell>
        </row>
        <row r="22">
          <cell r="C22" t="str">
            <v>Nguyễn Trúc Linh</v>
          </cell>
          <cell r="D22" t="str">
            <v>DSBC</v>
          </cell>
          <cell r="E22">
            <v>193.933333333333</v>
          </cell>
          <cell r="F22">
            <v>17.283333333333299</v>
          </cell>
          <cell r="G22">
            <v>153.933333333333</v>
          </cell>
          <cell r="H22">
            <v>17.283333333333299</v>
          </cell>
          <cell r="I22" t="str">
            <v/>
          </cell>
          <cell r="J22">
            <v>0</v>
          </cell>
          <cell r="K22">
            <v>0</v>
          </cell>
          <cell r="L22">
            <v>0</v>
          </cell>
          <cell r="M22">
            <v>0</v>
          </cell>
          <cell r="N22">
            <v>0</v>
          </cell>
          <cell r="O22">
            <v>0</v>
          </cell>
          <cell r="P22">
            <v>21</v>
          </cell>
          <cell r="Q22">
            <v>0</v>
          </cell>
          <cell r="R22">
            <v>40</v>
          </cell>
          <cell r="S22">
            <v>5</v>
          </cell>
          <cell r="T22">
            <v>0</v>
          </cell>
          <cell r="U22">
            <v>0</v>
          </cell>
          <cell r="V22">
            <v>0</v>
          </cell>
          <cell r="W22">
            <v>0</v>
          </cell>
          <cell r="X22">
            <v>533880</v>
          </cell>
          <cell r="Y22">
            <v>6250</v>
          </cell>
          <cell r="Z22">
            <v>0</v>
          </cell>
          <cell r="AA22">
            <v>0</v>
          </cell>
          <cell r="AB22">
            <v>145500</v>
          </cell>
          <cell r="AC22">
            <v>45500</v>
          </cell>
          <cell r="AD22">
            <v>0</v>
          </cell>
          <cell r="AE22">
            <v>0</v>
          </cell>
          <cell r="AF22">
            <v>100000</v>
          </cell>
          <cell r="AG22">
            <v>0</v>
          </cell>
          <cell r="AH22" t="str">
            <v/>
          </cell>
        </row>
        <row r="23">
          <cell r="C23" t="str">
            <v>Đoàn Quốc Tâm</v>
          </cell>
          <cell r="D23" t="str">
            <v>DSBC</v>
          </cell>
          <cell r="E23">
            <v>42.216666666666697</v>
          </cell>
          <cell r="F23">
            <v>8.1333333333333293</v>
          </cell>
          <cell r="G23">
            <v>42.216666666666697</v>
          </cell>
          <cell r="H23">
            <v>8.1333333333333293</v>
          </cell>
          <cell r="I23" t="str">
            <v/>
          </cell>
          <cell r="J23">
            <v>0</v>
          </cell>
          <cell r="K23">
            <v>0</v>
          </cell>
          <cell r="L23">
            <v>0</v>
          </cell>
          <cell r="M23">
            <v>0</v>
          </cell>
          <cell r="N23">
            <v>0</v>
          </cell>
          <cell r="O23">
            <v>0</v>
          </cell>
          <cell r="P23">
            <v>5</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t="str">
            <v/>
          </cell>
        </row>
        <row r="24">
          <cell r="C24" t="str">
            <v>Đỗ Thị Thu Hương</v>
          </cell>
          <cell r="D24" t="str">
            <v>DSBC</v>
          </cell>
          <cell r="E24">
            <v>26.6666666666667</v>
          </cell>
          <cell r="F24">
            <v>202.35</v>
          </cell>
          <cell r="G24">
            <v>26.6666666666667</v>
          </cell>
          <cell r="H24">
            <v>202.35</v>
          </cell>
          <cell r="I24" t="str">
            <v/>
          </cell>
          <cell r="J24">
            <v>0</v>
          </cell>
          <cell r="K24">
            <v>0</v>
          </cell>
          <cell r="L24">
            <v>0</v>
          </cell>
          <cell r="M24">
            <v>0</v>
          </cell>
          <cell r="N24">
            <v>0</v>
          </cell>
          <cell r="O24">
            <v>0</v>
          </cell>
          <cell r="P24">
            <v>27</v>
          </cell>
          <cell r="Q24">
            <v>0</v>
          </cell>
          <cell r="R24">
            <v>0</v>
          </cell>
          <cell r="S24">
            <v>0</v>
          </cell>
          <cell r="T24">
            <v>0</v>
          </cell>
          <cell r="U24">
            <v>0</v>
          </cell>
          <cell r="V24">
            <v>0</v>
          </cell>
          <cell r="W24">
            <v>0</v>
          </cell>
          <cell r="X24">
            <v>1054700</v>
          </cell>
          <cell r="Y24">
            <v>4830</v>
          </cell>
          <cell r="Z24">
            <v>0</v>
          </cell>
          <cell r="AA24">
            <v>270000</v>
          </cell>
          <cell r="AB24">
            <v>1594500</v>
          </cell>
          <cell r="AC24">
            <v>1399500</v>
          </cell>
          <cell r="AD24">
            <v>20000</v>
          </cell>
          <cell r="AE24">
            <v>175000</v>
          </cell>
          <cell r="AF24">
            <v>0</v>
          </cell>
          <cell r="AG24">
            <v>0</v>
          </cell>
          <cell r="AH24" t="str">
            <v>Nghỉ ngơi quá thời gian quy định 21/05/2026: 10.000đ
Vào ca trễ 27/05/2026: 10.000đ
Lệch doanh thu HD.B1G915ZV:175.000đ</v>
          </cell>
        </row>
        <row r="25">
          <cell r="C25" t="str">
            <v>Mai Ngọc Oanh</v>
          </cell>
          <cell r="D25" t="str">
            <v>DSBC</v>
          </cell>
          <cell r="E25">
            <v>135.13333333333301</v>
          </cell>
          <cell r="F25">
            <v>0.483333333333333</v>
          </cell>
          <cell r="G25">
            <v>135.13333333333301</v>
          </cell>
          <cell r="H25">
            <v>0.483333333333333</v>
          </cell>
          <cell r="I25" t="str">
            <v/>
          </cell>
          <cell r="J25">
            <v>0</v>
          </cell>
          <cell r="K25">
            <v>0</v>
          </cell>
          <cell r="L25">
            <v>0</v>
          </cell>
          <cell r="M25">
            <v>0</v>
          </cell>
          <cell r="N25">
            <v>0</v>
          </cell>
          <cell r="O25">
            <v>0</v>
          </cell>
          <cell r="P25">
            <v>17</v>
          </cell>
          <cell r="Q25">
            <v>0</v>
          </cell>
          <cell r="R25">
            <v>0</v>
          </cell>
          <cell r="S25">
            <v>0</v>
          </cell>
          <cell r="T25">
            <v>0</v>
          </cell>
          <cell r="U25">
            <v>0</v>
          </cell>
          <cell r="V25">
            <v>0</v>
          </cell>
          <cell r="W25">
            <v>0</v>
          </cell>
          <cell r="X25">
            <v>185940</v>
          </cell>
          <cell r="Y25">
            <v>0</v>
          </cell>
          <cell r="Z25">
            <v>0</v>
          </cell>
          <cell r="AA25">
            <v>0</v>
          </cell>
          <cell r="AB25">
            <v>0</v>
          </cell>
          <cell r="AC25">
            <v>0</v>
          </cell>
          <cell r="AD25">
            <v>0</v>
          </cell>
          <cell r="AE25">
            <v>0</v>
          </cell>
          <cell r="AF25">
            <v>0</v>
          </cell>
          <cell r="AG25">
            <v>0</v>
          </cell>
          <cell r="AH25" t="str">
            <v/>
          </cell>
        </row>
        <row r="26">
          <cell r="C26" t="str">
            <v>Hạ Ngân Khánh</v>
          </cell>
          <cell r="D26" t="str">
            <v>DSBC</v>
          </cell>
          <cell r="E26">
            <v>259.61666666666702</v>
          </cell>
          <cell r="F26">
            <v>5.93333333333333</v>
          </cell>
          <cell r="G26">
            <v>251.61666666666699</v>
          </cell>
          <cell r="H26">
            <v>5.93333333333333</v>
          </cell>
          <cell r="I26">
            <v>8</v>
          </cell>
          <cell r="J26">
            <v>0</v>
          </cell>
          <cell r="K26">
            <v>0</v>
          </cell>
          <cell r="L26">
            <v>0</v>
          </cell>
          <cell r="M26">
            <v>0</v>
          </cell>
          <cell r="N26">
            <v>0</v>
          </cell>
          <cell r="O26">
            <v>0</v>
          </cell>
          <cell r="P26">
            <v>29</v>
          </cell>
          <cell r="Q26">
            <v>0</v>
          </cell>
          <cell r="R26">
            <v>0</v>
          </cell>
          <cell r="S26">
            <v>0</v>
          </cell>
          <cell r="T26">
            <v>500000</v>
          </cell>
          <cell r="U26">
            <v>0</v>
          </cell>
          <cell r="V26">
            <v>0</v>
          </cell>
          <cell r="W26">
            <v>0</v>
          </cell>
          <cell r="X26">
            <v>591600</v>
          </cell>
          <cell r="Y26">
            <v>16615</v>
          </cell>
          <cell r="Z26">
            <v>0</v>
          </cell>
          <cell r="AA26">
            <v>2035714.2857142901</v>
          </cell>
          <cell r="AB26">
            <v>1509500</v>
          </cell>
          <cell r="AC26">
            <v>1399500</v>
          </cell>
          <cell r="AD26">
            <v>110000</v>
          </cell>
          <cell r="AE26">
            <v>0</v>
          </cell>
          <cell r="AF26">
            <v>0</v>
          </cell>
          <cell r="AG26">
            <v>0</v>
          </cell>
          <cell r="AH26" t="str">
            <v>Không dọn dẹp vệ sinh vào ngày cuối tuần 25/05/2026: 100.000đ
Vi phạm chấm điểm checklist  27/05/2026: 10.000đ</v>
          </cell>
        </row>
        <row r="27">
          <cell r="C27" t="str">
            <v>Phan Công Vũ Tài</v>
          </cell>
          <cell r="D27" t="str">
            <v>DSBC</v>
          </cell>
          <cell r="E27">
            <v>64.566666666666706</v>
          </cell>
          <cell r="F27">
            <v>24.616666666666699</v>
          </cell>
          <cell r="G27">
            <v>64.566666666666706</v>
          </cell>
          <cell r="H27">
            <v>24.616666666666699</v>
          </cell>
          <cell r="I27" t="str">
            <v/>
          </cell>
          <cell r="J27">
            <v>0</v>
          </cell>
          <cell r="K27">
            <v>0</v>
          </cell>
          <cell r="L27">
            <v>0</v>
          </cell>
          <cell r="M27">
            <v>0</v>
          </cell>
          <cell r="N27">
            <v>0</v>
          </cell>
          <cell r="O27">
            <v>0</v>
          </cell>
          <cell r="P27">
            <v>9</v>
          </cell>
          <cell r="Q27">
            <v>0</v>
          </cell>
          <cell r="R27">
            <v>0</v>
          </cell>
          <cell r="S27">
            <v>0</v>
          </cell>
          <cell r="T27">
            <v>0</v>
          </cell>
          <cell r="U27">
            <v>0</v>
          </cell>
          <cell r="V27">
            <v>0</v>
          </cell>
          <cell r="W27">
            <v>0</v>
          </cell>
          <cell r="X27">
            <v>0</v>
          </cell>
          <cell r="Y27">
            <v>0</v>
          </cell>
          <cell r="Z27">
            <v>0</v>
          </cell>
          <cell r="AA27">
            <v>1500000</v>
          </cell>
          <cell r="AB27">
            <v>0</v>
          </cell>
          <cell r="AC27">
            <v>0</v>
          </cell>
          <cell r="AD27">
            <v>0</v>
          </cell>
          <cell r="AE27">
            <v>0</v>
          </cell>
          <cell r="AF27">
            <v>0</v>
          </cell>
          <cell r="AG27">
            <v>0</v>
          </cell>
          <cell r="AH27" t="str">
            <v/>
          </cell>
        </row>
        <row r="28">
          <cell r="C28" t="str">
            <v>Trần Thị Ánh Nguyệt</v>
          </cell>
          <cell r="D28" t="str">
            <v>DSTV</v>
          </cell>
          <cell r="E28">
            <v>23.133333333333301</v>
          </cell>
          <cell r="F28">
            <v>234.11666666666699</v>
          </cell>
          <cell r="G28">
            <v>13.133333333333301</v>
          </cell>
          <cell r="H28">
            <v>234.11666666666699</v>
          </cell>
          <cell r="I28">
            <v>8</v>
          </cell>
          <cell r="J28">
            <v>0</v>
          </cell>
          <cell r="K28">
            <v>0</v>
          </cell>
          <cell r="L28">
            <v>0</v>
          </cell>
          <cell r="M28">
            <v>0</v>
          </cell>
          <cell r="N28">
            <v>0</v>
          </cell>
          <cell r="O28">
            <v>0</v>
          </cell>
          <cell r="P28">
            <v>29</v>
          </cell>
          <cell r="Q28">
            <v>2</v>
          </cell>
          <cell r="R28">
            <v>0</v>
          </cell>
          <cell r="S28">
            <v>0</v>
          </cell>
          <cell r="T28">
            <v>0</v>
          </cell>
          <cell r="U28">
            <v>0</v>
          </cell>
          <cell r="V28">
            <v>0</v>
          </cell>
          <cell r="W28">
            <v>0</v>
          </cell>
          <cell r="X28">
            <v>1176800</v>
          </cell>
          <cell r="Y28">
            <v>8815</v>
          </cell>
          <cell r="Z28">
            <v>0</v>
          </cell>
          <cell r="AA28">
            <v>2000000</v>
          </cell>
          <cell r="AB28">
            <v>0</v>
          </cell>
          <cell r="AC28">
            <v>0</v>
          </cell>
          <cell r="AD28">
            <v>0</v>
          </cell>
          <cell r="AE28">
            <v>0</v>
          </cell>
          <cell r="AF28">
            <v>0</v>
          </cell>
          <cell r="AG28">
            <v>0</v>
          </cell>
          <cell r="AH28" t="str">
            <v/>
          </cell>
        </row>
        <row r="29">
          <cell r="C29" t="str">
            <v>Nguyễn Trí Nghĩa</v>
          </cell>
          <cell r="D29" t="str">
            <v>DSBC</v>
          </cell>
          <cell r="E29">
            <v>27.15</v>
          </cell>
          <cell r="F29">
            <v>6.8833333333333302</v>
          </cell>
          <cell r="G29">
            <v>27.15</v>
          </cell>
          <cell r="H29">
            <v>6.8833333333333302</v>
          </cell>
          <cell r="I29" t="str">
            <v/>
          </cell>
          <cell r="J29">
            <v>0</v>
          </cell>
          <cell r="K29">
            <v>0</v>
          </cell>
          <cell r="L29">
            <v>0</v>
          </cell>
          <cell r="M29">
            <v>0</v>
          </cell>
          <cell r="N29">
            <v>0</v>
          </cell>
          <cell r="O29">
            <v>0</v>
          </cell>
          <cell r="P29">
            <v>5</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t="str">
            <v/>
          </cell>
        </row>
        <row r="30">
          <cell r="C30" t="str">
            <v>Nguyễn Thị Hồng Hạnh</v>
          </cell>
          <cell r="D30" t="str">
            <v>DSBC</v>
          </cell>
          <cell r="E30">
            <v>16</v>
          </cell>
          <cell r="F30">
            <v>204.38333333333301</v>
          </cell>
          <cell r="G30">
            <v>0</v>
          </cell>
          <cell r="H30">
            <v>204.38333333333301</v>
          </cell>
          <cell r="I30" t="str">
            <v/>
          </cell>
          <cell r="J30">
            <v>0</v>
          </cell>
          <cell r="K30">
            <v>0</v>
          </cell>
          <cell r="L30">
            <v>0</v>
          </cell>
          <cell r="M30">
            <v>0</v>
          </cell>
          <cell r="N30">
            <v>0</v>
          </cell>
          <cell r="O30">
            <v>0</v>
          </cell>
          <cell r="P30">
            <v>26</v>
          </cell>
          <cell r="Q30">
            <v>0</v>
          </cell>
          <cell r="R30">
            <v>16</v>
          </cell>
          <cell r="S30">
            <v>2</v>
          </cell>
          <cell r="T30">
            <v>0</v>
          </cell>
          <cell r="U30">
            <v>0</v>
          </cell>
          <cell r="V30">
            <v>0</v>
          </cell>
          <cell r="W30">
            <v>0</v>
          </cell>
          <cell r="X30">
            <v>1030140</v>
          </cell>
          <cell r="Y30">
            <v>0</v>
          </cell>
          <cell r="Z30">
            <v>0</v>
          </cell>
          <cell r="AA30">
            <v>0</v>
          </cell>
          <cell r="AB30">
            <v>0</v>
          </cell>
          <cell r="AC30">
            <v>0</v>
          </cell>
          <cell r="AD30">
            <v>0</v>
          </cell>
          <cell r="AE30">
            <v>0</v>
          </cell>
          <cell r="AF30">
            <v>0</v>
          </cell>
          <cell r="AG30">
            <v>0</v>
          </cell>
          <cell r="AH30" t="str">
            <v/>
          </cell>
        </row>
        <row r="31">
          <cell r="C31" t="str">
            <v>Đỗ Thị Phương Thảo</v>
          </cell>
          <cell r="D31" t="str">
            <v>DSBC</v>
          </cell>
          <cell r="E31">
            <v>254.566666666667</v>
          </cell>
          <cell r="F31">
            <v>0</v>
          </cell>
          <cell r="G31">
            <v>214.566666666667</v>
          </cell>
          <cell r="H31">
            <v>0</v>
          </cell>
          <cell r="I31" t="str">
            <v/>
          </cell>
          <cell r="J31">
            <v>0</v>
          </cell>
          <cell r="K31">
            <v>0</v>
          </cell>
          <cell r="L31">
            <v>0</v>
          </cell>
          <cell r="M31">
            <v>0</v>
          </cell>
          <cell r="N31">
            <v>0</v>
          </cell>
          <cell r="O31">
            <v>0</v>
          </cell>
          <cell r="P31">
            <v>26</v>
          </cell>
          <cell r="Q31">
            <v>0</v>
          </cell>
          <cell r="R31">
            <v>40</v>
          </cell>
          <cell r="S31">
            <v>5</v>
          </cell>
          <cell r="T31">
            <v>0</v>
          </cell>
          <cell r="U31">
            <v>0</v>
          </cell>
          <cell r="V31">
            <v>0</v>
          </cell>
          <cell r="W31">
            <v>0</v>
          </cell>
          <cell r="X31">
            <v>396540</v>
          </cell>
          <cell r="Y31">
            <v>47430</v>
          </cell>
          <cell r="Z31">
            <v>0</v>
          </cell>
          <cell r="AA31">
            <v>0</v>
          </cell>
          <cell r="AB31">
            <v>0</v>
          </cell>
          <cell r="AC31">
            <v>0</v>
          </cell>
          <cell r="AD31">
            <v>0</v>
          </cell>
          <cell r="AE31">
            <v>0</v>
          </cell>
          <cell r="AF31">
            <v>0</v>
          </cell>
          <cell r="AG31">
            <v>0</v>
          </cell>
          <cell r="AH31" t="str">
            <v/>
          </cell>
        </row>
        <row r="32">
          <cell r="C32" t="str">
            <v>Lê Thị Quỳnh Trâm</v>
          </cell>
          <cell r="D32" t="str">
            <v>CHT</v>
          </cell>
          <cell r="E32">
            <v>207.933333333333</v>
          </cell>
          <cell r="F32">
            <v>32.4</v>
          </cell>
          <cell r="G32">
            <v>197.933333333333</v>
          </cell>
          <cell r="H32">
            <v>32.4</v>
          </cell>
          <cell r="I32" t="str">
            <v/>
          </cell>
          <cell r="J32">
            <v>0</v>
          </cell>
          <cell r="K32">
            <v>0</v>
          </cell>
          <cell r="L32">
            <v>0</v>
          </cell>
          <cell r="M32">
            <v>0</v>
          </cell>
          <cell r="N32">
            <v>0</v>
          </cell>
          <cell r="O32">
            <v>0</v>
          </cell>
          <cell r="P32">
            <v>27</v>
          </cell>
          <cell r="Q32">
            <v>2</v>
          </cell>
          <cell r="R32">
            <v>8</v>
          </cell>
          <cell r="S32">
            <v>1</v>
          </cell>
          <cell r="T32">
            <v>1000000</v>
          </cell>
          <cell r="U32">
            <v>0</v>
          </cell>
          <cell r="V32">
            <v>0</v>
          </cell>
          <cell r="W32">
            <v>0</v>
          </cell>
          <cell r="X32">
            <v>431800</v>
          </cell>
          <cell r="Y32">
            <v>3130</v>
          </cell>
          <cell r="Z32">
            <v>0</v>
          </cell>
          <cell r="AA32">
            <v>0</v>
          </cell>
          <cell r="AB32">
            <v>150000</v>
          </cell>
          <cell r="AC32">
            <v>0</v>
          </cell>
          <cell r="AD32">
            <v>0</v>
          </cell>
          <cell r="AE32">
            <v>0</v>
          </cell>
          <cell r="AF32">
            <v>150000</v>
          </cell>
          <cell r="AG32">
            <v>0</v>
          </cell>
          <cell r="AH32" t="str">
            <v/>
          </cell>
        </row>
        <row r="33">
          <cell r="C33" t="str">
            <v>Hồ Tấn Nguyên</v>
          </cell>
          <cell r="D33" t="str">
            <v>DSTV</v>
          </cell>
          <cell r="E33">
            <v>0</v>
          </cell>
          <cell r="F33">
            <v>226.15</v>
          </cell>
          <cell r="G33">
            <v>0</v>
          </cell>
          <cell r="H33">
            <v>226.15</v>
          </cell>
          <cell r="I33" t="str">
            <v/>
          </cell>
          <cell r="J33">
            <v>0</v>
          </cell>
          <cell r="K33">
            <v>0</v>
          </cell>
          <cell r="L33">
            <v>0</v>
          </cell>
          <cell r="M33">
            <v>0</v>
          </cell>
          <cell r="N33">
            <v>0</v>
          </cell>
          <cell r="O33">
            <v>0</v>
          </cell>
          <cell r="P33">
            <v>28</v>
          </cell>
          <cell r="Q33">
            <v>0</v>
          </cell>
          <cell r="R33">
            <v>0</v>
          </cell>
          <cell r="S33">
            <v>0</v>
          </cell>
          <cell r="T33">
            <v>0</v>
          </cell>
          <cell r="U33">
            <v>0</v>
          </cell>
          <cell r="V33">
            <v>0</v>
          </cell>
          <cell r="W33">
            <v>0</v>
          </cell>
          <cell r="X33">
            <v>341500</v>
          </cell>
          <cell r="Y33">
            <v>0</v>
          </cell>
          <cell r="Z33">
            <v>0</v>
          </cell>
          <cell r="AA33">
            <v>1942781</v>
          </cell>
          <cell r="AB33">
            <v>0</v>
          </cell>
          <cell r="AC33">
            <v>0</v>
          </cell>
          <cell r="AD33">
            <v>0</v>
          </cell>
          <cell r="AE33">
            <v>0</v>
          </cell>
          <cell r="AF33">
            <v>0</v>
          </cell>
          <cell r="AG33">
            <v>0</v>
          </cell>
          <cell r="AH33" t="str">
            <v/>
          </cell>
        </row>
        <row r="34">
          <cell r="C34" t="str">
            <v>Nguyễn Trí Nghĩa</v>
          </cell>
          <cell r="D34" t="str">
            <v>DSBC</v>
          </cell>
          <cell r="E34">
            <v>41.6</v>
          </cell>
          <cell r="F34">
            <v>0</v>
          </cell>
          <cell r="G34">
            <v>41.6</v>
          </cell>
          <cell r="H34">
            <v>0</v>
          </cell>
          <cell r="I34" t="str">
            <v/>
          </cell>
          <cell r="J34">
            <v>0</v>
          </cell>
          <cell r="K34">
            <v>0</v>
          </cell>
          <cell r="L34">
            <v>0</v>
          </cell>
          <cell r="M34">
            <v>0</v>
          </cell>
          <cell r="N34">
            <v>0</v>
          </cell>
          <cell r="O34">
            <v>0</v>
          </cell>
          <cell r="P34">
            <v>6</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t="str">
            <v/>
          </cell>
        </row>
        <row r="35">
          <cell r="C35" t="str">
            <v>Phạm Thị Hồng Nhi</v>
          </cell>
          <cell r="D35" t="str">
            <v>DSHV</v>
          </cell>
          <cell r="E35">
            <v>32.766666666666701</v>
          </cell>
          <cell r="F35">
            <v>0</v>
          </cell>
          <cell r="G35">
            <v>32.766666666666701</v>
          </cell>
          <cell r="H35">
            <v>0</v>
          </cell>
          <cell r="I35" t="str">
            <v/>
          </cell>
          <cell r="J35">
            <v>0</v>
          </cell>
          <cell r="K35">
            <v>0</v>
          </cell>
          <cell r="L35">
            <v>0</v>
          </cell>
          <cell r="M35">
            <v>0</v>
          </cell>
          <cell r="N35">
            <v>0</v>
          </cell>
          <cell r="O35">
            <v>0</v>
          </cell>
          <cell r="P35">
            <v>4</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t="str">
            <v/>
          </cell>
        </row>
        <row r="36">
          <cell r="C36" t="str">
            <v>Trần Hoàng Khánh</v>
          </cell>
          <cell r="D36" t="str">
            <v>DSBC</v>
          </cell>
          <cell r="E36">
            <v>181.13333333333301</v>
          </cell>
          <cell r="F36">
            <v>32.0833333333333</v>
          </cell>
          <cell r="G36">
            <v>165.13333333333301</v>
          </cell>
          <cell r="H36">
            <v>32.0833333333333</v>
          </cell>
          <cell r="I36" t="str">
            <v/>
          </cell>
          <cell r="J36">
            <v>0</v>
          </cell>
          <cell r="K36">
            <v>0</v>
          </cell>
          <cell r="L36">
            <v>0</v>
          </cell>
          <cell r="M36">
            <v>0</v>
          </cell>
          <cell r="N36">
            <v>0</v>
          </cell>
          <cell r="O36">
            <v>0</v>
          </cell>
          <cell r="P36">
            <v>0</v>
          </cell>
          <cell r="Q36">
            <v>0</v>
          </cell>
          <cell r="R36">
            <v>16</v>
          </cell>
          <cell r="S36">
            <v>2</v>
          </cell>
          <cell r="T36">
            <v>0</v>
          </cell>
          <cell r="U36">
            <v>0</v>
          </cell>
          <cell r="V36">
            <v>0</v>
          </cell>
          <cell r="W36">
            <v>0</v>
          </cell>
          <cell r="X36">
            <v>526400</v>
          </cell>
          <cell r="Y36">
            <v>0</v>
          </cell>
          <cell r="Z36">
            <v>0</v>
          </cell>
          <cell r="AA36">
            <v>738400</v>
          </cell>
          <cell r="AB36">
            <v>100000</v>
          </cell>
          <cell r="AC36">
            <v>0</v>
          </cell>
          <cell r="AD36">
            <v>0</v>
          </cell>
          <cell r="AE36">
            <v>0</v>
          </cell>
          <cell r="AF36">
            <v>100000</v>
          </cell>
          <cell r="AG36">
            <v>0</v>
          </cell>
          <cell r="AH36" t="str">
            <v/>
          </cell>
        </row>
        <row r="37">
          <cell r="C37" t="str">
            <v>Trần Thành Đạt</v>
          </cell>
          <cell r="D37" t="str">
            <v>DSBC</v>
          </cell>
          <cell r="E37">
            <v>18.616666666666699</v>
          </cell>
          <cell r="F37">
            <v>279.88333333333298</v>
          </cell>
          <cell r="G37">
            <v>0.61666666666667402</v>
          </cell>
          <cell r="H37">
            <v>279.88333333333298</v>
          </cell>
          <cell r="I37">
            <v>16</v>
          </cell>
          <cell r="J37">
            <v>0</v>
          </cell>
          <cell r="K37">
            <v>0</v>
          </cell>
          <cell r="L37">
            <v>0</v>
          </cell>
          <cell r="M37">
            <v>0</v>
          </cell>
          <cell r="N37">
            <v>0</v>
          </cell>
          <cell r="O37">
            <v>0</v>
          </cell>
          <cell r="P37">
            <v>31</v>
          </cell>
          <cell r="Q37">
            <v>2</v>
          </cell>
          <cell r="R37">
            <v>0</v>
          </cell>
          <cell r="S37">
            <v>0</v>
          </cell>
          <cell r="T37">
            <v>0</v>
          </cell>
          <cell r="U37">
            <v>0</v>
          </cell>
          <cell r="V37">
            <v>0</v>
          </cell>
          <cell r="W37">
            <v>0</v>
          </cell>
          <cell r="X37">
            <v>779300</v>
          </cell>
          <cell r="Y37">
            <v>22215</v>
          </cell>
          <cell r="Z37">
            <v>0</v>
          </cell>
          <cell r="AA37">
            <v>0</v>
          </cell>
          <cell r="AB37">
            <v>45333</v>
          </cell>
          <cell r="AC37">
            <v>45333</v>
          </cell>
          <cell r="AD37">
            <v>0</v>
          </cell>
          <cell r="AE37">
            <v>0</v>
          </cell>
          <cell r="AF37">
            <v>0</v>
          </cell>
          <cell r="AG37">
            <v>0</v>
          </cell>
          <cell r="AH37" t="str">
            <v/>
          </cell>
        </row>
        <row r="38">
          <cell r="C38" t="str">
            <v>Triệu Thị Ngọc Lý</v>
          </cell>
          <cell r="D38" t="str">
            <v>CHT</v>
          </cell>
          <cell r="E38">
            <v>302.53333333333302</v>
          </cell>
          <cell r="F38">
            <v>11.75</v>
          </cell>
          <cell r="G38">
            <v>276.53333333333302</v>
          </cell>
          <cell r="H38">
            <v>11.75</v>
          </cell>
          <cell r="I38" t="str">
            <v/>
          </cell>
          <cell r="J38">
            <v>0</v>
          </cell>
          <cell r="K38">
            <v>0</v>
          </cell>
          <cell r="L38">
            <v>0</v>
          </cell>
          <cell r="M38">
            <v>0</v>
          </cell>
          <cell r="N38">
            <v>0</v>
          </cell>
          <cell r="O38">
            <v>0</v>
          </cell>
          <cell r="P38">
            <v>28</v>
          </cell>
          <cell r="Q38">
            <v>2</v>
          </cell>
          <cell r="R38">
            <v>24</v>
          </cell>
          <cell r="S38">
            <v>3</v>
          </cell>
          <cell r="T38">
            <v>1000000</v>
          </cell>
          <cell r="U38">
            <v>0</v>
          </cell>
          <cell r="V38">
            <v>1000000</v>
          </cell>
          <cell r="W38">
            <v>0</v>
          </cell>
          <cell r="X38">
            <v>1196200</v>
          </cell>
          <cell r="Y38">
            <v>15880</v>
          </cell>
          <cell r="Z38">
            <v>0</v>
          </cell>
          <cell r="AA38">
            <v>0</v>
          </cell>
          <cell r="AB38">
            <v>65333</v>
          </cell>
          <cell r="AC38">
            <v>45333</v>
          </cell>
          <cell r="AD38">
            <v>20000</v>
          </cell>
          <cell r="AE38">
            <v>0</v>
          </cell>
          <cell r="AF38">
            <v>0</v>
          </cell>
          <cell r="AG38">
            <v>0</v>
          </cell>
          <cell r="AH38" t="str">
            <v>Không đảm bảo vệ sinh khu vực làm việc 21/05/2026: 10.000đ
Vi phạm chấm điểm checklist  27/05/2026: 10.000đ</v>
          </cell>
        </row>
        <row r="39">
          <cell r="C39" t="str">
            <v>Cao Trọng Nhân</v>
          </cell>
          <cell r="D39" t="str">
            <v>DSTV</v>
          </cell>
          <cell r="E39">
            <v>28.066666666666698</v>
          </cell>
          <cell r="F39">
            <v>225.86666666666699</v>
          </cell>
          <cell r="G39">
            <v>26.066666666666698</v>
          </cell>
          <cell r="H39">
            <v>225.86666666666699</v>
          </cell>
          <cell r="I39" t="str">
            <v/>
          </cell>
          <cell r="J39">
            <v>0</v>
          </cell>
          <cell r="K39">
            <v>0</v>
          </cell>
          <cell r="L39">
            <v>0</v>
          </cell>
          <cell r="M39">
            <v>0</v>
          </cell>
          <cell r="N39">
            <v>0</v>
          </cell>
          <cell r="O39">
            <v>0</v>
          </cell>
          <cell r="P39">
            <v>28</v>
          </cell>
          <cell r="Q39">
            <v>2</v>
          </cell>
          <cell r="R39">
            <v>0</v>
          </cell>
          <cell r="S39">
            <v>0</v>
          </cell>
          <cell r="T39">
            <v>0</v>
          </cell>
          <cell r="U39">
            <v>0</v>
          </cell>
          <cell r="V39">
            <v>1000000</v>
          </cell>
          <cell r="W39">
            <v>0</v>
          </cell>
          <cell r="X39">
            <v>1712100</v>
          </cell>
          <cell r="Y39">
            <v>4080</v>
          </cell>
          <cell r="Z39">
            <v>0</v>
          </cell>
          <cell r="AA39">
            <v>0</v>
          </cell>
          <cell r="AB39">
            <v>0</v>
          </cell>
          <cell r="AC39">
            <v>0</v>
          </cell>
          <cell r="AD39">
            <v>0</v>
          </cell>
          <cell r="AE39">
            <v>0</v>
          </cell>
          <cell r="AF39">
            <v>0</v>
          </cell>
          <cell r="AG39">
            <v>0</v>
          </cell>
          <cell r="AH39" t="str">
            <v/>
          </cell>
        </row>
        <row r="40">
          <cell r="C40" t="str">
            <v>Nguyễn Minh Trí</v>
          </cell>
          <cell r="D40" t="str">
            <v>DSHV</v>
          </cell>
          <cell r="E40">
            <v>212.6</v>
          </cell>
          <cell r="F40">
            <v>0</v>
          </cell>
          <cell r="G40">
            <v>210.6</v>
          </cell>
          <cell r="H40">
            <v>0</v>
          </cell>
          <cell r="I40" t="str">
            <v/>
          </cell>
          <cell r="J40">
            <v>0</v>
          </cell>
          <cell r="K40">
            <v>0</v>
          </cell>
          <cell r="L40">
            <v>0</v>
          </cell>
          <cell r="M40">
            <v>0</v>
          </cell>
          <cell r="N40">
            <v>0</v>
          </cell>
          <cell r="O40">
            <v>0</v>
          </cell>
          <cell r="P40">
            <v>26</v>
          </cell>
          <cell r="Q40">
            <v>2</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t="str">
            <v/>
          </cell>
        </row>
        <row r="41">
          <cell r="C41" t="str">
            <v>Nguyễn Trí Nghĩa</v>
          </cell>
          <cell r="D41" t="str">
            <v>DSBC</v>
          </cell>
          <cell r="E41">
            <v>216.316666666667</v>
          </cell>
          <cell r="F41">
            <v>37.383333333333297</v>
          </cell>
          <cell r="G41">
            <v>216.316666666667</v>
          </cell>
          <cell r="H41">
            <v>37.383333333333297</v>
          </cell>
          <cell r="I41" t="str">
            <v/>
          </cell>
          <cell r="J41">
            <v>0</v>
          </cell>
          <cell r="K41">
            <v>0</v>
          </cell>
          <cell r="L41">
            <v>0</v>
          </cell>
          <cell r="M41">
            <v>0</v>
          </cell>
          <cell r="N41">
            <v>0</v>
          </cell>
          <cell r="O41">
            <v>0</v>
          </cell>
          <cell r="P41">
            <v>26</v>
          </cell>
          <cell r="Q41">
            <v>0</v>
          </cell>
          <cell r="R41">
            <v>0</v>
          </cell>
          <cell r="S41">
            <v>0</v>
          </cell>
          <cell r="T41">
            <v>0</v>
          </cell>
          <cell r="U41">
            <v>0</v>
          </cell>
          <cell r="V41">
            <v>0</v>
          </cell>
          <cell r="W41">
            <v>0</v>
          </cell>
          <cell r="X41">
            <v>536300</v>
          </cell>
          <cell r="Y41">
            <v>4100</v>
          </cell>
          <cell r="Z41">
            <v>0</v>
          </cell>
          <cell r="AA41">
            <v>0</v>
          </cell>
          <cell r="AB41">
            <v>145333</v>
          </cell>
          <cell r="AC41">
            <v>45333</v>
          </cell>
          <cell r="AD41">
            <v>0</v>
          </cell>
          <cell r="AE41">
            <v>0</v>
          </cell>
          <cell r="AF41">
            <v>100000</v>
          </cell>
          <cell r="AG41">
            <v>0</v>
          </cell>
          <cell r="AH41" t="str">
            <v/>
          </cell>
        </row>
        <row r="42">
          <cell r="C42" t="str">
            <v>Lê Hoàng Hải</v>
          </cell>
          <cell r="D42" t="str">
            <v>DSTV</v>
          </cell>
          <cell r="E42">
            <v>12.1</v>
          </cell>
          <cell r="F42">
            <v>0</v>
          </cell>
          <cell r="G42">
            <v>12.1</v>
          </cell>
          <cell r="H42">
            <v>0</v>
          </cell>
          <cell r="I42" t="str">
            <v/>
          </cell>
          <cell r="J42">
            <v>0</v>
          </cell>
          <cell r="K42">
            <v>0</v>
          </cell>
          <cell r="L42">
            <v>0</v>
          </cell>
          <cell r="M42">
            <v>0</v>
          </cell>
          <cell r="N42">
            <v>0</v>
          </cell>
          <cell r="O42">
            <v>0</v>
          </cell>
          <cell r="P42">
            <v>1</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t="str">
            <v/>
          </cell>
        </row>
        <row r="43">
          <cell r="C43" t="str">
            <v>Đào Thị Xuyến</v>
          </cell>
          <cell r="D43" t="str">
            <v>DSTV</v>
          </cell>
          <cell r="E43">
            <v>45.616666666666703</v>
          </cell>
          <cell r="F43">
            <v>0</v>
          </cell>
          <cell r="G43">
            <v>40.116666666666703</v>
          </cell>
          <cell r="H43">
            <v>0</v>
          </cell>
          <cell r="I43" t="str">
            <v/>
          </cell>
          <cell r="J43">
            <v>0</v>
          </cell>
          <cell r="K43">
            <v>0</v>
          </cell>
          <cell r="L43">
            <v>0</v>
          </cell>
          <cell r="M43">
            <v>0</v>
          </cell>
          <cell r="N43">
            <v>0</v>
          </cell>
          <cell r="O43">
            <v>0</v>
          </cell>
          <cell r="P43">
            <v>5</v>
          </cell>
          <cell r="Q43">
            <v>5.5</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t="str">
            <v/>
          </cell>
        </row>
        <row r="44">
          <cell r="C44" t="str">
            <v>Hạ Ngân Khánh</v>
          </cell>
          <cell r="D44" t="str">
            <v>DSBC</v>
          </cell>
          <cell r="E44">
            <v>32.116666666666703</v>
          </cell>
          <cell r="F44">
            <v>0</v>
          </cell>
          <cell r="G44">
            <v>32.116666666666703</v>
          </cell>
          <cell r="H44">
            <v>0</v>
          </cell>
          <cell r="I44" t="str">
            <v/>
          </cell>
          <cell r="J44">
            <v>0</v>
          </cell>
          <cell r="K44">
            <v>0</v>
          </cell>
          <cell r="L44">
            <v>0</v>
          </cell>
          <cell r="M44">
            <v>0</v>
          </cell>
          <cell r="N44">
            <v>0</v>
          </cell>
          <cell r="O44">
            <v>0</v>
          </cell>
          <cell r="P44">
            <v>4</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t="str">
            <v/>
          </cell>
        </row>
        <row r="45">
          <cell r="C45" t="str">
            <v>Nguyễn Cao Huyền Thanh</v>
          </cell>
          <cell r="D45" t="str">
            <v>DSHV</v>
          </cell>
          <cell r="E45">
            <v>0</v>
          </cell>
          <cell r="F45">
            <v>0</v>
          </cell>
          <cell r="G45">
            <v>0</v>
          </cell>
          <cell r="H45">
            <v>0</v>
          </cell>
          <cell r="I45" t="str">
            <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t="str">
            <v/>
          </cell>
        </row>
        <row r="46">
          <cell r="C46" t="str">
            <v>Nguyễn Thị Hương Giang</v>
          </cell>
          <cell r="D46" t="str">
            <v>DSBC</v>
          </cell>
          <cell r="E46">
            <v>215.316666666667</v>
          </cell>
          <cell r="F46">
            <v>7.95</v>
          </cell>
          <cell r="G46">
            <v>213.316666666667</v>
          </cell>
          <cell r="H46">
            <v>7.95</v>
          </cell>
          <cell r="I46" t="str">
            <v/>
          </cell>
          <cell r="J46">
            <v>0</v>
          </cell>
          <cell r="K46">
            <v>0</v>
          </cell>
          <cell r="L46">
            <v>0</v>
          </cell>
          <cell r="M46">
            <v>0</v>
          </cell>
          <cell r="N46">
            <v>0</v>
          </cell>
          <cell r="O46">
            <v>0</v>
          </cell>
          <cell r="P46">
            <v>28</v>
          </cell>
          <cell r="Q46">
            <v>2</v>
          </cell>
          <cell r="R46">
            <v>0</v>
          </cell>
          <cell r="S46">
            <v>0</v>
          </cell>
          <cell r="T46">
            <v>0</v>
          </cell>
          <cell r="U46">
            <v>0</v>
          </cell>
          <cell r="V46">
            <v>1000000</v>
          </cell>
          <cell r="W46">
            <v>0</v>
          </cell>
          <cell r="X46">
            <v>1358400</v>
          </cell>
          <cell r="Y46">
            <v>0</v>
          </cell>
          <cell r="Z46">
            <v>0</v>
          </cell>
          <cell r="AA46">
            <v>0</v>
          </cell>
          <cell r="AB46">
            <v>1150</v>
          </cell>
          <cell r="AC46">
            <v>1150</v>
          </cell>
          <cell r="AD46">
            <v>0</v>
          </cell>
          <cell r="AE46">
            <v>0</v>
          </cell>
          <cell r="AF46">
            <v>0</v>
          </cell>
          <cell r="AG46">
            <v>0</v>
          </cell>
          <cell r="AH46" t="str">
            <v/>
          </cell>
        </row>
        <row r="47">
          <cell r="C47" t="str">
            <v>Nguyễn Thị Thu Huyền</v>
          </cell>
          <cell r="D47" t="str">
            <v>DSBC</v>
          </cell>
          <cell r="E47">
            <v>75.5</v>
          </cell>
          <cell r="F47">
            <v>207.833333333333</v>
          </cell>
          <cell r="G47">
            <v>59.5</v>
          </cell>
          <cell r="H47">
            <v>207.833333333333</v>
          </cell>
          <cell r="I47">
            <v>16</v>
          </cell>
          <cell r="J47">
            <v>0</v>
          </cell>
          <cell r="K47">
            <v>0</v>
          </cell>
          <cell r="L47">
            <v>0</v>
          </cell>
          <cell r="M47">
            <v>0</v>
          </cell>
          <cell r="N47">
            <v>0</v>
          </cell>
          <cell r="O47">
            <v>0</v>
          </cell>
          <cell r="P47">
            <v>31</v>
          </cell>
          <cell r="Q47">
            <v>0</v>
          </cell>
          <cell r="R47">
            <v>0</v>
          </cell>
          <cell r="S47">
            <v>0</v>
          </cell>
          <cell r="T47">
            <v>0</v>
          </cell>
          <cell r="U47">
            <v>0</v>
          </cell>
          <cell r="V47">
            <v>1000000</v>
          </cell>
          <cell r="W47">
            <v>0</v>
          </cell>
          <cell r="X47">
            <v>1013100</v>
          </cell>
          <cell r="Y47">
            <v>0</v>
          </cell>
          <cell r="Z47">
            <v>0</v>
          </cell>
          <cell r="AA47">
            <v>0</v>
          </cell>
          <cell r="AB47">
            <v>1150</v>
          </cell>
          <cell r="AC47">
            <v>1150</v>
          </cell>
          <cell r="AD47">
            <v>0</v>
          </cell>
          <cell r="AE47">
            <v>0</v>
          </cell>
          <cell r="AF47">
            <v>0</v>
          </cell>
          <cell r="AG47">
            <v>0</v>
          </cell>
          <cell r="AH47" t="str">
            <v/>
          </cell>
        </row>
        <row r="48">
          <cell r="C48" t="str">
            <v>Hồ Ngọc Lý</v>
          </cell>
          <cell r="D48" t="str">
            <v>DSBC</v>
          </cell>
          <cell r="E48">
            <v>10</v>
          </cell>
          <cell r="F48">
            <v>229.95</v>
          </cell>
          <cell r="G48">
            <v>0</v>
          </cell>
          <cell r="H48">
            <v>229.95</v>
          </cell>
          <cell r="I48">
            <v>8</v>
          </cell>
          <cell r="J48">
            <v>0</v>
          </cell>
          <cell r="K48">
            <v>0</v>
          </cell>
          <cell r="L48">
            <v>0</v>
          </cell>
          <cell r="M48">
            <v>0</v>
          </cell>
          <cell r="N48">
            <v>0</v>
          </cell>
          <cell r="O48">
            <v>0</v>
          </cell>
          <cell r="P48">
            <v>29</v>
          </cell>
          <cell r="Q48">
            <v>2</v>
          </cell>
          <cell r="R48">
            <v>0</v>
          </cell>
          <cell r="S48">
            <v>0</v>
          </cell>
          <cell r="T48">
            <v>0</v>
          </cell>
          <cell r="U48">
            <v>0</v>
          </cell>
          <cell r="V48">
            <v>1000000</v>
          </cell>
          <cell r="W48">
            <v>0</v>
          </cell>
          <cell r="X48">
            <v>1321400</v>
          </cell>
          <cell r="Y48">
            <v>0</v>
          </cell>
          <cell r="Z48">
            <v>0</v>
          </cell>
          <cell r="AA48">
            <v>0</v>
          </cell>
          <cell r="AB48">
            <v>11150</v>
          </cell>
          <cell r="AC48">
            <v>1150</v>
          </cell>
          <cell r="AD48">
            <v>10000</v>
          </cell>
          <cell r="AE48">
            <v>0</v>
          </cell>
          <cell r="AF48">
            <v>0</v>
          </cell>
          <cell r="AG48">
            <v>0</v>
          </cell>
          <cell r="AH48" t="str">
            <v>Vào ca trễ 28/05/2026: 10.000đ</v>
          </cell>
        </row>
        <row r="49">
          <cell r="C49" t="str">
            <v>Võ Ngọc Giàu Sang</v>
          </cell>
          <cell r="D49" t="str">
            <v>CHT</v>
          </cell>
          <cell r="E49">
            <v>216.76666666666699</v>
          </cell>
          <cell r="F49">
            <v>8.3333333333333304</v>
          </cell>
          <cell r="G49">
            <v>216.76666666666699</v>
          </cell>
          <cell r="H49">
            <v>8.3333333333333304</v>
          </cell>
          <cell r="I49" t="str">
            <v/>
          </cell>
          <cell r="J49">
            <v>0</v>
          </cell>
          <cell r="K49">
            <v>0</v>
          </cell>
          <cell r="L49">
            <v>0</v>
          </cell>
          <cell r="M49">
            <v>0</v>
          </cell>
          <cell r="N49">
            <v>0</v>
          </cell>
          <cell r="O49">
            <v>0</v>
          </cell>
          <cell r="P49">
            <v>27</v>
          </cell>
          <cell r="Q49">
            <v>0</v>
          </cell>
          <cell r="R49">
            <v>0</v>
          </cell>
          <cell r="S49">
            <v>0</v>
          </cell>
          <cell r="T49">
            <v>1000000</v>
          </cell>
          <cell r="U49">
            <v>0</v>
          </cell>
          <cell r="V49">
            <v>1000000</v>
          </cell>
          <cell r="W49">
            <v>1704062</v>
          </cell>
          <cell r="X49">
            <v>1322000</v>
          </cell>
          <cell r="Y49">
            <v>7565</v>
          </cell>
          <cell r="Z49">
            <v>0</v>
          </cell>
          <cell r="AA49">
            <v>0</v>
          </cell>
          <cell r="AB49">
            <v>11150</v>
          </cell>
          <cell r="AC49">
            <v>1150</v>
          </cell>
          <cell r="AD49">
            <v>10000</v>
          </cell>
          <cell r="AE49">
            <v>0</v>
          </cell>
          <cell r="AF49">
            <v>0</v>
          </cell>
          <cell r="AG49">
            <v>0</v>
          </cell>
          <cell r="AH49" t="str">
            <v>Vi phạm chấm điểm checklist  25/05/2026: 10.000đ</v>
          </cell>
        </row>
        <row r="50">
          <cell r="C50" t="str">
            <v>Cù Thị Tường Vy</v>
          </cell>
          <cell r="D50" t="str">
            <v>Q.CHT</v>
          </cell>
          <cell r="E50">
            <v>237.416666666667</v>
          </cell>
          <cell r="F50">
            <v>83.55</v>
          </cell>
          <cell r="G50">
            <v>219.416666666667</v>
          </cell>
          <cell r="H50">
            <v>83.55</v>
          </cell>
          <cell r="I50">
            <v>16</v>
          </cell>
          <cell r="J50">
            <v>0</v>
          </cell>
          <cell r="K50">
            <v>0</v>
          </cell>
          <cell r="L50">
            <v>0</v>
          </cell>
          <cell r="M50">
            <v>0</v>
          </cell>
          <cell r="N50">
            <v>0</v>
          </cell>
          <cell r="O50">
            <v>0</v>
          </cell>
          <cell r="P50">
            <v>30</v>
          </cell>
          <cell r="Q50">
            <v>2</v>
          </cell>
          <cell r="R50">
            <v>0</v>
          </cell>
          <cell r="S50">
            <v>0</v>
          </cell>
          <cell r="T50">
            <v>500000</v>
          </cell>
          <cell r="U50">
            <v>0</v>
          </cell>
          <cell r="V50">
            <v>1000000</v>
          </cell>
          <cell r="W50">
            <v>1877305</v>
          </cell>
          <cell r="X50">
            <v>1429400</v>
          </cell>
          <cell r="Y50">
            <v>336166.9</v>
          </cell>
          <cell r="Z50">
            <v>0</v>
          </cell>
          <cell r="AA50">
            <v>2000000</v>
          </cell>
          <cell r="AB50">
            <v>35000</v>
          </cell>
          <cell r="AC50">
            <v>25000</v>
          </cell>
          <cell r="AD50">
            <v>10000</v>
          </cell>
          <cell r="AE50">
            <v>0</v>
          </cell>
          <cell r="AF50">
            <v>0</v>
          </cell>
          <cell r="AG50">
            <v>0</v>
          </cell>
          <cell r="AH50" t="str">
            <v>Vi phạm chấm điểm checklist  28/05/2026: 10.000đ</v>
          </cell>
        </row>
        <row r="51">
          <cell r="C51" t="str">
            <v>Huỳnh Thị Huệ Hiền</v>
          </cell>
          <cell r="D51" t="str">
            <v>DSBC</v>
          </cell>
          <cell r="E51">
            <v>21</v>
          </cell>
          <cell r="F51">
            <v>237.166666666667</v>
          </cell>
          <cell r="G51">
            <v>5</v>
          </cell>
          <cell r="H51">
            <v>237.166666666667</v>
          </cell>
          <cell r="I51">
            <v>16</v>
          </cell>
          <cell r="J51">
            <v>0</v>
          </cell>
          <cell r="K51">
            <v>0</v>
          </cell>
          <cell r="L51">
            <v>0</v>
          </cell>
          <cell r="M51">
            <v>0</v>
          </cell>
          <cell r="N51">
            <v>0</v>
          </cell>
          <cell r="O51">
            <v>0</v>
          </cell>
          <cell r="P51">
            <v>30</v>
          </cell>
          <cell r="Q51">
            <v>0</v>
          </cell>
          <cell r="R51">
            <v>0</v>
          </cell>
          <cell r="S51">
            <v>0</v>
          </cell>
          <cell r="T51">
            <v>0</v>
          </cell>
          <cell r="U51">
            <v>0</v>
          </cell>
          <cell r="V51">
            <v>320000</v>
          </cell>
          <cell r="W51">
            <v>0</v>
          </cell>
          <cell r="X51">
            <v>1276200</v>
          </cell>
          <cell r="Y51">
            <v>0</v>
          </cell>
          <cell r="Z51">
            <v>0</v>
          </cell>
          <cell r="AA51">
            <v>1434200</v>
          </cell>
          <cell r="AB51">
            <v>25000</v>
          </cell>
          <cell r="AC51">
            <v>25000</v>
          </cell>
          <cell r="AD51">
            <v>0</v>
          </cell>
          <cell r="AE51">
            <v>0</v>
          </cell>
          <cell r="AF51">
            <v>0</v>
          </cell>
          <cell r="AG51">
            <v>0</v>
          </cell>
          <cell r="AH51" t="str">
            <v/>
          </cell>
        </row>
        <row r="52">
          <cell r="C52" t="str">
            <v>Nguyễn Thị Phương Linh</v>
          </cell>
          <cell r="D52" t="str">
            <v>DSBC</v>
          </cell>
          <cell r="E52">
            <v>166.88333333333301</v>
          </cell>
          <cell r="F52">
            <v>31.45</v>
          </cell>
          <cell r="G52">
            <v>166.88333333333301</v>
          </cell>
          <cell r="H52">
            <v>31.45</v>
          </cell>
          <cell r="I52" t="str">
            <v/>
          </cell>
          <cell r="J52">
            <v>0</v>
          </cell>
          <cell r="K52">
            <v>0</v>
          </cell>
          <cell r="L52">
            <v>0</v>
          </cell>
          <cell r="M52">
            <v>0</v>
          </cell>
          <cell r="N52">
            <v>0</v>
          </cell>
          <cell r="O52">
            <v>0</v>
          </cell>
          <cell r="P52">
            <v>21</v>
          </cell>
          <cell r="Q52">
            <v>0</v>
          </cell>
          <cell r="R52">
            <v>0</v>
          </cell>
          <cell r="S52">
            <v>0</v>
          </cell>
          <cell r="T52">
            <v>0</v>
          </cell>
          <cell r="U52">
            <v>0</v>
          </cell>
          <cell r="V52">
            <v>0</v>
          </cell>
          <cell r="W52">
            <v>0</v>
          </cell>
          <cell r="X52">
            <v>177885</v>
          </cell>
          <cell r="Y52">
            <v>9295</v>
          </cell>
          <cell r="Z52">
            <v>0</v>
          </cell>
          <cell r="AA52">
            <v>2000000</v>
          </cell>
          <cell r="AB52">
            <v>0</v>
          </cell>
          <cell r="AC52">
            <v>0</v>
          </cell>
          <cell r="AD52">
            <v>0</v>
          </cell>
          <cell r="AE52">
            <v>0</v>
          </cell>
          <cell r="AF52">
            <v>0</v>
          </cell>
          <cell r="AG52">
            <v>0</v>
          </cell>
          <cell r="AH52" t="str">
            <v/>
          </cell>
        </row>
        <row r="53">
          <cell r="C53" t="str">
            <v>Hạ Ngân Khánh</v>
          </cell>
          <cell r="D53" t="str">
            <v>DSBC</v>
          </cell>
          <cell r="E53">
            <v>6.4</v>
          </cell>
          <cell r="F53">
            <v>0</v>
          </cell>
          <cell r="G53">
            <v>6.4</v>
          </cell>
          <cell r="H53">
            <v>0</v>
          </cell>
          <cell r="I53" t="str">
            <v/>
          </cell>
          <cell r="J53">
            <v>0</v>
          </cell>
          <cell r="K53">
            <v>0</v>
          </cell>
          <cell r="L53">
            <v>0</v>
          </cell>
          <cell r="M53">
            <v>0</v>
          </cell>
          <cell r="N53">
            <v>0</v>
          </cell>
          <cell r="O53">
            <v>0</v>
          </cell>
          <cell r="P53">
            <v>1</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t="str">
            <v/>
          </cell>
        </row>
        <row r="54">
          <cell r="C54" t="str">
            <v>Phan Công Vũ Tài</v>
          </cell>
          <cell r="D54" t="str">
            <v>DSBC</v>
          </cell>
          <cell r="E54">
            <v>48.566666666666698</v>
          </cell>
          <cell r="F54">
            <v>0.68333333333333302</v>
          </cell>
          <cell r="G54">
            <v>48.566666666666698</v>
          </cell>
          <cell r="H54">
            <v>0.68333333333333302</v>
          </cell>
          <cell r="I54" t="str">
            <v/>
          </cell>
          <cell r="J54">
            <v>0</v>
          </cell>
          <cell r="K54">
            <v>0</v>
          </cell>
          <cell r="L54">
            <v>0</v>
          </cell>
          <cell r="M54">
            <v>0</v>
          </cell>
          <cell r="N54">
            <v>0</v>
          </cell>
          <cell r="O54">
            <v>0</v>
          </cell>
          <cell r="P54">
            <v>6</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t="str">
            <v/>
          </cell>
        </row>
        <row r="55">
          <cell r="C55" t="str">
            <v>Nguyễn Mẫn Tiệp</v>
          </cell>
          <cell r="D55" t="str">
            <v>DSHV</v>
          </cell>
          <cell r="E55">
            <v>130.13333333333301</v>
          </cell>
          <cell r="F55">
            <v>128.46666666666701</v>
          </cell>
          <cell r="G55">
            <v>128.13333333333301</v>
          </cell>
          <cell r="H55">
            <v>128.46666666666701</v>
          </cell>
          <cell r="I55" t="str">
            <v/>
          </cell>
          <cell r="J55">
            <v>0</v>
          </cell>
          <cell r="K55">
            <v>0</v>
          </cell>
          <cell r="L55">
            <v>0</v>
          </cell>
          <cell r="M55">
            <v>0</v>
          </cell>
          <cell r="N55">
            <v>0</v>
          </cell>
          <cell r="O55">
            <v>0</v>
          </cell>
          <cell r="P55">
            <v>28</v>
          </cell>
          <cell r="Q55">
            <v>2</v>
          </cell>
          <cell r="R55">
            <v>0</v>
          </cell>
          <cell r="S55">
            <v>0</v>
          </cell>
          <cell r="T55">
            <v>0</v>
          </cell>
          <cell r="U55">
            <v>0</v>
          </cell>
          <cell r="V55">
            <v>0</v>
          </cell>
          <cell r="W55">
            <v>0</v>
          </cell>
          <cell r="X55">
            <v>761050</v>
          </cell>
          <cell r="Y55">
            <v>8280</v>
          </cell>
          <cell r="Z55">
            <v>0</v>
          </cell>
          <cell r="AA55">
            <v>0</v>
          </cell>
          <cell r="AB55">
            <v>178000</v>
          </cell>
          <cell r="AC55">
            <v>0</v>
          </cell>
          <cell r="AD55">
            <v>0</v>
          </cell>
          <cell r="AE55">
            <v>178000</v>
          </cell>
          <cell r="AF55">
            <v>0</v>
          </cell>
          <cell r="AG55">
            <v>0</v>
          </cell>
          <cell r="AH55" t="str">
            <v>Lệch doanh thu HD.V4G99XG7: 105.000đ
Lệch doanh thu HD.B1G9Q3XV: 73.000đ</v>
          </cell>
        </row>
        <row r="56">
          <cell r="C56" t="str">
            <v>Phạm Nguyễn Ngọc Quyền Trân</v>
          </cell>
          <cell r="D56" t="str">
            <v>DSTV</v>
          </cell>
          <cell r="E56">
            <v>32</v>
          </cell>
          <cell r="F56">
            <v>16</v>
          </cell>
          <cell r="G56">
            <v>24</v>
          </cell>
          <cell r="H56">
            <v>16</v>
          </cell>
          <cell r="I56" t="str">
            <v/>
          </cell>
          <cell r="J56">
            <v>0</v>
          </cell>
          <cell r="K56">
            <v>0</v>
          </cell>
          <cell r="L56">
            <v>0</v>
          </cell>
          <cell r="M56">
            <v>0</v>
          </cell>
          <cell r="N56">
            <v>0</v>
          </cell>
          <cell r="O56">
            <v>0</v>
          </cell>
          <cell r="P56">
            <v>5</v>
          </cell>
          <cell r="Q56">
            <v>8</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t="str">
            <v/>
          </cell>
        </row>
        <row r="57">
          <cell r="C57" t="str">
            <v>Lê Thị Soạn</v>
          </cell>
          <cell r="D57" t="str">
            <v>DSBC</v>
          </cell>
          <cell r="E57">
            <v>27.633333333333301</v>
          </cell>
          <cell r="F57">
            <v>241.4</v>
          </cell>
          <cell r="G57">
            <v>11.633333333333301</v>
          </cell>
          <cell r="H57">
            <v>241.4</v>
          </cell>
          <cell r="I57">
            <v>16</v>
          </cell>
          <cell r="J57">
            <v>0</v>
          </cell>
          <cell r="K57">
            <v>0</v>
          </cell>
          <cell r="L57">
            <v>0</v>
          </cell>
          <cell r="M57">
            <v>0</v>
          </cell>
          <cell r="N57">
            <v>0</v>
          </cell>
          <cell r="O57">
            <v>0</v>
          </cell>
          <cell r="P57">
            <v>31</v>
          </cell>
          <cell r="Q57">
            <v>0</v>
          </cell>
          <cell r="R57">
            <v>0</v>
          </cell>
          <cell r="S57">
            <v>0</v>
          </cell>
          <cell r="T57">
            <v>0</v>
          </cell>
          <cell r="U57">
            <v>0</v>
          </cell>
          <cell r="V57">
            <v>2000000</v>
          </cell>
          <cell r="W57">
            <v>2446413</v>
          </cell>
          <cell r="X57">
            <v>6259000</v>
          </cell>
          <cell r="Y57">
            <v>13095</v>
          </cell>
          <cell r="Z57">
            <v>0</v>
          </cell>
          <cell r="AA57">
            <v>0</v>
          </cell>
          <cell r="AB57">
            <v>38950</v>
          </cell>
          <cell r="AC57">
            <v>38950</v>
          </cell>
          <cell r="AD57">
            <v>0</v>
          </cell>
          <cell r="AE57">
            <v>0</v>
          </cell>
          <cell r="AF57">
            <v>0</v>
          </cell>
          <cell r="AG57">
            <v>0</v>
          </cell>
          <cell r="AH57" t="str">
            <v/>
          </cell>
        </row>
        <row r="58">
          <cell r="C58" t="str">
            <v>Nguyễn Thị Tâm</v>
          </cell>
          <cell r="D58" t="str">
            <v>DSBC</v>
          </cell>
          <cell r="E58">
            <v>139.55000000000001</v>
          </cell>
          <cell r="F58">
            <v>125.133333333333</v>
          </cell>
          <cell r="G58">
            <v>131.55000000000001</v>
          </cell>
          <cell r="H58">
            <v>125.133333333333</v>
          </cell>
          <cell r="I58">
            <v>8</v>
          </cell>
          <cell r="J58">
            <v>0</v>
          </cell>
          <cell r="K58">
            <v>0</v>
          </cell>
          <cell r="L58">
            <v>0</v>
          </cell>
          <cell r="M58">
            <v>0</v>
          </cell>
          <cell r="N58">
            <v>0</v>
          </cell>
          <cell r="O58">
            <v>0</v>
          </cell>
          <cell r="P58">
            <v>29</v>
          </cell>
          <cell r="Q58">
            <v>0</v>
          </cell>
          <cell r="R58">
            <v>0</v>
          </cell>
          <cell r="S58">
            <v>0</v>
          </cell>
          <cell r="T58">
            <v>0</v>
          </cell>
          <cell r="U58">
            <v>0</v>
          </cell>
          <cell r="V58">
            <v>1200000</v>
          </cell>
          <cell r="W58">
            <v>2630846</v>
          </cell>
          <cell r="X58">
            <v>4104800</v>
          </cell>
          <cell r="Y58">
            <v>35615</v>
          </cell>
          <cell r="Z58">
            <v>0</v>
          </cell>
          <cell r="AA58">
            <v>0</v>
          </cell>
          <cell r="AB58">
            <v>38950</v>
          </cell>
          <cell r="AC58">
            <v>38950</v>
          </cell>
          <cell r="AD58">
            <v>0</v>
          </cell>
          <cell r="AE58">
            <v>0</v>
          </cell>
          <cell r="AF58">
            <v>0</v>
          </cell>
          <cell r="AG58">
            <v>0</v>
          </cell>
          <cell r="AH58" t="str">
            <v/>
          </cell>
        </row>
        <row r="59">
          <cell r="C59" t="str">
            <v>Hứa Thị Kim Thoa</v>
          </cell>
          <cell r="D59" t="str">
            <v>CHT</v>
          </cell>
          <cell r="E59">
            <v>47.966666666666697</v>
          </cell>
          <cell r="F59">
            <v>0</v>
          </cell>
          <cell r="G59">
            <v>47.966666666666697</v>
          </cell>
          <cell r="H59">
            <v>0</v>
          </cell>
          <cell r="I59" t="str">
            <v/>
          </cell>
          <cell r="J59">
            <v>0</v>
          </cell>
          <cell r="K59">
            <v>0</v>
          </cell>
          <cell r="L59">
            <v>0</v>
          </cell>
          <cell r="M59">
            <v>0</v>
          </cell>
          <cell r="N59">
            <v>0</v>
          </cell>
          <cell r="O59">
            <v>0</v>
          </cell>
          <cell r="P59">
            <v>8</v>
          </cell>
          <cell r="Q59">
            <v>0</v>
          </cell>
          <cell r="R59">
            <v>0</v>
          </cell>
          <cell r="S59">
            <v>0</v>
          </cell>
          <cell r="T59">
            <v>2000000</v>
          </cell>
          <cell r="U59">
            <v>0</v>
          </cell>
          <cell r="V59">
            <v>0</v>
          </cell>
          <cell r="W59">
            <v>0</v>
          </cell>
          <cell r="X59">
            <v>0</v>
          </cell>
          <cell r="Y59">
            <v>0</v>
          </cell>
          <cell r="Z59">
            <v>0</v>
          </cell>
          <cell r="AA59">
            <v>492625</v>
          </cell>
          <cell r="AB59">
            <v>208950</v>
          </cell>
          <cell r="AC59">
            <v>38950</v>
          </cell>
          <cell r="AD59">
            <v>20000</v>
          </cell>
          <cell r="AE59">
            <v>0</v>
          </cell>
          <cell r="AF59">
            <v>150000</v>
          </cell>
          <cell r="AG59">
            <v>0</v>
          </cell>
          <cell r="AH59" t="str">
            <v>Vào ca trễ 08/05/2026: 10.000đ
Vi phạm chấm điểm checklist  29/05/2026: 10.000đ</v>
          </cell>
        </row>
        <row r="60">
          <cell r="C60" t="str">
            <v>Nguyễn Thị Mai Duyên</v>
          </cell>
          <cell r="D60" t="str">
            <v>DSBC</v>
          </cell>
          <cell r="E60">
            <v>167.96666666666701</v>
          </cell>
          <cell r="F60">
            <v>110.783333333333</v>
          </cell>
          <cell r="G60">
            <v>151.96666666666701</v>
          </cell>
          <cell r="H60">
            <v>110.783333333333</v>
          </cell>
          <cell r="I60" t="str">
            <v/>
          </cell>
          <cell r="J60">
            <v>0</v>
          </cell>
          <cell r="K60">
            <v>0</v>
          </cell>
          <cell r="L60">
            <v>0</v>
          </cell>
          <cell r="M60">
            <v>0</v>
          </cell>
          <cell r="N60">
            <v>0</v>
          </cell>
          <cell r="O60">
            <v>0</v>
          </cell>
          <cell r="P60">
            <v>28</v>
          </cell>
          <cell r="Q60">
            <v>0</v>
          </cell>
          <cell r="R60">
            <v>16</v>
          </cell>
          <cell r="S60">
            <v>2</v>
          </cell>
          <cell r="T60">
            <v>0</v>
          </cell>
          <cell r="U60">
            <v>0</v>
          </cell>
          <cell r="V60">
            <v>2000000</v>
          </cell>
          <cell r="W60">
            <v>0</v>
          </cell>
          <cell r="X60">
            <v>4967900</v>
          </cell>
          <cell r="Y60">
            <v>4780</v>
          </cell>
          <cell r="Z60">
            <v>0</v>
          </cell>
          <cell r="AA60">
            <v>0</v>
          </cell>
          <cell r="AB60">
            <v>138950</v>
          </cell>
          <cell r="AC60">
            <v>38950</v>
          </cell>
          <cell r="AD60">
            <v>0</v>
          </cell>
          <cell r="AE60">
            <v>0</v>
          </cell>
          <cell r="AF60">
            <v>100000</v>
          </cell>
          <cell r="AG60">
            <v>0</v>
          </cell>
          <cell r="AH60" t="str">
            <v/>
          </cell>
        </row>
        <row r="61">
          <cell r="C61" t="str">
            <v>Trần Ngọc Dung</v>
          </cell>
          <cell r="D61" t="str">
            <v>DSTV</v>
          </cell>
          <cell r="E61">
            <v>259.35000000000002</v>
          </cell>
          <cell r="F61">
            <v>38.200000000000003</v>
          </cell>
          <cell r="G61">
            <v>243.35</v>
          </cell>
          <cell r="H61">
            <v>38.200000000000003</v>
          </cell>
          <cell r="I61">
            <v>16</v>
          </cell>
          <cell r="J61">
            <v>0</v>
          </cell>
          <cell r="K61">
            <v>0</v>
          </cell>
          <cell r="L61">
            <v>0</v>
          </cell>
          <cell r="M61">
            <v>0</v>
          </cell>
          <cell r="N61">
            <v>0</v>
          </cell>
          <cell r="O61">
            <v>0</v>
          </cell>
          <cell r="P61">
            <v>30</v>
          </cell>
          <cell r="Q61">
            <v>0</v>
          </cell>
          <cell r="R61">
            <v>0</v>
          </cell>
          <cell r="S61">
            <v>0</v>
          </cell>
          <cell r="T61">
            <v>0</v>
          </cell>
          <cell r="U61">
            <v>0</v>
          </cell>
          <cell r="V61">
            <v>0</v>
          </cell>
          <cell r="W61">
            <v>0</v>
          </cell>
          <cell r="X61">
            <v>1041800</v>
          </cell>
          <cell r="Y61">
            <v>31599.9</v>
          </cell>
          <cell r="Z61">
            <v>0</v>
          </cell>
          <cell r="AA61">
            <v>0</v>
          </cell>
          <cell r="AB61">
            <v>110000</v>
          </cell>
          <cell r="AC61">
            <v>0</v>
          </cell>
          <cell r="AD61">
            <v>110000</v>
          </cell>
          <cell r="AE61">
            <v>0</v>
          </cell>
          <cell r="AF61">
            <v>0</v>
          </cell>
          <cell r="AG61">
            <v>0</v>
          </cell>
          <cell r="AH61" t="str">
            <v>Không chốt tiền theo ca 02/05/2026: 100.000đ
Không dọn dẹp vệ sinh nơi làm việc 23/05/2026: 10.000đ</v>
          </cell>
        </row>
        <row r="62">
          <cell r="C62" t="str">
            <v>Đinh Thị Lan Anh</v>
          </cell>
          <cell r="D62" t="str">
            <v>DSBC</v>
          </cell>
          <cell r="E62">
            <v>248.566666666667</v>
          </cell>
          <cell r="F62">
            <v>7.68333333333333</v>
          </cell>
          <cell r="G62">
            <v>232.566666666667</v>
          </cell>
          <cell r="H62">
            <v>7.68333333333333</v>
          </cell>
          <cell r="I62">
            <v>16</v>
          </cell>
          <cell r="J62">
            <v>0</v>
          </cell>
          <cell r="K62">
            <v>0</v>
          </cell>
          <cell r="L62">
            <v>0</v>
          </cell>
          <cell r="M62">
            <v>0</v>
          </cell>
          <cell r="N62">
            <v>0</v>
          </cell>
          <cell r="O62">
            <v>0</v>
          </cell>
          <cell r="P62">
            <v>31</v>
          </cell>
          <cell r="Q62">
            <v>0</v>
          </cell>
          <cell r="R62">
            <v>0</v>
          </cell>
          <cell r="S62">
            <v>0</v>
          </cell>
          <cell r="T62">
            <v>0</v>
          </cell>
          <cell r="U62">
            <v>0</v>
          </cell>
          <cell r="V62">
            <v>1200000</v>
          </cell>
          <cell r="W62">
            <v>4661254</v>
          </cell>
          <cell r="X62">
            <v>3239870</v>
          </cell>
          <cell r="Y62">
            <v>34248.199999999997</v>
          </cell>
          <cell r="Z62">
            <v>0</v>
          </cell>
          <cell r="AA62">
            <v>0</v>
          </cell>
          <cell r="AB62">
            <v>23800</v>
          </cell>
          <cell r="AC62">
            <v>13800</v>
          </cell>
          <cell r="AD62">
            <v>10000</v>
          </cell>
          <cell r="AE62">
            <v>0</v>
          </cell>
          <cell r="AF62">
            <v>0</v>
          </cell>
          <cell r="AG62">
            <v>0</v>
          </cell>
          <cell r="AH62" t="str">
            <v>Không thực hiện quy trình bán hàng 11/05/2026: 10.000đ</v>
          </cell>
        </row>
        <row r="63">
          <cell r="C63" t="str">
            <v>Nguyễn Thị Mai Duyên</v>
          </cell>
          <cell r="D63" t="str">
            <v>DSBC</v>
          </cell>
          <cell r="E63">
            <v>0</v>
          </cell>
          <cell r="F63">
            <v>6.93333333333333</v>
          </cell>
          <cell r="G63">
            <v>0</v>
          </cell>
          <cell r="H63">
            <v>6.93333333333333</v>
          </cell>
          <cell r="I63" t="str">
            <v/>
          </cell>
          <cell r="J63">
            <v>0</v>
          </cell>
          <cell r="K63">
            <v>0</v>
          </cell>
          <cell r="L63">
            <v>0</v>
          </cell>
          <cell r="M63">
            <v>0</v>
          </cell>
          <cell r="N63">
            <v>0</v>
          </cell>
          <cell r="O63">
            <v>0</v>
          </cell>
          <cell r="P63">
            <v>1</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t="str">
            <v/>
          </cell>
        </row>
        <row r="64">
          <cell r="C64" t="str">
            <v>Lê Ngọc Anh</v>
          </cell>
          <cell r="D64" t="str">
            <v>CHT</v>
          </cell>
          <cell r="E64">
            <v>139</v>
          </cell>
          <cell r="F64">
            <v>0</v>
          </cell>
          <cell r="G64">
            <v>99</v>
          </cell>
          <cell r="H64">
            <v>0</v>
          </cell>
          <cell r="I64" t="str">
            <v/>
          </cell>
          <cell r="J64">
            <v>0</v>
          </cell>
          <cell r="K64">
            <v>0</v>
          </cell>
          <cell r="L64">
            <v>0</v>
          </cell>
          <cell r="M64">
            <v>0</v>
          </cell>
          <cell r="N64">
            <v>0</v>
          </cell>
          <cell r="O64">
            <v>0</v>
          </cell>
          <cell r="P64">
            <v>18</v>
          </cell>
          <cell r="Q64">
            <v>0</v>
          </cell>
          <cell r="R64">
            <v>40</v>
          </cell>
          <cell r="S64">
            <v>5</v>
          </cell>
          <cell r="T64">
            <v>1000000</v>
          </cell>
          <cell r="U64">
            <v>0</v>
          </cell>
          <cell r="V64">
            <v>0</v>
          </cell>
          <cell r="W64">
            <v>4174573</v>
          </cell>
          <cell r="X64">
            <v>0</v>
          </cell>
          <cell r="Y64">
            <v>0</v>
          </cell>
          <cell r="Z64">
            <v>0</v>
          </cell>
          <cell r="AA64">
            <v>0</v>
          </cell>
          <cell r="AB64">
            <v>13800</v>
          </cell>
          <cell r="AC64">
            <v>13800</v>
          </cell>
          <cell r="AD64">
            <v>0</v>
          </cell>
          <cell r="AE64">
            <v>0</v>
          </cell>
          <cell r="AF64">
            <v>0</v>
          </cell>
          <cell r="AG64">
            <v>0</v>
          </cell>
          <cell r="AH64" t="str">
            <v/>
          </cell>
        </row>
        <row r="65">
          <cell r="C65" t="str">
            <v>Vũ Thanh Hằng</v>
          </cell>
          <cell r="D65" t="str">
            <v>DSBC</v>
          </cell>
          <cell r="E65">
            <v>213.86666666666699</v>
          </cell>
          <cell r="F65">
            <v>13.1</v>
          </cell>
          <cell r="G65">
            <v>197.86666666666699</v>
          </cell>
          <cell r="H65">
            <v>13.1</v>
          </cell>
          <cell r="I65">
            <v>16</v>
          </cell>
          <cell r="J65">
            <v>0</v>
          </cell>
          <cell r="K65">
            <v>0</v>
          </cell>
          <cell r="L65">
            <v>0</v>
          </cell>
          <cell r="M65">
            <v>0</v>
          </cell>
          <cell r="N65">
            <v>0</v>
          </cell>
          <cell r="O65">
            <v>0</v>
          </cell>
          <cell r="P65">
            <v>30</v>
          </cell>
          <cell r="Q65">
            <v>0</v>
          </cell>
          <cell r="R65">
            <v>0</v>
          </cell>
          <cell r="S65">
            <v>0</v>
          </cell>
          <cell r="T65">
            <v>0</v>
          </cell>
          <cell r="U65">
            <v>0</v>
          </cell>
          <cell r="V65">
            <v>1200000</v>
          </cell>
          <cell r="W65">
            <v>0</v>
          </cell>
          <cell r="X65">
            <v>3901800</v>
          </cell>
          <cell r="Y65">
            <v>55100</v>
          </cell>
          <cell r="Z65">
            <v>0</v>
          </cell>
          <cell r="AA65">
            <v>0</v>
          </cell>
          <cell r="AB65">
            <v>201100</v>
          </cell>
          <cell r="AC65">
            <v>13800</v>
          </cell>
          <cell r="AD65">
            <v>0</v>
          </cell>
          <cell r="AE65">
            <v>187300</v>
          </cell>
          <cell r="AF65">
            <v>0</v>
          </cell>
          <cell r="AG65">
            <v>0</v>
          </cell>
          <cell r="AH65" t="str">
            <v>Lệch doanh thu HD:B2G9ZKJB: 187.300đ</v>
          </cell>
        </row>
        <row r="66">
          <cell r="C66" t="str">
            <v>Đinh Thị Khánh Ly</v>
          </cell>
          <cell r="D66" t="str">
            <v>DSBC</v>
          </cell>
          <cell r="E66">
            <v>157.65</v>
          </cell>
          <cell r="F66">
            <v>67.116666666666703</v>
          </cell>
          <cell r="G66">
            <v>149.65</v>
          </cell>
          <cell r="H66">
            <v>67.116666666666703</v>
          </cell>
          <cell r="I66" t="str">
            <v/>
          </cell>
          <cell r="J66">
            <v>0</v>
          </cell>
          <cell r="K66">
            <v>0</v>
          </cell>
          <cell r="L66">
            <v>0</v>
          </cell>
          <cell r="M66">
            <v>0</v>
          </cell>
          <cell r="N66">
            <v>0</v>
          </cell>
          <cell r="O66">
            <v>0</v>
          </cell>
          <cell r="P66">
            <v>28</v>
          </cell>
          <cell r="Q66">
            <v>0</v>
          </cell>
          <cell r="R66">
            <v>8</v>
          </cell>
          <cell r="S66">
            <v>1</v>
          </cell>
          <cell r="T66">
            <v>0</v>
          </cell>
          <cell r="U66">
            <v>0</v>
          </cell>
          <cell r="V66">
            <v>2000000</v>
          </cell>
          <cell r="W66">
            <v>4249143</v>
          </cell>
          <cell r="X66">
            <v>4403130</v>
          </cell>
          <cell r="Y66">
            <v>7570</v>
          </cell>
          <cell r="Z66">
            <v>0</v>
          </cell>
          <cell r="AA66">
            <v>0</v>
          </cell>
          <cell r="AB66">
            <v>13800</v>
          </cell>
          <cell r="AC66">
            <v>13800</v>
          </cell>
          <cell r="AD66">
            <v>0</v>
          </cell>
          <cell r="AE66">
            <v>0</v>
          </cell>
          <cell r="AF66">
            <v>0</v>
          </cell>
          <cell r="AG66">
            <v>0</v>
          </cell>
          <cell r="AH66" t="str">
            <v/>
          </cell>
        </row>
        <row r="67">
          <cell r="C67" t="str">
            <v>Nguyễn Mạnh Tuấn</v>
          </cell>
          <cell r="D67" t="str">
            <v>DSBC</v>
          </cell>
          <cell r="E67">
            <v>21.633333333333301</v>
          </cell>
          <cell r="F67">
            <v>181.63333333333301</v>
          </cell>
          <cell r="G67">
            <v>21.633333333333301</v>
          </cell>
          <cell r="H67">
            <v>181.63333333333301</v>
          </cell>
          <cell r="I67" t="str">
            <v/>
          </cell>
          <cell r="J67">
            <v>0</v>
          </cell>
          <cell r="K67">
            <v>0</v>
          </cell>
          <cell r="L67">
            <v>0</v>
          </cell>
          <cell r="M67">
            <v>0</v>
          </cell>
          <cell r="N67">
            <v>0</v>
          </cell>
          <cell r="O67">
            <v>0</v>
          </cell>
          <cell r="P67">
            <v>28</v>
          </cell>
          <cell r="Q67">
            <v>0</v>
          </cell>
          <cell r="R67">
            <v>0</v>
          </cell>
          <cell r="S67">
            <v>0</v>
          </cell>
          <cell r="T67">
            <v>0</v>
          </cell>
          <cell r="U67">
            <v>0</v>
          </cell>
          <cell r="V67">
            <v>0</v>
          </cell>
          <cell r="W67">
            <v>0</v>
          </cell>
          <cell r="X67">
            <v>1546290</v>
          </cell>
          <cell r="Y67">
            <v>0</v>
          </cell>
          <cell r="Z67">
            <v>0</v>
          </cell>
          <cell r="AA67">
            <v>0</v>
          </cell>
          <cell r="AB67">
            <v>200800</v>
          </cell>
          <cell r="AC67">
            <v>13800</v>
          </cell>
          <cell r="AD67">
            <v>0</v>
          </cell>
          <cell r="AE67">
            <v>87000</v>
          </cell>
          <cell r="AF67">
            <v>100000</v>
          </cell>
          <cell r="AG67">
            <v>0</v>
          </cell>
          <cell r="AH67" t="str">
            <v>Lệch doanh thu HD.BJ41DRW7: 87.000đ</v>
          </cell>
        </row>
        <row r="68">
          <cell r="C68">
            <v>0</v>
          </cell>
          <cell r="D68">
            <v>0</v>
          </cell>
          <cell r="E68">
            <v>7204.5333333333301</v>
          </cell>
          <cell r="F68">
            <v>4577.5666666666702</v>
          </cell>
          <cell r="G68">
            <v>6573.0333333333301</v>
          </cell>
          <cell r="H68">
            <v>4577.5666666666702</v>
          </cell>
          <cell r="I68">
            <v>232</v>
          </cell>
          <cell r="J68">
            <v>0</v>
          </cell>
          <cell r="K68">
            <v>0</v>
          </cell>
          <cell r="L68">
            <v>0</v>
          </cell>
          <cell r="M68">
            <v>0</v>
          </cell>
          <cell r="N68">
            <v>0</v>
          </cell>
          <cell r="O68">
            <v>0</v>
          </cell>
          <cell r="P68">
            <v>1302</v>
          </cell>
          <cell r="Q68">
            <v>55.5</v>
          </cell>
          <cell r="R68">
            <v>344</v>
          </cell>
          <cell r="S68">
            <v>43</v>
          </cell>
          <cell r="T68">
            <v>9000000</v>
          </cell>
          <cell r="U68">
            <v>0</v>
          </cell>
          <cell r="V68">
            <v>27520000</v>
          </cell>
          <cell r="W68">
            <v>26106422</v>
          </cell>
          <cell r="X68">
            <v>66142705</v>
          </cell>
          <cell r="Y68">
            <v>779040</v>
          </cell>
          <cell r="Z68">
            <v>0</v>
          </cell>
          <cell r="AA68">
            <v>23244928.285714298</v>
          </cell>
          <cell r="AB68">
            <v>-6064199</v>
          </cell>
          <cell r="AC68">
            <v>3546899</v>
          </cell>
          <cell r="AD68">
            <v>330000</v>
          </cell>
          <cell r="AE68">
            <v>687300</v>
          </cell>
          <cell r="AF68">
            <v>1500000</v>
          </cell>
          <cell r="AG68">
            <v>0</v>
          </cell>
          <cell r="AH68">
            <v>0</v>
          </cell>
        </row>
        <row r="69">
          <cell r="C69">
            <v>0</v>
          </cell>
          <cell r="D69" t="str">
            <v>Tổng</v>
          </cell>
          <cell r="E69">
            <v>11782.1</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row>
        <row r="70">
          <cell r="C70">
            <v>0</v>
          </cell>
          <cell r="D70">
            <v>0</v>
          </cell>
          <cell r="E70">
            <v>0</v>
          </cell>
          <cell r="F70">
            <v>0</v>
          </cell>
          <cell r="G70">
            <v>0</v>
          </cell>
          <cell r="H70">
            <v>0</v>
          </cell>
          <cell r="I70">
            <v>0</v>
          </cell>
          <cell r="J70">
            <v>0</v>
          </cell>
          <cell r="K70" t="str">
            <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row>
        <row r="71">
          <cell r="C71">
            <v>0</v>
          </cell>
          <cell r="D71">
            <v>0</v>
          </cell>
          <cell r="E71" t="str">
            <v>Chi nhánh</v>
          </cell>
          <cell r="F71">
            <v>0</v>
          </cell>
          <cell r="G71">
            <v>0</v>
          </cell>
          <cell r="H71">
            <v>0</v>
          </cell>
          <cell r="I71">
            <v>0</v>
          </cell>
          <cell r="J71">
            <v>0</v>
          </cell>
          <cell r="K71" t="str">
            <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row>
        <row r="72">
          <cell r="C72">
            <v>0</v>
          </cell>
          <cell r="D72">
            <v>0</v>
          </cell>
          <cell r="E72" t="str">
            <v>24H</v>
          </cell>
          <cell r="F72">
            <v>0</v>
          </cell>
          <cell r="G72">
            <v>628.1</v>
          </cell>
          <cell r="H72">
            <v>479.4</v>
          </cell>
          <cell r="I72">
            <v>0</v>
          </cell>
          <cell r="J72">
            <v>0</v>
          </cell>
          <cell r="K72" t="str">
            <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row>
        <row r="73">
          <cell r="C73">
            <v>0</v>
          </cell>
          <cell r="D73">
            <v>0</v>
          </cell>
          <cell r="E73" t="str">
            <v>Đỗ Quang Đẩu</v>
          </cell>
          <cell r="F73">
            <v>0</v>
          </cell>
          <cell r="G73">
            <v>791.58333333333303</v>
          </cell>
          <cell r="H73">
            <v>486.1</v>
          </cell>
          <cell r="I73">
            <v>0</v>
          </cell>
          <cell r="J73">
            <v>0</v>
          </cell>
          <cell r="K73" t="str">
            <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row>
        <row r="74">
          <cell r="D74">
            <v>0</v>
          </cell>
          <cell r="E74" t="str">
            <v>Minh Châu</v>
          </cell>
          <cell r="F74">
            <v>0</v>
          </cell>
          <cell r="G74">
            <v>793.45</v>
          </cell>
          <cell r="H74">
            <v>344.41666666666703</v>
          </cell>
          <cell r="I74">
            <v>0</v>
          </cell>
          <cell r="J74">
            <v>0</v>
          </cell>
          <cell r="K74" t="str">
            <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row>
        <row r="75">
          <cell r="C75">
            <v>0</v>
          </cell>
          <cell r="D75">
            <v>0</v>
          </cell>
          <cell r="E75" t="str">
            <v>Nam Hòa</v>
          </cell>
          <cell r="F75">
            <v>0</v>
          </cell>
          <cell r="G75">
            <v>518.26666666666699</v>
          </cell>
          <cell r="H75">
            <v>474.38333333333298</v>
          </cell>
          <cell r="I75">
            <v>0</v>
          </cell>
          <cell r="J75">
            <v>0</v>
          </cell>
          <cell r="K75" t="str">
            <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row>
        <row r="76">
          <cell r="C76">
            <v>0</v>
          </cell>
          <cell r="D76">
            <v>0</v>
          </cell>
          <cell r="E76" t="str">
            <v>Nguyễn Chí Thanh</v>
          </cell>
          <cell r="F76">
            <v>0</v>
          </cell>
          <cell r="G76">
            <v>652</v>
          </cell>
          <cell r="H76">
            <v>495.01666666666699</v>
          </cell>
          <cell r="I76">
            <v>0</v>
          </cell>
          <cell r="J76">
            <v>0</v>
          </cell>
          <cell r="K76" t="str">
            <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row>
        <row r="77">
          <cell r="C77">
            <v>0</v>
          </cell>
          <cell r="D77">
            <v>0</v>
          </cell>
          <cell r="E77" t="str">
            <v>Nguyễn Thị Thập</v>
          </cell>
          <cell r="F77">
            <v>0</v>
          </cell>
          <cell r="G77">
            <v>814.46666666666704</v>
          </cell>
          <cell r="H77">
            <v>554.88333333333298</v>
          </cell>
          <cell r="I77">
            <v>0</v>
          </cell>
          <cell r="J77">
            <v>0</v>
          </cell>
          <cell r="K77" t="str">
            <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row>
        <row r="78">
          <cell r="C78">
            <v>0</v>
          </cell>
          <cell r="D78">
            <v>0</v>
          </cell>
          <cell r="E78" t="str">
            <v>Nguyễn Văn Quá</v>
          </cell>
          <cell r="F78">
            <v>0</v>
          </cell>
          <cell r="G78">
            <v>489.58333333333297</v>
          </cell>
          <cell r="H78">
            <v>454.066666666667</v>
          </cell>
          <cell r="I78">
            <v>0</v>
          </cell>
          <cell r="J78">
            <v>0</v>
          </cell>
          <cell r="K78" t="str">
            <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C79">
            <v>0</v>
          </cell>
          <cell r="D79">
            <v>0</v>
          </cell>
          <cell r="E79" t="str">
            <v>Rạch Bùng Binh</v>
          </cell>
          <cell r="F79">
            <v>0</v>
          </cell>
          <cell r="G79">
            <v>598.4</v>
          </cell>
          <cell r="H79">
            <v>497.316666666667</v>
          </cell>
          <cell r="I79">
            <v>0</v>
          </cell>
          <cell r="J79">
            <v>0</v>
          </cell>
          <cell r="K79" t="str">
            <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0">
          <cell r="C80">
            <v>0</v>
          </cell>
          <cell r="D80">
            <v>0</v>
          </cell>
          <cell r="E80" t="str">
            <v>Đường Láng</v>
          </cell>
          <cell r="F80">
            <v>0</v>
          </cell>
          <cell r="G80">
            <v>586.46666666666704</v>
          </cell>
          <cell r="H80">
            <v>515.51666666666699</v>
          </cell>
          <cell r="I80">
            <v>0</v>
          </cell>
          <cell r="J80">
            <v>0</v>
          </cell>
          <cell r="K80" t="str">
            <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row>
        <row r="81">
          <cell r="C81">
            <v>0</v>
          </cell>
          <cell r="D81">
            <v>0</v>
          </cell>
          <cell r="E81" t="str">
            <v>Hàng Bông</v>
          </cell>
          <cell r="F81">
            <v>0</v>
          </cell>
          <cell r="G81">
            <v>700.71666666666704</v>
          </cell>
          <cell r="H81">
            <v>276.46666666666698</v>
          </cell>
          <cell r="I81">
            <v>0</v>
          </cell>
          <cell r="J81">
            <v>0</v>
          </cell>
          <cell r="K81" t="str">
            <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row>
        <row r="82">
          <cell r="C82">
            <v>0</v>
          </cell>
          <cell r="D82">
            <v>0</v>
          </cell>
          <cell r="E82">
            <v>0</v>
          </cell>
          <cell r="F82">
            <v>0</v>
          </cell>
          <cell r="G82">
            <v>0</v>
          </cell>
          <cell r="H82">
            <v>0</v>
          </cell>
          <cell r="I82">
            <v>0</v>
          </cell>
          <cell r="J82">
            <v>0</v>
          </cell>
          <cell r="K82" t="str">
            <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3">
          <cell r="C83">
            <v>0</v>
          </cell>
          <cell r="D83">
            <v>0</v>
          </cell>
          <cell r="E83">
            <v>0</v>
          </cell>
          <cell r="F83">
            <v>0</v>
          </cell>
          <cell r="G83">
            <v>0</v>
          </cell>
          <cell r="H83">
            <v>0</v>
          </cell>
          <cell r="I83">
            <v>0</v>
          </cell>
          <cell r="J83">
            <v>0</v>
          </cell>
          <cell r="K83" t="str">
            <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row>
        <row r="84">
          <cell r="C84">
            <v>0</v>
          </cell>
          <cell r="D84">
            <v>0</v>
          </cell>
          <cell r="E84">
            <v>0</v>
          </cell>
          <cell r="F84">
            <v>0</v>
          </cell>
          <cell r="G84">
            <v>0</v>
          </cell>
          <cell r="H84">
            <v>0</v>
          </cell>
          <cell r="I84">
            <v>0</v>
          </cell>
          <cell r="J84">
            <v>0</v>
          </cell>
          <cell r="K84" t="str">
            <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row>
        <row r="85">
          <cell r="C85">
            <v>0</v>
          </cell>
          <cell r="D85">
            <v>0</v>
          </cell>
          <cell r="E85">
            <v>0</v>
          </cell>
          <cell r="F85">
            <v>0</v>
          </cell>
          <cell r="G85">
            <v>0</v>
          </cell>
          <cell r="H85">
            <v>0</v>
          </cell>
          <cell r="I85">
            <v>0</v>
          </cell>
          <cell r="J85">
            <v>0</v>
          </cell>
          <cell r="K85" t="str">
            <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row>
        <row r="86">
          <cell r="C86">
            <v>0</v>
          </cell>
          <cell r="D86">
            <v>0</v>
          </cell>
          <cell r="E86">
            <v>0</v>
          </cell>
          <cell r="F86">
            <v>0</v>
          </cell>
          <cell r="G86">
            <v>0</v>
          </cell>
          <cell r="H86">
            <v>0</v>
          </cell>
          <cell r="I86">
            <v>0</v>
          </cell>
          <cell r="J86">
            <v>0</v>
          </cell>
          <cell r="K86" t="str">
            <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row>
        <row r="87">
          <cell r="C87">
            <v>0</v>
          </cell>
          <cell r="D87">
            <v>0</v>
          </cell>
          <cell r="E87">
            <v>0</v>
          </cell>
          <cell r="F87">
            <v>0</v>
          </cell>
          <cell r="G87">
            <v>0</v>
          </cell>
          <cell r="H87">
            <v>0</v>
          </cell>
          <cell r="I87">
            <v>0</v>
          </cell>
          <cell r="J87">
            <v>0</v>
          </cell>
          <cell r="K87" t="str">
            <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row>
        <row r="88">
          <cell r="C88">
            <v>0</v>
          </cell>
          <cell r="D88">
            <v>0</v>
          </cell>
          <cell r="E88">
            <v>0</v>
          </cell>
          <cell r="F88">
            <v>0</v>
          </cell>
          <cell r="G88">
            <v>0</v>
          </cell>
          <cell r="H88">
            <v>0</v>
          </cell>
          <cell r="I88">
            <v>0</v>
          </cell>
          <cell r="J88">
            <v>0</v>
          </cell>
          <cell r="K88" t="str">
            <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row>
        <row r="89">
          <cell r="C89">
            <v>0</v>
          </cell>
          <cell r="D89">
            <v>0</v>
          </cell>
          <cell r="E89">
            <v>0</v>
          </cell>
          <cell r="F89">
            <v>0</v>
          </cell>
          <cell r="G89">
            <v>0</v>
          </cell>
          <cell r="H89">
            <v>0</v>
          </cell>
          <cell r="I89">
            <v>0</v>
          </cell>
          <cell r="J89">
            <v>0</v>
          </cell>
          <cell r="K89" t="str">
            <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row>
        <row r="90">
          <cell r="C90">
            <v>0</v>
          </cell>
          <cell r="D90">
            <v>0</v>
          </cell>
          <cell r="E90">
            <v>0</v>
          </cell>
          <cell r="F90">
            <v>0</v>
          </cell>
          <cell r="G90">
            <v>0</v>
          </cell>
          <cell r="H90">
            <v>0</v>
          </cell>
          <cell r="I90">
            <v>0</v>
          </cell>
          <cell r="J90">
            <v>0</v>
          </cell>
          <cell r="K90" t="str">
            <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row>
        <row r="91">
          <cell r="C91">
            <v>0</v>
          </cell>
          <cell r="D91">
            <v>0</v>
          </cell>
          <cell r="E91">
            <v>0</v>
          </cell>
          <cell r="F91">
            <v>0</v>
          </cell>
          <cell r="G91">
            <v>0</v>
          </cell>
          <cell r="H91">
            <v>0</v>
          </cell>
          <cell r="I91">
            <v>0</v>
          </cell>
          <cell r="J91">
            <v>0</v>
          </cell>
          <cell r="K91" t="str">
            <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2">
          <cell r="C92">
            <v>0</v>
          </cell>
          <cell r="D92">
            <v>0</v>
          </cell>
          <cell r="E92">
            <v>0</v>
          </cell>
          <cell r="F92">
            <v>0</v>
          </cell>
          <cell r="G92">
            <v>0</v>
          </cell>
          <cell r="H92">
            <v>0</v>
          </cell>
          <cell r="I92">
            <v>0</v>
          </cell>
          <cell r="J92">
            <v>0</v>
          </cell>
          <cell r="K92" t="str">
            <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row>
        <row r="93">
          <cell r="C93">
            <v>0</v>
          </cell>
          <cell r="D93">
            <v>0</v>
          </cell>
          <cell r="E93">
            <v>0</v>
          </cell>
          <cell r="F93">
            <v>0</v>
          </cell>
          <cell r="G93">
            <v>0</v>
          </cell>
          <cell r="H93">
            <v>0</v>
          </cell>
          <cell r="I93">
            <v>0</v>
          </cell>
          <cell r="J93">
            <v>0</v>
          </cell>
          <cell r="K93" t="str">
            <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4">
          <cell r="C94">
            <v>0</v>
          </cell>
          <cell r="D94">
            <v>0</v>
          </cell>
          <cell r="E94">
            <v>0</v>
          </cell>
          <cell r="F94">
            <v>0</v>
          </cell>
          <cell r="G94">
            <v>0</v>
          </cell>
          <cell r="H94">
            <v>0</v>
          </cell>
          <cell r="I94">
            <v>0</v>
          </cell>
          <cell r="J94">
            <v>0</v>
          </cell>
          <cell r="K94" t="str">
            <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C95">
            <v>0</v>
          </cell>
          <cell r="D95">
            <v>0</v>
          </cell>
          <cell r="E95">
            <v>0</v>
          </cell>
          <cell r="F95">
            <v>0</v>
          </cell>
          <cell r="G95">
            <v>0</v>
          </cell>
          <cell r="H95">
            <v>0</v>
          </cell>
          <cell r="I95">
            <v>0</v>
          </cell>
          <cell r="J95">
            <v>0</v>
          </cell>
          <cell r="K95" t="str">
            <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C96">
            <v>0</v>
          </cell>
          <cell r="D96">
            <v>0</v>
          </cell>
          <cell r="E96">
            <v>0</v>
          </cell>
          <cell r="F96">
            <v>0</v>
          </cell>
          <cell r="G96">
            <v>0</v>
          </cell>
          <cell r="H96">
            <v>0</v>
          </cell>
          <cell r="I96">
            <v>0</v>
          </cell>
          <cell r="J96">
            <v>0</v>
          </cell>
          <cell r="K96" t="str">
            <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row>
        <row r="97">
          <cell r="C97">
            <v>0</v>
          </cell>
          <cell r="D97">
            <v>0</v>
          </cell>
          <cell r="E97">
            <v>0</v>
          </cell>
          <cell r="F97">
            <v>0</v>
          </cell>
          <cell r="G97">
            <v>0</v>
          </cell>
          <cell r="H97">
            <v>0</v>
          </cell>
          <cell r="I97">
            <v>0</v>
          </cell>
          <cell r="J97">
            <v>0</v>
          </cell>
          <cell r="K97" t="str">
            <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C98">
            <v>0</v>
          </cell>
          <cell r="D98">
            <v>0</v>
          </cell>
          <cell r="E98">
            <v>0</v>
          </cell>
          <cell r="F98">
            <v>0</v>
          </cell>
          <cell r="G98">
            <v>0</v>
          </cell>
          <cell r="H98">
            <v>0</v>
          </cell>
          <cell r="I98">
            <v>0</v>
          </cell>
          <cell r="J98">
            <v>0</v>
          </cell>
          <cell r="K98" t="str">
            <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C99">
            <v>0</v>
          </cell>
          <cell r="D99">
            <v>0</v>
          </cell>
          <cell r="E99">
            <v>0</v>
          </cell>
          <cell r="F99">
            <v>0</v>
          </cell>
          <cell r="G99">
            <v>0</v>
          </cell>
          <cell r="H99">
            <v>0</v>
          </cell>
          <cell r="I99">
            <v>0</v>
          </cell>
          <cell r="J99">
            <v>0</v>
          </cell>
          <cell r="K99" t="str">
            <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C100">
            <v>0</v>
          </cell>
          <cell r="D100">
            <v>0</v>
          </cell>
          <cell r="E100">
            <v>0</v>
          </cell>
          <cell r="F100">
            <v>0</v>
          </cell>
          <cell r="G100">
            <v>0</v>
          </cell>
          <cell r="H100">
            <v>0</v>
          </cell>
          <cell r="I100">
            <v>0</v>
          </cell>
          <cell r="J100">
            <v>0</v>
          </cell>
          <cell r="K100" t="str">
            <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row>
        <row r="101">
          <cell r="C101">
            <v>0</v>
          </cell>
          <cell r="D101">
            <v>0</v>
          </cell>
          <cell r="E101">
            <v>0</v>
          </cell>
          <cell r="F101">
            <v>0</v>
          </cell>
          <cell r="G101">
            <v>0</v>
          </cell>
          <cell r="H101">
            <v>0</v>
          </cell>
          <cell r="I101">
            <v>0</v>
          </cell>
          <cell r="J101">
            <v>0</v>
          </cell>
          <cell r="K101" t="str">
            <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row>
        <row r="102">
          <cell r="C102">
            <v>0</v>
          </cell>
          <cell r="D102">
            <v>0</v>
          </cell>
          <cell r="E102">
            <v>0</v>
          </cell>
          <cell r="F102">
            <v>0</v>
          </cell>
          <cell r="G102">
            <v>0</v>
          </cell>
          <cell r="H102">
            <v>0</v>
          </cell>
          <cell r="I102">
            <v>0</v>
          </cell>
          <cell r="J102">
            <v>0</v>
          </cell>
          <cell r="K102" t="str">
            <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ẢNG CC"/>
      <sheetName val="Medigo "/>
      <sheetName val="Med Service"/>
      <sheetName val="BSONL"/>
      <sheetName val="Bac Thu"/>
      <sheetName val="CNT"/>
      <sheetName val="DSDB"/>
      <sheetName val="TTCK VP "/>
      <sheetName val="TTCK CNT"/>
      <sheetName val="PLDSĐB"/>
      <sheetName val="PL medigo+ VP nha thuoc"/>
      <sheetName val="PL nha thuoc"/>
      <sheetName val="PL MDG"/>
      <sheetName val="Bản sao của PL MDG"/>
      <sheetName val="PL MED"/>
      <sheetName val="PL CNT"/>
      <sheetName val="TT CK LƯƠNG"/>
      <sheetName val="TT CK CNT"/>
      <sheetName val="CTVKHO - Bảng lương chi tiết"/>
    </sheetNames>
    <sheetDataSet>
      <sheetData sheetId="0"/>
      <sheetData sheetId="1"/>
      <sheetData sheetId="2">
        <row r="42">
          <cell r="K42">
            <v>1820</v>
          </cell>
          <cell r="L42">
            <v>1313</v>
          </cell>
          <cell r="M42">
            <v>7435.08</v>
          </cell>
          <cell r="N42">
            <v>4347.8999999999996</v>
          </cell>
          <cell r="O42">
            <v>0</v>
          </cell>
          <cell r="P42">
            <v>0</v>
          </cell>
          <cell r="Q42">
            <v>0</v>
          </cell>
          <cell r="R42">
            <v>0</v>
          </cell>
          <cell r="S42">
            <v>217710000</v>
          </cell>
          <cell r="T42">
            <v>22125000</v>
          </cell>
          <cell r="U42">
            <v>0</v>
          </cell>
          <cell r="V42">
            <v>0</v>
          </cell>
          <cell r="W42">
            <v>0</v>
          </cell>
          <cell r="X42">
            <v>0</v>
          </cell>
          <cell r="Y42">
            <v>0</v>
          </cell>
          <cell r="Z42">
            <v>0</v>
          </cell>
          <cell r="AC42">
            <v>322729058</v>
          </cell>
        </row>
        <row r="43">
          <cell r="D43" t="str">
            <v>Hồ Thị Minh Hòa</v>
          </cell>
          <cell r="E43" t="str">
            <v>HĐLĐ</v>
          </cell>
          <cell r="F43" t="str">
            <v>24H</v>
          </cell>
          <cell r="G43" t="str">
            <v>DSBC</v>
          </cell>
          <cell r="H43">
            <v>45352</v>
          </cell>
          <cell r="I43" t="str">
            <v>0051000542226</v>
          </cell>
          <cell r="J43" t="str">
            <v>Vietcombank</v>
          </cell>
          <cell r="K43">
            <v>28</v>
          </cell>
          <cell r="L43">
            <v>18</v>
          </cell>
          <cell r="M43">
            <v>118</v>
          </cell>
          <cell r="N43">
            <v>48.4</v>
          </cell>
          <cell r="S43">
            <v>5310000</v>
          </cell>
          <cell r="T43">
            <v>250000</v>
          </cell>
          <cell r="AA43">
            <v>0</v>
          </cell>
          <cell r="AB43">
            <v>0</v>
          </cell>
          <cell r="AC43">
            <v>6500000</v>
          </cell>
        </row>
        <row r="44">
          <cell r="D44" t="str">
            <v>Nguyễn Ngọc Anh Thư</v>
          </cell>
          <cell r="E44" t="str">
            <v>HĐTV</v>
          </cell>
          <cell r="F44" t="str">
            <v>24H</v>
          </cell>
          <cell r="G44" t="str">
            <v>DSTV</v>
          </cell>
          <cell r="H44" t="str">
            <v>14/07/2026</v>
          </cell>
          <cell r="I44" t="str">
            <v>7500664184</v>
          </cell>
          <cell r="J44" t="str">
            <v>BIDV</v>
          </cell>
          <cell r="K44">
            <v>28</v>
          </cell>
          <cell r="L44">
            <v>14</v>
          </cell>
          <cell r="M44">
            <v>43.62</v>
          </cell>
          <cell r="N44">
            <v>72.319999999999993</v>
          </cell>
          <cell r="S44">
            <v>0</v>
          </cell>
          <cell r="T44">
            <v>250000</v>
          </cell>
          <cell r="AA44">
            <v>0</v>
          </cell>
          <cell r="AB44">
            <v>0</v>
          </cell>
          <cell r="AC44">
            <v>6000000</v>
          </cell>
        </row>
        <row r="45">
          <cell r="D45" t="str">
            <v>Nguyễn Trần Ngọc Phương</v>
          </cell>
          <cell r="E45" t="str">
            <v>HĐTV</v>
          </cell>
          <cell r="F45" t="str">
            <v>24H</v>
          </cell>
          <cell r="G45" t="str">
            <v>Q.CHT</v>
          </cell>
          <cell r="H45">
            <v>46196</v>
          </cell>
          <cell r="I45" t="str">
            <v>0721000550950</v>
          </cell>
          <cell r="J45" t="str">
            <v>Vietcombank</v>
          </cell>
          <cell r="K45">
            <v>28</v>
          </cell>
          <cell r="L45">
            <v>27</v>
          </cell>
          <cell r="M45">
            <v>146.12</v>
          </cell>
          <cell r="N45">
            <v>70.180000000000007</v>
          </cell>
          <cell r="S45">
            <v>0</v>
          </cell>
          <cell r="T45">
            <v>482142.85714285698</v>
          </cell>
          <cell r="AA45">
            <v>0</v>
          </cell>
          <cell r="AB45">
            <v>0</v>
          </cell>
          <cell r="AC45">
            <v>6000000</v>
          </cell>
        </row>
        <row r="46">
          <cell r="D46" t="str">
            <v>Ngô Trần Tuyết Vy</v>
          </cell>
          <cell r="E46" t="str">
            <v>HĐLĐ</v>
          </cell>
          <cell r="F46" t="str">
            <v>24H</v>
          </cell>
          <cell r="G46" t="str">
            <v>DSBC</v>
          </cell>
          <cell r="H46">
            <v>44743</v>
          </cell>
          <cell r="I46" t="str">
            <v>060260188766</v>
          </cell>
          <cell r="J46" t="str">
            <v>Sacombank</v>
          </cell>
          <cell r="K46">
            <v>28</v>
          </cell>
          <cell r="L46">
            <v>31</v>
          </cell>
          <cell r="M46">
            <v>144.58000000000001</v>
          </cell>
          <cell r="N46">
            <v>137.32</v>
          </cell>
          <cell r="S46">
            <v>5310000</v>
          </cell>
          <cell r="T46">
            <v>500000</v>
          </cell>
          <cell r="AA46">
            <v>0</v>
          </cell>
          <cell r="AB46">
            <v>0</v>
          </cell>
          <cell r="AC46">
            <v>8350258</v>
          </cell>
        </row>
        <row r="47">
          <cell r="D47" t="str">
            <v>Phạm Nguyễn Ngọc Quý</v>
          </cell>
          <cell r="E47" t="str">
            <v>HĐLĐ</v>
          </cell>
          <cell r="F47" t="str">
            <v>24H</v>
          </cell>
          <cell r="G47" t="str">
            <v>DSBC</v>
          </cell>
          <cell r="H47" t="str">
            <v>01/11/2024</v>
          </cell>
          <cell r="I47" t="str">
            <v>1026764251</v>
          </cell>
          <cell r="J47" t="str">
            <v>Vietcombank</v>
          </cell>
          <cell r="K47">
            <v>28</v>
          </cell>
          <cell r="L47">
            <v>31</v>
          </cell>
          <cell r="M47">
            <v>138.41999999999999</v>
          </cell>
          <cell r="N47">
            <v>135.94999999999999</v>
          </cell>
          <cell r="S47">
            <v>5310000</v>
          </cell>
          <cell r="T47">
            <v>500000</v>
          </cell>
          <cell r="AA47">
            <v>0</v>
          </cell>
          <cell r="AB47">
            <v>0</v>
          </cell>
          <cell r="AC47">
            <v>6000000</v>
          </cell>
        </row>
        <row r="48">
          <cell r="D48" t="str">
            <v>Trần Thị Kim Khánh</v>
          </cell>
          <cell r="E48" t="str">
            <v>HĐLĐ</v>
          </cell>
          <cell r="F48" t="str">
            <v>24H</v>
          </cell>
          <cell r="G48" t="str">
            <v>DSBC</v>
          </cell>
          <cell r="H48">
            <v>45099</v>
          </cell>
          <cell r="I48" t="str">
            <v>69110000565904</v>
          </cell>
          <cell r="J48" t="str">
            <v>BIDV</v>
          </cell>
          <cell r="K48">
            <v>28</v>
          </cell>
          <cell r="L48">
            <v>31</v>
          </cell>
          <cell r="M48">
            <v>212.4</v>
          </cell>
          <cell r="N48">
            <v>87.22</v>
          </cell>
          <cell r="S48">
            <v>5310000</v>
          </cell>
          <cell r="T48">
            <v>500000</v>
          </cell>
          <cell r="AA48">
            <v>0</v>
          </cell>
          <cell r="AB48">
            <v>0</v>
          </cell>
          <cell r="AC48">
            <v>6500000</v>
          </cell>
        </row>
        <row r="49">
          <cell r="K49">
            <v>168</v>
          </cell>
          <cell r="L49">
            <v>152</v>
          </cell>
          <cell r="M49">
            <v>803.14</v>
          </cell>
          <cell r="N49">
            <v>551.39</v>
          </cell>
          <cell r="O49">
            <v>0</v>
          </cell>
          <cell r="P49">
            <v>0</v>
          </cell>
          <cell r="Q49">
            <v>0</v>
          </cell>
          <cell r="R49">
            <v>0</v>
          </cell>
          <cell r="S49">
            <v>21240000</v>
          </cell>
          <cell r="T49">
            <v>2482142.8571428601</v>
          </cell>
          <cell r="U49">
            <v>0</v>
          </cell>
          <cell r="V49">
            <v>0</v>
          </cell>
          <cell r="W49">
            <v>0</v>
          </cell>
          <cell r="X49">
            <v>0</v>
          </cell>
          <cell r="Y49">
            <v>0</v>
          </cell>
          <cell r="Z49">
            <v>0</v>
          </cell>
          <cell r="AA49">
            <v>0</v>
          </cell>
          <cell r="AB49">
            <v>0</v>
          </cell>
          <cell r="AC49">
            <v>39350258</v>
          </cell>
        </row>
        <row r="50">
          <cell r="D50" t="str">
            <v>Bùi Thị Thanh Thủy</v>
          </cell>
          <cell r="E50" t="str">
            <v>HĐTV</v>
          </cell>
          <cell r="F50" t="str">
            <v>Đỗ Quang Đẩu</v>
          </cell>
          <cell r="G50" t="str">
            <v>DSTV</v>
          </cell>
          <cell r="H50" t="str">
            <v>30/06/2026</v>
          </cell>
          <cell r="I50" t="str">
            <v>1014584596</v>
          </cell>
          <cell r="J50" t="str">
            <v>Vietcombank</v>
          </cell>
          <cell r="K50">
            <v>28</v>
          </cell>
          <cell r="L50">
            <v>7</v>
          </cell>
          <cell r="M50">
            <v>56.37</v>
          </cell>
          <cell r="N50">
            <v>0</v>
          </cell>
          <cell r="S50">
            <v>0</v>
          </cell>
          <cell r="T50">
            <v>107142.857142857</v>
          </cell>
          <cell r="AA50">
            <v>0</v>
          </cell>
          <cell r="AB50">
            <v>0</v>
          </cell>
          <cell r="AC50">
            <v>6000000</v>
          </cell>
        </row>
        <row r="51">
          <cell r="D51" t="str">
            <v>Dương Thị Huỳnh Như</v>
          </cell>
          <cell r="E51" t="str">
            <v>HĐTV</v>
          </cell>
          <cell r="F51" t="str">
            <v>Đỗ Quang Đẩu</v>
          </cell>
          <cell r="G51" t="str">
            <v>DSTV</v>
          </cell>
          <cell r="H51" t="str">
            <v>28/07/2026</v>
          </cell>
          <cell r="I51" t="str">
            <v>023704070008223</v>
          </cell>
          <cell r="J51" t="str">
            <v>HD Bank</v>
          </cell>
          <cell r="K51">
            <v>28</v>
          </cell>
          <cell r="L51">
            <v>3</v>
          </cell>
          <cell r="M51">
            <v>24.13</v>
          </cell>
          <cell r="N51">
            <v>0</v>
          </cell>
          <cell r="S51">
            <v>0</v>
          </cell>
          <cell r="T51">
            <v>53571.428571428602</v>
          </cell>
          <cell r="AA51">
            <v>0</v>
          </cell>
          <cell r="AB51">
            <v>0</v>
          </cell>
          <cell r="AC51">
            <v>6000000</v>
          </cell>
        </row>
        <row r="52">
          <cell r="D52" t="str">
            <v>Hoàng Thanh Thủy</v>
          </cell>
          <cell r="E52" t="str">
            <v>HĐLĐ</v>
          </cell>
          <cell r="F52" t="str">
            <v>Đỗ Quang Đẩu</v>
          </cell>
          <cell r="G52" t="str">
            <v>DSBC</v>
          </cell>
          <cell r="H52" t="str">
            <v>27/10/2025</v>
          </cell>
          <cell r="I52" t="str">
            <v>615704060127761</v>
          </cell>
          <cell r="J52" t="str">
            <v>VIB</v>
          </cell>
          <cell r="K52">
            <v>28</v>
          </cell>
          <cell r="L52">
            <v>30</v>
          </cell>
          <cell r="M52">
            <v>260.60000000000002</v>
          </cell>
          <cell r="N52">
            <v>0.6</v>
          </cell>
          <cell r="S52">
            <v>5310000</v>
          </cell>
          <cell r="T52">
            <v>500000</v>
          </cell>
          <cell r="AA52">
            <v>0</v>
          </cell>
          <cell r="AB52">
            <v>0</v>
          </cell>
          <cell r="AC52">
            <v>6000000</v>
          </cell>
        </row>
        <row r="53">
          <cell r="D53" t="str">
            <v>Lê Thị Huyền Trân</v>
          </cell>
          <cell r="E53" t="str">
            <v>HĐLĐ</v>
          </cell>
          <cell r="F53" t="str">
            <v>Đỗ Quang Đẩu</v>
          </cell>
          <cell r="G53" t="str">
            <v>DSBC</v>
          </cell>
          <cell r="H53">
            <v>45510</v>
          </cell>
          <cell r="I53" t="str">
            <v>03130767201</v>
          </cell>
          <cell r="J53" t="str">
            <v>Tiên Phong Bank</v>
          </cell>
          <cell r="K53">
            <v>28</v>
          </cell>
          <cell r="L53">
            <v>30</v>
          </cell>
          <cell r="M53">
            <v>248.83</v>
          </cell>
          <cell r="N53">
            <v>8.08</v>
          </cell>
          <cell r="S53">
            <v>5310000</v>
          </cell>
          <cell r="T53">
            <v>500000</v>
          </cell>
          <cell r="AA53">
            <v>0</v>
          </cell>
          <cell r="AB53">
            <v>0</v>
          </cell>
          <cell r="AC53">
            <v>6000000</v>
          </cell>
        </row>
        <row r="54">
          <cell r="D54" t="str">
            <v>Nguyễn Thị Huyền Trang</v>
          </cell>
          <cell r="E54" t="str">
            <v>HĐTV</v>
          </cell>
          <cell r="F54" t="str">
            <v>Đỗ Quang Đẩu</v>
          </cell>
          <cell r="G54" t="str">
            <v>DSTV</v>
          </cell>
          <cell r="H54" t="str">
            <v>30/06/2026</v>
          </cell>
          <cell r="I54" t="str">
            <v>1033345427</v>
          </cell>
          <cell r="J54" t="str">
            <v>Vietcombank</v>
          </cell>
          <cell r="K54">
            <v>28</v>
          </cell>
          <cell r="L54">
            <v>7</v>
          </cell>
          <cell r="M54">
            <v>57</v>
          </cell>
          <cell r="N54">
            <v>0</v>
          </cell>
          <cell r="T54">
            <v>107142.857142857</v>
          </cell>
          <cell r="AA54">
            <v>0</v>
          </cell>
          <cell r="AB54">
            <v>0</v>
          </cell>
          <cell r="AC54">
            <v>6000000</v>
          </cell>
        </row>
        <row r="55">
          <cell r="D55" t="str">
            <v>Ngô Thị Ngọc Thủy</v>
          </cell>
          <cell r="E55" t="str">
            <v>HĐTV</v>
          </cell>
          <cell r="F55" t="str">
            <v>Đỗ Quang Đẩu</v>
          </cell>
          <cell r="G55" t="str">
            <v>DSTV</v>
          </cell>
          <cell r="H55">
            <v>46190</v>
          </cell>
          <cell r="I55" t="str">
            <v>02031125202</v>
          </cell>
          <cell r="J55" t="str">
            <v>TP Bank</v>
          </cell>
          <cell r="K55">
            <v>28</v>
          </cell>
          <cell r="L55">
            <v>8</v>
          </cell>
          <cell r="M55">
            <v>64.62</v>
          </cell>
          <cell r="N55">
            <v>0</v>
          </cell>
          <cell r="S55">
            <v>0</v>
          </cell>
          <cell r="T55">
            <v>107142.857142857</v>
          </cell>
          <cell r="AA55">
            <v>0</v>
          </cell>
          <cell r="AB55">
            <v>0</v>
          </cell>
          <cell r="AC55">
            <v>6000000</v>
          </cell>
        </row>
        <row r="56">
          <cell r="D56" t="str">
            <v>Ngô Thị Thanh Thắm</v>
          </cell>
          <cell r="E56" t="str">
            <v>HĐLĐ</v>
          </cell>
          <cell r="F56" t="str">
            <v>Đỗ Quang Đẩu</v>
          </cell>
          <cell r="G56" t="str">
            <v>CHT</v>
          </cell>
          <cell r="H56">
            <v>45524</v>
          </cell>
          <cell r="I56" t="str">
            <v>0431000219840</v>
          </cell>
          <cell r="J56" t="str">
            <v>Vietcombank</v>
          </cell>
          <cell r="K56">
            <v>28</v>
          </cell>
          <cell r="L56">
            <v>25</v>
          </cell>
          <cell r="M56">
            <v>225.32</v>
          </cell>
          <cell r="N56">
            <v>0</v>
          </cell>
          <cell r="S56">
            <v>5310000</v>
          </cell>
          <cell r="T56">
            <v>446428.57142857101</v>
          </cell>
          <cell r="AA56">
            <v>0</v>
          </cell>
          <cell r="AB56">
            <v>0</v>
          </cell>
          <cell r="AC56">
            <v>6000000</v>
          </cell>
        </row>
        <row r="57">
          <cell r="D57" t="str">
            <v>Phạm Thị Diên</v>
          </cell>
          <cell r="E57" t="str">
            <v>HĐTV</v>
          </cell>
          <cell r="F57" t="str">
            <v>Đỗ Quang Đẩu</v>
          </cell>
          <cell r="G57" t="str">
            <v>DSTV</v>
          </cell>
          <cell r="H57">
            <v>46199</v>
          </cell>
          <cell r="I57" t="str">
            <v>1028841251</v>
          </cell>
          <cell r="J57" t="str">
            <v>Vietcombank</v>
          </cell>
          <cell r="K57">
            <v>28</v>
          </cell>
          <cell r="L57">
            <v>2</v>
          </cell>
          <cell r="M57">
            <v>16.47</v>
          </cell>
          <cell r="N57">
            <v>0</v>
          </cell>
          <cell r="S57">
            <v>0</v>
          </cell>
          <cell r="T57">
            <v>35714.285714285703</v>
          </cell>
          <cell r="AA57">
            <v>0</v>
          </cell>
          <cell r="AB57">
            <v>0</v>
          </cell>
          <cell r="AC57">
            <v>6000000</v>
          </cell>
        </row>
        <row r="58">
          <cell r="D58" t="str">
            <v>Phạm Thị Nghĩa Hương</v>
          </cell>
          <cell r="E58" t="str">
            <v>HĐLĐ</v>
          </cell>
          <cell r="F58" t="str">
            <v>Đỗ Quang Đẩu</v>
          </cell>
          <cell r="G58" t="str">
            <v>DSBC</v>
          </cell>
          <cell r="H58">
            <v>45575</v>
          </cell>
          <cell r="I58" t="str">
            <v>0968249073</v>
          </cell>
          <cell r="J58" t="str">
            <v>Mb bank</v>
          </cell>
          <cell r="K58">
            <v>28</v>
          </cell>
          <cell r="L58">
            <v>30</v>
          </cell>
          <cell r="M58">
            <v>16</v>
          </cell>
          <cell r="N58">
            <v>237.83</v>
          </cell>
          <cell r="S58">
            <v>5310000</v>
          </cell>
          <cell r="T58">
            <v>500000</v>
          </cell>
          <cell r="AA58">
            <v>0</v>
          </cell>
          <cell r="AB58">
            <v>0</v>
          </cell>
          <cell r="AC58">
            <v>6000000</v>
          </cell>
        </row>
        <row r="59">
          <cell r="D59" t="str">
            <v>Trần Thiên Phát</v>
          </cell>
          <cell r="E59" t="str">
            <v>HĐLĐ</v>
          </cell>
          <cell r="F59" t="str">
            <v>Đỗ Quang Đẩu</v>
          </cell>
          <cell r="G59" t="str">
            <v>DSBC</v>
          </cell>
          <cell r="H59" t="str">
            <v>21/07/2025</v>
          </cell>
          <cell r="I59" t="str">
            <v>0345611564</v>
          </cell>
          <cell r="J59" t="str">
            <v>Mbbank</v>
          </cell>
          <cell r="K59">
            <v>28</v>
          </cell>
          <cell r="L59">
            <v>30</v>
          </cell>
          <cell r="M59">
            <v>16</v>
          </cell>
          <cell r="N59">
            <v>230.67</v>
          </cell>
          <cell r="S59">
            <v>5310000</v>
          </cell>
          <cell r="T59">
            <v>500000</v>
          </cell>
          <cell r="AA59">
            <v>0</v>
          </cell>
          <cell r="AB59">
            <v>0</v>
          </cell>
          <cell r="AC59">
            <v>6000000</v>
          </cell>
        </row>
        <row r="60">
          <cell r="D60" t="str">
            <v>Đinh Hoài Bảo</v>
          </cell>
          <cell r="E60" t="str">
            <v>HĐTV</v>
          </cell>
          <cell r="F60" t="str">
            <v>Đỗ Quang Đẩu</v>
          </cell>
          <cell r="G60" t="str">
            <v>DSTV</v>
          </cell>
          <cell r="H60" t="str">
            <v>03/07/2026</v>
          </cell>
          <cell r="I60" t="str">
            <v>5620709358</v>
          </cell>
          <cell r="J60" t="str">
            <v>BIDV</v>
          </cell>
          <cell r="K60">
            <v>28</v>
          </cell>
          <cell r="L60">
            <v>9</v>
          </cell>
          <cell r="M60">
            <v>73.069999999999993</v>
          </cell>
          <cell r="N60">
            <v>0</v>
          </cell>
          <cell r="S60">
            <v>0</v>
          </cell>
          <cell r="T60">
            <v>160714.285714286</v>
          </cell>
          <cell r="AA60">
            <v>0</v>
          </cell>
          <cell r="AB60">
            <v>0</v>
          </cell>
        </row>
        <row r="61">
          <cell r="K61">
            <v>308</v>
          </cell>
          <cell r="L61">
            <v>181</v>
          </cell>
          <cell r="M61">
            <v>1058.4100000000001</v>
          </cell>
          <cell r="N61">
            <v>477.18</v>
          </cell>
          <cell r="O61">
            <v>0</v>
          </cell>
          <cell r="P61">
            <v>0</v>
          </cell>
          <cell r="Q61">
            <v>0</v>
          </cell>
          <cell r="R61">
            <v>0</v>
          </cell>
          <cell r="S61">
            <v>26550000</v>
          </cell>
          <cell r="T61">
            <v>3017857.1428571399</v>
          </cell>
          <cell r="U61">
            <v>0</v>
          </cell>
          <cell r="V61">
            <v>0</v>
          </cell>
          <cell r="W61">
            <v>0</v>
          </cell>
          <cell r="X61">
            <v>0</v>
          </cell>
          <cell r="Y61">
            <v>0</v>
          </cell>
          <cell r="Z61">
            <v>0</v>
          </cell>
          <cell r="AA61">
            <v>0</v>
          </cell>
          <cell r="AB61">
            <v>0</v>
          </cell>
          <cell r="AC61">
            <v>60000000</v>
          </cell>
        </row>
        <row r="62">
          <cell r="D62" t="str">
            <v>Hoàng Lâm Gia Bảo</v>
          </cell>
          <cell r="E62" t="str">
            <v>HĐTV</v>
          </cell>
          <cell r="F62" t="str">
            <v>Minh Châu</v>
          </cell>
          <cell r="G62" t="str">
            <v>DSTV</v>
          </cell>
          <cell r="H62" t="str">
            <v>27/5/2026</v>
          </cell>
          <cell r="I62" t="str">
            <v>067106916868</v>
          </cell>
          <cell r="J62" t="str">
            <v>Sacombank</v>
          </cell>
          <cell r="K62">
            <v>28</v>
          </cell>
          <cell r="L62">
            <v>14</v>
          </cell>
          <cell r="M62">
            <v>34</v>
          </cell>
          <cell r="N62">
            <v>0</v>
          </cell>
          <cell r="S62">
            <v>0</v>
          </cell>
          <cell r="T62">
            <v>250000</v>
          </cell>
          <cell r="AA62">
            <v>0</v>
          </cell>
          <cell r="AB62">
            <v>0</v>
          </cell>
          <cell r="AC62">
            <v>5100000</v>
          </cell>
        </row>
        <row r="63">
          <cell r="D63" t="str">
            <v>Lê Thị Xuyến</v>
          </cell>
          <cell r="E63" t="str">
            <v>HĐTV</v>
          </cell>
          <cell r="F63" t="str">
            <v>Minh Châu</v>
          </cell>
          <cell r="G63" t="str">
            <v>DSTV</v>
          </cell>
          <cell r="H63" t="str">
            <v>17/07/2026</v>
          </cell>
          <cell r="I63" t="str">
            <v>7755599939</v>
          </cell>
          <cell r="J63" t="str">
            <v>Techcombank</v>
          </cell>
          <cell r="K63">
            <v>28</v>
          </cell>
          <cell r="L63">
            <v>6</v>
          </cell>
          <cell r="M63">
            <v>2.15</v>
          </cell>
          <cell r="N63">
            <v>48.1</v>
          </cell>
          <cell r="S63">
            <v>0</v>
          </cell>
          <cell r="T63">
            <v>107142.857142857</v>
          </cell>
          <cell r="AA63">
            <v>0</v>
          </cell>
          <cell r="AB63">
            <v>0</v>
          </cell>
        </row>
        <row r="64">
          <cell r="D64" t="str">
            <v>Nguyễn Ngọc Thùy</v>
          </cell>
          <cell r="E64" t="str">
            <v>HĐTV</v>
          </cell>
          <cell r="F64" t="str">
            <v>Minh Châu</v>
          </cell>
          <cell r="G64" t="str">
            <v>DSTV</v>
          </cell>
          <cell r="H64" t="str">
            <v>14/07/2026</v>
          </cell>
          <cell r="I64" t="str">
            <v>0798366668888</v>
          </cell>
          <cell r="J64" t="str">
            <v>MB Bank</v>
          </cell>
          <cell r="K64">
            <v>28</v>
          </cell>
          <cell r="L64">
            <v>16</v>
          </cell>
          <cell r="M64">
            <v>121.25</v>
          </cell>
          <cell r="N64">
            <v>16.07</v>
          </cell>
          <cell r="S64">
            <v>0</v>
          </cell>
          <cell r="T64">
            <v>285714.28571428597</v>
          </cell>
          <cell r="AA64">
            <v>0</v>
          </cell>
          <cell r="AB64">
            <v>0</v>
          </cell>
        </row>
        <row r="65">
          <cell r="D65" t="str">
            <v>Nguyễn Ngọc Đài Trang</v>
          </cell>
          <cell r="E65" t="str">
            <v>HĐCTV</v>
          </cell>
          <cell r="F65" t="str">
            <v>Minh Châu</v>
          </cell>
          <cell r="G65" t="str">
            <v>DSHV</v>
          </cell>
          <cell r="H65" t="str">
            <v>07/07/2026</v>
          </cell>
          <cell r="I65" t="str">
            <v>0938922199</v>
          </cell>
          <cell r="J65" t="str">
            <v>Ngân hàng TMCP Sài Gòn- Hà Nội ( SHB)</v>
          </cell>
          <cell r="K65">
            <v>28</v>
          </cell>
          <cell r="L65">
            <v>23</v>
          </cell>
          <cell r="M65">
            <v>184.28</v>
          </cell>
          <cell r="N65">
            <v>0</v>
          </cell>
          <cell r="S65">
            <v>0</v>
          </cell>
          <cell r="T65">
            <v>410714.28571428597</v>
          </cell>
          <cell r="AA65">
            <v>0</v>
          </cell>
          <cell r="AB65">
            <v>0</v>
          </cell>
        </row>
        <row r="66">
          <cell r="D66" t="str">
            <v>Phan Công Vũ Tài</v>
          </cell>
          <cell r="E66" t="str">
            <v>HĐLĐ</v>
          </cell>
          <cell r="F66" t="str">
            <v>Minh Châu</v>
          </cell>
          <cell r="G66" t="str">
            <v>DSBC</v>
          </cell>
          <cell r="H66" t="str">
            <v>26/01/2026</v>
          </cell>
          <cell r="I66" t="str">
            <v>02446989901</v>
          </cell>
          <cell r="J66" t="str">
            <v>Tp Bank</v>
          </cell>
          <cell r="K66">
            <v>28</v>
          </cell>
          <cell r="L66">
            <v>29</v>
          </cell>
          <cell r="M66">
            <v>97.13</v>
          </cell>
          <cell r="N66">
            <v>1.37</v>
          </cell>
          <cell r="S66">
            <v>5310000</v>
          </cell>
          <cell r="T66">
            <v>500000</v>
          </cell>
          <cell r="AA66">
            <v>0</v>
          </cell>
          <cell r="AB66">
            <v>0</v>
          </cell>
          <cell r="AC66">
            <v>6000000</v>
          </cell>
        </row>
        <row r="67">
          <cell r="D67" t="str">
            <v>Thái Thùy Linh</v>
          </cell>
          <cell r="E67" t="str">
            <v>HĐLĐ</v>
          </cell>
          <cell r="F67" t="str">
            <v>Minh Châu</v>
          </cell>
          <cell r="G67" t="str">
            <v>CHT</v>
          </cell>
          <cell r="H67">
            <v>44644</v>
          </cell>
          <cell r="I67" t="str">
            <v>070077077837</v>
          </cell>
          <cell r="J67" t="str">
            <v>Sacombank</v>
          </cell>
          <cell r="K67">
            <v>28</v>
          </cell>
          <cell r="L67">
            <v>30</v>
          </cell>
          <cell r="M67">
            <v>313.89999999999998</v>
          </cell>
          <cell r="N67">
            <v>32.67</v>
          </cell>
          <cell r="S67">
            <v>5310000</v>
          </cell>
          <cell r="T67">
            <v>500000</v>
          </cell>
          <cell r="AA67">
            <v>0</v>
          </cell>
          <cell r="AB67">
            <v>0</v>
          </cell>
          <cell r="AC67">
            <v>7869400</v>
          </cell>
        </row>
        <row r="68">
          <cell r="D68" t="str">
            <v>Trịnh Thị Phượng</v>
          </cell>
          <cell r="E68" t="str">
            <v>HĐLĐ</v>
          </cell>
          <cell r="F68" t="str">
            <v>Minh Châu</v>
          </cell>
          <cell r="G68" t="str">
            <v>DSBC</v>
          </cell>
          <cell r="H68">
            <v>45096</v>
          </cell>
          <cell r="I68" t="str">
            <v>10200014211025</v>
          </cell>
          <cell r="J68" t="str">
            <v>Đông Nam Á (Seabank)</v>
          </cell>
          <cell r="K68">
            <v>28</v>
          </cell>
          <cell r="L68">
            <v>23</v>
          </cell>
          <cell r="M68">
            <v>56</v>
          </cell>
          <cell r="N68">
            <v>187.47</v>
          </cell>
          <cell r="S68">
            <v>5310000</v>
          </cell>
          <cell r="T68">
            <v>410714.28571428597</v>
          </cell>
          <cell r="AA68">
            <v>0</v>
          </cell>
          <cell r="AB68">
            <v>0</v>
          </cell>
          <cell r="AC68">
            <v>6500000</v>
          </cell>
        </row>
        <row r="69">
          <cell r="K69">
            <v>196</v>
          </cell>
          <cell r="L69">
            <v>141</v>
          </cell>
          <cell r="M69">
            <v>808.71</v>
          </cell>
          <cell r="N69">
            <v>285.68</v>
          </cell>
          <cell r="O69">
            <v>0</v>
          </cell>
          <cell r="P69">
            <v>0</v>
          </cell>
          <cell r="Q69">
            <v>0</v>
          </cell>
          <cell r="R69">
            <v>0</v>
          </cell>
          <cell r="S69">
            <v>15930000</v>
          </cell>
          <cell r="T69">
            <v>2464285.7142857099</v>
          </cell>
          <cell r="U69">
            <v>0</v>
          </cell>
          <cell r="V69">
            <v>0</v>
          </cell>
          <cell r="W69">
            <v>0</v>
          </cell>
          <cell r="X69">
            <v>0</v>
          </cell>
          <cell r="Y69">
            <v>0</v>
          </cell>
          <cell r="Z69">
            <v>0</v>
          </cell>
          <cell r="AA69">
            <v>0</v>
          </cell>
          <cell r="AB69">
            <v>0</v>
          </cell>
          <cell r="AC69">
            <v>25469400</v>
          </cell>
        </row>
        <row r="70">
          <cell r="D70" t="str">
            <v>Cù Thị Tường Vy</v>
          </cell>
          <cell r="E70" t="str">
            <v>HĐLĐ</v>
          </cell>
          <cell r="F70" t="str">
            <v>Lê Bình</v>
          </cell>
          <cell r="G70" t="str">
            <v>CHT</v>
          </cell>
          <cell r="H70" t="str">
            <v>16/3/2026</v>
          </cell>
          <cell r="I70" t="str">
            <v>0071000937911</v>
          </cell>
          <cell r="J70" t="str">
            <v>Vietcombank</v>
          </cell>
          <cell r="K70">
            <v>28</v>
          </cell>
          <cell r="L70">
            <v>1</v>
          </cell>
          <cell r="M70">
            <v>0</v>
          </cell>
          <cell r="N70">
            <v>5</v>
          </cell>
          <cell r="S70">
            <v>5310000</v>
          </cell>
          <cell r="T70">
            <v>17857.142857142899</v>
          </cell>
          <cell r="AA70">
            <v>0</v>
          </cell>
          <cell r="AB70">
            <v>0</v>
          </cell>
          <cell r="AC70">
            <v>6000000</v>
          </cell>
        </row>
        <row r="71">
          <cell r="D71" t="str">
            <v>Hoàng Lâm Gia Bảo</v>
          </cell>
          <cell r="E71" t="str">
            <v>HĐTV</v>
          </cell>
          <cell r="F71" t="str">
            <v>Lê Bình</v>
          </cell>
          <cell r="G71" t="str">
            <v>DSTV</v>
          </cell>
          <cell r="H71" t="str">
            <v>27/5/2026</v>
          </cell>
          <cell r="I71" t="str">
            <v>067106916868</v>
          </cell>
          <cell r="J71" t="str">
            <v>Sacombank</v>
          </cell>
          <cell r="K71">
            <v>28</v>
          </cell>
          <cell r="L71">
            <v>14</v>
          </cell>
          <cell r="M71">
            <v>1.53</v>
          </cell>
          <cell r="N71">
            <v>137.72999999999999</v>
          </cell>
          <cell r="S71">
            <v>0</v>
          </cell>
          <cell r="T71">
            <v>250000</v>
          </cell>
          <cell r="AA71">
            <v>0</v>
          </cell>
          <cell r="AB71">
            <v>0</v>
          </cell>
          <cell r="AC71">
            <v>5100000</v>
          </cell>
        </row>
        <row r="72">
          <cell r="D72" t="str">
            <v>Hồ Thị Minh Hòa</v>
          </cell>
          <cell r="E72" t="str">
            <v>HĐLĐ</v>
          </cell>
          <cell r="F72" t="str">
            <v>Lê Bình</v>
          </cell>
          <cell r="G72" t="str">
            <v>DSBC</v>
          </cell>
          <cell r="H72">
            <v>45352</v>
          </cell>
          <cell r="I72" t="str">
            <v>0051000542226</v>
          </cell>
          <cell r="J72" t="str">
            <v>Vietcombank</v>
          </cell>
          <cell r="K72">
            <v>28</v>
          </cell>
          <cell r="L72">
            <v>14</v>
          </cell>
          <cell r="M72">
            <v>24.88</v>
          </cell>
          <cell r="N72">
            <v>114.32</v>
          </cell>
          <cell r="S72">
            <v>5310000</v>
          </cell>
          <cell r="T72">
            <v>250000</v>
          </cell>
          <cell r="AA72">
            <v>0</v>
          </cell>
          <cell r="AB72">
            <v>0</v>
          </cell>
          <cell r="AC72">
            <v>6500000</v>
          </cell>
        </row>
        <row r="73">
          <cell r="D73" t="str">
            <v>Lê Thị Xuyến</v>
          </cell>
          <cell r="E73" t="str">
            <v>HĐTV</v>
          </cell>
          <cell r="F73" t="str">
            <v>Lê Bình</v>
          </cell>
          <cell r="G73" t="str">
            <v>DSTV</v>
          </cell>
          <cell r="H73" t="str">
            <v>17/07/2026</v>
          </cell>
          <cell r="I73" t="str">
            <v>7755599939</v>
          </cell>
          <cell r="J73" t="str">
            <v>Techcombank</v>
          </cell>
          <cell r="K73">
            <v>28</v>
          </cell>
          <cell r="L73">
            <v>8</v>
          </cell>
          <cell r="M73">
            <v>48.13</v>
          </cell>
          <cell r="N73">
            <v>35.53</v>
          </cell>
          <cell r="S73">
            <v>0</v>
          </cell>
          <cell r="T73">
            <v>142857.14285714299</v>
          </cell>
          <cell r="AA73">
            <v>0</v>
          </cell>
          <cell r="AB73">
            <v>0</v>
          </cell>
        </row>
        <row r="74">
          <cell r="D74" t="str">
            <v>Phan Công Vũ Tài</v>
          </cell>
          <cell r="E74" t="str">
            <v>HĐLĐ</v>
          </cell>
          <cell r="F74" t="str">
            <v>Lê Bình</v>
          </cell>
          <cell r="G74" t="str">
            <v>DSBC</v>
          </cell>
          <cell r="H74" t="str">
            <v>26/01/2026</v>
          </cell>
          <cell r="I74" t="str">
            <v>02446989901</v>
          </cell>
          <cell r="J74" t="str">
            <v>Tp Bank</v>
          </cell>
          <cell r="K74">
            <v>28</v>
          </cell>
          <cell r="L74">
            <v>4</v>
          </cell>
          <cell r="M74">
            <v>31</v>
          </cell>
          <cell r="N74">
            <v>0</v>
          </cell>
          <cell r="S74">
            <v>5310000</v>
          </cell>
          <cell r="AA74">
            <v>0</v>
          </cell>
          <cell r="AB74">
            <v>0</v>
          </cell>
          <cell r="AC74">
            <v>6000000</v>
          </cell>
        </row>
        <row r="75">
          <cell r="D75" t="str">
            <v>Trần Thị Phương Thùy</v>
          </cell>
          <cell r="E75" t="str">
            <v>HĐCTV</v>
          </cell>
          <cell r="F75" t="str">
            <v>Lê Bình</v>
          </cell>
          <cell r="G75" t="str">
            <v>DSHV</v>
          </cell>
          <cell r="H75" t="str">
            <v>14/07/2026</v>
          </cell>
          <cell r="I75" t="str">
            <v>07560774501</v>
          </cell>
          <cell r="J75" t="str">
            <v>TP bank</v>
          </cell>
          <cell r="K75">
            <v>28</v>
          </cell>
          <cell r="L75">
            <v>12</v>
          </cell>
          <cell r="M75">
            <v>24.28</v>
          </cell>
          <cell r="N75">
            <v>75.069999999999993</v>
          </cell>
          <cell r="S75">
            <v>0</v>
          </cell>
          <cell r="AA75">
            <v>0</v>
          </cell>
          <cell r="AB75">
            <v>0</v>
          </cell>
        </row>
        <row r="76">
          <cell r="D76" t="str">
            <v>Đinh Hoài Bảo</v>
          </cell>
          <cell r="E76" t="str">
            <v>HĐTV</v>
          </cell>
          <cell r="F76" t="str">
            <v>Lê Bình</v>
          </cell>
          <cell r="G76" t="str">
            <v>DSTV</v>
          </cell>
          <cell r="H76" t="str">
            <v>03/07/2026</v>
          </cell>
          <cell r="I76" t="str">
            <v>5620709358</v>
          </cell>
          <cell r="J76" t="str">
            <v>BIDV</v>
          </cell>
          <cell r="K76">
            <v>28</v>
          </cell>
          <cell r="L76">
            <v>13</v>
          </cell>
          <cell r="M76">
            <v>104</v>
          </cell>
          <cell r="N76">
            <v>11.23</v>
          </cell>
          <cell r="S76">
            <v>0</v>
          </cell>
          <cell r="T76">
            <v>232142.85714285701</v>
          </cell>
          <cell r="AA76">
            <v>0</v>
          </cell>
          <cell r="AB76">
            <v>0</v>
          </cell>
        </row>
        <row r="77">
          <cell r="K77">
            <v>196</v>
          </cell>
          <cell r="L77">
            <v>66</v>
          </cell>
          <cell r="M77">
            <v>233.82</v>
          </cell>
          <cell r="N77">
            <v>378.88</v>
          </cell>
          <cell r="O77">
            <v>0</v>
          </cell>
          <cell r="P77">
            <v>0</v>
          </cell>
          <cell r="Q77">
            <v>0</v>
          </cell>
          <cell r="R77">
            <v>0</v>
          </cell>
          <cell r="S77">
            <v>15930000</v>
          </cell>
          <cell r="T77">
            <v>892857.14285714296</v>
          </cell>
          <cell r="U77">
            <v>0</v>
          </cell>
          <cell r="V77">
            <v>0</v>
          </cell>
          <cell r="W77">
            <v>0</v>
          </cell>
          <cell r="X77">
            <v>0</v>
          </cell>
          <cell r="Y77">
            <v>0</v>
          </cell>
          <cell r="Z77">
            <v>0</v>
          </cell>
          <cell r="AA77">
            <v>0</v>
          </cell>
          <cell r="AB77">
            <v>0</v>
          </cell>
          <cell r="AC77">
            <v>23600000</v>
          </cell>
        </row>
        <row r="78">
          <cell r="D78" t="str">
            <v>Bùi Thị Thanh Thủy</v>
          </cell>
          <cell r="E78" t="str">
            <v>HĐTV</v>
          </cell>
          <cell r="F78" t="str">
            <v>Nam Hòa</v>
          </cell>
          <cell r="G78" t="str">
            <v>DSTV</v>
          </cell>
          <cell r="H78" t="str">
            <v>30/06/2026</v>
          </cell>
          <cell r="I78" t="str">
            <v>1014584596</v>
          </cell>
          <cell r="J78" t="str">
            <v>Vietcombank</v>
          </cell>
          <cell r="K78">
            <v>28</v>
          </cell>
          <cell r="L78">
            <v>22</v>
          </cell>
          <cell r="M78">
            <v>218.52</v>
          </cell>
          <cell r="N78">
            <v>0</v>
          </cell>
          <cell r="S78">
            <v>0</v>
          </cell>
          <cell r="T78">
            <v>392857.14285714302</v>
          </cell>
          <cell r="AA78">
            <v>0</v>
          </cell>
          <cell r="AB78">
            <v>0</v>
          </cell>
        </row>
        <row r="79">
          <cell r="D79" t="str">
            <v>Hoàng Lâm Gia Bảo</v>
          </cell>
          <cell r="E79" t="str">
            <v>HĐTV</v>
          </cell>
          <cell r="F79" t="str">
            <v>Nam Hòa</v>
          </cell>
          <cell r="G79" t="str">
            <v>DSTV</v>
          </cell>
          <cell r="H79" t="str">
            <v>27/5/2026</v>
          </cell>
          <cell r="I79" t="str">
            <v>067106916868</v>
          </cell>
          <cell r="J79" t="str">
            <v>Sacombank</v>
          </cell>
          <cell r="K79">
            <v>28</v>
          </cell>
          <cell r="L79">
            <v>5</v>
          </cell>
          <cell r="M79">
            <v>34</v>
          </cell>
          <cell r="N79">
            <v>0</v>
          </cell>
          <cell r="S79">
            <v>0</v>
          </cell>
          <cell r="T79">
            <v>0</v>
          </cell>
          <cell r="AA79">
            <v>0</v>
          </cell>
          <cell r="AB79">
            <v>0</v>
          </cell>
        </row>
        <row r="80">
          <cell r="D80" t="str">
            <v>Hạ Ngân Khánh</v>
          </cell>
          <cell r="E80" t="str">
            <v>HĐLĐ</v>
          </cell>
          <cell r="F80" t="str">
            <v>Nam Hòa</v>
          </cell>
          <cell r="G80" t="str">
            <v>DSBC</v>
          </cell>
          <cell r="H80" t="str">
            <v>23/06/2025</v>
          </cell>
          <cell r="I80" t="str">
            <v>109873777758</v>
          </cell>
          <cell r="J80" t="str">
            <v>VietinBank</v>
          </cell>
          <cell r="K80">
            <v>28</v>
          </cell>
          <cell r="L80">
            <v>6</v>
          </cell>
          <cell r="M80">
            <v>61.17</v>
          </cell>
          <cell r="N80">
            <v>0</v>
          </cell>
          <cell r="S80">
            <v>5310000</v>
          </cell>
          <cell r="T80">
            <v>107142.857142857</v>
          </cell>
          <cell r="AA80">
            <v>0</v>
          </cell>
          <cell r="AB80">
            <v>0</v>
          </cell>
          <cell r="AC80">
            <v>6000000</v>
          </cell>
        </row>
        <row r="81">
          <cell r="D81" t="str">
            <v>Đỗ Thị Kim Tiến</v>
          </cell>
          <cell r="E81" t="str">
            <v>HĐTV</v>
          </cell>
          <cell r="F81" t="str">
            <v>Nam Hòa</v>
          </cell>
          <cell r="G81" t="str">
            <v>DSTV</v>
          </cell>
          <cell r="H81" t="str">
            <v>07/07/2026</v>
          </cell>
          <cell r="I81" t="str">
            <v>19039887406019</v>
          </cell>
          <cell r="J81" t="str">
            <v>Techcombank</v>
          </cell>
          <cell r="K81">
            <v>28</v>
          </cell>
          <cell r="L81">
            <v>12</v>
          </cell>
          <cell r="M81">
            <v>23.42</v>
          </cell>
          <cell r="N81">
            <v>88.58</v>
          </cell>
          <cell r="S81">
            <v>0</v>
          </cell>
          <cell r="T81">
            <v>214285.714285714</v>
          </cell>
          <cell r="AA81">
            <v>0</v>
          </cell>
          <cell r="AB81">
            <v>0</v>
          </cell>
        </row>
        <row r="82">
          <cell r="D82" t="str">
            <v>Nguyễn Thị Huyền Trang</v>
          </cell>
          <cell r="E82" t="str">
            <v>HĐTV</v>
          </cell>
          <cell r="F82" t="str">
            <v>Nam Hòa</v>
          </cell>
          <cell r="G82" t="str">
            <v>DSTV</v>
          </cell>
          <cell r="H82" t="str">
            <v>30/06/2026</v>
          </cell>
          <cell r="I82" t="str">
            <v>1033345427</v>
          </cell>
          <cell r="J82" t="str">
            <v>Vietcombank</v>
          </cell>
          <cell r="K82">
            <v>28</v>
          </cell>
          <cell r="L82">
            <v>22</v>
          </cell>
          <cell r="M82">
            <v>216.95</v>
          </cell>
          <cell r="N82">
            <v>0</v>
          </cell>
          <cell r="S82">
            <v>0</v>
          </cell>
          <cell r="T82">
            <v>392857.14285714302</v>
          </cell>
          <cell r="AA82">
            <v>0</v>
          </cell>
          <cell r="AB82">
            <v>0</v>
          </cell>
        </row>
        <row r="83">
          <cell r="D83" t="str">
            <v>Nguyễn Trí Nghĩa</v>
          </cell>
          <cell r="E83" t="str">
            <v>HĐLĐ</v>
          </cell>
          <cell r="F83" t="str">
            <v>Nam Hòa</v>
          </cell>
          <cell r="G83" t="str">
            <v>DSBC</v>
          </cell>
          <cell r="H83">
            <v>45439</v>
          </cell>
          <cell r="I83" t="str">
            <v>0251002787705</v>
          </cell>
          <cell r="J83" t="str">
            <v>Vietcombank</v>
          </cell>
          <cell r="K83">
            <v>28</v>
          </cell>
          <cell r="L83">
            <v>8</v>
          </cell>
          <cell r="M83">
            <v>56.15</v>
          </cell>
          <cell r="N83">
            <v>15.83</v>
          </cell>
          <cell r="S83">
            <v>5310000</v>
          </cell>
          <cell r="AA83">
            <v>0</v>
          </cell>
          <cell r="AB83">
            <v>0</v>
          </cell>
          <cell r="AC83">
            <v>6500000</v>
          </cell>
        </row>
        <row r="84">
          <cell r="D84" t="str">
            <v>Phan Công Vũ Tài</v>
          </cell>
          <cell r="E84" t="str">
            <v>HĐLĐ</v>
          </cell>
          <cell r="F84" t="str">
            <v>Nam Hòa</v>
          </cell>
          <cell r="G84" t="str">
            <v>DSBC</v>
          </cell>
          <cell r="H84" t="str">
            <v>26/01/2026</v>
          </cell>
          <cell r="I84" t="str">
            <v>02446989901</v>
          </cell>
          <cell r="J84" t="str">
            <v>Tp Bank</v>
          </cell>
          <cell r="K84">
            <v>28</v>
          </cell>
          <cell r="L84">
            <v>15</v>
          </cell>
          <cell r="M84">
            <v>97.13</v>
          </cell>
          <cell r="N84">
            <v>1.37</v>
          </cell>
          <cell r="S84">
            <v>5310000</v>
          </cell>
          <cell r="AA84">
            <v>1000000</v>
          </cell>
          <cell r="AB84">
            <v>2000000</v>
          </cell>
          <cell r="AC84">
            <v>6000000</v>
          </cell>
        </row>
        <row r="85">
          <cell r="D85" t="str">
            <v>Phạm Thị Diên</v>
          </cell>
          <cell r="E85" t="str">
            <v>HĐTV</v>
          </cell>
          <cell r="F85" t="str">
            <v>Nam Hòa</v>
          </cell>
          <cell r="G85" t="str">
            <v>DSTV</v>
          </cell>
          <cell r="H85" t="str">
            <v>26/06/2026</v>
          </cell>
          <cell r="I85" t="str">
            <v>1028841251</v>
          </cell>
          <cell r="J85" t="str">
            <v>Vietcombank</v>
          </cell>
          <cell r="K85">
            <v>28</v>
          </cell>
          <cell r="L85">
            <v>4</v>
          </cell>
          <cell r="M85">
            <v>36.82</v>
          </cell>
          <cell r="N85">
            <v>0</v>
          </cell>
          <cell r="S85">
            <v>0</v>
          </cell>
          <cell r="T85">
            <v>71428.571428571406</v>
          </cell>
          <cell r="AA85">
            <v>0</v>
          </cell>
          <cell r="AB85">
            <v>0</v>
          </cell>
        </row>
        <row r="86">
          <cell r="D86" t="str">
            <v>Trần Thị Ánh Nguyệt</v>
          </cell>
          <cell r="E86" t="str">
            <v>HĐLĐ</v>
          </cell>
          <cell r="F86" t="str">
            <v>Nam Hòa</v>
          </cell>
          <cell r="G86" t="str">
            <v>DSBC</v>
          </cell>
          <cell r="H86" t="str">
            <v>13/3/2026</v>
          </cell>
          <cell r="I86" t="str">
            <v>19035042801010</v>
          </cell>
          <cell r="J86" t="str">
            <v>techcombank - chi nhánh Bình Đăng</v>
          </cell>
          <cell r="K86">
            <v>28</v>
          </cell>
          <cell r="L86">
            <v>29</v>
          </cell>
          <cell r="M86">
            <v>30.02</v>
          </cell>
          <cell r="N86">
            <v>233.67</v>
          </cell>
          <cell r="S86">
            <v>5310000</v>
          </cell>
          <cell r="T86">
            <v>500000</v>
          </cell>
          <cell r="AA86">
            <v>0</v>
          </cell>
          <cell r="AB86">
            <v>0</v>
          </cell>
          <cell r="AC86">
            <v>6000000</v>
          </cell>
        </row>
        <row r="87">
          <cell r="D87" t="str">
            <v>Đỗ Thị Thu Hương</v>
          </cell>
          <cell r="E87" t="str">
            <v>HĐLĐ</v>
          </cell>
          <cell r="F87" t="str">
            <v>Nam Hòa</v>
          </cell>
          <cell r="G87" t="str">
            <v>DSBC</v>
          </cell>
          <cell r="H87" t="str">
            <v>19/08/2025</v>
          </cell>
          <cell r="I87" t="str">
            <v>9903670079</v>
          </cell>
          <cell r="J87" t="str">
            <v>Vietcombank</v>
          </cell>
          <cell r="K87">
            <v>28</v>
          </cell>
          <cell r="L87">
            <v>14</v>
          </cell>
          <cell r="M87">
            <v>24</v>
          </cell>
          <cell r="N87">
            <v>107.98</v>
          </cell>
          <cell r="S87">
            <v>5310000</v>
          </cell>
          <cell r="T87">
            <v>250000</v>
          </cell>
          <cell r="AA87">
            <v>0</v>
          </cell>
          <cell r="AB87">
            <v>0</v>
          </cell>
          <cell r="AC87">
            <v>6000000</v>
          </cell>
        </row>
        <row r="88">
          <cell r="K88">
            <v>224</v>
          </cell>
          <cell r="L88">
            <v>110</v>
          </cell>
          <cell r="M88">
            <v>545.66</v>
          </cell>
          <cell r="N88">
            <v>447.43</v>
          </cell>
          <cell r="O88">
            <v>0</v>
          </cell>
          <cell r="P88">
            <v>0</v>
          </cell>
          <cell r="Q88">
            <v>0</v>
          </cell>
          <cell r="R88">
            <v>0</v>
          </cell>
          <cell r="S88">
            <v>26550000</v>
          </cell>
          <cell r="T88">
            <v>1535714.2857142901</v>
          </cell>
          <cell r="U88">
            <v>0</v>
          </cell>
          <cell r="V88">
            <v>0</v>
          </cell>
          <cell r="W88">
            <v>0</v>
          </cell>
          <cell r="X88">
            <v>0</v>
          </cell>
          <cell r="Y88">
            <v>0</v>
          </cell>
          <cell r="Z88">
            <v>0</v>
          </cell>
          <cell r="AA88">
            <v>1000000</v>
          </cell>
          <cell r="AB88">
            <v>2000000</v>
          </cell>
          <cell r="AC88">
            <v>30500000</v>
          </cell>
        </row>
        <row r="89">
          <cell r="D89" t="str">
            <v>Lê Thị Quỳnh Trâm</v>
          </cell>
          <cell r="E89" t="str">
            <v>HĐLĐ</v>
          </cell>
          <cell r="F89" t="str">
            <v>Nguyễn Chí Thanh</v>
          </cell>
          <cell r="G89" t="str">
            <v>CHT</v>
          </cell>
          <cell r="H89" t="str">
            <v>18/08/2025</v>
          </cell>
          <cell r="I89" t="str">
            <v>6321205302943</v>
          </cell>
          <cell r="J89" t="str">
            <v>AGRIBANK</v>
          </cell>
          <cell r="K89">
            <v>28</v>
          </cell>
          <cell r="L89">
            <v>29</v>
          </cell>
          <cell r="M89">
            <v>290.27999999999997</v>
          </cell>
          <cell r="N89">
            <v>0</v>
          </cell>
          <cell r="S89">
            <v>5310000</v>
          </cell>
          <cell r="T89">
            <v>500000</v>
          </cell>
          <cell r="AA89">
            <v>0</v>
          </cell>
          <cell r="AB89">
            <v>0</v>
          </cell>
          <cell r="AC89">
            <v>6000000</v>
          </cell>
        </row>
        <row r="90">
          <cell r="D90" t="str">
            <v>Nguyễn Thị Hồng Hạnh</v>
          </cell>
          <cell r="E90" t="str">
            <v>HĐLĐ</v>
          </cell>
          <cell r="F90" t="str">
            <v>Nguyễn Chí Thanh</v>
          </cell>
          <cell r="G90" t="str">
            <v>DSBC</v>
          </cell>
          <cell r="H90">
            <v>45502</v>
          </cell>
          <cell r="I90" t="str">
            <v>19036469088011</v>
          </cell>
          <cell r="J90" t="str">
            <v>Techcombank</v>
          </cell>
          <cell r="K90">
            <v>28</v>
          </cell>
          <cell r="L90">
            <v>31</v>
          </cell>
          <cell r="M90">
            <v>16</v>
          </cell>
          <cell r="N90">
            <v>248.77</v>
          </cell>
          <cell r="S90">
            <v>5310000</v>
          </cell>
          <cell r="T90">
            <v>500000</v>
          </cell>
          <cell r="AA90">
            <v>0</v>
          </cell>
          <cell r="AB90">
            <v>0</v>
          </cell>
          <cell r="AC90">
            <v>6000000</v>
          </cell>
        </row>
        <row r="91">
          <cell r="D91" t="str">
            <v>Nguyễn Trí Nghĩa</v>
          </cell>
          <cell r="E91" t="str">
            <v>HĐLĐ</v>
          </cell>
          <cell r="F91" t="str">
            <v>Nguyễn Chí Thanh</v>
          </cell>
          <cell r="G91" t="str">
            <v>DSBC</v>
          </cell>
          <cell r="H91">
            <v>45439</v>
          </cell>
          <cell r="I91" t="str">
            <v>0251002787705</v>
          </cell>
          <cell r="J91" t="str">
            <v>Vietcombank</v>
          </cell>
          <cell r="K91">
            <v>28</v>
          </cell>
          <cell r="L91">
            <v>1</v>
          </cell>
          <cell r="M91">
            <v>38.67</v>
          </cell>
          <cell r="N91">
            <v>0</v>
          </cell>
          <cell r="S91">
            <v>5310000</v>
          </cell>
          <cell r="AA91">
            <v>0</v>
          </cell>
          <cell r="AB91">
            <v>0</v>
          </cell>
          <cell r="AC91">
            <v>6500000</v>
          </cell>
        </row>
        <row r="92">
          <cell r="D92" t="str">
            <v>Nguyễn Đăng An</v>
          </cell>
          <cell r="E92" t="str">
            <v>HĐTV</v>
          </cell>
          <cell r="F92" t="str">
            <v>Nguyễn Chí Thanh</v>
          </cell>
          <cell r="G92" t="str">
            <v>DSTV</v>
          </cell>
          <cell r="H92">
            <v>45575</v>
          </cell>
          <cell r="I92" t="str">
            <v>57100051532</v>
          </cell>
          <cell r="J92" t="str">
            <v>Vietcombank</v>
          </cell>
          <cell r="K92">
            <v>28</v>
          </cell>
          <cell r="L92">
            <v>17</v>
          </cell>
          <cell r="M92">
            <v>64.38</v>
          </cell>
          <cell r="N92">
            <v>71.83</v>
          </cell>
          <cell r="S92">
            <v>0</v>
          </cell>
          <cell r="T92">
            <v>303571.42857142899</v>
          </cell>
          <cell r="AA92">
            <v>0</v>
          </cell>
          <cell r="AB92">
            <v>0</v>
          </cell>
          <cell r="AC92">
            <v>6000000</v>
          </cell>
        </row>
        <row r="93">
          <cell r="D93" t="str">
            <v>Trần Hoàng Khánh</v>
          </cell>
          <cell r="E93" t="str">
            <v>HĐLĐ</v>
          </cell>
          <cell r="F93" t="str">
            <v>Nguyễn Chí Thanh</v>
          </cell>
          <cell r="G93" t="str">
            <v>DSBC</v>
          </cell>
          <cell r="H93" t="str">
            <v>02/06/2025</v>
          </cell>
          <cell r="I93" t="str">
            <v>0985967065</v>
          </cell>
          <cell r="J93" t="str">
            <v>Tp Bank</v>
          </cell>
          <cell r="K93">
            <v>28</v>
          </cell>
          <cell r="L93">
            <v>29</v>
          </cell>
          <cell r="M93">
            <v>92.77</v>
          </cell>
          <cell r="N93">
            <v>163.52000000000001</v>
          </cell>
          <cell r="S93">
            <v>5310000</v>
          </cell>
          <cell r="T93">
            <v>500000</v>
          </cell>
          <cell r="AA93">
            <v>0</v>
          </cell>
          <cell r="AB93">
            <v>0</v>
          </cell>
          <cell r="AC93">
            <v>6000000</v>
          </cell>
        </row>
        <row r="94">
          <cell r="D94" t="str">
            <v>Trần Thị Phương Thùy</v>
          </cell>
          <cell r="E94" t="str">
            <v>HĐCTV</v>
          </cell>
          <cell r="F94" t="str">
            <v>Nguyễn Chí Thanh</v>
          </cell>
          <cell r="G94" t="str">
            <v>DSHV</v>
          </cell>
          <cell r="H94" t="str">
            <v>14/07/2026</v>
          </cell>
          <cell r="I94" t="str">
            <v>07560774501</v>
          </cell>
          <cell r="J94" t="str">
            <v>TP bank</v>
          </cell>
          <cell r="K94">
            <v>28</v>
          </cell>
          <cell r="L94">
            <v>3</v>
          </cell>
          <cell r="M94">
            <v>24</v>
          </cell>
          <cell r="N94">
            <v>0</v>
          </cell>
          <cell r="S94">
            <v>0</v>
          </cell>
          <cell r="AA94">
            <v>0</v>
          </cell>
          <cell r="AB94">
            <v>0</v>
          </cell>
          <cell r="AC94">
            <v>3000000</v>
          </cell>
        </row>
        <row r="95">
          <cell r="D95" t="str">
            <v>Đỗ Thị Phương Thảo</v>
          </cell>
          <cell r="E95" t="str">
            <v>HĐLĐ</v>
          </cell>
          <cell r="F95" t="str">
            <v>Nguyễn Chí Thanh</v>
          </cell>
          <cell r="G95" t="str">
            <v>DSBC</v>
          </cell>
          <cell r="H95" t="str">
            <v>19/04/2025</v>
          </cell>
          <cell r="I95" t="str">
            <v>0561000503731</v>
          </cell>
          <cell r="J95" t="str">
            <v>Vietcombank</v>
          </cell>
          <cell r="K95">
            <v>28</v>
          </cell>
          <cell r="L95">
            <v>27</v>
          </cell>
          <cell r="M95">
            <v>205.8</v>
          </cell>
          <cell r="N95">
            <v>15.87</v>
          </cell>
          <cell r="S95">
            <v>5310000</v>
          </cell>
          <cell r="T95">
            <v>482142.85714285698</v>
          </cell>
          <cell r="AA95">
            <v>0</v>
          </cell>
          <cell r="AB95">
            <v>0</v>
          </cell>
          <cell r="AC95">
            <v>6000000</v>
          </cell>
        </row>
        <row r="96">
          <cell r="K96">
            <v>196</v>
          </cell>
          <cell r="L96">
            <v>137</v>
          </cell>
          <cell r="M96">
            <v>731.9</v>
          </cell>
          <cell r="N96">
            <v>499.99</v>
          </cell>
          <cell r="O96">
            <v>0</v>
          </cell>
          <cell r="P96">
            <v>0</v>
          </cell>
          <cell r="Q96">
            <v>0</v>
          </cell>
          <cell r="R96">
            <v>0</v>
          </cell>
          <cell r="S96">
            <v>26550000</v>
          </cell>
          <cell r="T96">
            <v>2285714.2857142901</v>
          </cell>
          <cell r="U96">
            <v>0</v>
          </cell>
          <cell r="V96">
            <v>0</v>
          </cell>
          <cell r="W96">
            <v>0</v>
          </cell>
          <cell r="X96">
            <v>0</v>
          </cell>
          <cell r="Y96">
            <v>0</v>
          </cell>
          <cell r="Z96">
            <v>0</v>
          </cell>
          <cell r="AA96">
            <v>0</v>
          </cell>
          <cell r="AB96">
            <v>0</v>
          </cell>
          <cell r="AC96">
            <v>39500000</v>
          </cell>
        </row>
        <row r="97">
          <cell r="D97" t="str">
            <v>Bùi Thị Bích Trâm</v>
          </cell>
          <cell r="E97" t="str">
            <v>HĐCTV</v>
          </cell>
          <cell r="F97" t="str">
            <v>Nguyễn Thị Thập</v>
          </cell>
          <cell r="G97" t="str">
            <v>DSHV</v>
          </cell>
          <cell r="H97" t="str">
            <v>06/07/2026</v>
          </cell>
          <cell r="I97" t="str">
            <v>1016922539</v>
          </cell>
          <cell r="J97" t="str">
            <v>Vietcombank</v>
          </cell>
          <cell r="K97">
            <v>28</v>
          </cell>
          <cell r="L97">
            <v>10</v>
          </cell>
          <cell r="M97">
            <v>80.2</v>
          </cell>
          <cell r="N97">
            <v>0</v>
          </cell>
          <cell r="S97">
            <v>0</v>
          </cell>
          <cell r="T97">
            <v>178571.42857142899</v>
          </cell>
          <cell r="AA97">
            <v>0</v>
          </cell>
          <cell r="AB97">
            <v>0</v>
          </cell>
        </row>
        <row r="98">
          <cell r="D98" t="str">
            <v>Cao Trọng Nhân</v>
          </cell>
          <cell r="E98" t="str">
            <v>HĐLĐ</v>
          </cell>
          <cell r="F98" t="str">
            <v>Nguyễn Thị Thập</v>
          </cell>
          <cell r="G98" t="str">
            <v>DSBC</v>
          </cell>
          <cell r="H98" t="str">
            <v>18/12/2025</v>
          </cell>
          <cell r="I98" t="str">
            <v>109868265987</v>
          </cell>
          <cell r="J98" t="str">
            <v>Vietinbank</v>
          </cell>
          <cell r="K98">
            <v>28</v>
          </cell>
          <cell r="L98">
            <v>29</v>
          </cell>
          <cell r="M98">
            <v>57.85</v>
          </cell>
          <cell r="N98">
            <v>230.97</v>
          </cell>
          <cell r="S98">
            <v>5310000</v>
          </cell>
          <cell r="T98">
            <v>500000</v>
          </cell>
          <cell r="AA98">
            <v>0</v>
          </cell>
          <cell r="AB98">
            <v>0</v>
          </cell>
          <cell r="AC98">
            <v>6000000</v>
          </cell>
        </row>
        <row r="99">
          <cell r="D99" t="str">
            <v>Nguyễn Minh Trí</v>
          </cell>
          <cell r="E99" t="str">
            <v>HĐLĐ</v>
          </cell>
          <cell r="F99" t="str">
            <v>Nguyễn Thị Thập</v>
          </cell>
          <cell r="G99" t="str">
            <v>DSBC</v>
          </cell>
          <cell r="H99" t="str">
            <v>04/05/2026</v>
          </cell>
          <cell r="I99" t="str">
            <v>060240357464</v>
          </cell>
          <cell r="J99" t="str">
            <v>Sacombank</v>
          </cell>
          <cell r="K99">
            <v>28</v>
          </cell>
          <cell r="L99">
            <v>22</v>
          </cell>
          <cell r="M99">
            <v>177.37</v>
          </cell>
          <cell r="N99">
            <v>0</v>
          </cell>
          <cell r="S99">
            <v>5310000</v>
          </cell>
          <cell r="T99">
            <v>392857.14285714302</v>
          </cell>
          <cell r="AA99">
            <v>0</v>
          </cell>
          <cell r="AB99">
            <v>0</v>
          </cell>
          <cell r="AC99">
            <v>3000000</v>
          </cell>
        </row>
        <row r="100">
          <cell r="D100" t="str">
            <v>Nguyễn Trí Nghĩa</v>
          </cell>
          <cell r="E100" t="str">
            <v>HĐLĐ</v>
          </cell>
          <cell r="F100" t="str">
            <v>Nguyễn Thị Thập</v>
          </cell>
          <cell r="G100" t="str">
            <v>DSBC</v>
          </cell>
          <cell r="H100">
            <v>45439</v>
          </cell>
          <cell r="I100" t="str">
            <v>0251002787705</v>
          </cell>
          <cell r="J100" t="str">
            <v>Vietcombank</v>
          </cell>
          <cell r="K100">
            <v>28</v>
          </cell>
          <cell r="L100">
            <v>24</v>
          </cell>
          <cell r="M100">
            <v>198.88</v>
          </cell>
          <cell r="N100">
            <v>26.92</v>
          </cell>
          <cell r="S100">
            <v>5310000</v>
          </cell>
          <cell r="T100">
            <v>500000</v>
          </cell>
          <cell r="AA100">
            <v>0</v>
          </cell>
          <cell r="AB100">
            <v>0</v>
          </cell>
          <cell r="AC100">
            <v>6500000</v>
          </cell>
        </row>
        <row r="101">
          <cell r="D101" t="str">
            <v>Triệu Thị Ngọc Lý</v>
          </cell>
          <cell r="E101" t="str">
            <v>HĐLĐ</v>
          </cell>
          <cell r="F101" t="str">
            <v>Nguyễn Thị Thập</v>
          </cell>
          <cell r="G101" t="str">
            <v>CHT</v>
          </cell>
          <cell r="H101">
            <v>45194</v>
          </cell>
          <cell r="I101" t="str">
            <v>0989442883</v>
          </cell>
          <cell r="J101" t="str">
            <v>MB BANK</v>
          </cell>
          <cell r="K101">
            <v>28</v>
          </cell>
          <cell r="L101">
            <v>23</v>
          </cell>
          <cell r="M101">
            <v>300.77</v>
          </cell>
          <cell r="N101">
            <v>8.1999999999999993</v>
          </cell>
          <cell r="S101">
            <v>5310000</v>
          </cell>
          <cell r="T101">
            <v>410714.28571428597</v>
          </cell>
          <cell r="AA101">
            <v>0</v>
          </cell>
          <cell r="AB101">
            <v>0</v>
          </cell>
          <cell r="AC101">
            <v>6500000</v>
          </cell>
        </row>
        <row r="102">
          <cell r="D102" t="str">
            <v>Trần Thành Đạt</v>
          </cell>
          <cell r="E102" t="str">
            <v>HĐLĐ</v>
          </cell>
          <cell r="F102" t="str">
            <v>Nguyễn Thị Thập</v>
          </cell>
          <cell r="G102" t="str">
            <v>DSBC</v>
          </cell>
          <cell r="H102" t="str">
            <v>21/07/2025</v>
          </cell>
          <cell r="I102" t="str">
            <v>0621000445313</v>
          </cell>
          <cell r="J102" t="str">
            <v>Vietcombank</v>
          </cell>
          <cell r="K102">
            <v>28</v>
          </cell>
          <cell r="L102">
            <v>29</v>
          </cell>
          <cell r="M102">
            <v>13.55</v>
          </cell>
          <cell r="N102">
            <v>267.42</v>
          </cell>
          <cell r="S102">
            <v>5310000</v>
          </cell>
          <cell r="T102">
            <v>500000</v>
          </cell>
          <cell r="AA102">
            <v>0</v>
          </cell>
          <cell r="AB102">
            <v>0</v>
          </cell>
          <cell r="AC102">
            <v>6000000</v>
          </cell>
        </row>
        <row r="103">
          <cell r="K103">
            <v>140</v>
          </cell>
          <cell r="L103">
            <v>127</v>
          </cell>
          <cell r="M103">
            <v>748.42</v>
          </cell>
          <cell r="N103">
            <v>533.51</v>
          </cell>
          <cell r="O103">
            <v>0</v>
          </cell>
          <cell r="P103">
            <v>0</v>
          </cell>
          <cell r="Q103">
            <v>0</v>
          </cell>
          <cell r="R103">
            <v>0</v>
          </cell>
          <cell r="S103">
            <v>26550000</v>
          </cell>
          <cell r="T103">
            <v>2303571.42857143</v>
          </cell>
          <cell r="U103">
            <v>0</v>
          </cell>
          <cell r="V103">
            <v>0</v>
          </cell>
          <cell r="W103">
            <v>0</v>
          </cell>
          <cell r="X103">
            <v>0</v>
          </cell>
          <cell r="Y103">
            <v>0</v>
          </cell>
          <cell r="Z103">
            <v>0</v>
          </cell>
          <cell r="AA103">
            <v>0</v>
          </cell>
          <cell r="AB103">
            <v>0</v>
          </cell>
          <cell r="AC103">
            <v>28000000</v>
          </cell>
        </row>
        <row r="104">
          <cell r="D104" t="str">
            <v>Hồ Ngọc Lý</v>
          </cell>
          <cell r="E104" t="str">
            <v>HĐLĐ</v>
          </cell>
          <cell r="F104" t="str">
            <v>Nguyễn Văn Quá</v>
          </cell>
          <cell r="G104" t="str">
            <v>DSBC</v>
          </cell>
          <cell r="H104" t="str">
            <v>08/07/2024</v>
          </cell>
          <cell r="I104" t="str">
            <v>0081765868686</v>
          </cell>
          <cell r="J104" t="str">
            <v>MB bank</v>
          </cell>
          <cell r="K104">
            <v>28</v>
          </cell>
          <cell r="L104">
            <v>30</v>
          </cell>
          <cell r="M104">
            <v>16</v>
          </cell>
          <cell r="N104">
            <v>246.4</v>
          </cell>
          <cell r="S104">
            <v>5310000</v>
          </cell>
          <cell r="T104">
            <v>500000</v>
          </cell>
          <cell r="AA104">
            <v>0</v>
          </cell>
          <cell r="AB104">
            <v>0</v>
          </cell>
          <cell r="AC104">
            <v>6000000</v>
          </cell>
        </row>
        <row r="105">
          <cell r="D105" t="str">
            <v>Nguyễn Thị Hương Giang</v>
          </cell>
          <cell r="E105" t="str">
            <v>HĐLĐ</v>
          </cell>
          <cell r="F105" t="str">
            <v>Nguyễn Văn Quá</v>
          </cell>
          <cell r="G105" t="str">
            <v>DSBC</v>
          </cell>
          <cell r="H105">
            <v>45544</v>
          </cell>
          <cell r="I105" t="str">
            <v>1028255437</v>
          </cell>
          <cell r="J105" t="str">
            <v>Vietcombank</v>
          </cell>
          <cell r="K105">
            <v>28</v>
          </cell>
          <cell r="L105">
            <v>27</v>
          </cell>
          <cell r="M105">
            <v>194.68</v>
          </cell>
          <cell r="N105">
            <v>12.27</v>
          </cell>
          <cell r="S105">
            <v>5310000</v>
          </cell>
          <cell r="T105">
            <v>482142.85714285698</v>
          </cell>
          <cell r="AA105">
            <v>0</v>
          </cell>
          <cell r="AB105">
            <v>0</v>
          </cell>
          <cell r="AC105">
            <v>6000000</v>
          </cell>
        </row>
        <row r="106">
          <cell r="D106" t="str">
            <v>Nguyễn Thị Thu Huyền</v>
          </cell>
          <cell r="E106" t="str">
            <v>HĐLĐ</v>
          </cell>
          <cell r="F106" t="str">
            <v>Nguyễn Văn Quá</v>
          </cell>
          <cell r="G106" t="str">
            <v>DSBC</v>
          </cell>
          <cell r="H106" t="str">
            <v>24/06/2025</v>
          </cell>
          <cell r="I106" t="str">
            <v>0964455650</v>
          </cell>
          <cell r="J106" t="str">
            <v>Sacombank</v>
          </cell>
          <cell r="K106">
            <v>28</v>
          </cell>
          <cell r="L106">
            <v>28</v>
          </cell>
          <cell r="M106">
            <v>74.98</v>
          </cell>
          <cell r="N106">
            <v>224.62</v>
          </cell>
          <cell r="S106">
            <v>5310000</v>
          </cell>
          <cell r="T106">
            <v>500000</v>
          </cell>
          <cell r="AA106">
            <v>0</v>
          </cell>
          <cell r="AB106">
            <v>0</v>
          </cell>
          <cell r="AC106">
            <v>6000000</v>
          </cell>
        </row>
        <row r="107">
          <cell r="D107" t="str">
            <v>Nguyễn Trần Vĩnh Khang</v>
          </cell>
          <cell r="E107" t="str">
            <v>HĐCTV</v>
          </cell>
          <cell r="F107" t="str">
            <v>Nguyễn Văn Quá</v>
          </cell>
          <cell r="G107" t="str">
            <v>DSHV</v>
          </cell>
          <cell r="H107" t="str">
            <v>04/07/2026</v>
          </cell>
          <cell r="I107" t="str">
            <v>0060103877779999</v>
          </cell>
          <cell r="J107" t="str">
            <v>Ngân hàng Phương Đông - OCB</v>
          </cell>
          <cell r="K107">
            <v>28</v>
          </cell>
          <cell r="L107">
            <v>4</v>
          </cell>
          <cell r="M107">
            <v>31.88</v>
          </cell>
          <cell r="N107">
            <v>0</v>
          </cell>
          <cell r="S107">
            <v>0</v>
          </cell>
          <cell r="T107">
            <v>71428.571428571406</v>
          </cell>
          <cell r="AA107">
            <v>0</v>
          </cell>
          <cell r="AB107">
            <v>0</v>
          </cell>
        </row>
        <row r="108">
          <cell r="D108" t="str">
            <v>Võ Ngọc Giàu Sang</v>
          </cell>
          <cell r="E108" t="str">
            <v>HĐLĐ</v>
          </cell>
          <cell r="F108" t="str">
            <v>Nguyễn Văn Quá</v>
          </cell>
          <cell r="G108" t="str">
            <v>CHT</v>
          </cell>
          <cell r="H108" t="str">
            <v>08/07/2024</v>
          </cell>
          <cell r="I108" t="str">
            <v>04015933001</v>
          </cell>
          <cell r="J108" t="str">
            <v>TP bank</v>
          </cell>
          <cell r="K108">
            <v>28</v>
          </cell>
          <cell r="L108">
            <v>26</v>
          </cell>
          <cell r="M108">
            <v>213.22</v>
          </cell>
          <cell r="N108">
            <v>0</v>
          </cell>
          <cell r="S108">
            <v>5310000</v>
          </cell>
          <cell r="T108">
            <v>464285.71428571403</v>
          </cell>
          <cell r="AA108">
            <v>0</v>
          </cell>
          <cell r="AB108">
            <v>0</v>
          </cell>
          <cell r="AC108">
            <v>6000000</v>
          </cell>
        </row>
        <row r="109">
          <cell r="K109">
            <v>140</v>
          </cell>
          <cell r="L109">
            <v>115</v>
          </cell>
          <cell r="M109">
            <v>530.76</v>
          </cell>
          <cell r="N109">
            <v>483.29</v>
          </cell>
          <cell r="O109">
            <v>0</v>
          </cell>
          <cell r="P109">
            <v>0</v>
          </cell>
          <cell r="Q109">
            <v>0</v>
          </cell>
          <cell r="R109">
            <v>0</v>
          </cell>
          <cell r="S109">
            <v>21240000</v>
          </cell>
          <cell r="T109">
            <v>2017857.1428571399</v>
          </cell>
          <cell r="U109">
            <v>0</v>
          </cell>
          <cell r="V109">
            <v>0</v>
          </cell>
          <cell r="W109">
            <v>0</v>
          </cell>
          <cell r="X109">
            <v>0</v>
          </cell>
          <cell r="Y109">
            <v>0</v>
          </cell>
          <cell r="Z109">
            <v>0</v>
          </cell>
          <cell r="AA109">
            <v>0</v>
          </cell>
          <cell r="AB109">
            <v>0</v>
          </cell>
          <cell r="AC109">
            <v>24000000</v>
          </cell>
        </row>
        <row r="110">
          <cell r="D110" t="str">
            <v>Cù Thị Tường Vy</v>
          </cell>
          <cell r="E110" t="str">
            <v>HĐLĐ</v>
          </cell>
          <cell r="F110" t="str">
            <v>Rạch Bùng Binh</v>
          </cell>
          <cell r="G110" t="str">
            <v>CHT</v>
          </cell>
          <cell r="H110" t="str">
            <v>16/3/2026</v>
          </cell>
          <cell r="I110" t="str">
            <v>0071000937911</v>
          </cell>
          <cell r="J110" t="str">
            <v>Vietcombank</v>
          </cell>
          <cell r="K110">
            <v>28</v>
          </cell>
          <cell r="L110">
            <v>23</v>
          </cell>
          <cell r="M110">
            <v>270.95</v>
          </cell>
          <cell r="N110">
            <v>37.049999999999997</v>
          </cell>
          <cell r="S110">
            <v>5310000</v>
          </cell>
          <cell r="T110">
            <v>410714.28571428597</v>
          </cell>
          <cell r="AA110">
            <v>0</v>
          </cell>
          <cell r="AB110">
            <v>0</v>
          </cell>
          <cell r="AC110">
            <v>6000000</v>
          </cell>
        </row>
        <row r="111">
          <cell r="D111" t="str">
            <v>Huỳnh Thị Huệ Hiền</v>
          </cell>
          <cell r="E111" t="str">
            <v>HĐLĐ</v>
          </cell>
          <cell r="F111" t="str">
            <v>Rạch Bùng Binh</v>
          </cell>
          <cell r="G111" t="str">
            <v>DSBC</v>
          </cell>
          <cell r="H111" t="str">
            <v>01/11/2024</v>
          </cell>
          <cell r="I111" t="str">
            <v>0421000443270</v>
          </cell>
          <cell r="J111" t="str">
            <v>VietComBank</v>
          </cell>
          <cell r="K111">
            <v>28</v>
          </cell>
          <cell r="L111">
            <v>30</v>
          </cell>
          <cell r="M111">
            <v>22.95</v>
          </cell>
          <cell r="N111">
            <v>237.53</v>
          </cell>
          <cell r="S111">
            <v>5310000</v>
          </cell>
          <cell r="T111">
            <v>500000</v>
          </cell>
          <cell r="AA111">
            <v>0</v>
          </cell>
          <cell r="AB111">
            <v>0</v>
          </cell>
          <cell r="AC111">
            <v>6000000</v>
          </cell>
        </row>
        <row r="112">
          <cell r="D112" t="str">
            <v>Đỗ Thị Kim Tiến</v>
          </cell>
          <cell r="E112" t="str">
            <v>HĐTV</v>
          </cell>
          <cell r="F112" t="str">
            <v>Rạch Bùng Binh</v>
          </cell>
          <cell r="G112" t="str">
            <v>DSTV</v>
          </cell>
          <cell r="H112" t="str">
            <v>07/07/2026</v>
          </cell>
          <cell r="I112" t="str">
            <v>19039887406019</v>
          </cell>
          <cell r="J112" t="str">
            <v>Techcombank</v>
          </cell>
          <cell r="K112">
            <v>28</v>
          </cell>
          <cell r="L112">
            <v>5</v>
          </cell>
          <cell r="M112">
            <v>25.68</v>
          </cell>
          <cell r="N112">
            <v>16.149999999999999</v>
          </cell>
          <cell r="S112">
            <v>0</v>
          </cell>
          <cell r="T112">
            <v>89285.714285714304</v>
          </cell>
          <cell r="AA112">
            <v>0</v>
          </cell>
          <cell r="AB112">
            <v>0</v>
          </cell>
        </row>
        <row r="113">
          <cell r="D113" t="str">
            <v>Nguyễn Mẫn Tiệp</v>
          </cell>
          <cell r="E113" t="str">
            <v>HĐTV</v>
          </cell>
          <cell r="F113" t="str">
            <v>Rạch Bùng Binh</v>
          </cell>
          <cell r="G113" t="str">
            <v>DSTV</v>
          </cell>
          <cell r="H113" t="str">
            <v>10/3/2026</v>
          </cell>
          <cell r="I113" t="str">
            <v>1015496176</v>
          </cell>
          <cell r="J113" t="str">
            <v>Vietcombank</v>
          </cell>
          <cell r="K113">
            <v>28</v>
          </cell>
          <cell r="L113">
            <v>6</v>
          </cell>
          <cell r="M113">
            <v>49.63</v>
          </cell>
          <cell r="N113">
            <v>7.93</v>
          </cell>
          <cell r="S113">
            <v>0</v>
          </cell>
          <cell r="AA113">
            <v>0</v>
          </cell>
          <cell r="AB113">
            <v>0</v>
          </cell>
          <cell r="AC113">
            <v>5100000</v>
          </cell>
        </row>
        <row r="114">
          <cell r="D114" t="str">
            <v>Nguyễn Thị Phúc Lộc</v>
          </cell>
          <cell r="E114" t="str">
            <v>HĐTV</v>
          </cell>
          <cell r="F114" t="str">
            <v>Rạch Bùng Binh</v>
          </cell>
          <cell r="G114" t="str">
            <v>DSTV</v>
          </cell>
          <cell r="H114" t="str">
            <v>22/07/2026</v>
          </cell>
          <cell r="I114" t="str">
            <v>2158791</v>
          </cell>
          <cell r="J114" t="str">
            <v>Á Châu ( ACB)</v>
          </cell>
          <cell r="K114">
            <v>28</v>
          </cell>
          <cell r="L114">
            <v>6</v>
          </cell>
          <cell r="M114">
            <v>26.95</v>
          </cell>
          <cell r="N114">
            <v>24.05</v>
          </cell>
          <cell r="S114">
            <v>0</v>
          </cell>
          <cell r="T114">
            <v>107142.857142857</v>
          </cell>
          <cell r="AA114">
            <v>0</v>
          </cell>
          <cell r="AB114">
            <v>0</v>
          </cell>
        </row>
        <row r="115">
          <cell r="D115" t="str">
            <v>Ngô Thị Ngọc Thủy</v>
          </cell>
          <cell r="E115" t="str">
            <v>HĐTV</v>
          </cell>
          <cell r="F115" t="str">
            <v>Rạch Bùng Binh</v>
          </cell>
          <cell r="G115" t="str">
            <v>DSTV</v>
          </cell>
          <cell r="H115">
            <v>46190</v>
          </cell>
          <cell r="I115" t="str">
            <v>02031125202</v>
          </cell>
          <cell r="J115" t="str">
            <v>TP Bank</v>
          </cell>
          <cell r="K115">
            <v>28</v>
          </cell>
          <cell r="L115">
            <v>22</v>
          </cell>
          <cell r="M115">
            <v>143.77000000000001</v>
          </cell>
          <cell r="N115">
            <v>40.17</v>
          </cell>
          <cell r="S115">
            <v>0</v>
          </cell>
          <cell r="T115">
            <v>392857.14285714302</v>
          </cell>
          <cell r="AA115">
            <v>0</v>
          </cell>
          <cell r="AB115">
            <v>0</v>
          </cell>
        </row>
        <row r="116">
          <cell r="D116" t="str">
            <v>Phạm Nguyễn Ngọc Quyền Trân</v>
          </cell>
          <cell r="E116" t="str">
            <v>HĐTV</v>
          </cell>
          <cell r="F116" t="str">
            <v>Rạch Bùng Binh</v>
          </cell>
          <cell r="G116" t="str">
            <v>DSTV</v>
          </cell>
          <cell r="H116" t="str">
            <v>25/05/2026</v>
          </cell>
          <cell r="I116" t="str">
            <v>0933512397</v>
          </cell>
          <cell r="J116" t="str">
            <v>MB bank</v>
          </cell>
          <cell r="K116">
            <v>28</v>
          </cell>
          <cell r="L116">
            <v>26</v>
          </cell>
          <cell r="M116">
            <v>231.35</v>
          </cell>
          <cell r="N116">
            <v>2</v>
          </cell>
          <cell r="S116">
            <v>0</v>
          </cell>
          <cell r="T116">
            <v>464285.71428571403</v>
          </cell>
          <cell r="AA116">
            <v>0</v>
          </cell>
          <cell r="AB116">
            <v>0</v>
          </cell>
          <cell r="AC116">
            <v>5100000</v>
          </cell>
        </row>
        <row r="117">
          <cell r="D117" t="str">
            <v>Trần Gia Tiến</v>
          </cell>
          <cell r="E117" t="str">
            <v>HĐTV</v>
          </cell>
          <cell r="F117" t="str">
            <v>Rạch Bùng Binh</v>
          </cell>
          <cell r="G117" t="str">
            <v>DSTV</v>
          </cell>
          <cell r="H117" t="str">
            <v>01/07/2026</v>
          </cell>
          <cell r="I117" t="str">
            <v>00006497190</v>
          </cell>
          <cell r="J117" t="str">
            <v>TPBank</v>
          </cell>
          <cell r="K117">
            <v>28</v>
          </cell>
          <cell r="L117">
            <v>6</v>
          </cell>
          <cell r="M117">
            <v>55</v>
          </cell>
          <cell r="N117">
            <v>0</v>
          </cell>
          <cell r="S117">
            <v>0</v>
          </cell>
          <cell r="T117">
            <v>107142.857142857</v>
          </cell>
          <cell r="AA117">
            <v>0</v>
          </cell>
          <cell r="AB117">
            <v>0</v>
          </cell>
        </row>
        <row r="118">
          <cell r="D118" t="str">
            <v>Đinh Hoài Bảo</v>
          </cell>
          <cell r="E118" t="str">
            <v>HĐTV</v>
          </cell>
          <cell r="F118" t="str">
            <v>Đỗ Quang Đẩu</v>
          </cell>
          <cell r="G118" t="str">
            <v>DSTV</v>
          </cell>
          <cell r="H118" t="str">
            <v>03/07/2026</v>
          </cell>
          <cell r="I118" t="str">
            <v>5620709358</v>
          </cell>
          <cell r="J118" t="str">
            <v>BIDV</v>
          </cell>
          <cell r="K118">
            <v>28</v>
          </cell>
          <cell r="L118">
            <v>4</v>
          </cell>
          <cell r="M118">
            <v>7.0000000000000007E-2</v>
          </cell>
          <cell r="N118">
            <v>32.270000000000003</v>
          </cell>
          <cell r="S118">
            <v>0</v>
          </cell>
          <cell r="T118">
            <v>71428.571428571406</v>
          </cell>
          <cell r="AA118">
            <v>0</v>
          </cell>
          <cell r="AB118">
            <v>0</v>
          </cell>
        </row>
        <row r="119">
          <cell r="K119">
            <v>224</v>
          </cell>
          <cell r="L119">
            <v>124</v>
          </cell>
          <cell r="M119">
            <v>826.28</v>
          </cell>
          <cell r="N119">
            <v>364.88</v>
          </cell>
          <cell r="O119">
            <v>0</v>
          </cell>
          <cell r="P119">
            <v>0</v>
          </cell>
          <cell r="Q119">
            <v>0</v>
          </cell>
          <cell r="R119">
            <v>0</v>
          </cell>
          <cell r="S119">
            <v>10620000</v>
          </cell>
          <cell r="T119">
            <v>2071428.57142857</v>
          </cell>
          <cell r="U119">
            <v>0</v>
          </cell>
          <cell r="V119">
            <v>0</v>
          </cell>
          <cell r="W119">
            <v>0</v>
          </cell>
          <cell r="X119">
            <v>0</v>
          </cell>
          <cell r="Y119">
            <v>0</v>
          </cell>
          <cell r="Z119">
            <v>0</v>
          </cell>
          <cell r="AA119">
            <v>0</v>
          </cell>
          <cell r="AB119">
            <v>0</v>
          </cell>
          <cell r="AC119">
            <v>22200000</v>
          </cell>
        </row>
        <row r="120">
          <cell r="D120" t="str">
            <v>Hứa Thị Kim Thoa</v>
          </cell>
          <cell r="E120" t="str">
            <v>HĐLĐ</v>
          </cell>
          <cell r="F120" t="str">
            <v>Đường Láng</v>
          </cell>
          <cell r="G120" t="str">
            <v>CHT</v>
          </cell>
          <cell r="H120">
            <v>45008</v>
          </cell>
          <cell r="I120" t="str">
            <v>30961328046</v>
          </cell>
          <cell r="J120" t="str">
            <v>TPbank</v>
          </cell>
          <cell r="K120">
            <v>28</v>
          </cell>
          <cell r="L120">
            <v>28</v>
          </cell>
          <cell r="M120">
            <v>160.52000000000001</v>
          </cell>
          <cell r="N120">
            <v>93.18</v>
          </cell>
          <cell r="S120">
            <v>5310000</v>
          </cell>
          <cell r="T120">
            <v>500000</v>
          </cell>
          <cell r="AA120">
            <v>0</v>
          </cell>
          <cell r="AB120">
            <v>0</v>
          </cell>
          <cell r="AC120">
            <v>6920000</v>
          </cell>
        </row>
        <row r="121">
          <cell r="D121" t="str">
            <v>Lê Thị Soạn</v>
          </cell>
          <cell r="E121" t="str">
            <v>HĐLĐ</v>
          </cell>
          <cell r="F121" t="str">
            <v>Đường Láng</v>
          </cell>
          <cell r="G121" t="str">
            <v>DSBC</v>
          </cell>
          <cell r="H121">
            <v>44562</v>
          </cell>
          <cell r="I121" t="str">
            <v>0987524738</v>
          </cell>
          <cell r="J121" t="str">
            <v>Vietinbank</v>
          </cell>
          <cell r="K121">
            <v>28</v>
          </cell>
          <cell r="L121">
            <v>31</v>
          </cell>
          <cell r="M121">
            <v>22.72</v>
          </cell>
          <cell r="N121">
            <v>248.18</v>
          </cell>
          <cell r="S121">
            <v>5310000</v>
          </cell>
          <cell r="T121">
            <v>500000</v>
          </cell>
          <cell r="AA121">
            <v>0</v>
          </cell>
          <cell r="AB121">
            <v>0</v>
          </cell>
          <cell r="AC121">
            <v>7869400</v>
          </cell>
        </row>
        <row r="122">
          <cell r="D122" t="str">
            <v>Nguyễn Thị Mai Duyên</v>
          </cell>
          <cell r="E122" t="str">
            <v>HĐLĐ</v>
          </cell>
          <cell r="F122" t="str">
            <v>Đường Láng</v>
          </cell>
          <cell r="G122" t="str">
            <v>DSBC</v>
          </cell>
          <cell r="H122" t="str">
            <v>21/03/2025</v>
          </cell>
          <cell r="I122" t="str">
            <v>51016102001</v>
          </cell>
          <cell r="J122" t="str">
            <v>VP Bank</v>
          </cell>
          <cell r="K122">
            <v>28</v>
          </cell>
          <cell r="L122">
            <v>27</v>
          </cell>
          <cell r="M122">
            <v>184.28</v>
          </cell>
          <cell r="N122">
            <v>79.45</v>
          </cell>
          <cell r="S122">
            <v>5310000</v>
          </cell>
          <cell r="T122">
            <v>482142.85714285698</v>
          </cell>
          <cell r="AA122">
            <v>0</v>
          </cell>
          <cell r="AB122">
            <v>0</v>
          </cell>
          <cell r="AC122">
            <v>6000000</v>
          </cell>
        </row>
        <row r="123">
          <cell r="D123" t="str">
            <v>Nguyễn Thị Tâm</v>
          </cell>
          <cell r="E123" t="str">
            <v>HĐLĐ</v>
          </cell>
          <cell r="F123" t="str">
            <v>Đường Láng</v>
          </cell>
          <cell r="G123" t="str">
            <v>DSBC</v>
          </cell>
          <cell r="H123">
            <v>45062</v>
          </cell>
          <cell r="I123" t="str">
            <v>0924479717</v>
          </cell>
          <cell r="J123" t="str">
            <v>Vietinbank</v>
          </cell>
          <cell r="K123">
            <v>28</v>
          </cell>
          <cell r="L123">
            <v>27</v>
          </cell>
          <cell r="M123">
            <v>220.43</v>
          </cell>
          <cell r="N123">
            <v>35.380000000000003</v>
          </cell>
          <cell r="S123">
            <v>5310000</v>
          </cell>
          <cell r="T123">
            <v>482142.85714285698</v>
          </cell>
          <cell r="AA123">
            <v>0</v>
          </cell>
          <cell r="AB123">
            <v>0</v>
          </cell>
          <cell r="AC123">
            <v>7000000</v>
          </cell>
        </row>
        <row r="124">
          <cell r="D124" t="str">
            <v>Trần Ngọc Dung</v>
          </cell>
          <cell r="E124" t="str">
            <v>HĐLĐ</v>
          </cell>
          <cell r="F124" t="str">
            <v>Đường Láng</v>
          </cell>
          <cell r="G124" t="str">
            <v>DSBC</v>
          </cell>
          <cell r="H124" t="str">
            <v>10/3/2026</v>
          </cell>
          <cell r="I124" t="str">
            <v>19036814716010</v>
          </cell>
          <cell r="J124" t="str">
            <v>Techcombank</v>
          </cell>
          <cell r="K124">
            <v>28</v>
          </cell>
          <cell r="L124">
            <v>28</v>
          </cell>
          <cell r="M124">
            <v>108.63</v>
          </cell>
          <cell r="N124">
            <v>168.62</v>
          </cell>
          <cell r="S124">
            <v>5310000</v>
          </cell>
          <cell r="T124">
            <v>500000</v>
          </cell>
          <cell r="AA124">
            <v>0</v>
          </cell>
          <cell r="AB124">
            <v>0</v>
          </cell>
          <cell r="AC124">
            <v>6000000</v>
          </cell>
        </row>
        <row r="125">
          <cell r="K125">
            <v>140</v>
          </cell>
          <cell r="L125">
            <v>141</v>
          </cell>
          <cell r="M125">
            <v>696.58</v>
          </cell>
          <cell r="N125">
            <v>624.80999999999995</v>
          </cell>
          <cell r="O125">
            <v>0</v>
          </cell>
          <cell r="P125">
            <v>0</v>
          </cell>
          <cell r="Q125">
            <v>0</v>
          </cell>
          <cell r="R125">
            <v>0</v>
          </cell>
          <cell r="S125">
            <v>26550000</v>
          </cell>
          <cell r="T125">
            <v>2464285.7142857099</v>
          </cell>
          <cell r="U125">
            <v>0</v>
          </cell>
          <cell r="V125">
            <v>0</v>
          </cell>
          <cell r="W125">
            <v>0</v>
          </cell>
          <cell r="X125">
            <v>0</v>
          </cell>
          <cell r="Y125">
            <v>0</v>
          </cell>
          <cell r="Z125">
            <v>0</v>
          </cell>
          <cell r="AA125">
            <v>0</v>
          </cell>
          <cell r="AB125">
            <v>0</v>
          </cell>
          <cell r="AC125">
            <v>33789400</v>
          </cell>
        </row>
        <row r="126">
          <cell r="D126" t="str">
            <v>Nguyễn Mạnh Tuấn</v>
          </cell>
          <cell r="E126" t="str">
            <v>HĐLĐ</v>
          </cell>
          <cell r="F126" t="str">
            <v>Hàng Bông</v>
          </cell>
          <cell r="G126" t="str">
            <v>DSBC</v>
          </cell>
          <cell r="H126" t="str">
            <v>29/09/2025</v>
          </cell>
          <cell r="I126" t="str">
            <v>00834502302</v>
          </cell>
          <cell r="J126" t="str">
            <v>TP bank</v>
          </cell>
          <cell r="K126">
            <v>28</v>
          </cell>
          <cell r="L126">
            <v>27</v>
          </cell>
          <cell r="M126">
            <v>2</v>
          </cell>
          <cell r="N126">
            <v>211.85</v>
          </cell>
          <cell r="S126">
            <v>5310000</v>
          </cell>
          <cell r="T126">
            <v>482142.85714285698</v>
          </cell>
          <cell r="AA126">
            <v>0</v>
          </cell>
          <cell r="AB126">
            <v>0</v>
          </cell>
          <cell r="AC126">
            <v>6000000</v>
          </cell>
        </row>
        <row r="127">
          <cell r="D127" t="str">
            <v>Nguyễn Thị Mai Duyên</v>
          </cell>
          <cell r="E127" t="str">
            <v>HĐLĐ</v>
          </cell>
          <cell r="F127" t="str">
            <v>Đường Láng</v>
          </cell>
          <cell r="G127" t="str">
            <v>DSBC</v>
          </cell>
          <cell r="H127" t="str">
            <v>21/03/2025</v>
          </cell>
          <cell r="I127" t="str">
            <v>51016102001</v>
          </cell>
          <cell r="J127" t="str">
            <v>VP Bank</v>
          </cell>
          <cell r="K127">
            <v>28</v>
          </cell>
          <cell r="L127">
            <v>7</v>
          </cell>
          <cell r="M127">
            <v>24</v>
          </cell>
          <cell r="N127">
            <v>44.52</v>
          </cell>
          <cell r="S127">
            <v>5310000</v>
          </cell>
          <cell r="T127">
            <v>17857.1428571428</v>
          </cell>
          <cell r="AA127">
            <v>0</v>
          </cell>
          <cell r="AB127">
            <v>0</v>
          </cell>
          <cell r="AC127">
            <v>6000000</v>
          </cell>
        </row>
        <row r="128">
          <cell r="D128" t="str">
            <v>Vũ Thanh Hằng</v>
          </cell>
          <cell r="E128" t="str">
            <v>HĐLĐ</v>
          </cell>
          <cell r="F128" t="str">
            <v>Hàng Bông</v>
          </cell>
          <cell r="G128" t="str">
            <v>DSBC</v>
          </cell>
          <cell r="H128" t="str">
            <v>22/9/2025</v>
          </cell>
          <cell r="I128" t="str">
            <v>9993886688</v>
          </cell>
          <cell r="J128" t="str">
            <v>Techcombank</v>
          </cell>
          <cell r="K128">
            <v>28</v>
          </cell>
          <cell r="L128">
            <v>27</v>
          </cell>
          <cell r="M128">
            <v>205.92</v>
          </cell>
          <cell r="N128">
            <v>34.72</v>
          </cell>
          <cell r="S128">
            <v>5310000</v>
          </cell>
          <cell r="T128">
            <v>482142.85714285698</v>
          </cell>
          <cell r="AA128">
            <v>0</v>
          </cell>
          <cell r="AB128">
            <v>0</v>
          </cell>
          <cell r="AC128">
            <v>6000000</v>
          </cell>
        </row>
        <row r="129">
          <cell r="D129" t="str">
            <v>Đinh Thị Khánh Ly</v>
          </cell>
          <cell r="E129" t="str">
            <v>HĐLĐ</v>
          </cell>
          <cell r="F129" t="str">
            <v>Hàng Bông</v>
          </cell>
          <cell r="G129" t="str">
            <v>DSBC</v>
          </cell>
          <cell r="H129" t="str">
            <v>03/11/2025</v>
          </cell>
          <cell r="I129" t="str">
            <v>0021000423384</v>
          </cell>
          <cell r="J129" t="str">
            <v>Vietcombank</v>
          </cell>
          <cell r="K129">
            <v>28</v>
          </cell>
          <cell r="L129">
            <v>28</v>
          </cell>
          <cell r="M129">
            <v>215.38</v>
          </cell>
          <cell r="N129">
            <v>26.6</v>
          </cell>
          <cell r="S129">
            <v>5310000</v>
          </cell>
          <cell r="T129">
            <v>500000</v>
          </cell>
          <cell r="AA129">
            <v>0</v>
          </cell>
          <cell r="AB129">
            <v>0</v>
          </cell>
          <cell r="AC129">
            <v>6000000</v>
          </cell>
        </row>
        <row r="130">
          <cell r="D130" t="str">
            <v>Đinh Thị Lan Anh</v>
          </cell>
          <cell r="E130" t="str">
            <v>HĐLĐ</v>
          </cell>
          <cell r="F130" t="str">
            <v>Hàng Bông</v>
          </cell>
          <cell r="G130" t="str">
            <v>DSBC</v>
          </cell>
          <cell r="H130">
            <v>44674</v>
          </cell>
          <cell r="I130" t="str">
            <v>16010000495222</v>
          </cell>
          <cell r="J130" t="str">
            <v>BIDV</v>
          </cell>
          <cell r="K130">
            <v>28</v>
          </cell>
          <cell r="L130">
            <v>30</v>
          </cell>
          <cell r="M130">
            <v>263.92</v>
          </cell>
          <cell r="N130">
            <v>18.420000000000002</v>
          </cell>
          <cell r="S130">
            <v>5310000</v>
          </cell>
          <cell r="T130">
            <v>500000</v>
          </cell>
          <cell r="AA130">
            <v>0</v>
          </cell>
          <cell r="AB130">
            <v>0</v>
          </cell>
          <cell r="AC130">
            <v>7920000</v>
          </cell>
        </row>
        <row r="131">
          <cell r="K131">
            <v>84</v>
          </cell>
          <cell r="L131">
            <v>85</v>
          </cell>
          <cell r="M131">
            <v>685.22</v>
          </cell>
          <cell r="N131">
            <v>79.739999999999995</v>
          </cell>
          <cell r="O131">
            <v>0</v>
          </cell>
          <cell r="P131">
            <v>0</v>
          </cell>
          <cell r="Q131">
            <v>0</v>
          </cell>
          <cell r="R131">
            <v>0</v>
          </cell>
          <cell r="S131">
            <v>15930000</v>
          </cell>
          <cell r="T131">
            <v>1482142.8571428601</v>
          </cell>
          <cell r="U131">
            <v>0</v>
          </cell>
          <cell r="V131">
            <v>0</v>
          </cell>
          <cell r="W131">
            <v>0</v>
          </cell>
          <cell r="X131">
            <v>0</v>
          </cell>
          <cell r="Y131">
            <v>0</v>
          </cell>
          <cell r="Z131">
            <v>0</v>
          </cell>
          <cell r="AA131">
            <v>0</v>
          </cell>
          <cell r="AB131">
            <v>0</v>
          </cell>
          <cell r="AC131">
            <v>19920000</v>
          </cell>
        </row>
        <row r="132">
          <cell r="K132">
            <v>4116</v>
          </cell>
          <cell r="L132">
            <v>2748</v>
          </cell>
          <cell r="M132">
            <v>15011.37</v>
          </cell>
          <cell r="N132">
            <v>9662.4599999999991</v>
          </cell>
          <cell r="O132">
            <v>0</v>
          </cell>
          <cell r="P132">
            <v>0</v>
          </cell>
          <cell r="Q132">
            <v>0</v>
          </cell>
          <cell r="R132">
            <v>0</v>
          </cell>
          <cell r="S132">
            <v>461970000</v>
          </cell>
          <cell r="T132">
            <v>45696428.571428597</v>
          </cell>
          <cell r="U132">
            <v>0</v>
          </cell>
          <cell r="V132">
            <v>0</v>
          </cell>
          <cell r="W132">
            <v>0</v>
          </cell>
          <cell r="X132">
            <v>0</v>
          </cell>
          <cell r="Y132">
            <v>0</v>
          </cell>
          <cell r="Z132">
            <v>0</v>
          </cell>
          <cell r="AA132">
            <v>2000000</v>
          </cell>
          <cell r="AB132">
            <v>4000000</v>
          </cell>
          <cell r="AC132">
            <v>684738116</v>
          </cell>
        </row>
        <row r="133">
          <cell r="K133">
            <v>2549</v>
          </cell>
          <cell r="L133">
            <v>1860.5</v>
          </cell>
          <cell r="M133">
            <v>7435.08</v>
          </cell>
          <cell r="N133">
            <v>4347.8999999999996</v>
          </cell>
          <cell r="O133">
            <v>0</v>
          </cell>
          <cell r="P133">
            <v>0</v>
          </cell>
          <cell r="Q133">
            <v>0</v>
          </cell>
          <cell r="R133">
            <v>145303100</v>
          </cell>
          <cell r="S133">
            <v>286740000</v>
          </cell>
          <cell r="T133">
            <v>37725000</v>
          </cell>
          <cell r="U133">
            <v>4992000</v>
          </cell>
          <cell r="V133">
            <v>5000000</v>
          </cell>
          <cell r="W133">
            <v>0</v>
          </cell>
          <cell r="X133">
            <v>0</v>
          </cell>
          <cell r="Y133">
            <v>0</v>
          </cell>
          <cell r="Z133">
            <v>3000000</v>
          </cell>
          <cell r="AC133">
            <v>700654159</v>
          </cell>
        </row>
        <row r="134">
          <cell r="K134">
            <v>729</v>
          </cell>
          <cell r="L134">
            <v>547.5</v>
          </cell>
          <cell r="M134">
            <v>0</v>
          </cell>
          <cell r="N134">
            <v>0</v>
          </cell>
          <cell r="O134">
            <v>0</v>
          </cell>
          <cell r="P134">
            <v>0</v>
          </cell>
          <cell r="Q134">
            <v>0</v>
          </cell>
          <cell r="R134">
            <v>145303100</v>
          </cell>
          <cell r="S134">
            <v>69030000</v>
          </cell>
          <cell r="T134">
            <v>15600000</v>
          </cell>
          <cell r="U134">
            <v>4992000</v>
          </cell>
          <cell r="V134">
            <v>5000000</v>
          </cell>
          <cell r="W134">
            <v>0</v>
          </cell>
          <cell r="X134">
            <v>0</v>
          </cell>
          <cell r="Y134">
            <v>0</v>
          </cell>
          <cell r="Z134">
            <v>3000000</v>
          </cell>
          <cell r="AC134">
            <v>377925101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ow r="5">
          <cell r="C5" t="str">
            <v>Le Huu Ha</v>
          </cell>
          <cell r="D5" t="str">
            <v>Le Huu Ha</v>
          </cell>
          <cell r="E5" t="str">
            <v>HĐLĐ</v>
          </cell>
          <cell r="F5" t="str">
            <v>BOD</v>
          </cell>
          <cell r="G5" t="str">
            <v>GĐ</v>
          </cell>
          <cell r="H5">
            <v>43466</v>
          </cell>
          <cell r="I5" t="str">
            <v>16810000588456</v>
          </cell>
          <cell r="J5" t="str">
            <v>BIDV</v>
          </cell>
          <cell r="K5" t="str">
            <v>ha.le@medigoapp.com</v>
          </cell>
        </row>
        <row r="6">
          <cell r="D6">
            <v>0</v>
          </cell>
          <cell r="E6">
            <v>0</v>
          </cell>
          <cell r="F6">
            <v>0</v>
          </cell>
          <cell r="G6">
            <v>0</v>
          </cell>
          <cell r="H6">
            <v>0</v>
          </cell>
          <cell r="I6">
            <v>0</v>
          </cell>
          <cell r="J6">
            <v>0</v>
          </cell>
          <cell r="K6">
            <v>0</v>
          </cell>
        </row>
        <row r="7">
          <cell r="C7" t="str">
            <v>Le Thi Quy Ngoc</v>
          </cell>
          <cell r="D7" t="str">
            <v>Lê Thị Quý Ngọc</v>
          </cell>
          <cell r="E7" t="str">
            <v>HĐLĐ</v>
          </cell>
          <cell r="F7" t="str">
            <v>Vận hành nhà thuốc</v>
          </cell>
          <cell r="G7" t="str">
            <v>Quản lý hệ thống nhà thuốc</v>
          </cell>
          <cell r="H7">
            <v>45040</v>
          </cell>
          <cell r="I7" t="str">
            <v>0441000768646</v>
          </cell>
          <cell r="J7" t="str">
            <v>VCB</v>
          </cell>
          <cell r="K7" t="str">
            <v>ngoc.le@medigoapp.com</v>
          </cell>
        </row>
        <row r="8">
          <cell r="C8" t="str">
            <v>Le Thu Ha</v>
          </cell>
          <cell r="D8" t="str">
            <v>Lê Thu Hà</v>
          </cell>
          <cell r="E8" t="str">
            <v>HĐLĐ</v>
          </cell>
          <cell r="F8" t="str">
            <v>Vận hành nhà thuốc</v>
          </cell>
          <cell r="G8" t="str">
            <v>Nhân viên mua hàng</v>
          </cell>
          <cell r="H8">
            <v>44774</v>
          </cell>
          <cell r="I8" t="str">
            <v>0511000409951</v>
          </cell>
          <cell r="J8" t="str">
            <v>Vietcombank</v>
          </cell>
          <cell r="K8" t="str">
            <v>thuha.le@medigoapp.com</v>
          </cell>
        </row>
        <row r="9">
          <cell r="C9" t="str">
            <v>Pham Thi Hong Ngoc</v>
          </cell>
          <cell r="D9" t="str">
            <v>Phạm Thị Hồng Ngọc</v>
          </cell>
          <cell r="E9" t="str">
            <v>HĐLĐ</v>
          </cell>
          <cell r="F9" t="str">
            <v>Vận hành nhà thuốc</v>
          </cell>
          <cell r="G9" t="str">
            <v>Thủ kho</v>
          </cell>
          <cell r="H9" t="str">
            <v>02/12/2024</v>
          </cell>
          <cell r="I9" t="str">
            <v>628704060022530</v>
          </cell>
          <cell r="J9" t="str">
            <v>VIB</v>
          </cell>
          <cell r="K9" t="str">
            <v>ngoc.pham@medigoapp.com</v>
          </cell>
        </row>
        <row r="10">
          <cell r="C10" t="str">
            <v>Nguyen Duc Viet Khoa</v>
          </cell>
          <cell r="D10" t="str">
            <v>Nguyễn Đức Việt Khoa</v>
          </cell>
          <cell r="E10" t="str">
            <v>HĐLĐ</v>
          </cell>
          <cell r="F10" t="str">
            <v>Vận hành nhà thuốc</v>
          </cell>
          <cell r="G10" t="str">
            <v>Nhân viên phân tích phát triển kinh doanh</v>
          </cell>
          <cell r="H10">
            <v>45523</v>
          </cell>
          <cell r="I10" t="str">
            <v>100874109827</v>
          </cell>
          <cell r="J10" t="str">
            <v>Vietinbank</v>
          </cell>
          <cell r="K10" t="str">
            <v>khoa.nguyen@medigoapp.com</v>
          </cell>
        </row>
        <row r="11">
          <cell r="C11" t="str">
            <v>Duong Thi Van Trang</v>
          </cell>
          <cell r="D11" t="str">
            <v>Dương Thị Vân Trang</v>
          </cell>
          <cell r="E11" t="str">
            <v>HĐLĐ</v>
          </cell>
          <cell r="F11" t="str">
            <v>Vận hành nhà thuốc</v>
          </cell>
          <cell r="G11" t="str">
            <v>Chuyên viên kho vận</v>
          </cell>
          <cell r="H11">
            <v>45565</v>
          </cell>
          <cell r="I11" t="str">
            <v>19036357455011</v>
          </cell>
          <cell r="J11" t="str">
            <v>Techcombank</v>
          </cell>
          <cell r="K11" t="str">
            <v>trang.duong@medigoapp.com</v>
          </cell>
        </row>
        <row r="12">
          <cell r="C12" t="str">
            <v>Nguyen Tuan Nghia</v>
          </cell>
          <cell r="D12" t="str">
            <v>Nguyễn Tuấn Nghĩa</v>
          </cell>
          <cell r="E12" t="str">
            <v>HĐCTV</v>
          </cell>
          <cell r="F12" t="str">
            <v>Vận hành nhà thuốc</v>
          </cell>
          <cell r="G12" t="str">
            <v>NV Giám sát Camera</v>
          </cell>
          <cell r="H12" t="str">
            <v>18/09/2023</v>
          </cell>
          <cell r="I12" t="str">
            <v>9333757326</v>
          </cell>
          <cell r="J12" t="str">
            <v>Vietcombank</v>
          </cell>
          <cell r="K12" t="str">
            <v>nghia.nguyen@medigoapp.com</v>
          </cell>
        </row>
        <row r="13">
          <cell r="C13" t="str">
            <v>Nguyen Thi Kim Hue</v>
          </cell>
          <cell r="D13" t="str">
            <v>Nguyễn Thị Kim Huệ</v>
          </cell>
          <cell r="E13" t="str">
            <v>HĐLĐ</v>
          </cell>
          <cell r="F13" t="str">
            <v>Vận hành nhà thuốc</v>
          </cell>
          <cell r="G13" t="str">
            <v>Nhân viên kiểm soát chất lượng tư vấn</v>
          </cell>
          <cell r="H13">
            <v>45413</v>
          </cell>
          <cell r="I13" t="str">
            <v>1392480093</v>
          </cell>
          <cell r="J13" t="str">
            <v>Techcombank</v>
          </cell>
          <cell r="K13" t="str">
            <v>hue.nguyen@medigoapp.com</v>
          </cell>
        </row>
        <row r="14">
          <cell r="C14" t="str">
            <v>Huynh Ngoc Anh</v>
          </cell>
          <cell r="D14" t="str">
            <v>Huỳnh Ngọc Anh</v>
          </cell>
          <cell r="E14" t="str">
            <v>HĐLĐ</v>
          </cell>
          <cell r="F14" t="str">
            <v>Vận hành nhà thuốc</v>
          </cell>
          <cell r="G14" t="str">
            <v>Admin Nhà Thuốc</v>
          </cell>
          <cell r="H14">
            <v>45694</v>
          </cell>
          <cell r="I14" t="str">
            <v>101001856411</v>
          </cell>
          <cell r="J14" t="str">
            <v>Vietinbank</v>
          </cell>
          <cell r="K14" t="str">
            <v>anh.huynh@medigoapp.com</v>
          </cell>
        </row>
        <row r="15">
          <cell r="C15" t="str">
            <v>Vu Ngoc Thanh Thao</v>
          </cell>
          <cell r="D15" t="str">
            <v>Vũ Ngọc Thanh Thảo</v>
          </cell>
          <cell r="E15" t="str">
            <v>HĐLĐ</v>
          </cell>
          <cell r="F15" t="str">
            <v>Vận hành nhà thuốc</v>
          </cell>
          <cell r="G15" t="str">
            <v>Quản lý khu vực</v>
          </cell>
          <cell r="H15">
            <v>45845</v>
          </cell>
          <cell r="I15" t="str">
            <v>0111000299588</v>
          </cell>
          <cell r="J15" t="str">
            <v>VIETCOMBANK</v>
          </cell>
          <cell r="K15" t="str">
            <v>thao.vu@medigoapp.com</v>
          </cell>
        </row>
        <row r="16">
          <cell r="C16" t="str">
            <v>Nguyen Hoang Yen</v>
          </cell>
          <cell r="D16" t="str">
            <v>Nguyễn Hoàng Yến</v>
          </cell>
          <cell r="E16" t="str">
            <v>HĐLĐ</v>
          </cell>
          <cell r="F16" t="str">
            <v>Vận hành nhà thuốc</v>
          </cell>
          <cell r="G16" t="str">
            <v>Nhân viên phụ trách pháp lý và inventory </v>
          </cell>
          <cell r="H16">
            <v>45876</v>
          </cell>
          <cell r="I16" t="str">
            <v>1014543868</v>
          </cell>
          <cell r="J16" t="str">
            <v>Vietcombank</v>
          </cell>
          <cell r="K16" t="str">
            <v>yen.nguyen@medigoapp.com</v>
          </cell>
        </row>
        <row r="17">
          <cell r="C17" t="str">
            <v>Dang Van Thang</v>
          </cell>
          <cell r="D17" t="str">
            <v>Đặng Văn Thắng</v>
          </cell>
          <cell r="E17" t="str">
            <v>HĐLĐ</v>
          </cell>
          <cell r="F17" t="str">
            <v>Vận hành nhà thuốc</v>
          </cell>
          <cell r="G17" t="str">
            <v>NV Kiểm soát nội bộ</v>
          </cell>
          <cell r="H17">
            <v>45926</v>
          </cell>
          <cell r="I17" t="str">
            <v>19135201270018</v>
          </cell>
          <cell r="J17" t="str">
            <v>Techcombank</v>
          </cell>
          <cell r="K17" t="str">
            <v>thang.dang@medigoapp.com</v>
          </cell>
        </row>
        <row r="18">
          <cell r="C18" t="str">
            <v>Doan Huu Luan</v>
          </cell>
          <cell r="D18" t="str">
            <v>Đoàn Hữu Luận</v>
          </cell>
          <cell r="E18" t="str">
            <v>HĐLĐ</v>
          </cell>
          <cell r="F18" t="str">
            <v>Vận hành nhà thuốc</v>
          </cell>
          <cell r="G18" t="str">
            <v>NV Bảo trì, giao nhận</v>
          </cell>
          <cell r="H18" t="str">
            <v>10/08/2022</v>
          </cell>
          <cell r="I18" t="str">
            <v>1020112968002</v>
          </cell>
          <cell r="J18" t="str">
            <v>MBbank</v>
          </cell>
          <cell r="K18" t="str">
            <v>luan.doan@medigoapp.com</v>
          </cell>
        </row>
        <row r="19">
          <cell r="C19" t="str">
            <v>Dang Thien An</v>
          </cell>
          <cell r="D19" t="str">
            <v>Đặng Thiên Ân</v>
          </cell>
          <cell r="E19" t="str">
            <v>HĐCTV</v>
          </cell>
          <cell r="F19" t="str">
            <v>Vận hành nhà thuốc</v>
          </cell>
          <cell r="G19" t="str">
            <v>TTS dữ liệu</v>
          </cell>
          <cell r="H19" t="str">
            <v>13/03/2026</v>
          </cell>
          <cell r="I19" t="str">
            <v>0982685374</v>
          </cell>
          <cell r="J19" t="str">
            <v>MBBANK</v>
          </cell>
          <cell r="K19" t="str">
            <v>an.dang@medigoapp.com</v>
          </cell>
        </row>
        <row r="20">
          <cell r="C20">
            <v>0</v>
          </cell>
          <cell r="D20">
            <v>0</v>
          </cell>
          <cell r="E20">
            <v>0</v>
          </cell>
          <cell r="F20">
            <v>0</v>
          </cell>
          <cell r="G20">
            <v>0</v>
          </cell>
          <cell r="H20">
            <v>0</v>
          </cell>
          <cell r="I20">
            <v>0</v>
          </cell>
          <cell r="J20">
            <v>0</v>
          </cell>
          <cell r="K20">
            <v>0</v>
          </cell>
        </row>
        <row r="21">
          <cell r="C21" t="str">
            <v>DO VU MY LINH</v>
          </cell>
          <cell r="D21" t="str">
            <v>ĐỖ VŨ MỸ LINH</v>
          </cell>
          <cell r="E21" t="str">
            <v>HĐTV</v>
          </cell>
          <cell r="F21" t="str">
            <v>HR</v>
          </cell>
          <cell r="G21" t="str">
            <v>TP.HCNS</v>
          </cell>
          <cell r="H21" t="str">
            <v>01/04/2026</v>
          </cell>
          <cell r="I21" t="str">
            <v>0909779004</v>
          </cell>
          <cell r="J21" t="str">
            <v>MB Bank</v>
          </cell>
          <cell r="K21" t="str">
            <v>linh.do@medigoapp.com</v>
          </cell>
        </row>
        <row r="22">
          <cell r="C22" t="str">
            <v>MAI TRI DUNG</v>
          </cell>
          <cell r="D22" t="str">
            <v>MAI TRÍ DŨNG</v>
          </cell>
          <cell r="E22" t="str">
            <v>HĐTV</v>
          </cell>
          <cell r="F22" t="str">
            <v>HR</v>
          </cell>
          <cell r="G22" t="str">
            <v>Chuyên viên Tuyển dụng</v>
          </cell>
          <cell r="H22" t="str">
            <v>09/04/2026</v>
          </cell>
          <cell r="I22" t="str">
            <v>108000918951</v>
          </cell>
          <cell r="J22" t="str">
            <v>PVcomBank</v>
          </cell>
          <cell r="K22" t="str">
            <v>dung.mai@medigoapp.com</v>
          </cell>
        </row>
        <row r="23">
          <cell r="C23" t="str">
            <v>HO PHAM MINH TIEN</v>
          </cell>
          <cell r="D23" t="str">
            <v>Hồ Phạm Minh Tiến</v>
          </cell>
          <cell r="E23" t="str">
            <v>HĐTV</v>
          </cell>
          <cell r="F23" t="str">
            <v>HR</v>
          </cell>
          <cell r="G23" t="str">
            <v>TTS Hành chính văn phòng</v>
          </cell>
          <cell r="H23" t="str">
            <v>23/04/2026</v>
          </cell>
          <cell r="I23">
            <v>1016586983</v>
          </cell>
          <cell r="J23" t="str">
            <v>Ngân hàng thương mại cổ phần Ngoại thương Việt Nam (Vietcombank)</v>
          </cell>
          <cell r="K23" t="str">
            <v>tien.ho@medigoapp.com</v>
          </cell>
        </row>
        <row r="24">
          <cell r="D24">
            <v>0</v>
          </cell>
          <cell r="E24">
            <v>0</v>
          </cell>
          <cell r="F24">
            <v>0</v>
          </cell>
          <cell r="G24">
            <v>0</v>
          </cell>
          <cell r="H24">
            <v>0</v>
          </cell>
          <cell r="I24">
            <v>0</v>
          </cell>
          <cell r="J24">
            <v>0</v>
          </cell>
          <cell r="K24">
            <v>0</v>
          </cell>
        </row>
        <row r="25">
          <cell r="C25" t="str">
            <v>Ho Thi Kieu Thu</v>
          </cell>
          <cell r="D25" t="str">
            <v>Hồ Thị Kiều Thu</v>
          </cell>
          <cell r="E25" t="str">
            <v>HĐLĐ</v>
          </cell>
          <cell r="F25" t="str">
            <v>Phòng khám Q.5</v>
          </cell>
          <cell r="G25" t="str">
            <v>Bác sĩ phụ trách chuyên môn</v>
          </cell>
          <cell r="H25" t="str">
            <v>19/01/2026</v>
          </cell>
          <cell r="I25" t="str">
            <v>19034597379016</v>
          </cell>
          <cell r="J25" t="str">
            <v>Techcombank</v>
          </cell>
          <cell r="K25" t="str">
            <v>Tinhnghesy 123@gmail.com</v>
          </cell>
        </row>
        <row r="26">
          <cell r="C26">
            <v>0</v>
          </cell>
          <cell r="D26">
            <v>0</v>
          </cell>
          <cell r="E26">
            <v>0</v>
          </cell>
          <cell r="F26">
            <v>0</v>
          </cell>
          <cell r="G26">
            <v>0</v>
          </cell>
          <cell r="H26">
            <v>0</v>
          </cell>
          <cell r="I26">
            <v>0</v>
          </cell>
          <cell r="J26">
            <v>0</v>
          </cell>
          <cell r="K26">
            <v>0</v>
          </cell>
        </row>
        <row r="27">
          <cell r="C27" t="str">
            <v>Ho Thi Minh Hoa</v>
          </cell>
          <cell r="D27" t="str">
            <v>Hồ Thị Minh Hòa</v>
          </cell>
          <cell r="E27" t="str">
            <v>HĐLĐ</v>
          </cell>
          <cell r="F27" t="str">
            <v>24H</v>
          </cell>
          <cell r="G27" t="str">
            <v>DSBC</v>
          </cell>
          <cell r="H27">
            <v>45352</v>
          </cell>
          <cell r="I27" t="str">
            <v>0051000542226</v>
          </cell>
          <cell r="J27" t="str">
            <v>Vietcombank</v>
          </cell>
          <cell r="K27" t="str">
            <v>medigo.hoa.ho@gmail.com</v>
          </cell>
        </row>
        <row r="28">
          <cell r="C28" t="str">
            <v>Tran Thi Kim Khanh</v>
          </cell>
          <cell r="D28" t="str">
            <v>Trần Thị Kim Khánh</v>
          </cell>
          <cell r="E28" t="str">
            <v>HĐLĐ</v>
          </cell>
          <cell r="F28" t="str">
            <v>24H</v>
          </cell>
          <cell r="G28" t="str">
            <v>DSBC</v>
          </cell>
          <cell r="H28">
            <v>45099</v>
          </cell>
          <cell r="I28" t="str">
            <v>69110000565904</v>
          </cell>
          <cell r="J28" t="str">
            <v>BIDV</v>
          </cell>
          <cell r="K28" t="str">
            <v>medigo.khanh.tran@gmail.com</v>
          </cell>
        </row>
        <row r="29">
          <cell r="C29" t="str">
            <v>Huynh Ngoc Lieu</v>
          </cell>
          <cell r="D29" t="str">
            <v>Huỳnh Ngọc Liểu</v>
          </cell>
          <cell r="E29" t="str">
            <v>HĐLĐ</v>
          </cell>
          <cell r="F29" t="str">
            <v>24H</v>
          </cell>
          <cell r="G29" t="str">
            <v>DSBC</v>
          </cell>
          <cell r="H29">
            <v>45278</v>
          </cell>
          <cell r="I29" t="str">
            <v>0111000173413</v>
          </cell>
          <cell r="J29" t="str">
            <v>Vietcombank CN Cần Thơ</v>
          </cell>
          <cell r="K29" t="str">
            <v>medigo.lieu.huynh@gmail.com</v>
          </cell>
        </row>
        <row r="30">
          <cell r="C30" t="str">
            <v>Pham Nguyen Ngoc Quy</v>
          </cell>
          <cell r="D30" t="str">
            <v>Phạm Nguyễn Ngọc Quý</v>
          </cell>
          <cell r="E30" t="str">
            <v>HĐLĐ</v>
          </cell>
          <cell r="F30" t="str">
            <v>24H</v>
          </cell>
          <cell r="G30" t="str">
            <v>DSBC</v>
          </cell>
          <cell r="H30" t="str">
            <v>01/11/2024</v>
          </cell>
          <cell r="I30" t="str">
            <v>1026764251</v>
          </cell>
          <cell r="J30" t="str">
            <v>Vietcombank</v>
          </cell>
          <cell r="K30" t="str">
            <v>medigo.quy.pham@gmail.com</v>
          </cell>
        </row>
        <row r="31">
          <cell r="C31" t="str">
            <v>Ngo Tran Tuyet Vy</v>
          </cell>
          <cell r="D31" t="str">
            <v>Ngô Trần Tuyết Vy</v>
          </cell>
          <cell r="E31" t="str">
            <v>HĐLĐ</v>
          </cell>
          <cell r="F31" t="str">
            <v>24H</v>
          </cell>
          <cell r="G31" t="str">
            <v>DSBC</v>
          </cell>
          <cell r="H31">
            <v>44743</v>
          </cell>
          <cell r="I31" t="str">
            <v>060260188766</v>
          </cell>
          <cell r="J31" t="str">
            <v>Sacombank</v>
          </cell>
          <cell r="K31" t="str">
            <v>vy.ngo@medigoapp.com</v>
          </cell>
        </row>
        <row r="32">
          <cell r="C32" t="str">
            <v>Ha Ngan Khanh</v>
          </cell>
          <cell r="D32" t="str">
            <v>Hạ Ngân Khánh</v>
          </cell>
          <cell r="E32" t="str">
            <v>HĐLĐ</v>
          </cell>
          <cell r="F32" t="str">
            <v>24H</v>
          </cell>
          <cell r="G32" t="str">
            <v>DSBC</v>
          </cell>
          <cell r="H32" t="str">
            <v>23/06/2025</v>
          </cell>
          <cell r="I32" t="str">
            <v>109873777758</v>
          </cell>
          <cell r="J32" t="str">
            <v>VietinBank</v>
          </cell>
          <cell r="K32" t="str">
            <v>medigo.ngankhanh.ha@gmail.com</v>
          </cell>
        </row>
        <row r="33">
          <cell r="C33">
            <v>0</v>
          </cell>
          <cell r="D33">
            <v>0</v>
          </cell>
          <cell r="E33">
            <v>0</v>
          </cell>
          <cell r="F33">
            <v>0</v>
          </cell>
          <cell r="G33">
            <v>0</v>
          </cell>
          <cell r="H33">
            <v>0</v>
          </cell>
          <cell r="I33">
            <v>0</v>
          </cell>
          <cell r="J33">
            <v>0</v>
          </cell>
          <cell r="K33">
            <v>0</v>
          </cell>
        </row>
        <row r="34">
          <cell r="C34" t="str">
            <v>Pham Thi Nghia Huong</v>
          </cell>
          <cell r="D34" t="str">
            <v>Phạm Thị Nghĩa Hương</v>
          </cell>
          <cell r="E34" t="str">
            <v>HĐLĐ</v>
          </cell>
          <cell r="F34" t="str">
            <v>Đỗ Quang Đẩu</v>
          </cell>
          <cell r="G34" t="str">
            <v>DSBC</v>
          </cell>
          <cell r="H34">
            <v>45575</v>
          </cell>
          <cell r="I34" t="str">
            <v>0968249073</v>
          </cell>
          <cell r="J34" t="str">
            <v>Mb bank</v>
          </cell>
          <cell r="K34" t="str">
            <v>medigo.huong.pham@gmail.com</v>
          </cell>
        </row>
        <row r="35">
          <cell r="C35" t="str">
            <v>Huynh Thi Kim Ngan</v>
          </cell>
          <cell r="D35" t="str">
            <v>Huỳnh Thị Kim Ngân</v>
          </cell>
          <cell r="E35" t="str">
            <v>HĐLĐ</v>
          </cell>
          <cell r="F35" t="str">
            <v>Đỗ Quang Đẩu</v>
          </cell>
          <cell r="G35" t="str">
            <v>DSBC</v>
          </cell>
          <cell r="H35" t="str">
            <v>4/9/2024</v>
          </cell>
          <cell r="I35" t="str">
            <v>00199839396666</v>
          </cell>
          <cell r="J35" t="str">
            <v>MB Bank</v>
          </cell>
          <cell r="K35" t="str">
            <v>medigo.ngan.huynh@gmail.com</v>
          </cell>
        </row>
        <row r="36">
          <cell r="C36" t="str">
            <v>Tran Thien Phat</v>
          </cell>
          <cell r="D36" t="str">
            <v>Trần Thiên Phát</v>
          </cell>
          <cell r="E36" t="str">
            <v>HĐLĐ</v>
          </cell>
          <cell r="F36" t="str">
            <v>Đỗ Quang Đẩu</v>
          </cell>
          <cell r="G36" t="str">
            <v>DSBC</v>
          </cell>
          <cell r="H36" t="str">
            <v>21/07/2025</v>
          </cell>
          <cell r="I36" t="str">
            <v>0345611564</v>
          </cell>
          <cell r="J36" t="str">
            <v>Mbbank</v>
          </cell>
          <cell r="K36" t="str">
            <v>medigo.thienphat.tran@gmail.com</v>
          </cell>
        </row>
        <row r="37">
          <cell r="C37" t="str">
            <v>Ngo Thi Thanh Tham</v>
          </cell>
          <cell r="D37" t="str">
            <v>Ngô Thị Thanh Thắm</v>
          </cell>
          <cell r="E37" t="str">
            <v>HĐLĐ</v>
          </cell>
          <cell r="F37" t="str">
            <v>Đỗ Quang Đẩu</v>
          </cell>
          <cell r="G37" t="str">
            <v>CHT</v>
          </cell>
          <cell r="H37">
            <v>45524</v>
          </cell>
          <cell r="I37" t="str">
            <v>0431000219840</v>
          </cell>
          <cell r="J37" t="str">
            <v>Vietcombank</v>
          </cell>
          <cell r="K37" t="str">
            <v>medigo.tham.ngo@gmail.com</v>
          </cell>
        </row>
        <row r="38">
          <cell r="C38" t="str">
            <v>Hoang Thanh Thuy</v>
          </cell>
          <cell r="D38" t="str">
            <v>Hoàng Thanh Thủy</v>
          </cell>
          <cell r="E38" t="str">
            <v>HĐLĐ</v>
          </cell>
          <cell r="F38" t="str">
            <v>Đỗ Quang Đẩu</v>
          </cell>
          <cell r="G38" t="str">
            <v>DSBC</v>
          </cell>
          <cell r="H38" t="str">
            <v>27/10/2025</v>
          </cell>
          <cell r="I38" t="str">
            <v>615704060127761</v>
          </cell>
          <cell r="J38" t="str">
            <v>VIB</v>
          </cell>
          <cell r="K38" t="str">
            <v>thuy.hoang@medigoapp.com</v>
          </cell>
        </row>
        <row r="39">
          <cell r="C39" t="str">
            <v>Le Thi Huyen Tran</v>
          </cell>
          <cell r="D39" t="str">
            <v>Lê Thị Huyền Trân</v>
          </cell>
          <cell r="E39" t="str">
            <v>HĐLĐ</v>
          </cell>
          <cell r="F39" t="str">
            <v>Đỗ Quang Đẩu</v>
          </cell>
          <cell r="G39" t="str">
            <v>DSBC</v>
          </cell>
          <cell r="H39">
            <v>45510</v>
          </cell>
          <cell r="I39" t="str">
            <v>03130767201</v>
          </cell>
          <cell r="J39" t="str">
            <v>Tiên Phong Bank</v>
          </cell>
          <cell r="K39" t="str">
            <v>medigo.tran.le@gmail.com</v>
          </cell>
        </row>
        <row r="40">
          <cell r="C40" t="str">
            <v>Nguyen Thi Phuong Linh</v>
          </cell>
          <cell r="D40" t="str">
            <v>Nguyễn Thị Phương Linh</v>
          </cell>
          <cell r="E40" t="str">
            <v>HĐTV</v>
          </cell>
          <cell r="F40" t="str">
            <v>Đỗ Quang Đẩu</v>
          </cell>
          <cell r="G40" t="str">
            <v>DSTV</v>
          </cell>
          <cell r="H40" t="str">
            <v>16/3/2026</v>
          </cell>
          <cell r="I40" t="str">
            <v>104872776864</v>
          </cell>
          <cell r="J40" t="str">
            <v>VietinBank</v>
          </cell>
          <cell r="K40" t="str">
            <v>linh.nguyen@medigoapp.com</v>
          </cell>
        </row>
        <row r="41">
          <cell r="C41" t="str">
            <v>Tong Xuan Giang</v>
          </cell>
          <cell r="D41" t="str">
            <v>Tống Xuân Giang</v>
          </cell>
          <cell r="E41" t="str">
            <v>HĐTV</v>
          </cell>
          <cell r="F41" t="str">
            <v>Đỗ Quang Đẩu</v>
          </cell>
          <cell r="G41" t="str">
            <v>DSTV</v>
          </cell>
          <cell r="H41" t="str">
            <v>10/3/2026</v>
          </cell>
          <cell r="I41" t="str">
            <v>0121000876739</v>
          </cell>
          <cell r="J41" t="str">
            <v>Vietcombank</v>
          </cell>
          <cell r="K41" t="str">
            <v>giang.tong@medigoapp.com</v>
          </cell>
        </row>
        <row r="42">
          <cell r="C42">
            <v>0</v>
          </cell>
          <cell r="D42">
            <v>0</v>
          </cell>
          <cell r="E42">
            <v>0</v>
          </cell>
          <cell r="F42">
            <v>0</v>
          </cell>
          <cell r="G42">
            <v>0</v>
          </cell>
          <cell r="H42">
            <v>0</v>
          </cell>
          <cell r="I42">
            <v>0</v>
          </cell>
          <cell r="J42">
            <v>0</v>
          </cell>
          <cell r="K42">
            <v>0</v>
          </cell>
        </row>
        <row r="43">
          <cell r="C43" t="str">
            <v>Tran Le Quynh Huong</v>
          </cell>
          <cell r="D43" t="str">
            <v>Trần Lê Quỳnh Hương</v>
          </cell>
          <cell r="E43" t="str">
            <v>HĐCTV</v>
          </cell>
          <cell r="F43" t="str">
            <v>Minh Châu</v>
          </cell>
          <cell r="G43" t="str">
            <v>DSHV</v>
          </cell>
          <cell r="H43" t="str">
            <v>24/11/2025</v>
          </cell>
          <cell r="I43" t="str">
            <v>21731287</v>
          </cell>
          <cell r="J43" t="str">
            <v>ACB</v>
          </cell>
          <cell r="K43" t="str">
            <v>huong.tran@medigoapp.com</v>
          </cell>
        </row>
        <row r="44">
          <cell r="C44" t="str">
            <v>Thai Thuy Linh</v>
          </cell>
          <cell r="D44" t="str">
            <v>Thái Thùy Linh</v>
          </cell>
          <cell r="E44" t="str">
            <v>HĐLĐ</v>
          </cell>
          <cell r="F44" t="str">
            <v>Minh Châu</v>
          </cell>
          <cell r="G44" t="str">
            <v>CHT</v>
          </cell>
          <cell r="H44">
            <v>44644</v>
          </cell>
          <cell r="I44" t="str">
            <v>070077077837</v>
          </cell>
          <cell r="J44" t="str">
            <v>Sacombank</v>
          </cell>
          <cell r="K44" t="str">
            <v>medigo.linh.thai@gmail.com</v>
          </cell>
        </row>
        <row r="45">
          <cell r="C45" t="str">
            <v>Trinh Thi Phuong</v>
          </cell>
          <cell r="D45" t="str">
            <v>Trịnh Thị Phượng</v>
          </cell>
          <cell r="E45" t="str">
            <v>HĐLĐ</v>
          </cell>
          <cell r="F45" t="str">
            <v>Minh Châu</v>
          </cell>
          <cell r="G45" t="str">
            <v>DSBC</v>
          </cell>
          <cell r="H45">
            <v>45096</v>
          </cell>
          <cell r="I45" t="str">
            <v>10200014211025</v>
          </cell>
          <cell r="J45" t="str">
            <v>Đông Nam Á (Seabank)</v>
          </cell>
          <cell r="K45" t="str">
            <v>medigo.phuong.trinh@gmail.com</v>
          </cell>
        </row>
        <row r="46">
          <cell r="C46" t="str">
            <v>Phan Cong Vu Tai</v>
          </cell>
          <cell r="D46" t="str">
            <v>Phan Công Vũ Tài</v>
          </cell>
          <cell r="E46" t="str">
            <v>HĐLĐ</v>
          </cell>
          <cell r="F46" t="str">
            <v>Minh Châu</v>
          </cell>
          <cell r="G46" t="str">
            <v>DSBC</v>
          </cell>
          <cell r="H46" t="str">
            <v>26/01/2026</v>
          </cell>
          <cell r="I46" t="str">
            <v>02446989901</v>
          </cell>
          <cell r="J46" t="str">
            <v>Tp Bank</v>
          </cell>
          <cell r="K46" t="str">
            <v>tai.phan@medigoapp.com</v>
          </cell>
        </row>
        <row r="47">
          <cell r="C47" t="str">
            <v>Doan Quoc Tam</v>
          </cell>
          <cell r="D47" t="str">
            <v>Đoàn Quốc Tâm</v>
          </cell>
          <cell r="E47" t="str">
            <v>HĐLĐ</v>
          </cell>
          <cell r="F47" t="str">
            <v>Minh Châu</v>
          </cell>
          <cell r="G47" t="str">
            <v>DSBC</v>
          </cell>
          <cell r="H47" t="str">
            <v>25/3/2024</v>
          </cell>
          <cell r="I47" t="str">
            <v>23241857</v>
          </cell>
          <cell r="J47" t="str">
            <v>ACB</v>
          </cell>
          <cell r="K47" t="str">
            <v>medigo.tam.doan@gmail.com</v>
          </cell>
        </row>
        <row r="48">
          <cell r="C48" t="str">
            <v>Nguyen Tri Nghia</v>
          </cell>
          <cell r="D48" t="str">
            <v>Nguyễn Trí Nghĩa</v>
          </cell>
          <cell r="E48" t="str">
            <v>HĐLĐ</v>
          </cell>
          <cell r="F48" t="str">
            <v>Minh Châu</v>
          </cell>
          <cell r="G48" t="str">
            <v>DSBC</v>
          </cell>
          <cell r="H48">
            <v>45439</v>
          </cell>
          <cell r="I48" t="str">
            <v>0251002787705</v>
          </cell>
          <cell r="J48" t="str">
            <v>Vietcombank</v>
          </cell>
          <cell r="K48" t="str">
            <v>medigo.nghia.nguyen@gmail.com</v>
          </cell>
        </row>
        <row r="49">
          <cell r="C49" t="str">
            <v>Nguyen Truc Linh</v>
          </cell>
          <cell r="D49" t="str">
            <v>Nguyễn Trúc Linh</v>
          </cell>
          <cell r="E49" t="str">
            <v>HĐLĐ</v>
          </cell>
          <cell r="F49" t="str">
            <v>Minh Châu</v>
          </cell>
          <cell r="G49" t="str">
            <v>DSBC</v>
          </cell>
          <cell r="H49" t="str">
            <v>26/04/2025</v>
          </cell>
          <cell r="I49" t="str">
            <v>109006916698</v>
          </cell>
          <cell r="J49" t="str">
            <v>Vietinbank</v>
          </cell>
          <cell r="K49" t="str">
            <v>medigo.truclinh.nguyen@gmail.com</v>
          </cell>
        </row>
        <row r="50">
          <cell r="C50">
            <v>0</v>
          </cell>
          <cell r="D50">
            <v>0</v>
          </cell>
          <cell r="E50">
            <v>0</v>
          </cell>
          <cell r="F50">
            <v>0</v>
          </cell>
          <cell r="G50">
            <v>0</v>
          </cell>
          <cell r="H50">
            <v>0</v>
          </cell>
          <cell r="I50">
            <v>0</v>
          </cell>
          <cell r="J50">
            <v>0</v>
          </cell>
          <cell r="K50">
            <v>0</v>
          </cell>
        </row>
        <row r="51">
          <cell r="C51" t="str">
            <v>PHAM VAN LONG</v>
          </cell>
          <cell r="D51" t="str">
            <v>PHẠM VĂN LONG</v>
          </cell>
          <cell r="E51" t="str">
            <v>HĐTV</v>
          </cell>
          <cell r="F51" t="str">
            <v>Nam Hòa</v>
          </cell>
          <cell r="G51" t="str">
            <v>DSTV</v>
          </cell>
          <cell r="H51" t="str">
            <v>03/4/2026</v>
          </cell>
          <cell r="I51" t="str">
            <v>7351192058</v>
          </cell>
          <cell r="J51" t="str">
            <v>BIDV</v>
          </cell>
          <cell r="K51" t="str">
            <v>long.pham@medigoapp.com</v>
          </cell>
        </row>
        <row r="52">
          <cell r="C52" t="str">
            <v>Pham Thi Kieu Diem</v>
          </cell>
          <cell r="D52" t="str">
            <v>Phạm Thị Kiều Diễm</v>
          </cell>
          <cell r="E52" t="str">
            <v>HĐLĐ</v>
          </cell>
          <cell r="F52" t="str">
            <v>Nam Hòa</v>
          </cell>
          <cell r="G52" t="str">
            <v>DSBC</v>
          </cell>
          <cell r="H52" t="str">
            <v>01/04/2025</v>
          </cell>
          <cell r="I52" t="str">
            <v>0110137819</v>
          </cell>
          <cell r="J52" t="str">
            <v>Vikkibank (dongabank)</v>
          </cell>
          <cell r="K52" t="str">
            <v>medigo.diem.pham@gmail.com</v>
          </cell>
        </row>
        <row r="53">
          <cell r="C53" t="str">
            <v>Do Thi Thu Huong</v>
          </cell>
          <cell r="D53" t="str">
            <v>Đỗ Thị Thu Hương</v>
          </cell>
          <cell r="E53" t="str">
            <v>HĐLĐ</v>
          </cell>
          <cell r="F53" t="str">
            <v>Nam Hòa</v>
          </cell>
          <cell r="G53" t="str">
            <v>DSBC</v>
          </cell>
          <cell r="H53" t="str">
            <v>19/08/2025</v>
          </cell>
          <cell r="I53" t="str">
            <v>9903670079</v>
          </cell>
          <cell r="J53" t="str">
            <v>Vietcombank</v>
          </cell>
          <cell r="K53" t="str">
            <v>huong.do@medigoapp.com</v>
          </cell>
        </row>
        <row r="54">
          <cell r="C54" t="str">
            <v>Mai Ngoc Oanh</v>
          </cell>
          <cell r="D54" t="str">
            <v>Mai Ngọc Oanh</v>
          </cell>
          <cell r="E54" t="str">
            <v>HĐLĐ</v>
          </cell>
          <cell r="F54" t="str">
            <v>Nam Hòa</v>
          </cell>
          <cell r="G54" t="str">
            <v>DSBC</v>
          </cell>
          <cell r="H54" t="str">
            <v>23/06/2025</v>
          </cell>
          <cell r="I54" t="str">
            <v>90373224900</v>
          </cell>
          <cell r="J54" t="str">
            <v>MB bank</v>
          </cell>
          <cell r="K54" t="str">
            <v>medigo.oanh.mai@gmail.com</v>
          </cell>
        </row>
        <row r="55">
          <cell r="C55" t="str">
            <v>Ha Ngan Khanh</v>
          </cell>
          <cell r="D55" t="str">
            <v>Hạ Ngân Khánh</v>
          </cell>
          <cell r="E55" t="str">
            <v>HĐLĐ</v>
          </cell>
          <cell r="F55" t="str">
            <v>Nam Hòa</v>
          </cell>
          <cell r="G55" t="str">
            <v>DSBC</v>
          </cell>
          <cell r="H55" t="str">
            <v>23/06/2025</v>
          </cell>
          <cell r="I55" t="str">
            <v>109873777758</v>
          </cell>
          <cell r="J55" t="str">
            <v>VietinBank</v>
          </cell>
          <cell r="K55" t="str">
            <v>medigo.ngankhanh.ha@gmail.com</v>
          </cell>
        </row>
        <row r="56">
          <cell r="C56" t="str">
            <v>Phan Cong Vu Tai</v>
          </cell>
          <cell r="D56" t="str">
            <v>Phan Công Vũ Tài</v>
          </cell>
          <cell r="E56" t="str">
            <v>HĐLĐ</v>
          </cell>
          <cell r="F56" t="str">
            <v>Nam Hòa</v>
          </cell>
          <cell r="G56" t="str">
            <v>DSBC</v>
          </cell>
          <cell r="H56" t="str">
            <v>26/01/2026</v>
          </cell>
          <cell r="I56" t="str">
            <v>02446989901</v>
          </cell>
          <cell r="J56" t="str">
            <v>Tp Bank</v>
          </cell>
          <cell r="K56" t="str">
            <v>tai.phan@medigoapp.com</v>
          </cell>
        </row>
        <row r="57">
          <cell r="C57" t="str">
            <v>Tran Thi Anh Nguyet</v>
          </cell>
          <cell r="D57" t="str">
            <v>Trần Thị Ánh Nguyệt</v>
          </cell>
          <cell r="E57" t="str">
            <v>HĐTV</v>
          </cell>
          <cell r="F57" t="str">
            <v>Nam Hòa</v>
          </cell>
          <cell r="G57" t="str">
            <v>DSTV</v>
          </cell>
          <cell r="H57" t="str">
            <v>13/3/2026</v>
          </cell>
          <cell r="I57" t="str">
            <v>19035042801010</v>
          </cell>
          <cell r="J57" t="str">
            <v>techcombank - chi nhánh Bình Đăng</v>
          </cell>
          <cell r="K57" t="str">
            <v>nguyet.tran@medigoapp.com</v>
          </cell>
        </row>
        <row r="58">
          <cell r="C58">
            <v>0</v>
          </cell>
          <cell r="D58">
            <v>0</v>
          </cell>
          <cell r="E58">
            <v>0</v>
          </cell>
          <cell r="F58">
            <v>0</v>
          </cell>
          <cell r="G58">
            <v>0</v>
          </cell>
          <cell r="H58">
            <v>0</v>
          </cell>
          <cell r="I58">
            <v>0</v>
          </cell>
          <cell r="J58">
            <v>0</v>
          </cell>
          <cell r="K58">
            <v>0</v>
          </cell>
        </row>
        <row r="59">
          <cell r="C59" t="str">
            <v>Nguyen Thi Hong Hanh</v>
          </cell>
          <cell r="D59" t="str">
            <v>Nguyễn Thị Hồng Hạnh</v>
          </cell>
          <cell r="E59" t="str">
            <v>HĐLĐ</v>
          </cell>
          <cell r="F59" t="str">
            <v>Nguyễn Chí Thanh</v>
          </cell>
          <cell r="G59" t="str">
            <v>DSBC</v>
          </cell>
          <cell r="H59">
            <v>45502</v>
          </cell>
          <cell r="I59" t="str">
            <v>19036469088011</v>
          </cell>
          <cell r="J59" t="str">
            <v>Techcombank</v>
          </cell>
          <cell r="K59" t="str">
            <v>medigo.honghanh.nguyen@gmail.com</v>
          </cell>
        </row>
        <row r="60">
          <cell r="C60" t="str">
            <v>Nguyen Truc Linh</v>
          </cell>
          <cell r="D60" t="str">
            <v>Nguyễn Trúc Linh</v>
          </cell>
          <cell r="E60" t="str">
            <v>HĐLĐ</v>
          </cell>
          <cell r="F60" t="str">
            <v>Nguyễn Chí Thanh</v>
          </cell>
          <cell r="G60" t="str">
            <v>DSBC</v>
          </cell>
          <cell r="H60" t="str">
            <v>26/04/2025</v>
          </cell>
          <cell r="I60" t="str">
            <v>109006916698</v>
          </cell>
          <cell r="J60" t="str">
            <v>Vietinbank</v>
          </cell>
          <cell r="K60" t="str">
            <v>medigo.truclinh.nguyen@gmail.com</v>
          </cell>
        </row>
        <row r="61">
          <cell r="C61" t="str">
            <v>Do Thi Phuong Thao</v>
          </cell>
          <cell r="D61" t="str">
            <v>Đỗ Thị Phương Thảo</v>
          </cell>
          <cell r="E61" t="str">
            <v>HĐLĐ</v>
          </cell>
          <cell r="F61" t="str">
            <v>Nguyễn Chí Thanh</v>
          </cell>
          <cell r="G61" t="str">
            <v>DSBC</v>
          </cell>
          <cell r="H61" t="str">
            <v>19/04/2025</v>
          </cell>
          <cell r="I61" t="str">
            <v>0561000503731</v>
          </cell>
          <cell r="J61" t="str">
            <v>Vietcombank</v>
          </cell>
          <cell r="K61" t="str">
            <v>medigo.thao.do@gmail.com</v>
          </cell>
        </row>
        <row r="62">
          <cell r="C62" t="str">
            <v>Le Thi Quynh Tram</v>
          </cell>
          <cell r="D62" t="str">
            <v>Lê Thị Quỳnh Trâm</v>
          </cell>
          <cell r="E62" t="str">
            <v>HĐLĐ</v>
          </cell>
          <cell r="F62" t="str">
            <v>Nguyễn Chí Thanh</v>
          </cell>
          <cell r="G62" t="str">
            <v>CHT</v>
          </cell>
          <cell r="H62" t="str">
            <v>18/08/2025</v>
          </cell>
          <cell r="I62" t="str">
            <v>6321205302943</v>
          </cell>
          <cell r="J62" t="str">
            <v>AGRIBANK</v>
          </cell>
          <cell r="K62" t="str">
            <v>tram.le@medigoapp.com</v>
          </cell>
        </row>
        <row r="63">
          <cell r="C63" t="str">
            <v>Ho Tan Nguyen</v>
          </cell>
          <cell r="D63" t="str">
            <v>Hồ Tấn Nguyên</v>
          </cell>
          <cell r="E63" t="str">
            <v>HĐTV</v>
          </cell>
          <cell r="F63" t="str">
            <v>Nguyễn Chí Thanh</v>
          </cell>
          <cell r="G63" t="str">
            <v>DSTV</v>
          </cell>
          <cell r="H63" t="str">
            <v>20/3/2026</v>
          </cell>
          <cell r="I63" t="str">
            <v>1303032027</v>
          </cell>
          <cell r="J63" t="str">
            <v>BIDV</v>
          </cell>
          <cell r="K63" t="str">
            <v>nguyen.ho@medigoapp.com</v>
          </cell>
        </row>
        <row r="64">
          <cell r="C64" t="str">
            <v>Ha Ngan Khanh</v>
          </cell>
          <cell r="D64" t="str">
            <v>Hạ Ngân Khánh</v>
          </cell>
          <cell r="E64" t="str">
            <v>HĐLĐ</v>
          </cell>
          <cell r="F64" t="str">
            <v>Nguyễn Chí Thanh</v>
          </cell>
          <cell r="G64" t="str">
            <v>DSBC</v>
          </cell>
          <cell r="H64" t="str">
            <v>23/06/2025</v>
          </cell>
          <cell r="I64" t="str">
            <v>109873777758</v>
          </cell>
          <cell r="J64" t="str">
            <v>VietinBank</v>
          </cell>
          <cell r="K64" t="str">
            <v>medigo.ngankhanh.ha@gmail.com</v>
          </cell>
        </row>
        <row r="65">
          <cell r="C65" t="str">
            <v>Nguyen Tri Nghia</v>
          </cell>
          <cell r="D65" t="str">
            <v>Nguyễn Trí Nghĩa</v>
          </cell>
          <cell r="E65" t="str">
            <v>HĐLĐ</v>
          </cell>
          <cell r="F65" t="str">
            <v>Nguyễn Chí Thanh</v>
          </cell>
          <cell r="G65" t="str">
            <v>DSBC</v>
          </cell>
          <cell r="H65">
            <v>45439</v>
          </cell>
          <cell r="I65" t="str">
            <v>0251002787705</v>
          </cell>
          <cell r="J65" t="str">
            <v>Vietcombank</v>
          </cell>
          <cell r="K65" t="str">
            <v>medigo.nghia.nguyen@gmail.com</v>
          </cell>
        </row>
        <row r="66">
          <cell r="C66" t="str">
            <v>Pham Thi Nghia Huong</v>
          </cell>
          <cell r="D66" t="str">
            <v>Phạm Thị Nghĩa Hương</v>
          </cell>
          <cell r="E66" t="str">
            <v>HĐLĐ</v>
          </cell>
          <cell r="F66" t="str">
            <v>Nguyễn Chí Thanh</v>
          </cell>
          <cell r="G66" t="str">
            <v>DSBC</v>
          </cell>
          <cell r="H66">
            <v>45575</v>
          </cell>
          <cell r="I66" t="str">
            <v>0968249073</v>
          </cell>
          <cell r="J66" t="str">
            <v>Mb bank</v>
          </cell>
          <cell r="K66" t="str">
            <v>medigo.huong.pham@gmail.com</v>
          </cell>
        </row>
        <row r="67">
          <cell r="C67" t="str">
            <v>Tran Hoang Khanh</v>
          </cell>
          <cell r="D67" t="str">
            <v>Trần Hoàng Khánh</v>
          </cell>
          <cell r="E67" t="str">
            <v>HĐLĐ</v>
          </cell>
          <cell r="F67" t="str">
            <v>Nguyễn Chí Thanh</v>
          </cell>
          <cell r="G67" t="str">
            <v>DSBC</v>
          </cell>
          <cell r="H67" t="str">
            <v>02/06/2025</v>
          </cell>
          <cell r="I67" t="str">
            <v>0985967065</v>
          </cell>
          <cell r="J67" t="str">
            <v>Tp Bank</v>
          </cell>
          <cell r="K67" t="str">
            <v>medigo.hoangkhanh.tran@gmail.com</v>
          </cell>
        </row>
        <row r="68">
          <cell r="C68">
            <v>0</v>
          </cell>
          <cell r="D68">
            <v>0</v>
          </cell>
          <cell r="E68">
            <v>0</v>
          </cell>
          <cell r="F68">
            <v>0</v>
          </cell>
          <cell r="G68">
            <v>0</v>
          </cell>
          <cell r="H68">
            <v>0</v>
          </cell>
          <cell r="I68">
            <v>0</v>
          </cell>
          <cell r="J68">
            <v>0</v>
          </cell>
          <cell r="K68">
            <v>0</v>
          </cell>
        </row>
        <row r="69">
          <cell r="C69" t="str">
            <v>Tran Thanh Dat</v>
          </cell>
          <cell r="D69" t="str">
            <v>Trần Thành Đạt</v>
          </cell>
          <cell r="E69" t="str">
            <v>HĐLĐ</v>
          </cell>
          <cell r="F69" t="str">
            <v>Nguyễn Thị Thập</v>
          </cell>
          <cell r="G69" t="str">
            <v>DSBC</v>
          </cell>
          <cell r="H69" t="str">
            <v>21/07/2025</v>
          </cell>
          <cell r="I69" t="str">
            <v>0621000445313</v>
          </cell>
          <cell r="J69" t="str">
            <v>Vietcombank</v>
          </cell>
          <cell r="K69" t="str">
            <v>medigo.thanhdat.tran@gmail.com</v>
          </cell>
        </row>
        <row r="70">
          <cell r="C70" t="str">
            <v>Trieu Thi Ngoc Ly</v>
          </cell>
          <cell r="D70" t="str">
            <v>Triệu Thị Ngọc Lý</v>
          </cell>
          <cell r="E70" t="str">
            <v>HĐLĐ</v>
          </cell>
          <cell r="F70" t="str">
            <v>Nguyễn Thị Thập</v>
          </cell>
          <cell r="G70" t="str">
            <v>CHT</v>
          </cell>
          <cell r="H70">
            <v>45194</v>
          </cell>
          <cell r="I70" t="str">
            <v>0989442883</v>
          </cell>
          <cell r="J70" t="str">
            <v>MB BANK</v>
          </cell>
          <cell r="K70" t="str">
            <v>medigo.ly.trieu@gmail.com</v>
          </cell>
        </row>
        <row r="71">
          <cell r="C71" t="str">
            <v>Cao Trong Nhan</v>
          </cell>
          <cell r="D71" t="str">
            <v>Cao Trọng Nhân</v>
          </cell>
          <cell r="E71" t="str">
            <v>HĐLĐ</v>
          </cell>
          <cell r="F71" t="str">
            <v>Nguyễn Thị Thập</v>
          </cell>
          <cell r="G71" t="str">
            <v>DSBC</v>
          </cell>
          <cell r="H71" t="str">
            <v>18/12/2025</v>
          </cell>
          <cell r="I71" t="str">
            <v>109868265987</v>
          </cell>
          <cell r="J71" t="str">
            <v>Vietinbank</v>
          </cell>
          <cell r="K71" t="str">
            <v>nhan.cao@medigoapp.com</v>
          </cell>
        </row>
        <row r="72">
          <cell r="C72" t="str">
            <v>Nguyen Cao Huyen Thanh</v>
          </cell>
          <cell r="D72" t="str">
            <v>Nguyễn Cao Huyền Thanh</v>
          </cell>
          <cell r="E72" t="str">
            <v>HĐCTV</v>
          </cell>
          <cell r="F72" t="str">
            <v>Nguyễn Thị Thập</v>
          </cell>
          <cell r="G72" t="str">
            <v>DSHV</v>
          </cell>
          <cell r="H72" t="str">
            <v>12/12/2025</v>
          </cell>
          <cell r="I72" t="str">
            <v>9942733393</v>
          </cell>
          <cell r="J72" t="str">
            <v>Vietcombank</v>
          </cell>
          <cell r="K72" t="str">
            <v>thanh.nguyen@medigoapp.com</v>
          </cell>
        </row>
        <row r="73">
          <cell r="C73" t="str">
            <v>Nguyen Kim Xuan</v>
          </cell>
          <cell r="D73" t="str">
            <v>Nguyễn Kim Xuân</v>
          </cell>
          <cell r="E73" t="str">
            <v>HĐLĐ</v>
          </cell>
          <cell r="F73" t="str">
            <v>Nguyễn Thị Thập</v>
          </cell>
          <cell r="G73" t="str">
            <v>DSBC</v>
          </cell>
          <cell r="H73">
            <v>45131</v>
          </cell>
          <cell r="I73" t="str">
            <v>03831562501</v>
          </cell>
          <cell r="J73" t="str">
            <v>TP Bank</v>
          </cell>
          <cell r="K73" t="str">
            <v>medigo.xuan.nguyen@gmail.com</v>
          </cell>
        </row>
        <row r="74">
          <cell r="C74" t="str">
            <v>Nguyen Tri Nghia</v>
          </cell>
          <cell r="D74" t="str">
            <v>Nguyễn Trí Nghĩa</v>
          </cell>
          <cell r="E74" t="str">
            <v>HĐLĐ</v>
          </cell>
          <cell r="F74" t="str">
            <v>Nguyễn Thị Thập</v>
          </cell>
          <cell r="G74" t="str">
            <v>DSBC</v>
          </cell>
          <cell r="H74">
            <v>45439</v>
          </cell>
          <cell r="I74" t="str">
            <v>0251002787705</v>
          </cell>
          <cell r="J74" t="str">
            <v>Vietcombank</v>
          </cell>
          <cell r="K74" t="str">
            <v>medigo.nghia.nguyen@gmail.com</v>
          </cell>
        </row>
        <row r="75">
          <cell r="C75">
            <v>0</v>
          </cell>
          <cell r="D75">
            <v>0</v>
          </cell>
          <cell r="E75">
            <v>0</v>
          </cell>
          <cell r="F75">
            <v>0</v>
          </cell>
          <cell r="G75">
            <v>0</v>
          </cell>
          <cell r="H75">
            <v>0</v>
          </cell>
          <cell r="I75">
            <v>0</v>
          </cell>
          <cell r="J75">
            <v>0</v>
          </cell>
          <cell r="K75">
            <v>0</v>
          </cell>
        </row>
        <row r="76">
          <cell r="C76" t="str">
            <v>Nguyen Thi Huong Giang</v>
          </cell>
          <cell r="D76" t="str">
            <v>Nguyễn Thị Hương Giang</v>
          </cell>
          <cell r="E76" t="str">
            <v>HĐLĐ</v>
          </cell>
          <cell r="F76" t="str">
            <v>Nguyễn Văn Quá</v>
          </cell>
          <cell r="G76" t="str">
            <v>DSBC</v>
          </cell>
          <cell r="H76">
            <v>45544</v>
          </cell>
          <cell r="I76" t="str">
            <v>1028255437</v>
          </cell>
          <cell r="J76" t="str">
            <v>Vietcombank</v>
          </cell>
          <cell r="K76" t="str">
            <v>medigo.giang.nguyen@gmail.com</v>
          </cell>
        </row>
        <row r="77">
          <cell r="C77" t="str">
            <v>Nguyen Thi Thu Huyen</v>
          </cell>
          <cell r="D77" t="str">
            <v>Nguyễn Thị Thu Huyền</v>
          </cell>
          <cell r="E77" t="str">
            <v>HĐLĐ</v>
          </cell>
          <cell r="F77" t="str">
            <v>Nguyễn Văn Quá</v>
          </cell>
          <cell r="G77" t="str">
            <v>DSBC</v>
          </cell>
          <cell r="H77" t="str">
            <v>24/06/2025</v>
          </cell>
          <cell r="I77" t="str">
            <v>0964455650</v>
          </cell>
          <cell r="J77" t="str">
            <v>Sacombank</v>
          </cell>
          <cell r="K77" t="str">
            <v>medigo.thuhuyen.nguyen@gmail.com</v>
          </cell>
        </row>
        <row r="78">
          <cell r="C78" t="str">
            <v>Ho Ngoc Ly</v>
          </cell>
          <cell r="D78" t="str">
            <v>Hồ Ngọc Lý</v>
          </cell>
          <cell r="E78" t="str">
            <v>HĐLĐ</v>
          </cell>
          <cell r="F78" t="str">
            <v>Nguyễn Văn Quá</v>
          </cell>
          <cell r="G78" t="str">
            <v>DSBC</v>
          </cell>
          <cell r="H78" t="str">
            <v>08/07/2024</v>
          </cell>
          <cell r="I78" t="str">
            <v>0081765868686</v>
          </cell>
          <cell r="J78" t="str">
            <v>MB bank</v>
          </cell>
          <cell r="K78" t="str">
            <v>medigo.ly.ho@gmail.com</v>
          </cell>
        </row>
        <row r="79">
          <cell r="C79" t="str">
            <v>Vo Ngoc Giau Sang</v>
          </cell>
          <cell r="D79" t="str">
            <v>Võ Ngọc Giàu Sang</v>
          </cell>
          <cell r="E79" t="str">
            <v>HĐLĐ</v>
          </cell>
          <cell r="F79" t="str">
            <v>Nguyễn Văn Quá</v>
          </cell>
          <cell r="G79" t="str">
            <v>CHT</v>
          </cell>
          <cell r="H79" t="str">
            <v>08/07/2024</v>
          </cell>
          <cell r="I79" t="str">
            <v>04015933001</v>
          </cell>
          <cell r="J79" t="str">
            <v>TP bank</v>
          </cell>
          <cell r="K79" t="str">
            <v>medigo.sang.vo@gmail.com</v>
          </cell>
        </row>
        <row r="80">
          <cell r="C80" t="str">
            <v>Van Minh Tri</v>
          </cell>
          <cell r="D80" t="str">
            <v>Văn Minh Trí</v>
          </cell>
          <cell r="E80" t="str">
            <v>HĐCTV</v>
          </cell>
          <cell r="F80" t="str">
            <v>Nguyễn Văn Quá</v>
          </cell>
          <cell r="G80" t="str">
            <v>DSHV</v>
          </cell>
          <cell r="H80" t="str">
            <v>19/01/2026</v>
          </cell>
          <cell r="I80" t="str">
            <v>0843630854</v>
          </cell>
          <cell r="J80" t="str">
            <v>Mb bank</v>
          </cell>
          <cell r="K80" t="str">
            <v>tri.van@medigoapp.com</v>
          </cell>
        </row>
        <row r="81">
          <cell r="C81">
            <v>0</v>
          </cell>
          <cell r="D81">
            <v>0</v>
          </cell>
          <cell r="E81">
            <v>0</v>
          </cell>
          <cell r="F81">
            <v>0</v>
          </cell>
          <cell r="G81">
            <v>0</v>
          </cell>
          <cell r="H81">
            <v>0</v>
          </cell>
          <cell r="I81">
            <v>0</v>
          </cell>
          <cell r="J81">
            <v>0</v>
          </cell>
          <cell r="K81">
            <v>0</v>
          </cell>
        </row>
        <row r="82">
          <cell r="C82" t="str">
            <v>Cu Thi Tuong Vy</v>
          </cell>
          <cell r="D82" t="str">
            <v>Cù Thị Tường Vy</v>
          </cell>
          <cell r="E82" t="str">
            <v>HĐTV</v>
          </cell>
          <cell r="F82" t="str">
            <v>Rạch Bùng Binh</v>
          </cell>
          <cell r="G82" t="str">
            <v>Q.CHT</v>
          </cell>
          <cell r="H82" t="str">
            <v>16/3/2026</v>
          </cell>
          <cell r="I82" t="str">
            <v>0071000937911</v>
          </cell>
          <cell r="J82" t="str">
            <v>Vietcombank</v>
          </cell>
          <cell r="K82" t="str">
            <v>vy.cu@medigoapp.com</v>
          </cell>
        </row>
        <row r="83">
          <cell r="C83" t="str">
            <v>Huynh Thi Hue Hien</v>
          </cell>
          <cell r="D83" t="str">
            <v>Huỳnh Thị Huệ Hiền</v>
          </cell>
          <cell r="E83" t="str">
            <v>HĐLĐ</v>
          </cell>
          <cell r="F83" t="str">
            <v>Rạch Bùng Binh</v>
          </cell>
          <cell r="G83" t="str">
            <v>DSBC</v>
          </cell>
          <cell r="H83" t="str">
            <v>01/11/2024</v>
          </cell>
          <cell r="I83" t="str">
            <v>0421000443270</v>
          </cell>
          <cell r="J83" t="str">
            <v>VietComBank</v>
          </cell>
          <cell r="K83" t="str">
            <v>medigo.hien.huynh@gmail.com</v>
          </cell>
        </row>
        <row r="84">
          <cell r="C84" t="str">
            <v>Nguyen Thi Phuong Linh</v>
          </cell>
          <cell r="D84" t="str">
            <v>Nguyễn Thị Phương Linh</v>
          </cell>
          <cell r="E84" t="str">
            <v>HĐTV</v>
          </cell>
          <cell r="F84" t="str">
            <v>Rạch Bùng Binh</v>
          </cell>
          <cell r="G84" t="str">
            <v>DSTV</v>
          </cell>
          <cell r="H84" t="str">
            <v>16/3/2026</v>
          </cell>
          <cell r="I84" t="str">
            <v>104872776864</v>
          </cell>
          <cell r="J84" t="str">
            <v>VietinBank</v>
          </cell>
          <cell r="K84" t="str">
            <v>linh.nguyen@medigoapp.com</v>
          </cell>
        </row>
        <row r="85">
          <cell r="C85" t="str">
            <v>Pham Thi Nghia Huong</v>
          </cell>
          <cell r="D85" t="str">
            <v>Phạm Thị Nghĩa Hương</v>
          </cell>
          <cell r="E85" t="str">
            <v>HĐLĐ</v>
          </cell>
          <cell r="F85" t="str">
            <v>Rạch Bùng Binh</v>
          </cell>
          <cell r="G85" t="str">
            <v>DSBC</v>
          </cell>
          <cell r="H85">
            <v>45575</v>
          </cell>
          <cell r="I85" t="str">
            <v>0968249073</v>
          </cell>
          <cell r="J85" t="str">
            <v>Mb bank</v>
          </cell>
          <cell r="K85" t="str">
            <v>medigo.huong.pham@gmail.com</v>
          </cell>
        </row>
        <row r="86">
          <cell r="C86" t="str">
            <v>Tran Hoang Khanh</v>
          </cell>
          <cell r="D86" t="str">
            <v>Trần Hoàng Khánh</v>
          </cell>
          <cell r="E86" t="str">
            <v>HĐLĐ</v>
          </cell>
          <cell r="F86" t="str">
            <v>Rạch Bùng Binh</v>
          </cell>
          <cell r="G86" t="str">
            <v>DSBC</v>
          </cell>
          <cell r="H86" t="str">
            <v>02/06/2025</v>
          </cell>
          <cell r="I86" t="str">
            <v>0985967065</v>
          </cell>
          <cell r="J86" t="str">
            <v>Tp Bank</v>
          </cell>
          <cell r="K86" t="str">
            <v>medigo.hoangkhanh.tran@gmail.com</v>
          </cell>
        </row>
        <row r="87">
          <cell r="C87" t="str">
            <v>Ha Ngan Khanh</v>
          </cell>
          <cell r="D87" t="str">
            <v>Hạ Ngân Khánh</v>
          </cell>
          <cell r="E87" t="str">
            <v>HĐLĐ</v>
          </cell>
          <cell r="F87" t="str">
            <v>Rạch Bùng Binh</v>
          </cell>
          <cell r="G87" t="str">
            <v>DSBC</v>
          </cell>
          <cell r="H87" t="str">
            <v>23/06/2025</v>
          </cell>
          <cell r="I87" t="str">
            <v>109873777758</v>
          </cell>
          <cell r="J87" t="str">
            <v>VietinBank</v>
          </cell>
          <cell r="K87" t="str">
            <v>medigo.ngankhanh.ha@gmail.com</v>
          </cell>
        </row>
        <row r="88">
          <cell r="C88" t="str">
            <v>Nguyen Truc Linh</v>
          </cell>
          <cell r="D88" t="str">
            <v>Nguyễn Trúc Linh</v>
          </cell>
          <cell r="E88" t="str">
            <v>HĐLĐ</v>
          </cell>
          <cell r="F88" t="str">
            <v>Rạch Bùng Binh</v>
          </cell>
          <cell r="G88" t="str">
            <v>DSBC</v>
          </cell>
          <cell r="H88" t="str">
            <v>26/04/2025</v>
          </cell>
          <cell r="I88" t="str">
            <v>109006916698</v>
          </cell>
          <cell r="J88" t="str">
            <v>Vietinbank</v>
          </cell>
          <cell r="K88" t="str">
            <v>medigo.truclinh.nguyen@gmail.com</v>
          </cell>
        </row>
        <row r="89">
          <cell r="C89" t="str">
            <v>Phan Cong Vu Tai</v>
          </cell>
          <cell r="D89" t="str">
            <v>Phan Công Vũ Tài</v>
          </cell>
          <cell r="E89" t="str">
            <v>HĐLĐ</v>
          </cell>
          <cell r="F89" t="str">
            <v>Rạch Bùng Binh</v>
          </cell>
          <cell r="G89" t="str">
            <v>DSBC</v>
          </cell>
          <cell r="H89" t="str">
            <v>26/01/2026</v>
          </cell>
          <cell r="I89" t="str">
            <v>02446989901</v>
          </cell>
          <cell r="J89" t="str">
            <v>Tp Bank</v>
          </cell>
          <cell r="K89" t="str">
            <v>tai.phan@medigoapp.com</v>
          </cell>
        </row>
        <row r="90">
          <cell r="C90" t="str">
            <v>Nguyen Man Tiep</v>
          </cell>
          <cell r="D90" t="str">
            <v>Nguyễn Mẫn Tiệp</v>
          </cell>
          <cell r="E90" t="str">
            <v>HĐCTV</v>
          </cell>
          <cell r="F90" t="str">
            <v>Rạch Bùng Binh</v>
          </cell>
          <cell r="G90" t="str">
            <v>DSHV</v>
          </cell>
          <cell r="H90" t="str">
            <v>10/3/2026</v>
          </cell>
          <cell r="I90" t="str">
            <v>1015496176</v>
          </cell>
          <cell r="J90" t="str">
            <v>Vietcombank</v>
          </cell>
          <cell r="K90" t="str">
            <v>tiep.nguyen@medigoapp.com</v>
          </cell>
        </row>
        <row r="91">
          <cell r="C91">
            <v>0</v>
          </cell>
          <cell r="D91">
            <v>0</v>
          </cell>
          <cell r="E91">
            <v>0</v>
          </cell>
          <cell r="F91">
            <v>0</v>
          </cell>
          <cell r="G91">
            <v>0</v>
          </cell>
          <cell r="H91">
            <v>0</v>
          </cell>
          <cell r="I91">
            <v>0</v>
          </cell>
          <cell r="J91">
            <v>0</v>
          </cell>
          <cell r="K91">
            <v>0</v>
          </cell>
        </row>
        <row r="92">
          <cell r="C92" t="str">
            <v>Le Thi Soan</v>
          </cell>
          <cell r="D92" t="str">
            <v>Lê Thị Soạn</v>
          </cell>
          <cell r="E92" t="str">
            <v>HĐLĐ</v>
          </cell>
          <cell r="F92" t="str">
            <v>Đường Láng</v>
          </cell>
          <cell r="G92" t="str">
            <v>DSBC</v>
          </cell>
          <cell r="H92">
            <v>44562</v>
          </cell>
          <cell r="I92" t="str">
            <v>0987524738</v>
          </cell>
          <cell r="J92" t="str">
            <v>Vietinbank</v>
          </cell>
          <cell r="K92" t="str">
            <v>medigo.soan.le123@gmail.com</v>
          </cell>
        </row>
        <row r="93">
          <cell r="C93" t="str">
            <v>Nguyen Thi Tam</v>
          </cell>
          <cell r="D93" t="str">
            <v>Nguyễn Thị Tâm</v>
          </cell>
          <cell r="E93" t="str">
            <v>HĐLĐ</v>
          </cell>
          <cell r="F93" t="str">
            <v>Đường Láng</v>
          </cell>
          <cell r="G93" t="str">
            <v>DSBC</v>
          </cell>
          <cell r="H93">
            <v>45062</v>
          </cell>
          <cell r="I93" t="str">
            <v>0924479717</v>
          </cell>
          <cell r="J93" t="str">
            <v>Vietinbank</v>
          </cell>
          <cell r="K93" t="str">
            <v>medigo.tam.nguyen@gmail.com</v>
          </cell>
        </row>
        <row r="94">
          <cell r="C94" t="str">
            <v>Hua Thi Kim Thoa</v>
          </cell>
          <cell r="D94" t="str">
            <v>Hứa Thị Kim Thoa</v>
          </cell>
          <cell r="E94" t="str">
            <v>HĐLĐ</v>
          </cell>
          <cell r="F94" t="str">
            <v>Đường Láng</v>
          </cell>
          <cell r="G94" t="str">
            <v>CHT</v>
          </cell>
          <cell r="H94">
            <v>45008</v>
          </cell>
          <cell r="I94" t="str">
            <v>30961328046</v>
          </cell>
          <cell r="J94" t="str">
            <v>TPbank</v>
          </cell>
          <cell r="K94" t="str">
            <v>medigo.thoa.hua@gmail.com</v>
          </cell>
        </row>
        <row r="95">
          <cell r="C95" t="str">
            <v>Nguyen Thi Mai Duyen</v>
          </cell>
          <cell r="D95" t="str">
            <v>Nguyễn Thị Mai Duyên</v>
          </cell>
          <cell r="E95" t="str">
            <v>HĐLĐ</v>
          </cell>
          <cell r="F95" t="str">
            <v>Đường Láng</v>
          </cell>
          <cell r="G95" t="str">
            <v>DSBC</v>
          </cell>
          <cell r="H95" t="str">
            <v>21/03/2025</v>
          </cell>
          <cell r="I95" t="str">
            <v>51016102001</v>
          </cell>
          <cell r="J95" t="str">
            <v>VP Bank</v>
          </cell>
          <cell r="K95" t="str">
            <v>medigo.maiduyen.nguyen@gmail.com</v>
          </cell>
        </row>
        <row r="96">
          <cell r="C96" t="str">
            <v>Tran Ngoc Dung</v>
          </cell>
          <cell r="D96" t="str">
            <v>Trần Ngọc Dung</v>
          </cell>
          <cell r="E96" t="str">
            <v>HĐTV</v>
          </cell>
          <cell r="F96" t="str">
            <v>Đường Láng</v>
          </cell>
          <cell r="G96" t="str">
            <v>DSTV</v>
          </cell>
          <cell r="H96" t="str">
            <v>10/3/2026</v>
          </cell>
          <cell r="I96" t="str">
            <v>19036814716010</v>
          </cell>
          <cell r="J96" t="str">
            <v>Techcombank</v>
          </cell>
          <cell r="K96" t="str">
            <v>dung.tran@medigoapp.com</v>
          </cell>
        </row>
        <row r="97">
          <cell r="C97">
            <v>0</v>
          </cell>
          <cell r="D97">
            <v>0</v>
          </cell>
          <cell r="E97">
            <v>0</v>
          </cell>
          <cell r="F97">
            <v>0</v>
          </cell>
          <cell r="G97">
            <v>0</v>
          </cell>
          <cell r="H97">
            <v>0</v>
          </cell>
          <cell r="I97">
            <v>0</v>
          </cell>
          <cell r="J97">
            <v>0</v>
          </cell>
          <cell r="K97">
            <v>0</v>
          </cell>
        </row>
        <row r="98">
          <cell r="C98" t="str">
            <v>Dinh Thi Lan Anh</v>
          </cell>
          <cell r="D98" t="str">
            <v>Đinh Thị Lan Anh</v>
          </cell>
          <cell r="E98" t="str">
            <v>HĐLĐ</v>
          </cell>
          <cell r="F98" t="str">
            <v>Hàng Bông</v>
          </cell>
          <cell r="G98" t="str">
            <v>DSBC</v>
          </cell>
          <cell r="H98">
            <v>44674</v>
          </cell>
          <cell r="I98" t="str">
            <v>16010000495222</v>
          </cell>
          <cell r="J98" t="str">
            <v>BIDV</v>
          </cell>
          <cell r="K98" t="str">
            <v>medigo.anh.dinh@gmail.com</v>
          </cell>
        </row>
        <row r="99">
          <cell r="C99" t="str">
            <v>Le Ngoc Anh</v>
          </cell>
          <cell r="D99" t="str">
            <v>Lê Ngọc Anh</v>
          </cell>
          <cell r="E99" t="str">
            <v>HĐLĐ</v>
          </cell>
          <cell r="F99" t="str">
            <v>Hàng Bông</v>
          </cell>
          <cell r="G99" t="str">
            <v>CHT</v>
          </cell>
          <cell r="H99" t="str">
            <v>14/07/2025</v>
          </cell>
          <cell r="I99" t="str">
            <v>19035368311013</v>
          </cell>
          <cell r="J99" t="str">
            <v>techcombank</v>
          </cell>
          <cell r="K99" t="str">
            <v>medigo.ngocanh.lehn@gmail.com</v>
          </cell>
        </row>
        <row r="100">
          <cell r="C100" t="str">
            <v>Vu Thanh Hang</v>
          </cell>
          <cell r="D100" t="str">
            <v>Vũ Thanh Hằng</v>
          </cell>
          <cell r="E100" t="str">
            <v>HĐLĐ</v>
          </cell>
          <cell r="F100" t="str">
            <v>Hàng Bông</v>
          </cell>
          <cell r="G100" t="str">
            <v>DSBC</v>
          </cell>
          <cell r="H100" t="str">
            <v>22/9/2025</v>
          </cell>
          <cell r="I100" t="str">
            <v>9993886688</v>
          </cell>
          <cell r="J100" t="str">
            <v>Techcombank</v>
          </cell>
          <cell r="K100" t="str">
            <v>hang.vu@medigoapp.com</v>
          </cell>
        </row>
        <row r="101">
          <cell r="C101" t="str">
            <v>Dinh Thi Khanh Ly</v>
          </cell>
          <cell r="D101" t="str">
            <v>Đinh Thị Khánh Ly</v>
          </cell>
          <cell r="E101" t="str">
            <v>HĐLĐ</v>
          </cell>
          <cell r="F101" t="str">
            <v>Hàng Bông</v>
          </cell>
          <cell r="G101" t="str">
            <v>DSBC</v>
          </cell>
          <cell r="H101" t="str">
            <v>03/11/2025</v>
          </cell>
          <cell r="I101" t="str">
            <v>0021000423384</v>
          </cell>
          <cell r="J101" t="str">
            <v>Vietcombank</v>
          </cell>
          <cell r="K101" t="str">
            <v>ly.dinh@medigoapp.com</v>
          </cell>
        </row>
        <row r="102">
          <cell r="C102" t="str">
            <v>Nguyen Manh Tuan</v>
          </cell>
          <cell r="D102" t="str">
            <v>Nguyễn Mạnh Tuấn</v>
          </cell>
          <cell r="E102" t="str">
            <v>HĐLĐ</v>
          </cell>
          <cell r="F102" t="str">
            <v>Hàng Bông</v>
          </cell>
          <cell r="G102" t="str">
            <v>DSBC</v>
          </cell>
          <cell r="H102" t="str">
            <v>29/09/2025</v>
          </cell>
          <cell r="I102" t="str">
            <v>00834502302</v>
          </cell>
          <cell r="J102" t="str">
            <v>TP bank</v>
          </cell>
          <cell r="K102" t="str">
            <v>tuan.nguyen@medigoapp.com</v>
          </cell>
        </row>
        <row r="103">
          <cell r="C103">
            <v>0</v>
          </cell>
          <cell r="D103">
            <v>0</v>
          </cell>
          <cell r="E103">
            <v>0</v>
          </cell>
          <cell r="F103">
            <v>0</v>
          </cell>
          <cell r="G103">
            <v>0</v>
          </cell>
          <cell r="H103">
            <v>0</v>
          </cell>
          <cell r="I103">
            <v>0</v>
          </cell>
          <cell r="J103">
            <v>0</v>
          </cell>
          <cell r="K103">
            <v>0</v>
          </cell>
        </row>
        <row r="104">
          <cell r="C104">
            <v>0</v>
          </cell>
          <cell r="D104">
            <v>0</v>
          </cell>
          <cell r="E104">
            <v>0</v>
          </cell>
          <cell r="F104">
            <v>0</v>
          </cell>
          <cell r="G104">
            <v>0</v>
          </cell>
          <cell r="H104">
            <v>0</v>
          </cell>
          <cell r="I104">
            <v>0</v>
          </cell>
          <cell r="J104">
            <v>0</v>
          </cell>
          <cell r="K104">
            <v>0</v>
          </cell>
        </row>
        <row r="105">
          <cell r="C105" t="str">
            <v>Tran Thi Minh Phuong</v>
          </cell>
          <cell r="D105" t="str">
            <v>Trần Thị Minh Phượng</v>
          </cell>
          <cell r="E105" t="str">
            <v>HĐLĐ</v>
          </cell>
          <cell r="F105" t="str">
            <v>BOD</v>
          </cell>
          <cell r="G105" t="str">
            <v>Chief Growth Officer</v>
          </cell>
          <cell r="H105" t="str">
            <v>02/2/2026</v>
          </cell>
          <cell r="I105" t="str">
            <v>19034554431014</v>
          </cell>
          <cell r="J105" t="str">
            <v>Techcombank</v>
          </cell>
          <cell r="K105" t="str">
            <v>phong.quach@medigoapp.com</v>
          </cell>
        </row>
        <row r="106">
          <cell r="C106">
            <v>0</v>
          </cell>
          <cell r="D106">
            <v>0</v>
          </cell>
          <cell r="E106">
            <v>0</v>
          </cell>
          <cell r="F106">
            <v>0</v>
          </cell>
          <cell r="G106">
            <v>0</v>
          </cell>
          <cell r="H106">
            <v>0</v>
          </cell>
          <cell r="I106">
            <v>0</v>
          </cell>
          <cell r="J106">
            <v>0</v>
          </cell>
          <cell r="K106">
            <v>0</v>
          </cell>
        </row>
        <row r="107">
          <cell r="C107" t="str">
            <v>Nguyen Thi Thuy Na</v>
          </cell>
          <cell r="D107" t="str">
            <v>Nguyễn Thị Thúy Na</v>
          </cell>
          <cell r="E107" t="str">
            <v>HĐLĐ</v>
          </cell>
          <cell r="F107" t="str">
            <v>HR</v>
          </cell>
          <cell r="G107" t="str">
            <v>Trợ lý CEO</v>
          </cell>
          <cell r="H107" t="str">
            <v>14/8/2025</v>
          </cell>
          <cell r="I107" t="str">
            <v>2460153966892</v>
          </cell>
          <cell r="J107" t="str">
            <v>MB bank</v>
          </cell>
          <cell r="K107" t="str">
            <v>na.nguyen@medigoapp.com</v>
          </cell>
        </row>
        <row r="108">
          <cell r="C108" t="str">
            <v>Nguyen Thi Thu Van</v>
          </cell>
          <cell r="D108" t="str">
            <v>Nguyễn Thị Thu Vân</v>
          </cell>
          <cell r="E108" t="str">
            <v>HĐCTV</v>
          </cell>
          <cell r="F108" t="str">
            <v>HR</v>
          </cell>
          <cell r="G108" t="str">
            <v>Tạp vụ Tô Hiến Thành</v>
          </cell>
          <cell r="H108">
            <v>0</v>
          </cell>
          <cell r="I108" t="str">
            <v>060287823013</v>
          </cell>
          <cell r="J108" t="str">
            <v>Sacombank</v>
          </cell>
          <cell r="K108">
            <v>0</v>
          </cell>
        </row>
        <row r="109">
          <cell r="C109">
            <v>0</v>
          </cell>
          <cell r="D109">
            <v>0</v>
          </cell>
          <cell r="E109">
            <v>0</v>
          </cell>
          <cell r="F109">
            <v>0</v>
          </cell>
          <cell r="G109">
            <v>0</v>
          </cell>
          <cell r="H109">
            <v>0</v>
          </cell>
          <cell r="I109">
            <v>0</v>
          </cell>
          <cell r="J109">
            <v>0</v>
          </cell>
          <cell r="K109">
            <v>0</v>
          </cell>
        </row>
        <row r="110">
          <cell r="C110" t="str">
            <v>Nguyen Thanh Tai</v>
          </cell>
          <cell r="D110" t="str">
            <v>Nguyễn Thành Tài</v>
          </cell>
          <cell r="E110" t="str">
            <v>HĐLĐ</v>
          </cell>
          <cell r="F110" t="str">
            <v>IT</v>
          </cell>
          <cell r="G110" t="str">
            <v>Tester</v>
          </cell>
          <cell r="H110">
            <v>44648</v>
          </cell>
          <cell r="I110" t="str">
            <v>79045676868</v>
          </cell>
          <cell r="J110" t="str">
            <v>VP Bank</v>
          </cell>
          <cell r="K110" t="str">
            <v>tai.nguyen@medigoapp.com</v>
          </cell>
        </row>
        <row r="111">
          <cell r="C111" t="str">
            <v>Huynh Quang Toan</v>
          </cell>
          <cell r="D111" t="str">
            <v>Huỳnh Quang Toàn</v>
          </cell>
          <cell r="E111" t="str">
            <v>HĐCTV</v>
          </cell>
          <cell r="F111" t="str">
            <v>IT</v>
          </cell>
          <cell r="G111" t="str">
            <v>Senior Backend Developer</v>
          </cell>
          <cell r="H111">
            <v>45733</v>
          </cell>
          <cell r="I111" t="str">
            <v>0381000426496</v>
          </cell>
          <cell r="J111" t="str">
            <v>Vietcombank</v>
          </cell>
          <cell r="K111" t="str">
            <v>Medigo.quangtoan.huynh@gmail.com</v>
          </cell>
        </row>
        <row r="112">
          <cell r="C112" t="str">
            <v>To Ngoc Thien Phu</v>
          </cell>
          <cell r="D112" t="str">
            <v>Tô Ngọc Thiên Phú</v>
          </cell>
          <cell r="E112" t="str">
            <v>HĐLĐ</v>
          </cell>
          <cell r="F112" t="str">
            <v>IT</v>
          </cell>
          <cell r="G112" t="str">
            <v>Web Developer</v>
          </cell>
          <cell r="H112" t="str">
            <v>27/10/2025</v>
          </cell>
          <cell r="I112" t="str">
            <v>25372997</v>
          </cell>
          <cell r="J112" t="str">
            <v>ACB</v>
          </cell>
          <cell r="K112" t="str">
            <v>phu.to@medigoapp.com</v>
          </cell>
        </row>
        <row r="113">
          <cell r="C113" t="str">
            <v>Hoang Le Thanh Vuong</v>
          </cell>
          <cell r="D113" t="str">
            <v>Hoàng Lê Thanh Vương</v>
          </cell>
          <cell r="E113" t="str">
            <v>HĐLĐ</v>
          </cell>
          <cell r="F113" t="str">
            <v>IT</v>
          </cell>
          <cell r="G113" t="str">
            <v>Backend Developer</v>
          </cell>
          <cell r="H113" t="str">
            <v>03/11/2025</v>
          </cell>
          <cell r="I113" t="str">
            <v>0765450941</v>
          </cell>
          <cell r="J113" t="str">
            <v>MB Bank</v>
          </cell>
          <cell r="K113" t="str">
            <v>vuong.hoang@medigoapp.com</v>
          </cell>
        </row>
        <row r="114">
          <cell r="C114">
            <v>0</v>
          </cell>
          <cell r="D114">
            <v>0</v>
          </cell>
          <cell r="E114">
            <v>0</v>
          </cell>
          <cell r="F114">
            <v>0</v>
          </cell>
          <cell r="G114">
            <v>0</v>
          </cell>
          <cell r="H114">
            <v>0</v>
          </cell>
          <cell r="I114">
            <v>0</v>
          </cell>
          <cell r="J114">
            <v>0</v>
          </cell>
          <cell r="K114">
            <v>0</v>
          </cell>
        </row>
        <row r="115">
          <cell r="C115" t="str">
            <v>Nguyen Hoang Nguyen Dan</v>
          </cell>
          <cell r="D115" t="str">
            <v>Nguyễn Hoàng Nguyên Đan</v>
          </cell>
          <cell r="E115" t="str">
            <v>HĐLĐ</v>
          </cell>
          <cell r="F115" t="str">
            <v>Product</v>
          </cell>
          <cell r="G115" t="str">
            <v>UI/UX Designer - Graphic Designer</v>
          </cell>
          <cell r="H115">
            <v>44417</v>
          </cell>
          <cell r="I115" t="str">
            <v>0865817107</v>
          </cell>
          <cell r="J115" t="str">
            <v>Shinhanbank</v>
          </cell>
          <cell r="K115" t="str">
            <v>dan.nguyen@medigoapp.com</v>
          </cell>
        </row>
        <row r="116">
          <cell r="C116" t="str">
            <v>Nguyen Van Toan</v>
          </cell>
          <cell r="D116" t="str">
            <v>Nguyễn Văn Toàn</v>
          </cell>
          <cell r="E116" t="str">
            <v>HĐLĐ</v>
          </cell>
          <cell r="F116" t="str">
            <v>Product</v>
          </cell>
          <cell r="G116" t="str">
            <v>UI/UX Designer - Graphic Designer</v>
          </cell>
          <cell r="H116" t="str">
            <v>7/7/2025</v>
          </cell>
          <cell r="I116" t="str">
            <v>1016037766</v>
          </cell>
          <cell r="J116" t="str">
            <v>VIETCOMBANK</v>
          </cell>
          <cell r="K116" t="str">
            <v>toan.nguyen@medigoapp.com</v>
          </cell>
        </row>
        <row r="117">
          <cell r="C117" t="str">
            <v>LE QUOC THINH</v>
          </cell>
          <cell r="D117" t="str">
            <v>LÊ QUỐC THỊNH</v>
          </cell>
          <cell r="E117" t="str">
            <v>HĐCTV</v>
          </cell>
          <cell r="F117" t="str">
            <v>Product</v>
          </cell>
          <cell r="G117" t="str">
            <v>UI/UX Designer - Graphic Designer</v>
          </cell>
          <cell r="H117" t="str">
            <v>20/3/2026</v>
          </cell>
          <cell r="I117" t="str">
            <v>4569797979</v>
          </cell>
          <cell r="J117" t="str">
            <v>MB bank</v>
          </cell>
          <cell r="K117" t="str">
            <v>thinhquocle524@gmail.com</v>
          </cell>
        </row>
        <row r="118">
          <cell r="C118">
            <v>0</v>
          </cell>
          <cell r="D118">
            <v>0</v>
          </cell>
          <cell r="E118">
            <v>0</v>
          </cell>
          <cell r="F118">
            <v>0</v>
          </cell>
          <cell r="G118">
            <v>0</v>
          </cell>
          <cell r="H118">
            <v>0</v>
          </cell>
          <cell r="I118">
            <v>0</v>
          </cell>
          <cell r="J118">
            <v>0</v>
          </cell>
          <cell r="K118">
            <v>0</v>
          </cell>
        </row>
        <row r="119">
          <cell r="C119" t="str">
            <v>Le Phu Qui</v>
          </cell>
          <cell r="D119" t="str">
            <v>Lê Phú Quí</v>
          </cell>
          <cell r="E119" t="str">
            <v>HĐLĐ</v>
          </cell>
          <cell r="F119" t="str">
            <v>Admin_CSKH</v>
          </cell>
          <cell r="G119" t="str">
            <v>Trưởng nhóm Dịch vụ Online</v>
          </cell>
          <cell r="H119">
            <v>45463</v>
          </cell>
          <cell r="I119" t="str">
            <v>07183522701</v>
          </cell>
          <cell r="J119" t="str">
            <v>Ngân hàng Thương mại Cổ phần Tiên Phong (TP Bank)</v>
          </cell>
          <cell r="K119" t="str">
            <v>qui.le@medigoapp.com</v>
          </cell>
        </row>
        <row r="120">
          <cell r="C120" t="str">
            <v>Nguyen Ho Phuong Anh</v>
          </cell>
          <cell r="D120" t="str">
            <v>Nguyễn Hồ Phương Anh</v>
          </cell>
          <cell r="E120" t="str">
            <v>HĐLĐ</v>
          </cell>
          <cell r="F120" t="str">
            <v>Admin_CSKH</v>
          </cell>
          <cell r="G120" t="str">
            <v>Admin - điều phối đơn hàng</v>
          </cell>
          <cell r="H120">
            <v>44404</v>
          </cell>
          <cell r="I120" t="str">
            <v>19033258827011</v>
          </cell>
          <cell r="J120" t="str">
            <v>Techcombank</v>
          </cell>
          <cell r="K120" t="str">
            <v>anh.phuong.nguyen@medigoapp.com</v>
          </cell>
        </row>
        <row r="121">
          <cell r="C121" t="str">
            <v>Nguyen Thi Ngoc Han</v>
          </cell>
          <cell r="D121" t="str">
            <v>Nguyễn Thị Ngọc Hân</v>
          </cell>
          <cell r="E121" t="str">
            <v>HĐLĐ</v>
          </cell>
          <cell r="F121" t="str">
            <v>Admin_CSKH</v>
          </cell>
          <cell r="G121" t="str">
            <v>Admin - điều phối đơn hàng</v>
          </cell>
          <cell r="H121">
            <v>44620</v>
          </cell>
          <cell r="I121" t="str">
            <v>104002495110</v>
          </cell>
          <cell r="J121" t="str">
            <v>Vietinbank</v>
          </cell>
          <cell r="K121" t="str">
            <v>han.nguyen@medigoapp.com</v>
          </cell>
        </row>
        <row r="122">
          <cell r="C122" t="str">
            <v>Vo Thi Dieu Hien</v>
          </cell>
          <cell r="D122" t="str">
            <v>Võ Thị Diệu Hiền</v>
          </cell>
          <cell r="E122" t="str">
            <v>HĐLĐ</v>
          </cell>
          <cell r="F122" t="str">
            <v>Admin_CSKH</v>
          </cell>
          <cell r="G122" t="str">
            <v>Admin - điều phối đơn hàng</v>
          </cell>
          <cell r="H122">
            <v>45148</v>
          </cell>
          <cell r="I122" t="str">
            <v>19035062217013</v>
          </cell>
          <cell r="J122" t="str">
            <v>Techcombank</v>
          </cell>
          <cell r="K122" t="str">
            <v>hien.vo@medigoapp.com</v>
          </cell>
        </row>
        <row r="123">
          <cell r="C123" t="str">
            <v>Luu Thanh Tuyen</v>
          </cell>
          <cell r="D123" t="str">
            <v>Lưu Thanh Tuyền</v>
          </cell>
          <cell r="E123" t="str">
            <v>HĐLĐ</v>
          </cell>
          <cell r="F123" t="str">
            <v>Admin_CSKH</v>
          </cell>
          <cell r="G123" t="str">
            <v>Chuyên Viên Điều Phôi Đơn Hàng</v>
          </cell>
          <cell r="H123">
            <v>44197</v>
          </cell>
          <cell r="I123" t="str">
            <v>0181000337432</v>
          </cell>
          <cell r="J123" t="str">
            <v>Vietcombank</v>
          </cell>
          <cell r="K123" t="str">
            <v>tuyen.luu@medigoapp.com</v>
          </cell>
        </row>
        <row r="124">
          <cell r="C124" t="str">
            <v>Vo Tan Truong</v>
          </cell>
          <cell r="D124" t="str">
            <v>Võ Tấn Trường</v>
          </cell>
          <cell r="E124" t="str">
            <v>HĐLĐ</v>
          </cell>
          <cell r="F124" t="str">
            <v>Admin_CSKH</v>
          </cell>
          <cell r="G124" t="str">
            <v>Admin - điều phối đơn hàng</v>
          </cell>
          <cell r="H124">
            <v>45761</v>
          </cell>
          <cell r="I124" t="str">
            <v>1016552819</v>
          </cell>
          <cell r="J124" t="str">
            <v>Vietcombank</v>
          </cell>
          <cell r="K124" t="str">
            <v>truong.vo@medigoapp.com</v>
          </cell>
        </row>
        <row r="125">
          <cell r="C125" t="str">
            <v>Tran Thi Tam Nhung</v>
          </cell>
          <cell r="D125" t="str">
            <v>Trần Thị Tâm Nhung</v>
          </cell>
          <cell r="E125" t="str">
            <v>HĐLĐ</v>
          </cell>
          <cell r="F125" t="str">
            <v>Admin_CSKH</v>
          </cell>
          <cell r="G125" t="str">
            <v>Admin - điều phối đơn hàng</v>
          </cell>
          <cell r="H125">
            <v>45889</v>
          </cell>
          <cell r="I125" t="str">
            <v>8862842341</v>
          </cell>
          <cell r="J125" t="str">
            <v>BIDV</v>
          </cell>
          <cell r="K125" t="str">
            <v>nhung.tran@medigoapp.com</v>
          </cell>
        </row>
        <row r="126">
          <cell r="C126">
            <v>0</v>
          </cell>
          <cell r="D126">
            <v>0</v>
          </cell>
          <cell r="E126">
            <v>0</v>
          </cell>
          <cell r="F126">
            <v>0</v>
          </cell>
          <cell r="G126">
            <v>0</v>
          </cell>
          <cell r="H126">
            <v>0</v>
          </cell>
          <cell r="I126">
            <v>0</v>
          </cell>
          <cell r="J126">
            <v>0</v>
          </cell>
          <cell r="K126">
            <v>0</v>
          </cell>
        </row>
        <row r="127">
          <cell r="C127" t="str">
            <v>Nguyen Thi Cam Binh</v>
          </cell>
          <cell r="D127" t="str">
            <v>Nguyễn Thị Cẩm Bình</v>
          </cell>
          <cell r="E127" t="str">
            <v>HĐLĐ</v>
          </cell>
          <cell r="F127" t="str">
            <v>Business Development</v>
          </cell>
          <cell r="G127" t="str">
            <v>Senior Inventory &amp; Partnership</v>
          </cell>
          <cell r="H127" t="str">
            <v>12/11/2025</v>
          </cell>
          <cell r="I127" t="str">
            <v>0381000583650</v>
          </cell>
          <cell r="J127" t="str">
            <v>Vietcombank</v>
          </cell>
          <cell r="K127" t="str">
            <v>binh.nguyen@medigoapp.com</v>
          </cell>
        </row>
        <row r="128">
          <cell r="C128">
            <v>0</v>
          </cell>
          <cell r="D128">
            <v>0</v>
          </cell>
          <cell r="E128">
            <v>0</v>
          </cell>
          <cell r="F128">
            <v>0</v>
          </cell>
          <cell r="G128">
            <v>0</v>
          </cell>
          <cell r="H128">
            <v>0</v>
          </cell>
          <cell r="I128">
            <v>0</v>
          </cell>
          <cell r="J128">
            <v>0</v>
          </cell>
          <cell r="K128">
            <v>0</v>
          </cell>
        </row>
        <row r="129">
          <cell r="C129" t="str">
            <v>Nguyen Cao Nhan</v>
          </cell>
          <cell r="D129" t="str">
            <v>Nguyễn Cao Nhân</v>
          </cell>
          <cell r="E129" t="str">
            <v>HĐLĐ</v>
          </cell>
          <cell r="F129" t="str">
            <v>Kế toán</v>
          </cell>
          <cell r="G129" t="str">
            <v>Kế toán viên</v>
          </cell>
          <cell r="H129">
            <v>45474</v>
          </cell>
          <cell r="I129" t="str">
            <v>0071001008815</v>
          </cell>
          <cell r="J129" t="str">
            <v>Vietcombank</v>
          </cell>
          <cell r="K129" t="str">
            <v>nhan.nguyen@medigoapp.com</v>
          </cell>
        </row>
        <row r="130">
          <cell r="C130" t="str">
            <v>Dang Thi Que Anh</v>
          </cell>
          <cell r="D130" t="str">
            <v>Đặng Thị Quế Anh</v>
          </cell>
          <cell r="E130" t="str">
            <v>HĐLĐ</v>
          </cell>
          <cell r="F130" t="str">
            <v>Kế toán</v>
          </cell>
          <cell r="G130" t="str">
            <v>Kế toán trưởng</v>
          </cell>
          <cell r="H130">
            <v>45622</v>
          </cell>
          <cell r="I130" t="str">
            <v>0071001126701</v>
          </cell>
          <cell r="J130" t="str">
            <v>Vietcombank</v>
          </cell>
          <cell r="K130" t="str">
            <v>anh.dang@medigoapp.com</v>
          </cell>
        </row>
        <row r="131">
          <cell r="C131" t="str">
            <v>Nguyen Thi Anh Hong</v>
          </cell>
          <cell r="D131" t="str">
            <v>Nguyễn Thị Ánh Hồng</v>
          </cell>
          <cell r="E131" t="str">
            <v>HĐLĐ</v>
          </cell>
          <cell r="F131" t="str">
            <v>Kế toán</v>
          </cell>
          <cell r="G131" t="str">
            <v>Kế toán tổng hợp</v>
          </cell>
          <cell r="H131">
            <v>45628</v>
          </cell>
          <cell r="I131" t="str">
            <v>013348479001</v>
          </cell>
          <cell r="J131" t="str">
            <v>Ngân hàng HSBC</v>
          </cell>
          <cell r="K131" t="str">
            <v>hong.nguyen@medigoapp.com</v>
          </cell>
        </row>
        <row r="132">
          <cell r="C132" t="str">
            <v>Phan Thi Kim Hien</v>
          </cell>
          <cell r="D132" t="str">
            <v>Phan Thị Kim Hiên</v>
          </cell>
          <cell r="E132" t="str">
            <v>HĐLĐ</v>
          </cell>
          <cell r="F132" t="str">
            <v>Kế toán</v>
          </cell>
          <cell r="G132" t="str">
            <v>Kế toán viên</v>
          </cell>
          <cell r="H132" t="str">
            <v>14/7/2025</v>
          </cell>
          <cell r="I132" t="str">
            <v>1020484770</v>
          </cell>
          <cell r="J132" t="str">
            <v>Vietcombank</v>
          </cell>
          <cell r="K132" t="str">
            <v>hien.phan@medigoapp.com</v>
          </cell>
        </row>
        <row r="133">
          <cell r="C133" t="str">
            <v>Le Thi Phuong Thao</v>
          </cell>
          <cell r="D133" t="str">
            <v>Lê Thị Phương Thảo</v>
          </cell>
          <cell r="E133" t="str">
            <v>HĐLĐ</v>
          </cell>
          <cell r="F133" t="str">
            <v>Kế toán</v>
          </cell>
          <cell r="G133" t="str">
            <v>Kế toán viên</v>
          </cell>
          <cell r="H133" t="str">
            <v>25/8/2025</v>
          </cell>
          <cell r="I133" t="str">
            <v>0913814991</v>
          </cell>
          <cell r="J133" t="str">
            <v>Nam Á Bank</v>
          </cell>
          <cell r="K133" t="str">
            <v>thao.le@medigoapp.com</v>
          </cell>
        </row>
        <row r="134">
          <cell r="C134">
            <v>0</v>
          </cell>
          <cell r="D134">
            <v>0</v>
          </cell>
          <cell r="E134">
            <v>0</v>
          </cell>
          <cell r="F134">
            <v>0</v>
          </cell>
          <cell r="G134">
            <v>0</v>
          </cell>
          <cell r="H134">
            <v>0</v>
          </cell>
          <cell r="I134">
            <v>0</v>
          </cell>
          <cell r="J134">
            <v>0</v>
          </cell>
          <cell r="K134">
            <v>0</v>
          </cell>
        </row>
        <row r="135">
          <cell r="C135" t="str">
            <v>Huynh Tan Nhan</v>
          </cell>
          <cell r="D135" t="str">
            <v>Huỳnh Tấn Nhân</v>
          </cell>
          <cell r="E135" t="str">
            <v>HĐLĐ</v>
          </cell>
          <cell r="F135" t="str">
            <v>Marketing</v>
          </cell>
          <cell r="G135" t="str">
            <v>Trưởng phòng phát triển doanh nghiệp</v>
          </cell>
          <cell r="H135" t="str">
            <v>01/08/2025</v>
          </cell>
          <cell r="I135" t="str">
            <v>196682719</v>
          </cell>
          <cell r="J135" t="str">
            <v>ACB</v>
          </cell>
          <cell r="K135" t="str">
            <v>nhan.tan.huynh@medigoapp.com</v>
          </cell>
        </row>
        <row r="136">
          <cell r="C136" t="str">
            <v>Nguyen Thi Kim Ngoc</v>
          </cell>
          <cell r="D136" t="str">
            <v>Nguyễn Thị Kim Ngọc</v>
          </cell>
          <cell r="E136" t="str">
            <v>HĐLĐ</v>
          </cell>
          <cell r="F136" t="str">
            <v>Marketing</v>
          </cell>
          <cell r="G136" t="str">
            <v>TTS Marketing</v>
          </cell>
          <cell r="H136" t="str">
            <v>11/8/2025</v>
          </cell>
          <cell r="I136" t="str">
            <v>14330267</v>
          </cell>
          <cell r="J136" t="str">
            <v>Á Châu (ACB)</v>
          </cell>
          <cell r="K136" t="str">
            <v>ngoc.nguyen@medigoapp.com</v>
          </cell>
        </row>
        <row r="137">
          <cell r="C137" t="str">
            <v>Le Thi Phuong Anh</v>
          </cell>
          <cell r="D137" t="str">
            <v>Lê Thị Phương Anh</v>
          </cell>
          <cell r="E137" t="str">
            <v>HĐLĐ</v>
          </cell>
          <cell r="F137" t="str">
            <v>Marketing</v>
          </cell>
          <cell r="G137" t="str">
            <v>Nhân viên Thiết kế đồ họa</v>
          </cell>
          <cell r="H137" t="str">
            <v>11/9/2025</v>
          </cell>
          <cell r="I137" t="str">
            <v>0334984447</v>
          </cell>
          <cell r="J137" t="str">
            <v>Eximbank</v>
          </cell>
          <cell r="K137" t="str">
            <v>anh.le@medigoapp.com</v>
          </cell>
        </row>
        <row r="138">
          <cell r="C138" t="str">
            <v>Nguyen Vu Khoi</v>
          </cell>
          <cell r="D138" t="str">
            <v>Nguyễn Vũ Khôi</v>
          </cell>
          <cell r="E138" t="str">
            <v>HĐCTV</v>
          </cell>
          <cell r="F138" t="str">
            <v>Marketing</v>
          </cell>
          <cell r="G138" t="str">
            <v>Thực tập sinh Marketing</v>
          </cell>
          <cell r="H138">
            <v>46016</v>
          </cell>
          <cell r="I138" t="str">
            <v>1025444220</v>
          </cell>
          <cell r="J138" t="str">
            <v>Vietcombank</v>
          </cell>
          <cell r="K138" t="str">
            <v>khoi.nguyen@medigoapp.com</v>
          </cell>
        </row>
        <row r="139">
          <cell r="C139" t="str">
            <v>Nguyen Thi Thu Hue</v>
          </cell>
          <cell r="D139" t="str">
            <v>Nguyễn Thị Thu Huệ</v>
          </cell>
          <cell r="E139" t="str">
            <v>HĐCTV</v>
          </cell>
          <cell r="F139" t="str">
            <v>Marketing</v>
          </cell>
          <cell r="G139" t="str">
            <v>Thực tập sinh Marketing</v>
          </cell>
          <cell r="H139">
            <v>46020</v>
          </cell>
          <cell r="I139" t="str">
            <v>41042747</v>
          </cell>
          <cell r="J139" t="str">
            <v>Á Châu (ACB)</v>
          </cell>
          <cell r="K13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d 2025"/>
      <sheetName val="Medigo 2025"/>
      <sheetName val="Med 2024"/>
      <sheetName val="Medigo 2024"/>
      <sheetName val="Tong hop"/>
      <sheetName val="Total"/>
    </sheetNames>
    <sheetDataSet>
      <sheetData sheetId="0"/>
      <sheetData sheetId="1"/>
      <sheetData sheetId="2"/>
      <sheetData sheetId="3"/>
      <sheetData sheetId="4">
        <row r="8">
          <cell r="B8" t="str">
            <v>Hứa Thị Kim Thoa</v>
          </cell>
          <cell r="C8">
            <v>8712383131</v>
          </cell>
          <cell r="D8" t="str">
            <v>015198000800</v>
          </cell>
          <cell r="E8" t="str">
            <v>x</v>
          </cell>
          <cell r="F8">
            <v>136035915</v>
          </cell>
          <cell r="H8">
            <v>132000000</v>
          </cell>
          <cell r="J8">
            <v>6501600</v>
          </cell>
          <cell r="L8">
            <v>0</v>
          </cell>
          <cell r="M8">
            <v>257279</v>
          </cell>
          <cell r="O8">
            <v>0</v>
          </cell>
          <cell r="P8">
            <v>257279</v>
          </cell>
        </row>
        <row r="9">
          <cell r="B9" t="str">
            <v>Lê Thị Soạn</v>
          </cell>
          <cell r="C9">
            <v>8643805693</v>
          </cell>
          <cell r="D9" t="str">
            <v>022182003066</v>
          </cell>
          <cell r="E9" t="str">
            <v>x</v>
          </cell>
          <cell r="F9">
            <v>184924672</v>
          </cell>
          <cell r="H9">
            <v>132000000</v>
          </cell>
          <cell r="J9">
            <v>6501600</v>
          </cell>
          <cell r="L9">
            <v>46423072</v>
          </cell>
          <cell r="M9">
            <v>1993152</v>
          </cell>
          <cell r="O9">
            <v>2321154</v>
          </cell>
          <cell r="Q9">
            <v>328002</v>
          </cell>
        </row>
        <row r="10">
          <cell r="B10" t="str">
            <v>Nguyễn Thị Tâm</v>
          </cell>
          <cell r="C10">
            <v>8874288555</v>
          </cell>
          <cell r="D10" t="str">
            <v>038199016130</v>
          </cell>
          <cell r="E10" t="str">
            <v>x</v>
          </cell>
          <cell r="F10">
            <v>108376973</v>
          </cell>
          <cell r="H10">
            <v>132000000</v>
          </cell>
          <cell r="J10">
            <v>4923450</v>
          </cell>
          <cell r="L10">
            <v>0</v>
          </cell>
          <cell r="M10">
            <v>909431</v>
          </cell>
          <cell r="O10">
            <v>0</v>
          </cell>
          <cell r="P10">
            <v>909431</v>
          </cell>
        </row>
        <row r="11">
          <cell r="B11" t="str">
            <v>Triệu Thị Ngọc Lý</v>
          </cell>
          <cell r="C11">
            <v>8826944493</v>
          </cell>
          <cell r="D11" t="str">
            <v>094194006375</v>
          </cell>
          <cell r="E11" t="str">
            <v>x</v>
          </cell>
          <cell r="F11">
            <v>128054321</v>
          </cell>
          <cell r="H11">
            <v>132000000</v>
          </cell>
          <cell r="J11">
            <v>6501600</v>
          </cell>
          <cell r="L11">
            <v>0</v>
          </cell>
          <cell r="M11">
            <v>262759</v>
          </cell>
          <cell r="O11">
            <v>0</v>
          </cell>
          <cell r="P11">
            <v>262759</v>
          </cell>
        </row>
        <row r="12">
          <cell r="B12" t="str">
            <v>Thái Thùy Linh</v>
          </cell>
          <cell r="C12" t="str">
            <v>8874288509</v>
          </cell>
          <cell r="D12" t="str">
            <v>091197002901</v>
          </cell>
          <cell r="E12" t="str">
            <v>x</v>
          </cell>
          <cell r="F12">
            <v>165016803</v>
          </cell>
          <cell r="H12">
            <v>132000000</v>
          </cell>
          <cell r="J12">
            <v>5975550</v>
          </cell>
          <cell r="L12">
            <v>27041253</v>
          </cell>
          <cell r="M12">
            <v>1077705</v>
          </cell>
          <cell r="O12">
            <v>1352063</v>
          </cell>
          <cell r="P12">
            <v>0</v>
          </cell>
          <cell r="Q12">
            <v>274358</v>
          </cell>
        </row>
        <row r="13">
          <cell r="B13" t="str">
            <v>Tổng 2024</v>
          </cell>
          <cell r="O13">
            <v>3673217</v>
          </cell>
          <cell r="P13">
            <v>1429469</v>
          </cell>
          <cell r="Q13">
            <v>602360</v>
          </cell>
        </row>
        <row r="15">
          <cell r="B15" t="str">
            <v>Đinh Thị Lan Anh</v>
          </cell>
          <cell r="C15" t="str">
            <v>8874288717</v>
          </cell>
          <cell r="D15" t="str">
            <v>017302002141</v>
          </cell>
          <cell r="E15" t="str">
            <v>x</v>
          </cell>
          <cell r="F15">
            <v>165855290</v>
          </cell>
          <cell r="H15">
            <v>132000000</v>
          </cell>
          <cell r="J15">
            <v>6690600</v>
          </cell>
          <cell r="L15">
            <v>27164690</v>
          </cell>
          <cell r="M15">
            <v>2507975</v>
          </cell>
          <cell r="O15">
            <v>1358235</v>
          </cell>
          <cell r="P15">
            <v>1149740</v>
          </cell>
        </row>
        <row r="16">
          <cell r="B16" t="str">
            <v>Hồ Ngọc Lý</v>
          </cell>
          <cell r="C16" t="str">
            <v>8921866703</v>
          </cell>
          <cell r="D16" t="str">
            <v>083196003987</v>
          </cell>
          <cell r="E16" t="str">
            <v>x</v>
          </cell>
          <cell r="F16">
            <v>173265725</v>
          </cell>
          <cell r="H16">
            <v>132000000</v>
          </cell>
          <cell r="J16">
            <v>6690600</v>
          </cell>
          <cell r="L16">
            <v>34575125</v>
          </cell>
          <cell r="M16">
            <v>715926</v>
          </cell>
          <cell r="O16">
            <v>1728756</v>
          </cell>
          <cell r="Q16">
            <v>1012830</v>
          </cell>
        </row>
        <row r="17">
          <cell r="B17" t="str">
            <v>Huỳnh Thị Huệ Hiền</v>
          </cell>
          <cell r="C17" t="str">
            <v>8667897735</v>
          </cell>
          <cell r="D17" t="str">
            <v>079195003976</v>
          </cell>
          <cell r="E17" t="str">
            <v>x</v>
          </cell>
          <cell r="F17">
            <v>167385380</v>
          </cell>
          <cell r="H17">
            <v>132000000</v>
          </cell>
          <cell r="J17">
            <v>6690600</v>
          </cell>
          <cell r="L17">
            <v>28694780</v>
          </cell>
          <cell r="M17">
            <v>1898612</v>
          </cell>
          <cell r="O17">
            <v>1434739</v>
          </cell>
          <cell r="P17">
            <v>463873</v>
          </cell>
        </row>
        <row r="18">
          <cell r="B18" t="str">
            <v>Lê Thị Huyền Trân</v>
          </cell>
          <cell r="C18" t="str">
            <v>8816393021</v>
          </cell>
          <cell r="D18" t="str">
            <v>056196004563</v>
          </cell>
          <cell r="E18" t="str">
            <v>x</v>
          </cell>
          <cell r="F18">
            <v>159107309</v>
          </cell>
          <cell r="H18">
            <v>132000000</v>
          </cell>
          <cell r="J18">
            <v>6690600</v>
          </cell>
          <cell r="L18">
            <v>20416709</v>
          </cell>
          <cell r="M18">
            <v>1099949</v>
          </cell>
          <cell r="O18">
            <v>1020835</v>
          </cell>
          <cell r="P18">
            <v>79114</v>
          </cell>
        </row>
        <row r="19">
          <cell r="B19" t="str">
            <v>Ngô Thị Thanh Thắm</v>
          </cell>
          <cell r="C19" t="str">
            <v>8550966842</v>
          </cell>
          <cell r="D19" t="str">
            <v>052196004048</v>
          </cell>
          <cell r="E19" t="str">
            <v>x</v>
          </cell>
          <cell r="F19">
            <v>124755616</v>
          </cell>
          <cell r="H19">
            <v>132000000</v>
          </cell>
          <cell r="J19">
            <v>6690600</v>
          </cell>
          <cell r="L19">
            <v>5432516</v>
          </cell>
          <cell r="M19">
            <v>346622</v>
          </cell>
          <cell r="O19">
            <v>0</v>
          </cell>
          <cell r="P19">
            <v>346622</v>
          </cell>
        </row>
        <row r="20">
          <cell r="B20" t="str">
            <v>Nguyễn Đức Việt Khoa</v>
          </cell>
          <cell r="C20" t="str">
            <v>8921514490</v>
          </cell>
          <cell r="D20" t="str">
            <v>051203000423</v>
          </cell>
          <cell r="E20" t="str">
            <v>x</v>
          </cell>
          <cell r="F20">
            <v>128148000</v>
          </cell>
          <cell r="H20">
            <v>132000000</v>
          </cell>
          <cell r="J20">
            <v>6690600</v>
          </cell>
          <cell r="L20">
            <v>7975150</v>
          </cell>
          <cell r="M20">
            <v>398761</v>
          </cell>
          <cell r="O20">
            <v>0</v>
          </cell>
          <cell r="P20">
            <v>398761</v>
          </cell>
        </row>
        <row r="21">
          <cell r="B21" t="str">
            <v>Nguyễn Thị Hồng Hạnh</v>
          </cell>
          <cell r="C21" t="str">
            <v>8773492240</v>
          </cell>
          <cell r="D21" t="str">
            <v>031194016852</v>
          </cell>
          <cell r="E21" t="str">
            <v>x</v>
          </cell>
          <cell r="F21">
            <v>155349402</v>
          </cell>
          <cell r="H21">
            <v>132000000</v>
          </cell>
          <cell r="J21">
            <v>6690600</v>
          </cell>
          <cell r="L21">
            <v>16658802</v>
          </cell>
          <cell r="M21">
            <v>971217</v>
          </cell>
          <cell r="O21">
            <v>832940</v>
          </cell>
          <cell r="P21">
            <v>138277</v>
          </cell>
        </row>
        <row r="22">
          <cell r="B22" t="str">
            <v>Nguyễn Thị Hương Giang</v>
          </cell>
          <cell r="C22" t="str">
            <v>8763088945</v>
          </cell>
          <cell r="D22" t="str">
            <v>077198004696</v>
          </cell>
          <cell r="E22" t="str">
            <v>x</v>
          </cell>
          <cell r="F22">
            <v>117193262</v>
          </cell>
          <cell r="H22">
            <v>132000000</v>
          </cell>
          <cell r="J22">
            <v>6690600</v>
          </cell>
          <cell r="L22" t="str">
            <v>-</v>
          </cell>
          <cell r="M22" t="str">
            <v>-</v>
          </cell>
        </row>
        <row r="23">
          <cell r="B23" t="str">
            <v>Nguyễn Thị Kim Huệ</v>
          </cell>
          <cell r="C23" t="str">
            <v>8753496060</v>
          </cell>
          <cell r="D23" t="str">
            <v>068301009893</v>
          </cell>
          <cell r="E23" t="str">
            <v>x</v>
          </cell>
          <cell r="F23">
            <v>107875067</v>
          </cell>
          <cell r="H23">
            <v>132000000</v>
          </cell>
          <cell r="J23">
            <v>6690600</v>
          </cell>
          <cell r="L23">
            <v>0</v>
          </cell>
          <cell r="M23">
            <v>12700</v>
          </cell>
          <cell r="O23">
            <v>0</v>
          </cell>
          <cell r="P23">
            <v>12700</v>
          </cell>
        </row>
        <row r="24">
          <cell r="B24" t="str">
            <v>Phạm Thị Nghĩa Hương</v>
          </cell>
          <cell r="C24" t="str">
            <v>8551346288</v>
          </cell>
          <cell r="D24" t="str">
            <v>020199005510</v>
          </cell>
          <cell r="E24" t="str">
            <v>x</v>
          </cell>
          <cell r="F24">
            <v>125128612</v>
          </cell>
          <cell r="H24">
            <v>132000000</v>
          </cell>
          <cell r="J24">
            <v>6690600</v>
          </cell>
          <cell r="L24">
            <v>9154862</v>
          </cell>
          <cell r="M24">
            <v>432003</v>
          </cell>
          <cell r="O24">
            <v>0</v>
          </cell>
          <cell r="P24">
            <v>432003</v>
          </cell>
        </row>
        <row r="25">
          <cell r="B25" t="str">
            <v>Triệu Thị Ngọc Lý</v>
          </cell>
          <cell r="C25" t="str">
            <v>8826944493</v>
          </cell>
          <cell r="D25" t="str">
            <v>094194006375</v>
          </cell>
          <cell r="E25" t="str">
            <v>x</v>
          </cell>
          <cell r="F25">
            <v>166437283</v>
          </cell>
          <cell r="H25">
            <v>132000000</v>
          </cell>
          <cell r="J25">
            <v>6690600</v>
          </cell>
          <cell r="L25">
            <v>27746683</v>
          </cell>
          <cell r="M25">
            <v>1862399</v>
          </cell>
          <cell r="O25">
            <v>1387334</v>
          </cell>
          <cell r="P25">
            <v>475065</v>
          </cell>
        </row>
        <row r="26">
          <cell r="B26" t="str">
            <v>Trương Nguyễn Khánh An</v>
          </cell>
          <cell r="C26" t="str">
            <v>8451284221</v>
          </cell>
          <cell r="D26" t="str">
            <v>075198018331</v>
          </cell>
          <cell r="E26" t="str">
            <v>x</v>
          </cell>
          <cell r="F26">
            <v>116831330</v>
          </cell>
          <cell r="H26">
            <v>132000000</v>
          </cell>
          <cell r="J26">
            <v>6690600</v>
          </cell>
          <cell r="L26">
            <v>1632101</v>
          </cell>
          <cell r="M26">
            <v>81605</v>
          </cell>
          <cell r="O26">
            <v>0</v>
          </cell>
          <cell r="P26">
            <v>81605</v>
          </cell>
        </row>
        <row r="27">
          <cell r="B27" t="str">
            <v>Võ Ngọc Giàu Sang</v>
          </cell>
          <cell r="C27" t="str">
            <v>8671700702</v>
          </cell>
          <cell r="D27" t="str">
            <v>056199009974</v>
          </cell>
          <cell r="E27" t="str">
            <v>x</v>
          </cell>
          <cell r="F27">
            <v>125881080</v>
          </cell>
          <cell r="H27">
            <v>132000000</v>
          </cell>
          <cell r="J27">
            <v>6690600</v>
          </cell>
          <cell r="L27">
            <v>3800268</v>
          </cell>
          <cell r="M27">
            <v>190014</v>
          </cell>
          <cell r="O27">
            <v>0</v>
          </cell>
          <cell r="P27">
            <v>190014</v>
          </cell>
        </row>
        <row r="28">
          <cell r="B28" t="str">
            <v>Tổng 2025</v>
          </cell>
          <cell r="O28">
            <v>7762839</v>
          </cell>
          <cell r="P28">
            <v>3767774</v>
          </cell>
          <cell r="Q28">
            <v>1012830</v>
          </cell>
        </row>
        <row r="29">
          <cell r="B29" t="str">
            <v>TỔNG MED</v>
          </cell>
          <cell r="O29">
            <v>11436056</v>
          </cell>
          <cell r="P29">
            <v>5197243</v>
          </cell>
          <cell r="Q29">
            <v>1615190</v>
          </cell>
        </row>
        <row r="32">
          <cell r="B32" t="str">
            <v>Nguyễn Hồ Phương Anh</v>
          </cell>
          <cell r="C32" t="str">
            <v>8735382529</v>
          </cell>
          <cell r="D32" t="str">
            <v>056300004837</v>
          </cell>
          <cell r="E32" t="str">
            <v>x</v>
          </cell>
          <cell r="F32">
            <v>132584538</v>
          </cell>
          <cell r="H32">
            <v>132000000</v>
          </cell>
          <cell r="J32">
            <v>6501600</v>
          </cell>
          <cell r="L32">
            <v>0</v>
          </cell>
          <cell r="M32">
            <v>615938</v>
          </cell>
          <cell r="O32">
            <v>0</v>
          </cell>
          <cell r="P32">
            <v>615938</v>
          </cell>
        </row>
        <row r="33">
          <cell r="B33" t="str">
            <v>Nguyễn Thành Tài</v>
          </cell>
          <cell r="C33" t="str">
            <v>8630306993</v>
          </cell>
          <cell r="D33" t="str">
            <v>079098000684</v>
          </cell>
          <cell r="E33" t="str">
            <v>x</v>
          </cell>
          <cell r="F33">
            <v>138681333</v>
          </cell>
          <cell r="H33">
            <v>132000000</v>
          </cell>
          <cell r="J33">
            <v>6501600</v>
          </cell>
          <cell r="L33">
            <v>179733</v>
          </cell>
          <cell r="M33">
            <v>349462</v>
          </cell>
          <cell r="O33">
            <v>8987</v>
          </cell>
          <cell r="P33">
            <v>340475</v>
          </cell>
        </row>
        <row r="34">
          <cell r="B34" t="str">
            <v>Nguyễn Thị Cẩm Bình</v>
          </cell>
          <cell r="C34" t="str">
            <v>8568236357</v>
          </cell>
          <cell r="D34" t="str">
            <v>052199009624</v>
          </cell>
          <cell r="E34" t="str">
            <v>x</v>
          </cell>
          <cell r="F34">
            <v>123764667</v>
          </cell>
          <cell r="H34">
            <v>132000000</v>
          </cell>
          <cell r="J34">
            <v>6501600</v>
          </cell>
          <cell r="L34">
            <v>0</v>
          </cell>
          <cell r="M34">
            <v>62054</v>
          </cell>
          <cell r="O34">
            <v>0</v>
          </cell>
          <cell r="P34">
            <v>62054</v>
          </cell>
        </row>
        <row r="35">
          <cell r="B35" t="str">
            <v>Nguyễn Thị Ngọc Hân</v>
          </cell>
          <cell r="C35" t="str">
            <v>8537809223</v>
          </cell>
          <cell r="D35" t="str">
            <v>082199007534</v>
          </cell>
          <cell r="E35" t="str">
            <v>x</v>
          </cell>
          <cell r="F35">
            <v>132742232</v>
          </cell>
          <cell r="H35">
            <v>132000000</v>
          </cell>
          <cell r="J35">
            <v>6501600</v>
          </cell>
          <cell r="L35">
            <v>0</v>
          </cell>
          <cell r="M35">
            <v>724592</v>
          </cell>
          <cell r="O35">
            <v>0</v>
          </cell>
          <cell r="P35">
            <v>724592</v>
          </cell>
        </row>
        <row r="36">
          <cell r="B36" t="str">
            <v>Trương Hoàng Ngân</v>
          </cell>
          <cell r="C36" t="str">
            <v>8576109144</v>
          </cell>
          <cell r="D36" t="str">
            <v>079300024213</v>
          </cell>
          <cell r="E36" t="str">
            <v>x</v>
          </cell>
          <cell r="F36">
            <v>132646077</v>
          </cell>
          <cell r="H36">
            <v>132000000</v>
          </cell>
          <cell r="J36">
            <v>6501600</v>
          </cell>
          <cell r="L36">
            <v>0</v>
          </cell>
          <cell r="M36">
            <v>625635</v>
          </cell>
          <cell r="O36">
            <v>0</v>
          </cell>
          <cell r="P36">
            <v>625635</v>
          </cell>
        </row>
        <row r="37">
          <cell r="B37" t="str">
            <v>Tổng 2024</v>
          </cell>
          <cell r="O37">
            <v>8987</v>
          </cell>
          <cell r="P37">
            <v>2368694</v>
          </cell>
          <cell r="Q37">
            <v>0</v>
          </cell>
        </row>
        <row r="39">
          <cell r="B39" t="str">
            <v>Lê Phú Quí</v>
          </cell>
          <cell r="C39">
            <v>8774327497</v>
          </cell>
          <cell r="D39" t="str">
            <v>080099000398</v>
          </cell>
          <cell r="E39" t="str">
            <v>x</v>
          </cell>
          <cell r="F39">
            <v>169339667</v>
          </cell>
          <cell r="H39">
            <v>132000000</v>
          </cell>
          <cell r="J39">
            <v>6690600</v>
          </cell>
          <cell r="L39">
            <v>30649067</v>
          </cell>
          <cell r="M39">
            <v>1536865</v>
          </cell>
          <cell r="O39">
            <v>1532453</v>
          </cell>
          <cell r="P39">
            <v>4412</v>
          </cell>
        </row>
        <row r="40">
          <cell r="B40" t="str">
            <v>Nguyễn Hồ Phương Anh</v>
          </cell>
          <cell r="C40" t="str">
            <v>8735382529</v>
          </cell>
          <cell r="D40" t="str">
            <v>056300004837</v>
          </cell>
          <cell r="E40" t="str">
            <v>x</v>
          </cell>
          <cell r="F40">
            <v>149548713</v>
          </cell>
          <cell r="H40">
            <v>132000000</v>
          </cell>
          <cell r="J40">
            <v>6690600</v>
          </cell>
          <cell r="L40">
            <v>10858113</v>
          </cell>
          <cell r="M40">
            <v>1197412</v>
          </cell>
          <cell r="O40">
            <v>542906</v>
          </cell>
          <cell r="P40">
            <v>654506</v>
          </cell>
        </row>
        <row r="41">
          <cell r="B41" t="str">
            <v>Nguyễn Thị Cẩm Bình</v>
          </cell>
          <cell r="C41" t="str">
            <v>8568236357</v>
          </cell>
          <cell r="D41" t="str">
            <v>052199009624</v>
          </cell>
          <cell r="E41" t="str">
            <v>x</v>
          </cell>
          <cell r="F41">
            <v>134848000</v>
          </cell>
          <cell r="H41">
            <v>132000000</v>
          </cell>
          <cell r="J41">
            <v>6690600</v>
          </cell>
          <cell r="L41">
            <v>9785800</v>
          </cell>
          <cell r="M41">
            <v>489292</v>
          </cell>
          <cell r="O41">
            <v>0</v>
          </cell>
          <cell r="P41">
            <v>489292</v>
          </cell>
        </row>
        <row r="42">
          <cell r="B42" t="str">
            <v>Nguyễn Thị Ngọc Hân</v>
          </cell>
          <cell r="C42" t="str">
            <v>8537809223</v>
          </cell>
          <cell r="D42" t="str">
            <v>082199007534</v>
          </cell>
          <cell r="E42" t="str">
            <v>x</v>
          </cell>
          <cell r="F42">
            <v>153006319</v>
          </cell>
          <cell r="H42">
            <v>132000000</v>
          </cell>
          <cell r="J42">
            <v>6690600</v>
          </cell>
          <cell r="L42">
            <v>14315719</v>
          </cell>
          <cell r="M42">
            <v>1177658</v>
          </cell>
          <cell r="O42">
            <v>715786</v>
          </cell>
          <cell r="P42">
            <v>461872</v>
          </cell>
        </row>
        <row r="43">
          <cell r="B43" t="str">
            <v>Võ Thị Diệu Hiền</v>
          </cell>
          <cell r="C43" t="str">
            <v>8700217524</v>
          </cell>
          <cell r="D43" t="str">
            <v>080197008421</v>
          </cell>
          <cell r="E43" t="str">
            <v>x</v>
          </cell>
          <cell r="F43">
            <v>114207293</v>
          </cell>
          <cell r="H43">
            <v>132000000</v>
          </cell>
          <cell r="J43">
            <v>6690600</v>
          </cell>
          <cell r="L43">
            <v>5511835</v>
          </cell>
          <cell r="M43">
            <v>301184</v>
          </cell>
          <cell r="P43">
            <v>301184</v>
          </cell>
        </row>
        <row r="44">
          <cell r="B44" t="str">
            <v>Tổng 2025</v>
          </cell>
          <cell r="O44">
            <v>2791145</v>
          </cell>
          <cell r="P44">
            <v>1911266</v>
          </cell>
        </row>
        <row r="45">
          <cell r="B45" t="str">
            <v>TỔNG MEDIGO</v>
          </cell>
          <cell r="O45">
            <v>2800132</v>
          </cell>
          <cell r="P45">
            <v>4279960</v>
          </cell>
          <cell r="Q45">
            <v>0</v>
          </cell>
        </row>
      </sheetData>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MEDIGO"/>
      <sheetName val="MED"/>
      <sheetName val="4. BS Online"/>
      <sheetName val="CỘNG TÁC VIÊN + THỰC TẬP"/>
      <sheetName val="NGHỈ VIỆC"/>
      <sheetName val="Check hồ sơ"/>
      <sheetName val="File cũ (CTV+ Thực tập)"/>
      <sheetName val="HỢP TÁC CHUYÊN MÔN"/>
      <sheetName val="MẪU LƯU"/>
      <sheetName val="Cũ (nghỉ việc)"/>
      <sheetName val="Cũ (Hợp tác chuyên môn)"/>
      <sheetName val="2. MED"/>
      <sheetName val="3. DƯỢC SĨ"/>
    </sheetNames>
    <sheetDataSet>
      <sheetData sheetId="0" refreshError="1">
        <row r="4">
          <cell r="C4" t="str">
            <v>Le Huu Ha</v>
          </cell>
          <cell r="D4">
            <v>30595</v>
          </cell>
          <cell r="E4" t="str">
            <v>Adalbertstr 16, 51103 Cologne, Đức</v>
          </cell>
          <cell r="F4" t="str">
            <v>421/3 KP Thạnh Bình, Thuận An, Tp.Hồ Chí Minh</v>
          </cell>
          <cell r="G4" t="str">
            <v>0868550088</v>
          </cell>
          <cell r="H4">
            <v>0</v>
          </cell>
          <cell r="I4" t="str">
            <v>8458762903</v>
          </cell>
          <cell r="J4" t="str">
            <v>7937777328</v>
          </cell>
          <cell r="K4" t="str">
            <v>042083019655</v>
          </cell>
          <cell r="L4" t="str">
            <v>09/12/2025</v>
          </cell>
          <cell r="M4" t="str">
            <v>Bộ CÔng An</v>
          </cell>
          <cell r="N4" t="str">
            <v>16810000588456 - BIDV
19130751923025 - Techcombank</v>
          </cell>
          <cell r="O4" t="str">
            <v>BIDV</v>
          </cell>
          <cell r="P4">
            <v>2019</v>
          </cell>
          <cell r="Q4" t="str">
            <v>CEO</v>
          </cell>
          <cell r="R4">
            <v>0</v>
          </cell>
          <cell r="S4">
            <v>0</v>
          </cell>
          <cell r="T4">
            <v>0</v>
          </cell>
          <cell r="U4">
            <v>0</v>
          </cell>
          <cell r="V4">
            <v>0</v>
          </cell>
          <cell r="W4" t="str">
            <v>Medigo Software</v>
          </cell>
          <cell r="X4" t="str">
            <v>HỢP ĐỒNG KHÔNG XÁC ĐỊNH THỜI HẠN</v>
          </cell>
          <cell r="Y4" t="str">
            <v>BOD</v>
          </cell>
          <cell r="Z4">
            <v>2019</v>
          </cell>
          <cell r="AA4">
            <v>0</v>
          </cell>
          <cell r="AB4">
            <v>0</v>
          </cell>
          <cell r="AC4">
            <v>46148</v>
          </cell>
          <cell r="AD4">
            <v>1449</v>
          </cell>
          <cell r="AE4">
            <v>0</v>
          </cell>
          <cell r="AF4">
            <v>0</v>
          </cell>
          <cell r="AG4">
            <v>0</v>
          </cell>
          <cell r="AH4">
            <v>0</v>
          </cell>
          <cell r="AI4">
            <v>0</v>
          </cell>
          <cell r="AJ4">
            <v>0</v>
          </cell>
          <cell r="AK4">
            <v>0</v>
          </cell>
          <cell r="AL4">
            <v>0</v>
          </cell>
          <cell r="AM4">
            <v>0</v>
          </cell>
          <cell r="AN4">
            <v>0</v>
          </cell>
          <cell r="AO4" t="str">
            <v>Gross</v>
          </cell>
          <cell r="AP4">
            <v>7000000</v>
          </cell>
          <cell r="AQ4">
            <v>0</v>
          </cell>
          <cell r="AR4">
            <v>0</v>
          </cell>
          <cell r="AS4">
            <v>0</v>
          </cell>
          <cell r="AT4" t="str">
            <v>Nam</v>
          </cell>
          <cell r="AU4" t="str">
            <v>ha.le@medigoapp.com</v>
          </cell>
          <cell r="AV4">
            <v>0</v>
          </cell>
          <cell r="AW4">
            <v>0</v>
          </cell>
          <cell r="AX4">
            <v>0</v>
          </cell>
          <cell r="AY4">
            <v>0</v>
          </cell>
          <cell r="AZ4">
            <v>0</v>
          </cell>
          <cell r="BA4">
            <v>0</v>
          </cell>
          <cell r="BB4">
            <v>0</v>
          </cell>
          <cell r="BC4">
            <v>0</v>
          </cell>
          <cell r="BD4">
            <v>0</v>
          </cell>
          <cell r="BF4">
            <v>6</v>
          </cell>
          <cell r="BG4">
            <v>10</v>
          </cell>
          <cell r="BH4">
            <v>1983</v>
          </cell>
          <cell r="BI4">
            <v>2019</v>
          </cell>
          <cell r="BJ4">
            <v>2019</v>
          </cell>
          <cell r="BK4">
            <v>2019</v>
          </cell>
          <cell r="BL4" t="str">
            <v>2019/2019/2019</v>
          </cell>
        </row>
        <row r="5">
          <cell r="C5" t="str">
            <v>NGUYỄN THÀNH TÀI</v>
          </cell>
          <cell r="D5" t="str">
            <v>30/7/1998</v>
          </cell>
          <cell r="E5" t="str">
            <v>67/47 Lê Đức Thọ, P.7, Gò Vấp, TP.HCM</v>
          </cell>
          <cell r="F5" t="str">
            <v>67/47 Lê Đức Thọ, P.7, Gò Vấp, TP.HCM</v>
          </cell>
          <cell r="G5" t="str">
            <v>0908407287</v>
          </cell>
          <cell r="H5">
            <v>0</v>
          </cell>
          <cell r="I5" t="str">
            <v>8630306993</v>
          </cell>
          <cell r="J5" t="str">
            <v>7930308136</v>
          </cell>
          <cell r="K5" t="str">
            <v>079098000684</v>
          </cell>
          <cell r="L5" t="str">
            <v>7/3/2016</v>
          </cell>
          <cell r="M5" t="str">
            <v>CCSĐKQLCTVDLQGVDC</v>
          </cell>
          <cell r="N5" t="str">
            <v>79045676868</v>
          </cell>
          <cell r="O5" t="str">
            <v>VP Bank</v>
          </cell>
          <cell r="P5" t="str">
            <v>28/3/2022</v>
          </cell>
          <cell r="Q5" t="str">
            <v>IT Support</v>
          </cell>
          <cell r="R5" t="str">
            <v>ĐH</v>
          </cell>
          <cell r="S5">
            <v>0</v>
          </cell>
          <cell r="T5">
            <v>0</v>
          </cell>
          <cell r="U5">
            <v>0</v>
          </cell>
          <cell r="V5">
            <v>0</v>
          </cell>
          <cell r="W5" t="str">
            <v>Medigo Software</v>
          </cell>
          <cell r="X5" t="str">
            <v>HỢP ĐỒNG CÓ THỜI HẠN</v>
          </cell>
          <cell r="Y5" t="str">
            <v>IT</v>
          </cell>
          <cell r="Z5">
            <v>44648</v>
          </cell>
          <cell r="AA5">
            <v>0</v>
          </cell>
          <cell r="AB5">
            <v>0</v>
          </cell>
          <cell r="AC5">
            <v>46148</v>
          </cell>
          <cell r="AD5">
            <v>49</v>
          </cell>
          <cell r="AE5">
            <v>0</v>
          </cell>
          <cell r="AF5">
            <v>44709</v>
          </cell>
          <cell r="AG5">
            <v>45439</v>
          </cell>
          <cell r="AH5" t="str">
            <v>HĐXĐTH</v>
          </cell>
          <cell r="AI5" t="str">
            <v>28/03/2024</v>
          </cell>
          <cell r="AJ5" t="str">
            <v>HĐKXĐTH</v>
          </cell>
          <cell r="AK5">
            <v>0</v>
          </cell>
          <cell r="AL5">
            <v>-709</v>
          </cell>
          <cell r="AM5">
            <v>12000000</v>
          </cell>
          <cell r="AN5">
            <v>0</v>
          </cell>
          <cell r="AO5" t="str">
            <v>Gross</v>
          </cell>
          <cell r="AP5">
            <v>5310000</v>
          </cell>
          <cell r="AQ5">
            <v>0</v>
          </cell>
          <cell r="AR5">
            <v>0</v>
          </cell>
          <cell r="AS5">
            <v>0</v>
          </cell>
          <cell r="AT5" t="str">
            <v>Nam</v>
          </cell>
          <cell r="AU5" t="str">
            <v>medigo.tai.nguyen@gmail.com</v>
          </cell>
          <cell r="AV5">
            <v>0</v>
          </cell>
          <cell r="AW5">
            <v>0</v>
          </cell>
          <cell r="AX5">
            <v>0</v>
          </cell>
          <cell r="AY5">
            <v>0</v>
          </cell>
          <cell r="AZ5">
            <v>0</v>
          </cell>
          <cell r="BA5">
            <v>0</v>
          </cell>
          <cell r="BB5">
            <v>0</v>
          </cell>
          <cell r="BC5">
            <v>0</v>
          </cell>
          <cell r="BD5">
            <v>0</v>
          </cell>
          <cell r="BF5">
            <v>30</v>
          </cell>
          <cell r="BG5">
            <v>7</v>
          </cell>
          <cell r="BH5">
            <v>1998</v>
          </cell>
          <cell r="BI5">
            <v>28</v>
          </cell>
          <cell r="BJ5">
            <v>3</v>
          </cell>
          <cell r="BK5">
            <v>2022</v>
          </cell>
          <cell r="BL5" t="str">
            <v>28/3/2022</v>
          </cell>
        </row>
        <row r="6">
          <cell r="C6" t="str">
            <v>Lưu Thanh Tuyền</v>
          </cell>
          <cell r="D6">
            <v>30581</v>
          </cell>
          <cell r="E6" t="str">
            <v>153/2C Điện Biên Phủ, Phường 15, Quận Bình Thạnh, TP. HCM</v>
          </cell>
          <cell r="F6" t="str">
            <v>152/2C Điện Biên Phủ, Phường 15, Quận Bình Thạnh, TP. HCM</v>
          </cell>
          <cell r="G6" t="str">
            <v>0931290894</v>
          </cell>
          <cell r="H6" t="str">
            <v>tuyen.luu@medigoapp.com</v>
          </cell>
          <cell r="I6" t="str">
            <v>8123994500</v>
          </cell>
          <cell r="J6" t="str">
            <v>7937369894</v>
          </cell>
          <cell r="K6" t="str">
            <v>079183013917</v>
          </cell>
          <cell r="L6">
            <v>44425</v>
          </cell>
          <cell r="M6" t="str">
            <v>CTCCS QLHCVTTXH</v>
          </cell>
          <cell r="N6" t="str">
            <v>0181000337432</v>
          </cell>
          <cell r="O6" t="str">
            <v>Vietcombank Chi nhánh Nam Sài Gòn - PGD Quận 4</v>
          </cell>
          <cell r="P6">
            <v>2019</v>
          </cell>
          <cell r="Q6" t="str">
            <v>Chuyên Viên Điều Phôi Đơn Hàng</v>
          </cell>
          <cell r="R6" t="str">
            <v>ĐH</v>
          </cell>
          <cell r="S6">
            <v>0</v>
          </cell>
          <cell r="T6">
            <v>0</v>
          </cell>
          <cell r="U6">
            <v>0</v>
          </cell>
          <cell r="V6">
            <v>0</v>
          </cell>
          <cell r="W6" t="str">
            <v>Medigo Software</v>
          </cell>
          <cell r="X6" t="str">
            <v>HỢP ĐỒNG CÓ THỜI HẠN</v>
          </cell>
          <cell r="Y6" t="str">
            <v>ADMIN CSKH</v>
          </cell>
          <cell r="Z6">
            <v>44197</v>
          </cell>
          <cell r="AA6">
            <v>0</v>
          </cell>
          <cell r="AB6">
            <v>0</v>
          </cell>
          <cell r="AC6">
            <v>46148</v>
          </cell>
          <cell r="AD6">
            <v>64</v>
          </cell>
          <cell r="AE6">
            <v>0</v>
          </cell>
          <cell r="AF6">
            <v>45108</v>
          </cell>
          <cell r="AG6">
            <v>45838</v>
          </cell>
          <cell r="AH6">
            <v>0</v>
          </cell>
          <cell r="AI6">
            <v>0</v>
          </cell>
          <cell r="AJ6">
            <v>0</v>
          </cell>
          <cell r="AK6">
            <v>0</v>
          </cell>
          <cell r="AL6">
            <v>-310</v>
          </cell>
          <cell r="AM6">
            <v>12000000</v>
          </cell>
          <cell r="AN6">
            <v>0</v>
          </cell>
          <cell r="AO6" t="str">
            <v>Gross</v>
          </cell>
          <cell r="AP6">
            <v>5310000</v>
          </cell>
          <cell r="AQ6">
            <v>0</v>
          </cell>
          <cell r="AR6">
            <v>0</v>
          </cell>
          <cell r="AS6">
            <v>0</v>
          </cell>
          <cell r="AT6" t="str">
            <v>Nữ</v>
          </cell>
          <cell r="AU6" t="str">
            <v>tuyen.luu2283@gmail.com</v>
          </cell>
          <cell r="AV6">
            <v>0</v>
          </cell>
          <cell r="AW6" t="str">
            <v>Thiếu</v>
          </cell>
          <cell r="AX6" t="str">
            <v>Thiếu</v>
          </cell>
          <cell r="AY6" t="str">
            <v>Thiếu</v>
          </cell>
          <cell r="AZ6" t="str">
            <v>X</v>
          </cell>
          <cell r="BA6" t="str">
            <v>Thiếu</v>
          </cell>
          <cell r="BB6" t="str">
            <v>- CCCD photo
- Sổ hộ khẩu photo
- Phiếu lý lịch tư pháp
- SYLL photo</v>
          </cell>
          <cell r="BC6">
            <v>0</v>
          </cell>
          <cell r="BD6">
            <v>0</v>
          </cell>
          <cell r="BF6">
            <v>22</v>
          </cell>
          <cell r="BG6">
            <v>9</v>
          </cell>
          <cell r="BH6">
            <v>1983</v>
          </cell>
          <cell r="BI6">
            <v>30</v>
          </cell>
          <cell r="BJ6">
            <v>12</v>
          </cell>
          <cell r="BK6">
            <v>2019</v>
          </cell>
          <cell r="BL6" t="str">
            <v>30/12/2019</v>
          </cell>
        </row>
        <row r="7">
          <cell r="C7" t="str">
            <v>Nguyễn Hồ Phương Anh</v>
          </cell>
          <cell r="D7">
            <v>36572</v>
          </cell>
          <cell r="E7" t="str">
            <v>46/12/13 Lê Thánh Tôn, Lộc Thọ, Nha Trang, Khánh Hòa</v>
          </cell>
          <cell r="F7" t="str">
            <v>46/12/13 Lê Thánh Tôn, Lộc Thọ, Nha Trang, Khánh Hòa</v>
          </cell>
          <cell r="G7" t="str">
            <v>0383163313</v>
          </cell>
          <cell r="H7" t="str">
            <v>anh.phuong.nguyen@medigoapp.com</v>
          </cell>
          <cell r="I7" t="str">
            <v>8735382529</v>
          </cell>
          <cell r="J7" t="str">
            <v>5620259146</v>
          </cell>
          <cell r="K7" t="str">
            <v>056300004837
(CMND: 225935823)</v>
          </cell>
          <cell r="L7">
            <v>44573</v>
          </cell>
          <cell r="M7" t="str">
            <v>CCSQLHCVTTXH</v>
          </cell>
          <cell r="N7" t="str">
            <v>19033258827011</v>
          </cell>
          <cell r="O7" t="str">
            <v>Techcombank</v>
          </cell>
          <cell r="P7">
            <v>44404</v>
          </cell>
          <cell r="Q7" t="str">
            <v>Chăm sóc khách hàng</v>
          </cell>
          <cell r="R7" t="str">
            <v>ĐH</v>
          </cell>
          <cell r="S7">
            <v>0</v>
          </cell>
          <cell r="T7">
            <v>0</v>
          </cell>
          <cell r="U7">
            <v>0</v>
          </cell>
          <cell r="V7">
            <v>0</v>
          </cell>
          <cell r="W7" t="str">
            <v>Medigo Software</v>
          </cell>
          <cell r="X7" t="str">
            <v>HỢP ĐỒNG CÓ THỜI HẠN</v>
          </cell>
          <cell r="Y7" t="str">
            <v>ADMIN CSKH</v>
          </cell>
          <cell r="Z7">
            <v>44404</v>
          </cell>
          <cell r="AA7">
            <v>0</v>
          </cell>
          <cell r="AB7">
            <v>0</v>
          </cell>
          <cell r="AC7">
            <v>46148</v>
          </cell>
          <cell r="AD7">
            <v>57</v>
          </cell>
          <cell r="AE7">
            <v>0</v>
          </cell>
          <cell r="AF7">
            <v>45108</v>
          </cell>
          <cell r="AG7">
            <v>45838</v>
          </cell>
          <cell r="AH7">
            <v>0</v>
          </cell>
          <cell r="AI7">
            <v>0</v>
          </cell>
          <cell r="AJ7">
            <v>0</v>
          </cell>
          <cell r="AK7">
            <v>0</v>
          </cell>
          <cell r="AL7">
            <v>-310</v>
          </cell>
          <cell r="AM7">
            <v>10000000</v>
          </cell>
          <cell r="AN7">
            <v>0</v>
          </cell>
          <cell r="AO7" t="str">
            <v>Gross</v>
          </cell>
          <cell r="AP7">
            <v>5310000</v>
          </cell>
          <cell r="AQ7">
            <v>0</v>
          </cell>
          <cell r="AR7">
            <v>0</v>
          </cell>
          <cell r="AS7">
            <v>0</v>
          </cell>
          <cell r="AT7" t="str">
            <v>Nữ</v>
          </cell>
          <cell r="AU7" t="str">
            <v>medigo.anh.nguyen@gmail.com</v>
          </cell>
          <cell r="AV7">
            <v>0</v>
          </cell>
          <cell r="AW7" t="str">
            <v>Thiếu</v>
          </cell>
          <cell r="AX7" t="str">
            <v>Thiếu</v>
          </cell>
          <cell r="AY7" t="str">
            <v>Thiếu</v>
          </cell>
          <cell r="AZ7" t="str">
            <v>Thiếu</v>
          </cell>
          <cell r="BA7" t="str">
            <v>Thiếu</v>
          </cell>
          <cell r="BB7" t="str">
            <v>- CCCD photo
- SYLL photo</v>
          </cell>
          <cell r="BC7">
            <v>0</v>
          </cell>
          <cell r="BD7">
            <v>0</v>
          </cell>
          <cell r="BF7">
            <v>16</v>
          </cell>
          <cell r="BG7">
            <v>2</v>
          </cell>
          <cell r="BH7">
            <v>2000</v>
          </cell>
          <cell r="BI7">
            <v>27</v>
          </cell>
          <cell r="BJ7">
            <v>7</v>
          </cell>
          <cell r="BK7">
            <v>2021</v>
          </cell>
          <cell r="BL7" t="str">
            <v>27/7/2021</v>
          </cell>
        </row>
        <row r="8">
          <cell r="C8" t="str">
            <v>Nguyễn Thị Ngọc Hân</v>
          </cell>
          <cell r="D8">
            <v>36490</v>
          </cell>
          <cell r="E8" t="str">
            <v>Ấp Bình Đông, Thạnh Nhựt, Gò Công Tây, Tiền Giang</v>
          </cell>
          <cell r="F8" t="str">
            <v>17/18 KP.6, Linh Trung, Thủ Đức</v>
          </cell>
          <cell r="G8" t="str">
            <v>0374826584</v>
          </cell>
          <cell r="H8" t="str">
            <v>han.nguyen@medigoapp.com</v>
          </cell>
          <cell r="I8" t="str">
            <v>8537809223</v>
          </cell>
          <cell r="J8" t="str">
            <v>8224066731</v>
          </cell>
          <cell r="K8" t="str">
            <v>082199007534</v>
          </cell>
          <cell r="L8">
            <v>44326</v>
          </cell>
          <cell r="M8" t="str">
            <v>CTCCS QLHCVTTXH</v>
          </cell>
          <cell r="N8" t="str">
            <v>104002495110</v>
          </cell>
          <cell r="O8" t="str">
            <v>Vietinbank</v>
          </cell>
          <cell r="P8">
            <v>44620</v>
          </cell>
          <cell r="Q8" t="str">
            <v>Admin - điều phối đơn hàng</v>
          </cell>
          <cell r="R8" t="str">
            <v>CĐ</v>
          </cell>
          <cell r="S8">
            <v>0</v>
          </cell>
          <cell r="T8">
            <v>0</v>
          </cell>
          <cell r="U8">
            <v>0</v>
          </cell>
          <cell r="V8">
            <v>0</v>
          </cell>
          <cell r="W8" t="str">
            <v>Medigo Software</v>
          </cell>
          <cell r="X8" t="str">
            <v>HỢP ĐỒNG CÓ THỜI HẠN</v>
          </cell>
          <cell r="Y8" t="str">
            <v>ADMIN CSKH</v>
          </cell>
          <cell r="Z8">
            <v>44620</v>
          </cell>
          <cell r="AA8">
            <v>0</v>
          </cell>
          <cell r="AB8">
            <v>0</v>
          </cell>
          <cell r="AC8">
            <v>46148</v>
          </cell>
          <cell r="AD8">
            <v>50</v>
          </cell>
          <cell r="AE8">
            <v>0</v>
          </cell>
          <cell r="AF8" t="str">
            <v>27/04/2026</v>
          </cell>
          <cell r="AG8">
            <v>46138</v>
          </cell>
          <cell r="AH8">
            <v>0</v>
          </cell>
          <cell r="AI8">
            <v>0</v>
          </cell>
          <cell r="AJ8">
            <v>0</v>
          </cell>
          <cell r="AK8">
            <v>0</v>
          </cell>
          <cell r="AL8">
            <v>-10</v>
          </cell>
          <cell r="AM8">
            <v>10000000</v>
          </cell>
          <cell r="AN8">
            <v>0</v>
          </cell>
          <cell r="AO8" t="str">
            <v>Gross</v>
          </cell>
          <cell r="AP8">
            <v>5310000</v>
          </cell>
          <cell r="AQ8">
            <v>0</v>
          </cell>
          <cell r="AR8">
            <v>0</v>
          </cell>
          <cell r="AS8">
            <v>0</v>
          </cell>
          <cell r="AT8" t="str">
            <v>Nữ</v>
          </cell>
          <cell r="AU8" t="str">
            <v>medigo.han.nguyen@gmail.com</v>
          </cell>
          <cell r="AV8">
            <v>0</v>
          </cell>
          <cell r="AW8" t="str">
            <v>Thiếu</v>
          </cell>
          <cell r="AX8" t="str">
            <v>X</v>
          </cell>
          <cell r="AY8" t="str">
            <v>X</v>
          </cell>
          <cell r="AZ8" t="str">
            <v>Thiếu</v>
          </cell>
          <cell r="BA8" t="str">
            <v>X</v>
          </cell>
          <cell r="BB8" t="str">
            <v>- Bằng ĐH cc
- CCCD photo
- SYLL chưa cc</v>
          </cell>
          <cell r="BC8">
            <v>0</v>
          </cell>
          <cell r="BD8">
            <v>0</v>
          </cell>
          <cell r="BF8">
            <v>26</v>
          </cell>
          <cell r="BG8">
            <v>11</v>
          </cell>
          <cell r="BH8">
            <v>1999</v>
          </cell>
          <cell r="BI8">
            <v>28</v>
          </cell>
          <cell r="BJ8">
            <v>2</v>
          </cell>
          <cell r="BK8">
            <v>2022</v>
          </cell>
          <cell r="BL8" t="str">
            <v>28/2/2022</v>
          </cell>
        </row>
        <row r="9">
          <cell r="C9" t="str">
            <v>Võ Thị Diệu Hiền</v>
          </cell>
          <cell r="D9">
            <v>35546</v>
          </cell>
          <cell r="E9" t="str">
            <v>Ấp 1, Mỹ Yên, Bến Lức, Long An</v>
          </cell>
          <cell r="F9" t="str">
            <v>31 Ấp 1, Mỹ Yên, Bến Lức, Long An</v>
          </cell>
          <cell r="G9" t="str">
            <v>0931233923</v>
          </cell>
          <cell r="H9" t="str">
            <v>hien.vo@medigoapp.com</v>
          </cell>
          <cell r="I9" t="str">
            <v>8700217524</v>
          </cell>
          <cell r="J9" t="str">
            <v>8022408029</v>
          </cell>
          <cell r="K9" t="str">
            <v>080197008421</v>
          </cell>
          <cell r="L9">
            <v>44749</v>
          </cell>
          <cell r="M9" t="str">
            <v>CTCCS QLHCVTTXH</v>
          </cell>
          <cell r="N9" t="str">
            <v>19035062217013</v>
          </cell>
          <cell r="O9" t="str">
            <v>Techcombank</v>
          </cell>
          <cell r="P9">
            <v>45148</v>
          </cell>
          <cell r="Q9" t="str">
            <v>Admin Điều phối đơn hàng</v>
          </cell>
          <cell r="R9" t="str">
            <v>CĐ</v>
          </cell>
          <cell r="S9">
            <v>0</v>
          </cell>
          <cell r="T9">
            <v>0</v>
          </cell>
          <cell r="U9">
            <v>0</v>
          </cell>
          <cell r="V9">
            <v>0</v>
          </cell>
          <cell r="W9" t="str">
            <v>Medigo Software</v>
          </cell>
          <cell r="X9" t="str">
            <v>HỢP ĐỒNG CÓ THỜI HẠN</v>
          </cell>
          <cell r="Y9" t="str">
            <v>ADMIN CSKH</v>
          </cell>
          <cell r="Z9">
            <v>45148</v>
          </cell>
          <cell r="AA9">
            <v>0</v>
          </cell>
          <cell r="AB9">
            <v>0</v>
          </cell>
          <cell r="AC9">
            <v>46148</v>
          </cell>
          <cell r="AD9">
            <v>32</v>
          </cell>
          <cell r="AE9">
            <v>0</v>
          </cell>
          <cell r="AF9">
            <v>45148</v>
          </cell>
          <cell r="AG9" t="str">
            <v>10/08/2025</v>
          </cell>
          <cell r="AH9">
            <v>0</v>
          </cell>
          <cell r="AI9">
            <v>0</v>
          </cell>
          <cell r="AJ9">
            <v>0</v>
          </cell>
          <cell r="AK9">
            <v>0</v>
          </cell>
          <cell r="AL9">
            <v>-269</v>
          </cell>
          <cell r="AM9">
            <v>8000000</v>
          </cell>
          <cell r="AN9">
            <v>0</v>
          </cell>
          <cell r="AO9" t="str">
            <v>Gross</v>
          </cell>
          <cell r="AP9">
            <v>5310000</v>
          </cell>
          <cell r="AQ9">
            <v>0</v>
          </cell>
          <cell r="AR9">
            <v>0</v>
          </cell>
          <cell r="AS9">
            <v>0</v>
          </cell>
          <cell r="AT9" t="str">
            <v>Nữ</v>
          </cell>
          <cell r="AU9" t="str">
            <v>medigo.hien.vo@gmail.com</v>
          </cell>
          <cell r="AV9">
            <v>0</v>
          </cell>
          <cell r="AW9" t="str">
            <v>Thiếu</v>
          </cell>
          <cell r="AX9" t="str">
            <v>Thiếu</v>
          </cell>
          <cell r="AY9" t="str">
            <v>Thiếu</v>
          </cell>
          <cell r="AZ9" t="str">
            <v>Thiếu</v>
          </cell>
          <cell r="BA9" t="str">
            <v>Thiếu</v>
          </cell>
          <cell r="BB9" t="str">
            <v>- CCCD photo
- SYLL photo</v>
          </cell>
          <cell r="BC9">
            <v>0</v>
          </cell>
          <cell r="BD9">
            <v>0</v>
          </cell>
          <cell r="BF9">
            <v>26</v>
          </cell>
          <cell r="BG9">
            <v>4</v>
          </cell>
          <cell r="BH9">
            <v>1997</v>
          </cell>
          <cell r="BI9">
            <v>10</v>
          </cell>
          <cell r="BJ9">
            <v>8</v>
          </cell>
          <cell r="BK9">
            <v>2023</v>
          </cell>
          <cell r="BL9" t="str">
            <v>10/8/2023</v>
          </cell>
        </row>
        <row r="10">
          <cell r="C10" t="str">
            <v>Nguyễn Tuấn Nghĩa</v>
          </cell>
          <cell r="D10">
            <v>36652</v>
          </cell>
          <cell r="E10" t="str">
            <v>157, Đ.11, P.Trường Thọ, TP.Thủ Đức, TP.Hồ Chí Minh</v>
          </cell>
          <cell r="F10" t="str">
            <v>157, Đ.11, P.Trường Thọ, TP.Thủ Đức, TP.Hồ Chí Minh</v>
          </cell>
          <cell r="G10" t="str">
            <v>0333757326</v>
          </cell>
          <cell r="H10">
            <v>0</v>
          </cell>
          <cell r="I10" t="str">
            <v>8613933169</v>
          </cell>
          <cell r="J10">
            <v>0</v>
          </cell>
          <cell r="K10" t="str">
            <v>079200007411</v>
          </cell>
          <cell r="L10">
            <v>44552</v>
          </cell>
          <cell r="M10" t="str">
            <v>CTCCS QLHCVTTXH</v>
          </cell>
          <cell r="N10" t="str">
            <v>9333757326</v>
          </cell>
          <cell r="O10" t="str">
            <v>Vietcombank</v>
          </cell>
          <cell r="P10">
            <v>45187</v>
          </cell>
          <cell r="Q10" t="str">
            <v>NHÂN VIÊN GIÁM SÁT CAMERA</v>
          </cell>
          <cell r="R10" t="str">
            <v>CĐ</v>
          </cell>
          <cell r="S10">
            <v>0</v>
          </cell>
          <cell r="T10">
            <v>0</v>
          </cell>
          <cell r="U10">
            <v>0</v>
          </cell>
          <cell r="V10">
            <v>0</v>
          </cell>
          <cell r="W10" t="str">
            <v>Medigo Software</v>
          </cell>
          <cell r="X10" t="str">
            <v>CỘNG TÁC VIÊN</v>
          </cell>
          <cell r="Y10" t="str">
            <v>VẬN HÀNH NHÀ THUỐC</v>
          </cell>
          <cell r="Z10">
            <v>45187</v>
          </cell>
          <cell r="AA10">
            <v>0</v>
          </cell>
          <cell r="AB10">
            <v>0</v>
          </cell>
          <cell r="AC10">
            <v>46148</v>
          </cell>
          <cell r="AD10">
            <v>31</v>
          </cell>
          <cell r="AE10">
            <v>0</v>
          </cell>
          <cell r="AF10" t="str">
            <v>18/09/2023</v>
          </cell>
          <cell r="AG10" t="str">
            <v>18/09/2025</v>
          </cell>
          <cell r="AH10">
            <v>0</v>
          </cell>
          <cell r="AI10">
            <v>0</v>
          </cell>
          <cell r="AJ10">
            <v>0</v>
          </cell>
          <cell r="AK10">
            <v>0</v>
          </cell>
          <cell r="AL10">
            <v>-230</v>
          </cell>
          <cell r="AM10">
            <v>9000000</v>
          </cell>
          <cell r="AN10">
            <v>0</v>
          </cell>
          <cell r="AO10" t="str">
            <v>Gross</v>
          </cell>
          <cell r="AP10" t="str">
            <v>CTV</v>
          </cell>
          <cell r="AQ10">
            <v>0</v>
          </cell>
          <cell r="AR10">
            <v>0</v>
          </cell>
          <cell r="AS10">
            <v>0</v>
          </cell>
          <cell r="AT10" t="str">
            <v>Nam</v>
          </cell>
          <cell r="AU10" t="str">
            <v>medigo.tuannghia.nguyen@gmail.com</v>
          </cell>
          <cell r="AV10">
            <v>0</v>
          </cell>
          <cell r="AW10">
            <v>0</v>
          </cell>
          <cell r="AX10">
            <v>0</v>
          </cell>
          <cell r="AY10">
            <v>0</v>
          </cell>
          <cell r="AZ10">
            <v>0</v>
          </cell>
          <cell r="BA10">
            <v>0</v>
          </cell>
          <cell r="BB10">
            <v>0</v>
          </cell>
          <cell r="BC10">
            <v>0</v>
          </cell>
          <cell r="BD10">
            <v>0</v>
          </cell>
          <cell r="BF10">
            <v>6</v>
          </cell>
          <cell r="BG10">
            <v>5</v>
          </cell>
          <cell r="BH10">
            <v>2000</v>
          </cell>
          <cell r="BI10">
            <v>18</v>
          </cell>
          <cell r="BJ10">
            <v>9</v>
          </cell>
          <cell r="BK10">
            <v>2023</v>
          </cell>
          <cell r="BL10" t="str">
            <v>18/9/2023</v>
          </cell>
        </row>
        <row r="11">
          <cell r="C11" t="str">
            <v>Nguyễn Thị Cẩm Bình</v>
          </cell>
          <cell r="D11">
            <v>36260</v>
          </cell>
          <cell r="E11" t="str">
            <v>Thôn 3, Bình Nghi, Tây Sơn, Bình Định</v>
          </cell>
          <cell r="F11" t="str">
            <v>79/22A quốc lộ 13, phường 26, Bình Thạnh, HCM</v>
          </cell>
          <cell r="G11" t="str">
            <v>0359984002</v>
          </cell>
          <cell r="H11" t="str">
            <v>marketing.thanhdatt@gmail.com</v>
          </cell>
          <cell r="I11" t="str">
            <v>8568236357</v>
          </cell>
          <cell r="J11" t="str">
            <v>5221578718</v>
          </cell>
          <cell r="K11" t="str">
            <v>052199009624</v>
          </cell>
          <cell r="L11">
            <v>44375</v>
          </cell>
          <cell r="M11" t="str">
            <v>CTCCS QLHCVTTXH</v>
          </cell>
          <cell r="N11" t="str">
            <v>0381000583650</v>
          </cell>
          <cell r="O11" t="str">
            <v>Vietcombank</v>
          </cell>
          <cell r="P11">
            <v>45078</v>
          </cell>
          <cell r="Q11" t="str">
            <v>Senior Inventory &amp; Partnership</v>
          </cell>
          <cell r="R11" t="str">
            <v>ĐH</v>
          </cell>
          <cell r="S11">
            <v>0</v>
          </cell>
          <cell r="T11">
            <v>0</v>
          </cell>
          <cell r="U11">
            <v>0</v>
          </cell>
          <cell r="V11">
            <v>0</v>
          </cell>
          <cell r="W11" t="str">
            <v>Medigo Software</v>
          </cell>
          <cell r="X11" t="str">
            <v>HỢP ĐỒNG CÓ THỜI HẠN</v>
          </cell>
          <cell r="Y11" t="str">
            <v>INVENTORY - PHARMACY</v>
          </cell>
          <cell r="Z11">
            <v>45078</v>
          </cell>
          <cell r="AA11">
            <v>0</v>
          </cell>
          <cell r="AB11">
            <v>0</v>
          </cell>
          <cell r="AC11">
            <v>46148</v>
          </cell>
          <cell r="AD11">
            <v>35</v>
          </cell>
          <cell r="AE11">
            <v>0</v>
          </cell>
          <cell r="AF11" t="str">
            <v>01/06/2024</v>
          </cell>
          <cell r="AG11" t="str">
            <v>31/05/2026</v>
          </cell>
          <cell r="AH11">
            <v>0</v>
          </cell>
          <cell r="AI11">
            <v>0</v>
          </cell>
          <cell r="AJ11">
            <v>0</v>
          </cell>
          <cell r="AK11">
            <v>0</v>
          </cell>
          <cell r="AL11">
            <v>25</v>
          </cell>
          <cell r="AM11">
            <v>14300000</v>
          </cell>
          <cell r="AN11">
            <v>0</v>
          </cell>
          <cell r="AO11" t="str">
            <v>Gross</v>
          </cell>
          <cell r="AP11">
            <v>5310000</v>
          </cell>
          <cell r="AQ11">
            <v>0</v>
          </cell>
          <cell r="AR11">
            <v>0</v>
          </cell>
          <cell r="AS11">
            <v>0</v>
          </cell>
          <cell r="AT11" t="str">
            <v>Nữ</v>
          </cell>
          <cell r="AU11" t="str">
            <v>medigo.binh.nguyen@gmail.com</v>
          </cell>
          <cell r="AV11">
            <v>0</v>
          </cell>
          <cell r="AW11">
            <v>0</v>
          </cell>
          <cell r="AX11">
            <v>0</v>
          </cell>
          <cell r="AY11">
            <v>0</v>
          </cell>
          <cell r="AZ11">
            <v>0</v>
          </cell>
          <cell r="BA11">
            <v>0</v>
          </cell>
          <cell r="BB11">
            <v>0</v>
          </cell>
          <cell r="BC11">
            <v>0</v>
          </cell>
          <cell r="BD11">
            <v>0</v>
          </cell>
          <cell r="BF11">
            <v>10</v>
          </cell>
          <cell r="BG11">
            <v>4</v>
          </cell>
          <cell r="BH11">
            <v>1999</v>
          </cell>
          <cell r="BI11">
            <v>1</v>
          </cell>
          <cell r="BJ11">
            <v>6</v>
          </cell>
          <cell r="BK11">
            <v>2023</v>
          </cell>
          <cell r="BL11" t="str">
            <v>1/6/2023</v>
          </cell>
        </row>
        <row r="12">
          <cell r="C12" t="str">
            <v>TRƯƠNG VĨNH THÁI</v>
          </cell>
          <cell r="D12">
            <v>33485</v>
          </cell>
          <cell r="E12" t="str">
            <v>189/5 đường 138 Tân Phú, TP. Thủ Đức, HCM</v>
          </cell>
          <cell r="F12" t="str">
            <v>189/5 đường 138 Tân Phú, TP. Thủ Đức, HCM</v>
          </cell>
          <cell r="G12" t="str">
            <v>0773122161</v>
          </cell>
          <cell r="H12" t="str">
            <v>tvthaiydk35@gmail.com</v>
          </cell>
          <cell r="I12" t="str">
            <v>8463166550</v>
          </cell>
          <cell r="J12" t="str">
            <v>Ko tham gia</v>
          </cell>
          <cell r="K12" t="str">
            <v>086091010551</v>
          </cell>
          <cell r="L12">
            <v>44522</v>
          </cell>
          <cell r="M12" t="str">
            <v>CTCCSQLHCVTTXH</v>
          </cell>
          <cell r="N12" t="str">
            <v>1028950088</v>
          </cell>
          <cell r="O12" t="str">
            <v>VCB</v>
          </cell>
          <cell r="P12">
            <v>44788</v>
          </cell>
          <cell r="Q12" t="str">
            <v>Bác sĩ tư vấn</v>
          </cell>
          <cell r="R12" t="str">
            <v>ĐH</v>
          </cell>
          <cell r="S12">
            <v>0</v>
          </cell>
          <cell r="T12">
            <v>0</v>
          </cell>
          <cell r="U12">
            <v>0</v>
          </cell>
          <cell r="V12">
            <v>0</v>
          </cell>
          <cell r="W12" t="str">
            <v>Medigo Software</v>
          </cell>
          <cell r="X12" t="str">
            <v>CỘNG TÁC VIÊN</v>
          </cell>
          <cell r="Y12" t="str">
            <v>BÁC SĨ ONLINE</v>
          </cell>
          <cell r="Z12">
            <v>44788</v>
          </cell>
          <cell r="AA12">
            <v>0</v>
          </cell>
          <cell r="AB12">
            <v>0</v>
          </cell>
          <cell r="AC12">
            <v>46148</v>
          </cell>
          <cell r="AD12">
            <v>44</v>
          </cell>
          <cell r="AE12">
            <v>0</v>
          </cell>
          <cell r="AF12">
            <v>44849</v>
          </cell>
          <cell r="AG12">
            <v>45579</v>
          </cell>
          <cell r="AH12">
            <v>0</v>
          </cell>
          <cell r="AI12">
            <v>0</v>
          </cell>
          <cell r="AJ12">
            <v>0</v>
          </cell>
          <cell r="AK12">
            <v>0</v>
          </cell>
          <cell r="AL12">
            <v>-569</v>
          </cell>
          <cell r="AM12">
            <v>12000000</v>
          </cell>
          <cell r="AN12">
            <v>0</v>
          </cell>
          <cell r="AO12" t="str">
            <v>NET</v>
          </cell>
          <cell r="AP12" t="str">
            <v>Ko tham gia</v>
          </cell>
          <cell r="AQ12">
            <v>0</v>
          </cell>
          <cell r="AR12" t="str">
            <v>Bác sĩ tư vấn</v>
          </cell>
          <cell r="AS12">
            <v>0</v>
          </cell>
          <cell r="AT12" t="str">
            <v>Nam</v>
          </cell>
          <cell r="AU12" t="str">
            <v>medigo.thai.truong@gmail.com</v>
          </cell>
          <cell r="AV12">
            <v>0</v>
          </cell>
          <cell r="AW12">
            <v>0</v>
          </cell>
          <cell r="AX12">
            <v>0</v>
          </cell>
          <cell r="AY12">
            <v>0</v>
          </cell>
          <cell r="AZ12">
            <v>0</v>
          </cell>
          <cell r="BA12">
            <v>0</v>
          </cell>
          <cell r="BB12">
            <v>0</v>
          </cell>
          <cell r="BC12">
            <v>0</v>
          </cell>
          <cell r="BD12">
            <v>0</v>
          </cell>
          <cell r="BF12">
            <v>4</v>
          </cell>
          <cell r="BG12">
            <v>9</v>
          </cell>
          <cell r="BH12">
            <v>1991</v>
          </cell>
          <cell r="BI12">
            <v>15</v>
          </cell>
          <cell r="BJ12">
            <v>8</v>
          </cell>
          <cell r="BK12">
            <v>2022</v>
          </cell>
          <cell r="BL12" t="str">
            <v>15/8/2022</v>
          </cell>
        </row>
        <row r="13">
          <cell r="C13" t="str">
            <v>NGUYỄN HOÀNG NGUYÊN ĐAN</v>
          </cell>
          <cell r="D13">
            <v>35294</v>
          </cell>
          <cell r="E13" t="str">
            <v>119/1 Lê Văn Duyệt, phường Gia Định, Thành phố Hồ Chí Minh</v>
          </cell>
          <cell r="F13" t="str">
            <v>119/1 Lê Văn Duyệt, phường Gia Định, Thành phố Hồ Chí Minh</v>
          </cell>
          <cell r="G13" t="str">
            <v>0343891640</v>
          </cell>
          <cell r="H13">
            <v>0</v>
          </cell>
          <cell r="I13" t="str">
            <v>8648450797</v>
          </cell>
          <cell r="J13" t="str">
            <v>7939263095</v>
          </cell>
          <cell r="K13" t="str">
            <v>054196000019</v>
          </cell>
          <cell r="L13">
            <v>44522</v>
          </cell>
          <cell r="M13" t="str">
            <v>CCSQLHCVTTXH</v>
          </cell>
          <cell r="N13" t="str">
            <v>0865817107</v>
          </cell>
          <cell r="O13" t="str">
            <v>Shinhanbank</v>
          </cell>
          <cell r="P13">
            <v>44447</v>
          </cell>
          <cell r="Q13" t="str">
            <v>Product Manager</v>
          </cell>
          <cell r="R13" t="str">
            <v>ĐH</v>
          </cell>
          <cell r="S13">
            <v>0</v>
          </cell>
          <cell r="T13">
            <v>0</v>
          </cell>
          <cell r="U13">
            <v>0</v>
          </cell>
          <cell r="V13">
            <v>0</v>
          </cell>
          <cell r="W13" t="str">
            <v>Med Service</v>
          </cell>
          <cell r="X13" t="str">
            <v>HỢP ĐỒNG KHÔNG XÁC ĐỊNH THỜI HẠN</v>
          </cell>
          <cell r="Y13" t="str">
            <v>PRODUCT</v>
          </cell>
          <cell r="Z13" t="str">
            <v>08/09/2021</v>
          </cell>
          <cell r="AA13">
            <v>0</v>
          </cell>
          <cell r="AB13">
            <v>0</v>
          </cell>
          <cell r="AC13">
            <v>46148</v>
          </cell>
          <cell r="AD13">
            <v>55</v>
          </cell>
          <cell r="AE13">
            <v>0</v>
          </cell>
          <cell r="AF13" t="str">
            <v>01/01/2026</v>
          </cell>
          <cell r="AG13">
            <v>0</v>
          </cell>
          <cell r="AH13">
            <v>0</v>
          </cell>
          <cell r="AI13">
            <v>0</v>
          </cell>
          <cell r="AJ13">
            <v>0</v>
          </cell>
          <cell r="AK13">
            <v>0</v>
          </cell>
          <cell r="AL13">
            <v>5010000</v>
          </cell>
          <cell r="AM13">
            <v>15000000</v>
          </cell>
          <cell r="AN13">
            <v>0</v>
          </cell>
          <cell r="AO13" t="str">
            <v>Nữ</v>
          </cell>
          <cell r="AP13">
            <v>5310000</v>
          </cell>
          <cell r="AQ13">
            <v>9690000</v>
          </cell>
          <cell r="AR13" t="str">
            <v>Chín triệu sáu trăm chín mươi ngàn đồng</v>
          </cell>
          <cell r="AS13" t="str">
            <v>X</v>
          </cell>
          <cell r="AT13" t="str">
            <v>X</v>
          </cell>
          <cell r="AU13" t="str">
            <v>X</v>
          </cell>
          <cell r="AV13" t="str">
            <v>Thiếu</v>
          </cell>
          <cell r="AW13" t="str">
            <v>X</v>
          </cell>
          <cell r="AX13" t="str">
            <v>- Bằng ĐH Dược</v>
          </cell>
          <cell r="AY13">
            <v>0</v>
          </cell>
          <cell r="AZ13">
            <v>0</v>
          </cell>
          <cell r="BA13">
            <v>0</v>
          </cell>
          <cell r="BB13" t="str">
            <v>- Bằng ĐH cc quá hạn</v>
          </cell>
          <cell r="BD13">
            <v>17</v>
          </cell>
          <cell r="BE13" t="str">
            <v>làm việc online</v>
          </cell>
          <cell r="BF13">
            <v>17</v>
          </cell>
          <cell r="BG13">
            <v>8</v>
          </cell>
          <cell r="BH13">
            <v>1996</v>
          </cell>
          <cell r="BI13">
            <v>8</v>
          </cell>
          <cell r="BJ13">
            <v>9</v>
          </cell>
          <cell r="BK13">
            <v>2021</v>
          </cell>
          <cell r="BL13" t="str">
            <v>8/9/2021</v>
          </cell>
        </row>
        <row r="14">
          <cell r="C14" t="str">
            <v>Lê Phú Quí</v>
          </cell>
          <cell r="D14" t="str">
            <v>23/08/1999</v>
          </cell>
          <cell r="E14" t="str">
            <v>500 Khu Phố 1, Thị trấn Đông Thành, Huyện Đức Huệ, Tỉnh Long An</v>
          </cell>
          <cell r="F14" t="str">
            <v>314/52 Âu Dương Lân, Phường 3, Quận 8, Thành phố Hồ Chí Minh</v>
          </cell>
          <cell r="G14" t="str">
            <v>0397024397</v>
          </cell>
          <cell r="H14" t="str">
            <v>quile2308@gmail.com</v>
          </cell>
          <cell r="I14">
            <v>8774327497</v>
          </cell>
          <cell r="J14">
            <v>8021747353</v>
          </cell>
          <cell r="K14" t="str">
            <v>080099000398</v>
          </cell>
          <cell r="L14">
            <v>45422</v>
          </cell>
          <cell r="M14" t="str">
            <v>Huyện Đức Huệ, Tỉnh Long An</v>
          </cell>
          <cell r="N14" t="str">
            <v>07183522701</v>
          </cell>
          <cell r="O14" t="str">
            <v>Ngân hàng Thương mại Cổ phần Tiên Phong (TP Bank)</v>
          </cell>
          <cell r="P14" t="str">
            <v>20/06/2024</v>
          </cell>
          <cell r="Q14" t="str">
            <v>Trưởng nhóm Dịch vụ Online</v>
          </cell>
          <cell r="R14" t="str">
            <v>Dược Sĩ Đại Học</v>
          </cell>
          <cell r="S14">
            <v>0</v>
          </cell>
          <cell r="T14">
            <v>0</v>
          </cell>
          <cell r="U14" t="str">
            <v>https://drive.google.com/open?id=1JnHjnmAvn_iI3vC22a6J8adE_R0BYuN4, https://drive.google.com/open?id=1BAVpmhYFbU3ojD_qXtYPaz6otALp-Ac7, https://drive.google.com/open?id=1CYUl_RL15FuRTCcyYs7q9mLUbxrK4zOq</v>
          </cell>
          <cell r="V14">
            <v>0</v>
          </cell>
          <cell r="W14" t="str">
            <v>Medigo Software</v>
          </cell>
          <cell r="X14" t="str">
            <v>HỢP ĐỒNG CÓ THỜI HẠN</v>
          </cell>
          <cell r="Y14" t="str">
            <v>ADMIN CSKH</v>
          </cell>
          <cell r="Z14">
            <v>45463</v>
          </cell>
          <cell r="AA14" t="str">
            <v>19/08/2024</v>
          </cell>
          <cell r="AB14">
            <v>0</v>
          </cell>
          <cell r="AC14">
            <v>46148</v>
          </cell>
          <cell r="AD14">
            <v>22</v>
          </cell>
          <cell r="AE14" t="str">
            <v>02 THÁNG</v>
          </cell>
          <cell r="AF14" t="str">
            <v>20/08/2024</v>
          </cell>
          <cell r="AG14" t="str">
            <v>19/08/2025</v>
          </cell>
          <cell r="AH14">
            <v>0</v>
          </cell>
          <cell r="AI14">
            <v>0</v>
          </cell>
          <cell r="AJ14">
            <v>0</v>
          </cell>
          <cell r="AK14">
            <v>0</v>
          </cell>
          <cell r="AL14">
            <v>-260</v>
          </cell>
          <cell r="AM14">
            <v>15400000</v>
          </cell>
          <cell r="AN14">
            <v>0</v>
          </cell>
          <cell r="AO14" t="str">
            <v>Gross</v>
          </cell>
          <cell r="AP14">
            <v>5310000</v>
          </cell>
          <cell r="AQ14">
            <v>1000000</v>
          </cell>
          <cell r="AR14" t="str">
            <v>Thời gian thử việc: Từ ngày 20/06/2024 đến hết ngày 19/08/2024
2.     Địa điểm thử việc:  Y1 Hồng Lĩnh, P.15, Q.10, TP.HCM
3.     Lương :  Gross
- Lương chính thức: 14.000.000
- Thử việc: 02 tháng, 85% lương chính thức.</v>
          </cell>
          <cell r="AS14">
            <v>0</v>
          </cell>
          <cell r="AT14" t="str">
            <v>Nam</v>
          </cell>
          <cell r="AU14" t="str">
            <v>qui.le@medigoapp.com</v>
          </cell>
          <cell r="AV14" t="str">
            <v>T09/2024</v>
          </cell>
          <cell r="AW14" t="str">
            <v>Thiếu</v>
          </cell>
          <cell r="AX14" t="str">
            <v>X</v>
          </cell>
          <cell r="AY14" t="str">
            <v>Thiếu</v>
          </cell>
          <cell r="AZ14" t="str">
            <v>Thiếu</v>
          </cell>
          <cell r="BA14" t="str">
            <v>Thiếu</v>
          </cell>
          <cell r="BB14" t="str">
            <v>- Bằng ĐH cc quá hạn</v>
          </cell>
          <cell r="BC14">
            <v>0</v>
          </cell>
          <cell r="BD14">
            <v>0</v>
          </cell>
          <cell r="BF14">
            <v>23</v>
          </cell>
          <cell r="BG14">
            <v>8</v>
          </cell>
          <cell r="BH14">
            <v>1999</v>
          </cell>
          <cell r="BI14">
            <v>20</v>
          </cell>
          <cell r="BJ14">
            <v>6</v>
          </cell>
          <cell r="BK14">
            <v>2024</v>
          </cell>
          <cell r="BL14" t="str">
            <v>20/6/2024</v>
          </cell>
        </row>
        <row r="15">
          <cell r="C15" t="str">
            <v>Nguyễn Cao Nhân</v>
          </cell>
          <cell r="D15" t="str">
            <v>06/05/1988</v>
          </cell>
          <cell r="E15" t="str">
            <v>74/11 Nguyễn Duy Cung, Phường 12, Quận Gò Vấp, Tp.Hồ Chí Minh</v>
          </cell>
          <cell r="F15" t="str">
            <v>74/11 Nguyễn Duy Cung, Phường 12, Quận Gò Vấp, Tp.Hồ Chí Minh</v>
          </cell>
          <cell r="G15" t="str">
            <v>0943999557</v>
          </cell>
          <cell r="H15" t="str">
            <v>ngca
onhan@gmail.com</v>
          </cell>
          <cell r="I15">
            <v>8335338116</v>
          </cell>
          <cell r="J15">
            <v>7911421828</v>
          </cell>
          <cell r="K15" t="str">
            <v>052088013939</v>
          </cell>
          <cell r="L15">
            <v>44785</v>
          </cell>
          <cell r="M15" t="str">
            <v>Cục Trưởng CCS QLHC về TTXH</v>
          </cell>
          <cell r="N15" t="str">
            <v>0071001008815</v>
          </cell>
          <cell r="O15" t="str">
            <v>Vietcombank</v>
          </cell>
          <cell r="P15">
            <v>45474</v>
          </cell>
          <cell r="Q15" t="str">
            <v>Nhân viên kế toán/Phòng kế toán</v>
          </cell>
          <cell r="R15" t="str">
            <v>Cử Nhân kế toán doanh nghiệp</v>
          </cell>
          <cell r="S15">
            <v>0</v>
          </cell>
          <cell r="T15">
            <v>0</v>
          </cell>
          <cell r="U15" t="str">
            <v>https://drive.google.com/open?id=1P_W9NEs-tfP--yfPzYXiZhH_kqijjTiJ, https://drive.google.com/open?id=1sZo8S0E7hgrpqIqmxK1h1QBf3isW0oWx</v>
          </cell>
          <cell r="V15">
            <v>0</v>
          </cell>
          <cell r="W15" t="str">
            <v>Medigo Software</v>
          </cell>
          <cell r="X15" t="str">
            <v>HỢP ĐỒNG CÓ THỜI HẠN</v>
          </cell>
          <cell r="Y15" t="str">
            <v>IT</v>
          </cell>
          <cell r="Z15" t="str">
            <v>01/07/2024</v>
          </cell>
          <cell r="AA15" t="str">
            <v>30/08/2024</v>
          </cell>
          <cell r="AB15">
            <v>0</v>
          </cell>
          <cell r="AC15">
            <v>46148</v>
          </cell>
          <cell r="AD15">
            <v>22</v>
          </cell>
          <cell r="AE15" t="str">
            <v>02 THÁNG</v>
          </cell>
          <cell r="AF15" t="str">
            <v>01/09/2024</v>
          </cell>
          <cell r="AG15" t="str">
            <v>30/08/2025</v>
          </cell>
          <cell r="AH15">
            <v>0</v>
          </cell>
          <cell r="AI15">
            <v>0</v>
          </cell>
          <cell r="AJ15">
            <v>0</v>
          </cell>
          <cell r="AK15">
            <v>0</v>
          </cell>
          <cell r="AL15">
            <v>-249</v>
          </cell>
          <cell r="AM15">
            <v>13200000</v>
          </cell>
          <cell r="AN15">
            <v>0</v>
          </cell>
          <cell r="AO15" t="str">
            <v>Gross</v>
          </cell>
          <cell r="AP15">
            <v>5310000</v>
          </cell>
          <cell r="AQ15">
            <v>0</v>
          </cell>
          <cell r="AR15" t="str">
            <v>Lương thỏa thuận: 12.000.000đ
Lương thử việc: 85%</v>
          </cell>
          <cell r="AS15">
            <v>0</v>
          </cell>
          <cell r="AT15" t="str">
            <v>Nam</v>
          </cell>
          <cell r="AU15" t="str">
            <v>Medigo.nhan.nguyen@gmail.com</v>
          </cell>
          <cell r="AV15" t="str">
            <v>T09/2024</v>
          </cell>
          <cell r="AW15" t="str">
            <v>Thiếu</v>
          </cell>
          <cell r="AX15" t="str">
            <v>X</v>
          </cell>
          <cell r="AY15" t="str">
            <v>Thiếu</v>
          </cell>
          <cell r="AZ15" t="str">
            <v>X</v>
          </cell>
          <cell r="BA15" t="str">
            <v>X</v>
          </cell>
          <cell r="BB15" t="str">
            <v>- CMND photo
- Bằng tin học + TA photo</v>
          </cell>
          <cell r="BC15">
            <v>0</v>
          </cell>
          <cell r="BD15">
            <v>0</v>
          </cell>
          <cell r="BF15">
            <v>6</v>
          </cell>
          <cell r="BG15">
            <v>5</v>
          </cell>
          <cell r="BH15">
            <v>1988</v>
          </cell>
          <cell r="BI15">
            <v>1</v>
          </cell>
          <cell r="BJ15">
            <v>7</v>
          </cell>
          <cell r="BK15">
            <v>2024</v>
          </cell>
          <cell r="BL15" t="str">
            <v>1/7/2024</v>
          </cell>
        </row>
        <row r="16">
          <cell r="C16" t="str">
            <v>ĐẶNG THỊ QUẾ ANH</v>
          </cell>
          <cell r="D16" t="str">
            <v>27/05/1986</v>
          </cell>
          <cell r="E16" t="str">
            <v>147/20/1 Tân Kỳ Tân Quý, P. Tân Sơn Nhì, Quận Tân Phú, TP Hồ Chí Minh</v>
          </cell>
          <cell r="F16" t="str">
            <v>147/20/1 Tân Kỳ Tân Quý, P. Tân Sơn Nhì, Quận Tân Phú, TP Hồ Chí Minh</v>
          </cell>
          <cell r="G16" t="str">
            <v>0985129494</v>
          </cell>
          <cell r="H16" t="str">
            <v>queanh1216@gmail.com</v>
          </cell>
          <cell r="I16">
            <v>8071453642</v>
          </cell>
          <cell r="J16">
            <v>207320042</v>
          </cell>
          <cell r="K16" t="str">
            <v>082186010670</v>
          </cell>
          <cell r="L16" t="str">
            <v>10/07/2021</v>
          </cell>
          <cell r="M16" t="str">
            <v>Cục trưởng cục Cảnh sát QLHC về TTXH</v>
          </cell>
          <cell r="N16" t="str">
            <v>0071001126701</v>
          </cell>
          <cell r="O16" t="str">
            <v>Vietcombank</v>
          </cell>
          <cell r="P16" t="str">
            <v>26/11/2024</v>
          </cell>
          <cell r="Q16" t="str">
            <v>Kế toán/Kế toán trưởng/Kế toán</v>
          </cell>
          <cell r="R16" t="str">
            <v>Cử nhân/Kế toán</v>
          </cell>
          <cell r="S16">
            <v>0</v>
          </cell>
          <cell r="T16" t="str">
            <v>https://drive.google.com/open?id=1iksCzK0sKXbVIWrBCVUSaur4cAeFOUZ1, https://drive.google.com/open?id=1UywFhN5Y5UJvuBsDWz-r02bU7w_hwNln</v>
          </cell>
          <cell r="U16">
            <v>0</v>
          </cell>
          <cell r="V16">
            <v>0</v>
          </cell>
          <cell r="W16" t="str">
            <v>Medigo Software</v>
          </cell>
          <cell r="X16" t="str">
            <v>HỢP ĐỒNG CÓ THỜI HẠN</v>
          </cell>
          <cell r="Y16" t="str">
            <v>KẾ TOÁN</v>
          </cell>
          <cell r="Z16" t="str">
            <v>26/11/2024</v>
          </cell>
          <cell r="AA16" t="str">
            <v>25/01/2025</v>
          </cell>
          <cell r="AB16">
            <v>-466</v>
          </cell>
          <cell r="AC16">
            <v>46148</v>
          </cell>
          <cell r="AD16">
            <v>17</v>
          </cell>
          <cell r="AE16" t="str">
            <v>02 THÁNG</v>
          </cell>
          <cell r="AF16" t="str">
            <v>26/01/2025</v>
          </cell>
          <cell r="AG16" t="str">
            <v>25/01/2027</v>
          </cell>
          <cell r="AH16">
            <v>0</v>
          </cell>
          <cell r="AI16">
            <v>0</v>
          </cell>
          <cell r="AJ16">
            <v>0</v>
          </cell>
          <cell r="AK16">
            <v>0</v>
          </cell>
          <cell r="AL16">
            <v>264</v>
          </cell>
          <cell r="AM16">
            <v>30000000</v>
          </cell>
          <cell r="AN16">
            <v>0</v>
          </cell>
          <cell r="AO16" t="str">
            <v>Gross</v>
          </cell>
          <cell r="AP16" t="str">
            <v>T2/2025</v>
          </cell>
          <cell r="AQ16">
            <v>0</v>
          </cell>
          <cell r="AR16" t="str">
            <v>Lương thỏa thuận: 30.000.00đ
Thử việc: 85%</v>
          </cell>
          <cell r="AS16" t="e">
            <v>#REF!</v>
          </cell>
          <cell r="AT16" t="str">
            <v>Nữ</v>
          </cell>
          <cell r="AU16" t="str">
            <v>anh.dang@medigoapp.cm</v>
          </cell>
          <cell r="AV16">
            <v>0</v>
          </cell>
          <cell r="AW16" t="str">
            <v>Thiếu</v>
          </cell>
          <cell r="AX16" t="str">
            <v>X</v>
          </cell>
          <cell r="AY16" t="str">
            <v>X</v>
          </cell>
          <cell r="AZ16" t="str">
            <v>Thiếu</v>
          </cell>
          <cell r="BA16" t="str">
            <v>X</v>
          </cell>
          <cell r="BB16" t="str">
            <v>- Bằng ĐH, CĐ cc
- Chứng chỉ KKT cc
- Chứng chỉ ngoại ngữ cc</v>
          </cell>
          <cell r="BC16">
            <v>0</v>
          </cell>
          <cell r="BD16">
            <v>0</v>
          </cell>
          <cell r="BF16">
            <v>27</v>
          </cell>
          <cell r="BG16">
            <v>5</v>
          </cell>
          <cell r="BH16">
            <v>1986</v>
          </cell>
          <cell r="BI16">
            <v>26</v>
          </cell>
          <cell r="BJ16">
            <v>11</v>
          </cell>
          <cell r="BK16">
            <v>2024</v>
          </cell>
          <cell r="BL16" t="str">
            <v>26/11/2024</v>
          </cell>
        </row>
        <row r="17">
          <cell r="C17" t="str">
            <v>NGUYỄN THỊ ÁNH HỒNG</v>
          </cell>
          <cell r="D17" t="str">
            <v>09/11/1994</v>
          </cell>
          <cell r="E17" t="str">
            <v>Thôn 4 xã Nghĩa Dũng, TP.Quảng Ngãi, Tỉnh Quảng Ngãi</v>
          </cell>
          <cell r="F17" t="str">
            <v>338/1/10 Nguyễn Xí, Phường 13, Quận Bình Thạnh, TP.HCM</v>
          </cell>
          <cell r="G17" t="str">
            <v>0932160206</v>
          </cell>
          <cell r="H17" t="str">
            <v>nguyenthianhhongueh@gmail.com</v>
          </cell>
          <cell r="I17">
            <v>8450297958</v>
          </cell>
          <cell r="J17">
            <v>7916160466</v>
          </cell>
          <cell r="K17" t="str">
            <v>051194007431</v>
          </cell>
          <cell r="L17" t="str">
            <v>27/01/2023</v>
          </cell>
          <cell r="M17" t="str">
            <v>Cục Cảnh sát Quản lý Hành chính về trật tự xã hội</v>
          </cell>
          <cell r="N17" t="str">
            <v>013348479001</v>
          </cell>
          <cell r="O17" t="str">
            <v>Ngân hàng HSBC</v>
          </cell>
          <cell r="P17" t="str">
            <v>02/12/2024</v>
          </cell>
          <cell r="Q17" t="str">
            <v>Kế toán viên</v>
          </cell>
          <cell r="R17" t="str">
            <v>Cử nhân Ngành Tài chính Ngân hàng</v>
          </cell>
          <cell r="S17">
            <v>0</v>
          </cell>
          <cell r="T17">
            <v>0</v>
          </cell>
          <cell r="U17" t="str">
            <v>https://drive.google.com/open?id=1eGRcrhuTo6gJTiDRp_DjF6LQHHjq9WYT, https://drive.google.com/open?id=1Dh-J3QuBqkznSjySA1ZgmI_M06ivcUNS, https://drive.google.com/open?id=16kDXnEa15X_9zEwbEhlnluGHAoxE5eJQ, https://drive.google.com/open?id=1OLGz6kD8MW9czMGj5vzBFPbCacq3VBtA</v>
          </cell>
          <cell r="V17">
            <v>0</v>
          </cell>
          <cell r="W17" t="str">
            <v>Medigo Software</v>
          </cell>
          <cell r="X17" t="str">
            <v>HỢP ĐỒNG CÓ THỜI HẠN</v>
          </cell>
          <cell r="Y17" t="str">
            <v>KẾ TOÁN</v>
          </cell>
          <cell r="Z17" t="str">
            <v>02/12/2024</v>
          </cell>
          <cell r="AA17" t="str">
            <v>01/02/2026</v>
          </cell>
          <cell r="AB17">
            <v>-94</v>
          </cell>
          <cell r="AC17">
            <v>46148</v>
          </cell>
          <cell r="AD17">
            <v>17</v>
          </cell>
          <cell r="AE17" t="str">
            <v>02 THÁNG</v>
          </cell>
          <cell r="AF17" t="str">
            <v>02/02/2025</v>
          </cell>
          <cell r="AG17" t="str">
            <v>01/02/2027</v>
          </cell>
          <cell r="AH17">
            <v>0</v>
          </cell>
          <cell r="AI17">
            <v>0</v>
          </cell>
          <cell r="AJ17">
            <v>0</v>
          </cell>
          <cell r="AK17">
            <v>0</v>
          </cell>
          <cell r="AL17">
            <v>271</v>
          </cell>
          <cell r="AM17">
            <v>15000000</v>
          </cell>
          <cell r="AN17">
            <v>0</v>
          </cell>
          <cell r="AO17" t="str">
            <v>Gross</v>
          </cell>
          <cell r="AP17" t="str">
            <v>T2/2025</v>
          </cell>
          <cell r="AQ17">
            <v>0</v>
          </cell>
          <cell r="AR17" t="str">
            <v>Lương thỏa thuận: 15.000.00đ
Thử việc: 85%</v>
          </cell>
          <cell r="AS17" t="e">
            <v>#REF!</v>
          </cell>
          <cell r="AT17" t="str">
            <v>Nữ</v>
          </cell>
          <cell r="AU17">
            <v>0</v>
          </cell>
          <cell r="AV17">
            <v>0</v>
          </cell>
          <cell r="AW17" t="str">
            <v>Thiếu</v>
          </cell>
          <cell r="AX17" t="str">
            <v>Thiếu</v>
          </cell>
          <cell r="AY17" t="str">
            <v>X</v>
          </cell>
          <cell r="AZ17" t="str">
            <v>Thiếu</v>
          </cell>
          <cell r="BA17" t="str">
            <v>X</v>
          </cell>
          <cell r="BB17" t="str">
            <v>-Bằng tin học
- Bằng ĐH cc
- SYLL chưa công chứng</v>
          </cell>
          <cell r="BC17">
            <v>0</v>
          </cell>
          <cell r="BD17">
            <v>0</v>
          </cell>
          <cell r="BE17" t="str">
            <v>Lầu 3, 451/24/4 Tô Hiến Thành, P.14, Q.10, Tp.HCM</v>
          </cell>
          <cell r="BF17">
            <v>9</v>
          </cell>
          <cell r="BG17">
            <v>11</v>
          </cell>
          <cell r="BH17">
            <v>1994</v>
          </cell>
          <cell r="BI17">
            <v>2</v>
          </cell>
          <cell r="BJ17">
            <v>12</v>
          </cell>
          <cell r="BK17">
            <v>2024</v>
          </cell>
          <cell r="BL17" t="str">
            <v>2/12/2024</v>
          </cell>
        </row>
        <row r="18">
          <cell r="C18" t="str">
            <v>VÕ TẤN TRƯỜNG</v>
          </cell>
          <cell r="D18" t="str">
            <v>07/07/2002</v>
          </cell>
          <cell r="E18" t="str">
            <v>493/86 Cách Mạng Tháng Tám, Khu Phố 6, Phường 13, Quận 10, Thành Phố Hồ Chí Minh</v>
          </cell>
          <cell r="F18" t="str">
            <v>11 Bàu Bàng, Phường 13, Quận Tân Bình</v>
          </cell>
          <cell r="G18" t="str">
            <v>0795556807</v>
          </cell>
          <cell r="H18" t="str">
            <v>truong.vo@medigoapp.com</v>
          </cell>
          <cell r="I18" t="str">
            <v>8951096850</v>
          </cell>
          <cell r="J18" t="str">
            <v>5120841842</v>
          </cell>
          <cell r="K18" t="str">
            <v>051202012292</v>
          </cell>
          <cell r="L18" t="str">
            <v>24/07/2022</v>
          </cell>
          <cell r="M18" t="str">
            <v>Cục Cảnh sát quản lý hành chính về trật tự xã hội</v>
          </cell>
          <cell r="N18" t="str">
            <v>1016552819</v>
          </cell>
          <cell r="O18" t="str">
            <v>Vietcombank</v>
          </cell>
          <cell r="P18" t="str">
            <v>14/04/2025</v>
          </cell>
          <cell r="Q18" t="str">
            <v>Dược Sĩ Chăm Sóc Khách Hàng Online</v>
          </cell>
          <cell r="R18" t="str">
            <v>Dược</v>
          </cell>
          <cell r="S18">
            <v>0</v>
          </cell>
          <cell r="T18">
            <v>0</v>
          </cell>
          <cell r="U18">
            <v>0</v>
          </cell>
          <cell r="V18">
            <v>0</v>
          </cell>
          <cell r="W18" t="str">
            <v>Medigo Software</v>
          </cell>
          <cell r="X18" t="str">
            <v>HỢP ĐỒNG CÓ THỜI HẠN</v>
          </cell>
          <cell r="Y18" t="str">
            <v>ADMIN CSKH</v>
          </cell>
          <cell r="Z18" t="str">
            <v>14/04/2025</v>
          </cell>
          <cell r="AA18" t="str">
            <v>13/06/2025</v>
          </cell>
          <cell r="AB18">
            <v>0</v>
          </cell>
          <cell r="AC18">
            <v>46148</v>
          </cell>
          <cell r="AD18">
            <v>12</v>
          </cell>
          <cell r="AE18">
            <v>0</v>
          </cell>
          <cell r="AF18" t="str">
            <v>14/06/2025</v>
          </cell>
          <cell r="AG18" t="str">
            <v>13/06/2027</v>
          </cell>
          <cell r="AH18">
            <v>0</v>
          </cell>
          <cell r="AI18">
            <v>0</v>
          </cell>
          <cell r="AJ18">
            <v>0</v>
          </cell>
          <cell r="AK18">
            <v>0</v>
          </cell>
          <cell r="AL18">
            <v>0</v>
          </cell>
          <cell r="AM18">
            <v>0</v>
          </cell>
          <cell r="AN18">
            <v>0</v>
          </cell>
          <cell r="AO18">
            <v>0</v>
          </cell>
          <cell r="AP18">
            <v>0</v>
          </cell>
          <cell r="AQ18">
            <v>0</v>
          </cell>
          <cell r="AR18">
            <v>0</v>
          </cell>
          <cell r="AS18">
            <v>0</v>
          </cell>
          <cell r="AT18" t="str">
            <v>Nam</v>
          </cell>
          <cell r="AU18">
            <v>0</v>
          </cell>
          <cell r="AV18">
            <v>0</v>
          </cell>
          <cell r="AW18">
            <v>0</v>
          </cell>
          <cell r="AX18">
            <v>0</v>
          </cell>
          <cell r="AY18">
            <v>0</v>
          </cell>
          <cell r="AZ18">
            <v>0</v>
          </cell>
          <cell r="BA18">
            <v>0</v>
          </cell>
          <cell r="BB18">
            <v>0</v>
          </cell>
          <cell r="BC18">
            <v>0</v>
          </cell>
          <cell r="BD18">
            <v>0</v>
          </cell>
          <cell r="BE18" t="str">
            <v>Lầu 3, 451/24/4 Tô Hiến Thành, P.14, Q.10, Tp.HCM</v>
          </cell>
          <cell r="BF18">
            <v>7</v>
          </cell>
          <cell r="BG18">
            <v>7</v>
          </cell>
          <cell r="BH18">
            <v>2002</v>
          </cell>
          <cell r="BI18">
            <v>14</v>
          </cell>
          <cell r="BJ18">
            <v>4</v>
          </cell>
          <cell r="BK18">
            <v>2025</v>
          </cell>
          <cell r="BL18" t="str">
            <v>14/4/2025</v>
          </cell>
        </row>
        <row r="19">
          <cell r="C19" t="str">
            <v>NGUYỄN NGỌC PHỤNG</v>
          </cell>
          <cell r="D19" t="str">
            <v>14/12/1981</v>
          </cell>
          <cell r="E19" t="str">
            <v>172A/18/22A Lạc Long Quân, P.10, Q.11</v>
          </cell>
          <cell r="F19" t="str">
            <v>172A/18/22A Lạc Long Quân, P.10, Q.11</v>
          </cell>
          <cell r="G19" t="str">
            <v>0909.233.913</v>
          </cell>
          <cell r="H19" t="str">
            <v>ngocphung99vn@gmail.com</v>
          </cell>
          <cell r="I19" t="str">
            <v>8047651675</v>
          </cell>
          <cell r="J19" t="str">
            <v>0206258828</v>
          </cell>
          <cell r="K19" t="str">
            <v>079181016562</v>
          </cell>
          <cell r="L19" t="str">
            <v>19/04/2021</v>
          </cell>
          <cell r="M19" t="str">
            <v>Cục cảnh sát</v>
          </cell>
          <cell r="N19" t="str">
            <v>0909233913</v>
          </cell>
          <cell r="O19" t="str">
            <v>MB Bank</v>
          </cell>
          <cell r="P19" t="str">
            <v>09/06/2025</v>
          </cell>
          <cell r="Q19" t="str">
            <v>Trưởng phòng HC-NS</v>
          </cell>
          <cell r="R19" t="str">
            <v>ĐH Luật - Luật Dân sự; ĐH MỞ- QTKD</v>
          </cell>
          <cell r="S19">
            <v>0</v>
          </cell>
          <cell r="T19">
            <v>0</v>
          </cell>
          <cell r="U19">
            <v>0</v>
          </cell>
          <cell r="V19">
            <v>0</v>
          </cell>
          <cell r="W19" t="str">
            <v>Medigo Software</v>
          </cell>
          <cell r="X19" t="str">
            <v>HỢP ĐỒNG CÓ THỜI HẠN</v>
          </cell>
          <cell r="Y19" t="str">
            <v>HC-NS</v>
          </cell>
          <cell r="Z19" t="str">
            <v>09/06/2025</v>
          </cell>
          <cell r="AA19" t="str">
            <v>09/08/2025</v>
          </cell>
          <cell r="AB19">
            <v>0</v>
          </cell>
          <cell r="AC19">
            <v>0</v>
          </cell>
          <cell r="AD19">
            <v>0</v>
          </cell>
          <cell r="AE19" t="str">
            <v>1 năm</v>
          </cell>
          <cell r="AF19" t="str">
            <v>01/08/2025</v>
          </cell>
          <cell r="AG19" t="str">
            <v>01/08/2026</v>
          </cell>
          <cell r="AH19">
            <v>0</v>
          </cell>
          <cell r="AI19">
            <v>0</v>
          </cell>
          <cell r="AJ19">
            <v>0</v>
          </cell>
          <cell r="AK19">
            <v>0</v>
          </cell>
          <cell r="AL19">
            <v>0</v>
          </cell>
          <cell r="AM19">
            <v>20000000</v>
          </cell>
          <cell r="AN19">
            <v>17000000</v>
          </cell>
          <cell r="AO19">
            <v>0</v>
          </cell>
          <cell r="AP19">
            <v>5310000</v>
          </cell>
          <cell r="AQ19">
            <v>14690000</v>
          </cell>
          <cell r="AR19" t="str">
            <v>mười bốn triệu sáu trăm chín mươi ngàn đồng</v>
          </cell>
          <cell r="AS19">
            <v>0</v>
          </cell>
          <cell r="AT19" t="str">
            <v>nữ</v>
          </cell>
          <cell r="AU19">
            <v>0</v>
          </cell>
          <cell r="AV19" t="str">
            <v>T8/2025</v>
          </cell>
          <cell r="AW19">
            <v>0</v>
          </cell>
          <cell r="AX19">
            <v>0</v>
          </cell>
          <cell r="AY19">
            <v>0</v>
          </cell>
          <cell r="AZ19">
            <v>0</v>
          </cell>
          <cell r="BA19">
            <v>0</v>
          </cell>
          <cell r="BB19">
            <v>0</v>
          </cell>
          <cell r="BC19">
            <v>0</v>
          </cell>
          <cell r="BD19">
            <v>0</v>
          </cell>
          <cell r="BE19" t="str">
            <v>Lầu 3, 451/24/4 Tô Hiến Thành, P.14, Q.10, Tp.HCM</v>
          </cell>
          <cell r="BF19">
            <v>14</v>
          </cell>
          <cell r="BG19">
            <v>12</v>
          </cell>
          <cell r="BH19">
            <v>1981</v>
          </cell>
          <cell r="BI19">
            <v>9</v>
          </cell>
          <cell r="BJ19">
            <v>6</v>
          </cell>
          <cell r="BK19">
            <v>2025</v>
          </cell>
          <cell r="BL19" t="str">
            <v>9/6/2025</v>
          </cell>
        </row>
        <row r="20">
          <cell r="C20" t="str">
            <v>NGUYỄN VĂN TOÀN</v>
          </cell>
          <cell r="D20" t="str">
            <v>14/11/2002</v>
          </cell>
          <cell r="E20" t="str">
            <v>Tổ 1, khu phố 5, phường Nhơn Phú, TP. Quy Nhơn, Bình Định</v>
          </cell>
          <cell r="F20" t="str">
            <v>Căn hộ A7.419, chung cư Ehome 3, phường An Lạc, quận Bình Tân, TP. HCM</v>
          </cell>
          <cell r="G20" t="str">
            <v>0966785921</v>
          </cell>
          <cell r="H20" t="str">
            <v>toannguyen141102@gmail.com</v>
          </cell>
          <cell r="I20" t="str">
            <v>8918578166</v>
          </cell>
          <cell r="J20" t="str">
            <v>5220080892</v>
          </cell>
          <cell r="K20" t="str">
            <v>052202001536</v>
          </cell>
          <cell r="L20" t="str">
            <v>30/03/2022</v>
          </cell>
          <cell r="M20" t="str">
            <v>TP. Quy Nhơn, Bình Định</v>
          </cell>
          <cell r="N20" t="str">
            <v>1016037766</v>
          </cell>
          <cell r="O20" t="str">
            <v>VIETCOMBANK</v>
          </cell>
          <cell r="P20" t="str">
            <v>07/07/2025</v>
          </cell>
          <cell r="Q20" t="str">
            <v>UI/ UX – Graphic Designer</v>
          </cell>
          <cell r="R20" t="str">
            <v>Thiết kế</v>
          </cell>
          <cell r="S20">
            <v>0</v>
          </cell>
          <cell r="T20">
            <v>0</v>
          </cell>
          <cell r="U20">
            <v>0</v>
          </cell>
          <cell r="V20">
            <v>0</v>
          </cell>
          <cell r="W20" t="str">
            <v>Medigo Software</v>
          </cell>
          <cell r="X20" t="str">
            <v>HỢP ĐỒNG CÓ THỜI HẠN</v>
          </cell>
          <cell r="Y20" t="str">
            <v>UX/UI</v>
          </cell>
          <cell r="Z20">
            <v>0</v>
          </cell>
          <cell r="AA20">
            <v>0</v>
          </cell>
          <cell r="AB20">
            <v>0</v>
          </cell>
          <cell r="AC20">
            <v>0</v>
          </cell>
          <cell r="AD20">
            <v>0</v>
          </cell>
          <cell r="AE20" t="str">
            <v>2 năm</v>
          </cell>
          <cell r="AF20" t="str">
            <v>01/09/2025</v>
          </cell>
          <cell r="AG20" t="str">
            <v>01/09/2027</v>
          </cell>
          <cell r="AH20">
            <v>0</v>
          </cell>
          <cell r="AI20">
            <v>0</v>
          </cell>
          <cell r="AJ20">
            <v>0</v>
          </cell>
          <cell r="AK20">
            <v>0</v>
          </cell>
          <cell r="AL20">
            <v>0</v>
          </cell>
          <cell r="AM20">
            <v>12000000</v>
          </cell>
          <cell r="AN20">
            <v>0</v>
          </cell>
          <cell r="AO20">
            <v>0</v>
          </cell>
          <cell r="AP20">
            <v>5310000</v>
          </cell>
          <cell r="AQ20">
            <v>6690000</v>
          </cell>
          <cell r="AR20" t="str">
            <v>Sáu triệu sáu trăm chín mươi ngàn đồng</v>
          </cell>
          <cell r="AS20">
            <v>0</v>
          </cell>
          <cell r="AT20" t="str">
            <v>Nam</v>
          </cell>
          <cell r="AU20">
            <v>0</v>
          </cell>
          <cell r="AV20" t="str">
            <v>T9/2025</v>
          </cell>
          <cell r="AW20">
            <v>0</v>
          </cell>
          <cell r="AX20">
            <v>0</v>
          </cell>
          <cell r="AY20">
            <v>0</v>
          </cell>
          <cell r="AZ20">
            <v>0</v>
          </cell>
          <cell r="BA20">
            <v>0</v>
          </cell>
          <cell r="BB20">
            <v>0</v>
          </cell>
          <cell r="BC20">
            <v>0</v>
          </cell>
          <cell r="BD20">
            <v>0</v>
          </cell>
          <cell r="BE20" t="str">
            <v>Lầu 3, 451/24/4 Tô Hiến Thành, P.14, Q.10, Tp.HCM</v>
          </cell>
          <cell r="BF20">
            <v>14</v>
          </cell>
          <cell r="BG20">
            <v>11</v>
          </cell>
          <cell r="BH20">
            <v>2002</v>
          </cell>
          <cell r="BI20">
            <v>7</v>
          </cell>
          <cell r="BJ20">
            <v>7</v>
          </cell>
          <cell r="BK20">
            <v>2025</v>
          </cell>
          <cell r="BL20" t="str">
            <v>7/7/2025</v>
          </cell>
        </row>
        <row r="21">
          <cell r="C21" t="str">
            <v>PHAN THỊ KIM HIÊN</v>
          </cell>
          <cell r="D21" t="str">
            <v>25/08/2003</v>
          </cell>
          <cell r="E21" t="str">
            <v>Thôn 3, phường 3, Tp. Bảo Lộc, Lâm Đồng</v>
          </cell>
          <cell r="F21" t="str">
            <v>92 Phạm Đức Sơn, P16. Q.8, Tp.HCM</v>
          </cell>
          <cell r="G21" t="str">
            <v>0931.879.874</v>
          </cell>
          <cell r="H21" t="str">
            <v>medigo.hien.phan@gmail.com</v>
          </cell>
          <cell r="I21" t="str">
            <v>8951096868</v>
          </cell>
          <cell r="J21" t="str">
            <v>068303010184</v>
          </cell>
          <cell r="K21" t="str">
            <v>068303010184</v>
          </cell>
          <cell r="L21" t="str">
            <v>08/07/2022</v>
          </cell>
          <cell r="M21" t="str">
            <v>Cục trưởng cục cảnh sát</v>
          </cell>
          <cell r="N21" t="str">
            <v>1020484770</v>
          </cell>
          <cell r="O21" t="str">
            <v>Vietcombank</v>
          </cell>
          <cell r="P21" t="str">
            <v>14/07/2025</v>
          </cell>
          <cell r="Q21" t="str">
            <v>Nhân viên Kế toán</v>
          </cell>
          <cell r="R21" t="str">
            <v>CĐ Công nghệ thông tin Tp.HCM- ngành Kế toán</v>
          </cell>
          <cell r="S21">
            <v>0</v>
          </cell>
          <cell r="T21">
            <v>0</v>
          </cell>
          <cell r="U21">
            <v>0</v>
          </cell>
          <cell r="V21">
            <v>0</v>
          </cell>
          <cell r="W21" t="str">
            <v>Medigo Software</v>
          </cell>
          <cell r="X21" t="str">
            <v>HỢP ĐỒNG CÓ THỜI HẠN</v>
          </cell>
          <cell r="Y21" t="str">
            <v>Kế toán</v>
          </cell>
          <cell r="Z21" t="str">
            <v>14/07/2025</v>
          </cell>
          <cell r="AA21" t="str">
            <v>14/09/2025</v>
          </cell>
          <cell r="AB21">
            <v>0</v>
          </cell>
          <cell r="AC21">
            <v>0</v>
          </cell>
          <cell r="AD21">
            <v>0</v>
          </cell>
          <cell r="AE21" t="str">
            <v>2 năm</v>
          </cell>
          <cell r="AF21" t="str">
            <v>14/09/2025</v>
          </cell>
          <cell r="AG21" t="str">
            <v>14/09/2027</v>
          </cell>
          <cell r="AH21">
            <v>0</v>
          </cell>
          <cell r="AI21">
            <v>0</v>
          </cell>
          <cell r="AJ21">
            <v>0</v>
          </cell>
          <cell r="AK21">
            <v>0</v>
          </cell>
          <cell r="AL21">
            <v>0</v>
          </cell>
          <cell r="AM21">
            <v>9500000</v>
          </cell>
          <cell r="AN21">
            <v>8075000</v>
          </cell>
          <cell r="AO21">
            <v>0</v>
          </cell>
          <cell r="AP21">
            <v>5310000</v>
          </cell>
          <cell r="AQ21">
            <v>4190000</v>
          </cell>
          <cell r="AR21" t="str">
            <v>bốn triệu một trăm chín mươi ngàn đồng</v>
          </cell>
          <cell r="AS21">
            <v>0</v>
          </cell>
          <cell r="AT21" t="str">
            <v>Nữ</v>
          </cell>
          <cell r="AU21">
            <v>0</v>
          </cell>
          <cell r="AV21" t="str">
            <v>T9/2025</v>
          </cell>
          <cell r="AW21">
            <v>0</v>
          </cell>
          <cell r="AX21">
            <v>0</v>
          </cell>
          <cell r="AY21">
            <v>0</v>
          </cell>
          <cell r="AZ21">
            <v>0</v>
          </cell>
          <cell r="BA21">
            <v>0</v>
          </cell>
          <cell r="BB21">
            <v>0</v>
          </cell>
          <cell r="BC21">
            <v>0</v>
          </cell>
          <cell r="BD21">
            <v>0</v>
          </cell>
          <cell r="BE21" t="str">
            <v>Lầu 3, 451/24/4 Tô Hiến Thành, P.14, Q.10, Tp.HCM</v>
          </cell>
          <cell r="BF21">
            <v>25</v>
          </cell>
          <cell r="BG21">
            <v>8</v>
          </cell>
          <cell r="BH21">
            <v>2003</v>
          </cell>
          <cell r="BI21">
            <v>14</v>
          </cell>
          <cell r="BJ21">
            <v>7</v>
          </cell>
          <cell r="BK21">
            <v>2025</v>
          </cell>
          <cell r="BL21" t="str">
            <v>14/7/2025</v>
          </cell>
        </row>
        <row r="22">
          <cell r="C22" t="str">
            <v>HUỲNH TẤN NHÂN</v>
          </cell>
          <cell r="D22" t="str">
            <v>28/07/1984</v>
          </cell>
          <cell r="E22" t="str">
            <v>ẤP KHU 1 - XÃ BÌNH CHÂU - HUYỆN XUYÊN MỘC - TỈNH BRVT</v>
          </cell>
          <cell r="F22" t="str">
            <v>232/36 CAO THẮNG, PHƯỜNG 12, QUẬN 10, TPHCM</v>
          </cell>
          <cell r="G22" t="str">
            <v>0916766471</v>
          </cell>
          <cell r="H22" t="str">
            <v>NHANALEX0312@GMAIL.COM</v>
          </cell>
          <cell r="I22" t="str">
            <v>77084011555</v>
          </cell>
          <cell r="J22" t="str">
            <v>7909322658</v>
          </cell>
          <cell r="K22" t="str">
            <v>077084011555</v>
          </cell>
          <cell r="L22" t="str">
            <v>28/10/2024</v>
          </cell>
          <cell r="M22" t="str">
            <v>BỘ CÔNG AN</v>
          </cell>
          <cell r="N22" t="str">
            <v>196682719</v>
          </cell>
          <cell r="O22" t="str">
            <v>ACB</v>
          </cell>
          <cell r="P22" t="str">
            <v>01/08/2025</v>
          </cell>
          <cell r="Q22" t="str">
            <v>Marketing Lead</v>
          </cell>
          <cell r="R22" t="str">
            <v>ĐH Khoa học tự nhiên- Đồ họa đa truyền thông; ĐH Kinh tế - QT nhân sự</v>
          </cell>
          <cell r="S22">
            <v>0</v>
          </cell>
          <cell r="T22">
            <v>0</v>
          </cell>
          <cell r="U22">
            <v>0</v>
          </cell>
          <cell r="V22">
            <v>0</v>
          </cell>
          <cell r="W22" t="str">
            <v>Medigo Software</v>
          </cell>
          <cell r="X22" t="str">
            <v>HỢP ĐỒNG CÓ THỜI HẠN</v>
          </cell>
          <cell r="Y22" t="str">
            <v>Marketing</v>
          </cell>
          <cell r="Z22">
            <v>0</v>
          </cell>
          <cell r="AA22">
            <v>0</v>
          </cell>
          <cell r="AB22">
            <v>0</v>
          </cell>
          <cell r="AC22">
            <v>0</v>
          </cell>
          <cell r="AD22">
            <v>0</v>
          </cell>
          <cell r="AE22" t="str">
            <v>2 năm</v>
          </cell>
          <cell r="AF22" t="str">
            <v>01/08/2025</v>
          </cell>
          <cell r="AG22" t="str">
            <v>01/08/2027</v>
          </cell>
          <cell r="AH22">
            <v>0</v>
          </cell>
          <cell r="AI22">
            <v>0</v>
          </cell>
          <cell r="AJ22">
            <v>0</v>
          </cell>
          <cell r="AK22">
            <v>0</v>
          </cell>
          <cell r="AL22">
            <v>0</v>
          </cell>
          <cell r="AM22">
            <v>14000000</v>
          </cell>
          <cell r="AN22">
            <v>0</v>
          </cell>
          <cell r="AO22">
            <v>0</v>
          </cell>
          <cell r="AP22">
            <v>5310000</v>
          </cell>
          <cell r="AQ22">
            <v>8690000</v>
          </cell>
          <cell r="AR22" t="str">
            <v>Chín triệu sáu trăm chín mươi ngàn đồng</v>
          </cell>
          <cell r="AS22">
            <v>0</v>
          </cell>
          <cell r="AT22" t="str">
            <v>Nam</v>
          </cell>
          <cell r="AU22">
            <v>0</v>
          </cell>
          <cell r="AV22" t="str">
            <v>T8/2025</v>
          </cell>
          <cell r="AW22">
            <v>0</v>
          </cell>
          <cell r="AX22">
            <v>0</v>
          </cell>
          <cell r="AY22">
            <v>0</v>
          </cell>
          <cell r="AZ22">
            <v>0</v>
          </cell>
          <cell r="BA22">
            <v>0</v>
          </cell>
          <cell r="BB22">
            <v>0</v>
          </cell>
          <cell r="BC22">
            <v>0</v>
          </cell>
          <cell r="BD22">
            <v>0</v>
          </cell>
          <cell r="BE22" t="str">
            <v>Lầu 1, 207 Nguyễn Chí Thanh, P.12, Q.5</v>
          </cell>
          <cell r="BF22">
            <v>28</v>
          </cell>
          <cell r="BG22">
            <v>7</v>
          </cell>
          <cell r="BH22">
            <v>1984</v>
          </cell>
          <cell r="BI22">
            <v>1</v>
          </cell>
          <cell r="BJ22">
            <v>8</v>
          </cell>
          <cell r="BK22">
            <v>2025</v>
          </cell>
          <cell r="BL22" t="str">
            <v>1/8/2025</v>
          </cell>
        </row>
        <row r="23">
          <cell r="C23" t="str">
            <v>NGUYỄN THỊ KIM NGỌC</v>
          </cell>
          <cell r="D23" t="str">
            <v>25/12/2003</v>
          </cell>
          <cell r="E23" t="str">
            <v>73 Đường 41 phường 6 quận 4</v>
          </cell>
          <cell r="F23" t="str">
            <v>791/25 Trần Xuân Soạn phường Tân Hưng quận 7</v>
          </cell>
          <cell r="G23" t="str">
            <v>0902940835</v>
          </cell>
          <cell r="H23" t="str">
            <v>ngoc1225kim@gmail.com</v>
          </cell>
          <cell r="I23" t="str">
            <v>8751915414</v>
          </cell>
          <cell r="J23" t="str">
            <v>7932995269</v>
          </cell>
          <cell r="K23" t="str">
            <v>079303010066</v>
          </cell>
          <cell r="L23" t="str">
            <v>22/12/2021</v>
          </cell>
          <cell r="M23" t="str">
            <v>Công an Quận 4</v>
          </cell>
          <cell r="N23" t="str">
            <v>14330267</v>
          </cell>
          <cell r="O23" t="str">
            <v>Á Châu (ACB)</v>
          </cell>
          <cell r="P23" t="str">
            <v>11/08/2025</v>
          </cell>
          <cell r="Q23" t="str">
            <v>Nhân viên Marketing</v>
          </cell>
          <cell r="R23" t="str">
            <v>Marketing</v>
          </cell>
          <cell r="S23">
            <v>0</v>
          </cell>
          <cell r="T23">
            <v>0</v>
          </cell>
          <cell r="U23">
            <v>0</v>
          </cell>
          <cell r="V23">
            <v>0</v>
          </cell>
          <cell r="W23" t="str">
            <v>Medigo</v>
          </cell>
          <cell r="X23" t="str">
            <v>HỢP ĐỒNG CÓ THỜI HẠN</v>
          </cell>
          <cell r="Y23" t="str">
            <v>Marketing</v>
          </cell>
          <cell r="Z23">
            <v>0</v>
          </cell>
          <cell r="AA23">
            <v>0</v>
          </cell>
          <cell r="AB23">
            <v>0</v>
          </cell>
          <cell r="AC23">
            <v>0</v>
          </cell>
          <cell r="AD23">
            <v>0</v>
          </cell>
          <cell r="AE23">
            <v>2</v>
          </cell>
          <cell r="AF23" t="str">
            <v>01/11/2025</v>
          </cell>
          <cell r="AG23" t="str">
            <v>01/11/2027</v>
          </cell>
          <cell r="AH23">
            <v>0</v>
          </cell>
          <cell r="AI23">
            <v>0</v>
          </cell>
          <cell r="AJ23">
            <v>0</v>
          </cell>
          <cell r="AK23">
            <v>0</v>
          </cell>
          <cell r="AL23">
            <v>0</v>
          </cell>
          <cell r="AM23">
            <v>8000000</v>
          </cell>
          <cell r="AN23">
            <v>0</v>
          </cell>
          <cell r="AO23">
            <v>0</v>
          </cell>
          <cell r="AP23">
            <v>5310000</v>
          </cell>
          <cell r="AQ23">
            <v>2690000</v>
          </cell>
          <cell r="AR23" t="str">
            <v>hai triệu sáu trăm chín mươi ngàn đồng</v>
          </cell>
          <cell r="AS23">
            <v>0</v>
          </cell>
          <cell r="AT23" t="str">
            <v>Nữ</v>
          </cell>
          <cell r="AU23">
            <v>0</v>
          </cell>
          <cell r="AV23" t="str">
            <v>T11/2025</v>
          </cell>
          <cell r="AW23">
            <v>0</v>
          </cell>
          <cell r="AX23">
            <v>0</v>
          </cell>
          <cell r="AY23">
            <v>0</v>
          </cell>
          <cell r="AZ23">
            <v>0</v>
          </cell>
          <cell r="BA23">
            <v>0</v>
          </cell>
          <cell r="BB23">
            <v>0</v>
          </cell>
          <cell r="BC23">
            <v>0</v>
          </cell>
          <cell r="BD23">
            <v>0</v>
          </cell>
          <cell r="BE23" t="str">
            <v>Lầu 1, 207 Nguyễn Chí Thanh, P.12, Q.5</v>
          </cell>
          <cell r="BF23">
            <v>25</v>
          </cell>
          <cell r="BG23">
            <v>12</v>
          </cell>
          <cell r="BH23">
            <v>2003</v>
          </cell>
          <cell r="BI23">
            <v>11</v>
          </cell>
          <cell r="BJ23">
            <v>8</v>
          </cell>
          <cell r="BK23">
            <v>2025</v>
          </cell>
          <cell r="BL23" t="str">
            <v>11/8/2025</v>
          </cell>
        </row>
        <row r="24">
          <cell r="C24" t="str">
            <v>NGUYỄN THỊ THÚY NA</v>
          </cell>
          <cell r="D24" t="str">
            <v>12/12/2003</v>
          </cell>
          <cell r="E24" t="str">
            <v>thôn Châu Thuận Biển, xã Đông Sơn, tỉnh Quảng Ngãi</v>
          </cell>
          <cell r="F24" t="str">
            <v>243/28 Tô Hiến Thành, Phường 13, Quận 10, TP.HCM</v>
          </cell>
          <cell r="G24" t="str">
            <v>0362785729</v>
          </cell>
          <cell r="H24" t="str">
            <v>thuyna465489@gmail.com</v>
          </cell>
          <cell r="I24" t="str">
            <v>8951096882</v>
          </cell>
          <cell r="J24" t="str">
            <v>5120311832</v>
          </cell>
          <cell r="K24" t="str">
            <v>051303012370</v>
          </cell>
          <cell r="L24" t="str">
            <v>01/09/2021</v>
          </cell>
          <cell r="M24" t="str">
            <v>Cục Cảnh Sát</v>
          </cell>
          <cell r="N24" t="str">
            <v>2460153966892</v>
          </cell>
          <cell r="O24" t="str">
            <v>MB bank</v>
          </cell>
          <cell r="P24" t="str">
            <v>14/08/2025</v>
          </cell>
          <cell r="Q24" t="str">
            <v>Trợ lý Giám đốc</v>
          </cell>
          <cell r="R24">
            <v>0</v>
          </cell>
          <cell r="S24">
            <v>0</v>
          </cell>
          <cell r="T24">
            <v>0</v>
          </cell>
          <cell r="U24">
            <v>0</v>
          </cell>
          <cell r="V24">
            <v>0</v>
          </cell>
          <cell r="W24" t="str">
            <v>Medigo</v>
          </cell>
          <cell r="X24" t="str">
            <v>HỢP ĐỒNG CÓ THỜI HẠN</v>
          </cell>
          <cell r="Y24" t="str">
            <v>BGĐ</v>
          </cell>
          <cell r="Z24">
            <v>0</v>
          </cell>
          <cell r="AA24">
            <v>0</v>
          </cell>
          <cell r="AB24">
            <v>0</v>
          </cell>
          <cell r="AC24">
            <v>0</v>
          </cell>
          <cell r="AD24">
            <v>0</v>
          </cell>
          <cell r="AE24">
            <v>2</v>
          </cell>
          <cell r="AF24" t="str">
            <v>15/11/2025</v>
          </cell>
          <cell r="AG24" t="str">
            <v>15/11/2027</v>
          </cell>
          <cell r="AH24">
            <v>0</v>
          </cell>
          <cell r="AI24">
            <v>0</v>
          </cell>
          <cell r="AJ24">
            <v>0</v>
          </cell>
          <cell r="AK24">
            <v>0</v>
          </cell>
          <cell r="AL24">
            <v>0</v>
          </cell>
          <cell r="AM24">
            <v>8000000</v>
          </cell>
          <cell r="AN24">
            <v>0</v>
          </cell>
          <cell r="AO24">
            <v>0</v>
          </cell>
          <cell r="AP24">
            <v>5310000</v>
          </cell>
          <cell r="AQ24">
            <v>2690000</v>
          </cell>
          <cell r="AR24" t="str">
            <v>hai triệu sáu trăm chín mươi ngàn đồng</v>
          </cell>
          <cell r="AS24">
            <v>0</v>
          </cell>
          <cell r="AT24" t="str">
            <v>Nữ</v>
          </cell>
          <cell r="AU24">
            <v>0</v>
          </cell>
          <cell r="AV24" t="str">
            <v>T12/2025</v>
          </cell>
          <cell r="AW24">
            <v>0</v>
          </cell>
          <cell r="AX24">
            <v>0</v>
          </cell>
          <cell r="AY24">
            <v>0</v>
          </cell>
          <cell r="AZ24">
            <v>0</v>
          </cell>
          <cell r="BA24">
            <v>0</v>
          </cell>
          <cell r="BB24">
            <v>0</v>
          </cell>
          <cell r="BC24">
            <v>0</v>
          </cell>
          <cell r="BD24">
            <v>0</v>
          </cell>
          <cell r="BE24" t="str">
            <v>Lầu 3, 451/24/4 Tô Hiến Thành, P.14, Q.10, Tp.HCM</v>
          </cell>
          <cell r="BF24">
            <v>12</v>
          </cell>
          <cell r="BG24">
            <v>12</v>
          </cell>
          <cell r="BH24">
            <v>2003</v>
          </cell>
          <cell r="BI24">
            <v>14</v>
          </cell>
          <cell r="BJ24">
            <v>8</v>
          </cell>
          <cell r="BK24">
            <v>2025</v>
          </cell>
          <cell r="BL24" t="str">
            <v>14/8/2025</v>
          </cell>
        </row>
        <row r="25">
          <cell r="C25" t="str">
            <v>TRẦN THỊ TÂM NHUNG</v>
          </cell>
          <cell r="D25" t="str">
            <v>15/07/2000</v>
          </cell>
          <cell r="E25" t="str">
            <v>259 Hùng Vương, Kon Tum, Quảng Ngãi</v>
          </cell>
          <cell r="F25" t="str">
            <v>207C Nguyễn Xí, Bình Thạnh, TPHCM</v>
          </cell>
          <cell r="G25" t="str">
            <v>0983507229</v>
          </cell>
          <cell r="H25" t="str">
            <v>tt.nhung3115@gmail.com</v>
          </cell>
          <cell r="I25" t="str">
            <v>8824113655</v>
          </cell>
          <cell r="J25" t="str">
            <v>6221661080</v>
          </cell>
          <cell r="K25" t="str">
            <v>051300005472</v>
          </cell>
          <cell r="L25" t="str">
            <v>16/07/2025</v>
          </cell>
          <cell r="M25" t="str">
            <v>Cục Cảnh sát QLHC về TTXH</v>
          </cell>
          <cell r="N25" t="str">
            <v>8862842341</v>
          </cell>
          <cell r="O25" t="str">
            <v>BIDV</v>
          </cell>
          <cell r="P25" t="str">
            <v>20/08/2025</v>
          </cell>
          <cell r="Q25" t="str">
            <v>Dược sĩ chăm sóc khách hàng</v>
          </cell>
          <cell r="R25">
            <v>0</v>
          </cell>
          <cell r="S25">
            <v>0</v>
          </cell>
          <cell r="T25">
            <v>0</v>
          </cell>
          <cell r="U25">
            <v>0</v>
          </cell>
          <cell r="V25">
            <v>0</v>
          </cell>
          <cell r="W25" t="str">
            <v>Medigo</v>
          </cell>
          <cell r="X25" t="str">
            <v>HỢP ĐỒNG CÓ THỜI HẠN</v>
          </cell>
          <cell r="Y25" t="str">
            <v>ADMIN CSKH</v>
          </cell>
          <cell r="Z25" t="str">
            <v>20/08/2025</v>
          </cell>
          <cell r="AA25">
            <v>0</v>
          </cell>
          <cell r="AB25">
            <v>0</v>
          </cell>
          <cell r="AC25">
            <v>0</v>
          </cell>
          <cell r="AD25">
            <v>0</v>
          </cell>
          <cell r="AE25" t="str">
            <v>2 tháng</v>
          </cell>
          <cell r="AF25" t="str">
            <v>20/10/2025</v>
          </cell>
          <cell r="AG25" t="str">
            <v>20/10/2027</v>
          </cell>
          <cell r="AH25">
            <v>0</v>
          </cell>
          <cell r="AI25">
            <v>0</v>
          </cell>
          <cell r="AJ25">
            <v>0</v>
          </cell>
          <cell r="AK25">
            <v>0</v>
          </cell>
          <cell r="AL25">
            <v>0</v>
          </cell>
          <cell r="AM25">
            <v>9000000</v>
          </cell>
          <cell r="AN25">
            <v>7650000</v>
          </cell>
          <cell r="AO25">
            <v>0</v>
          </cell>
          <cell r="AP25">
            <v>5310000</v>
          </cell>
          <cell r="AQ25">
            <v>3690000</v>
          </cell>
          <cell r="AR25" t="str">
            <v>ba triệu sáu trăm chín mươi ngàn đồng</v>
          </cell>
          <cell r="AS25">
            <v>0</v>
          </cell>
          <cell r="AT25" t="str">
            <v>nữ</v>
          </cell>
          <cell r="AU25">
            <v>0</v>
          </cell>
          <cell r="AV25" t="str">
            <v>T11/2025</v>
          </cell>
          <cell r="AW25">
            <v>0</v>
          </cell>
          <cell r="AX25">
            <v>0</v>
          </cell>
          <cell r="AY25">
            <v>0</v>
          </cell>
          <cell r="AZ25">
            <v>0</v>
          </cell>
          <cell r="BA25">
            <v>0</v>
          </cell>
          <cell r="BB25">
            <v>0</v>
          </cell>
          <cell r="BC25">
            <v>0</v>
          </cell>
          <cell r="BD25">
            <v>0</v>
          </cell>
          <cell r="BE25" t="str">
            <v>Lầu 3, 451/24/4 Tô Hiến Thành, P.14, Q.10, Tp.HCM</v>
          </cell>
          <cell r="BF25">
            <v>15</v>
          </cell>
          <cell r="BG25">
            <v>7</v>
          </cell>
          <cell r="BH25">
            <v>2000</v>
          </cell>
          <cell r="BI25">
            <v>20</v>
          </cell>
          <cell r="BJ25">
            <v>8</v>
          </cell>
          <cell r="BK25">
            <v>2025</v>
          </cell>
          <cell r="BL25" t="str">
            <v>20/8/2025</v>
          </cell>
        </row>
        <row r="26">
          <cell r="C26" t="str">
            <v>LÊ THỊ PHƯƠNG THẢO</v>
          </cell>
          <cell r="D26" t="str">
            <v>17/09/2004</v>
          </cell>
          <cell r="E26" t="str">
            <v>Thôn Suối Luồng , Xã Vạn Thắng, Tỉnh Khánh Hòa</v>
          </cell>
          <cell r="F26" t="str">
            <v>181 Nguyễn Xí, Phường Bình Thạnh, Hồ Chí Minh</v>
          </cell>
          <cell r="G26" t="str">
            <v>0913814991</v>
          </cell>
          <cell r="H26" t="str">
            <v>lethiphuongthaoueh@gmail.com</v>
          </cell>
          <cell r="I26" t="str">
            <v>8842178221</v>
          </cell>
          <cell r="J26" t="str">
            <v>5620693613</v>
          </cell>
          <cell r="K26" t="str">
            <v>056304003849</v>
          </cell>
          <cell r="L26" t="str">
            <v>31/05/2021</v>
          </cell>
          <cell r="M26" t="str">
            <v>Cục trưởng cục Cảnh sát quản lý hành chính về trật tự xã hội</v>
          </cell>
          <cell r="N26" t="str">
            <v>0913814991</v>
          </cell>
          <cell r="O26" t="str">
            <v>Nam Á Bank</v>
          </cell>
          <cell r="P26" t="str">
            <v>25/08/2025</v>
          </cell>
          <cell r="Q26" t="str">
            <v>Nhân viên kế toán</v>
          </cell>
          <cell r="R26">
            <v>0</v>
          </cell>
          <cell r="S26">
            <v>0</v>
          </cell>
          <cell r="T26">
            <v>0</v>
          </cell>
          <cell r="U26">
            <v>0</v>
          </cell>
          <cell r="V26">
            <v>0</v>
          </cell>
          <cell r="W26" t="str">
            <v>Medigo</v>
          </cell>
          <cell r="X26" t="str">
            <v>HỢP ĐỒNG CÓ THỜI HẠN</v>
          </cell>
          <cell r="Y26" t="str">
            <v>Kế toán</v>
          </cell>
          <cell r="Z26">
            <v>0</v>
          </cell>
          <cell r="AA26">
            <v>0</v>
          </cell>
          <cell r="AB26">
            <v>0</v>
          </cell>
          <cell r="AC26">
            <v>0</v>
          </cell>
          <cell r="AD26">
            <v>0</v>
          </cell>
          <cell r="AE26">
            <v>2</v>
          </cell>
          <cell r="AF26" t="str">
            <v>01/12/2025</v>
          </cell>
          <cell r="AG26" t="str">
            <v>01/12/2027</v>
          </cell>
          <cell r="AH26">
            <v>0</v>
          </cell>
          <cell r="AI26">
            <v>0</v>
          </cell>
          <cell r="AJ26">
            <v>0</v>
          </cell>
          <cell r="AK26">
            <v>0</v>
          </cell>
          <cell r="AL26">
            <v>0</v>
          </cell>
          <cell r="AM26">
            <v>8000000</v>
          </cell>
          <cell r="AN26">
            <v>0</v>
          </cell>
          <cell r="AO26">
            <v>0</v>
          </cell>
          <cell r="AP26">
            <v>5310000</v>
          </cell>
          <cell r="AQ26">
            <v>2690000</v>
          </cell>
          <cell r="AR26" t="str">
            <v>hai triệu sáu trăm chín mươi ngàn đồng</v>
          </cell>
          <cell r="AS26">
            <v>0</v>
          </cell>
          <cell r="AT26" t="str">
            <v>nữ</v>
          </cell>
          <cell r="AU26">
            <v>0</v>
          </cell>
          <cell r="AV26" t="str">
            <v>T12/2025</v>
          </cell>
          <cell r="AW26">
            <v>0</v>
          </cell>
          <cell r="AX26">
            <v>0</v>
          </cell>
          <cell r="AY26">
            <v>0</v>
          </cell>
          <cell r="AZ26">
            <v>0</v>
          </cell>
          <cell r="BA26">
            <v>0</v>
          </cell>
          <cell r="BB26">
            <v>0</v>
          </cell>
          <cell r="BC26">
            <v>0</v>
          </cell>
          <cell r="BD26">
            <v>0</v>
          </cell>
          <cell r="BE26" t="str">
            <v>Lầu 3, 451/24/4 Tô Hiến Thành, P.14, Q.10, Tp.HCM</v>
          </cell>
          <cell r="BF26">
            <v>17</v>
          </cell>
          <cell r="BG26">
            <v>9</v>
          </cell>
          <cell r="BH26">
            <v>2004</v>
          </cell>
          <cell r="BI26">
            <v>25</v>
          </cell>
          <cell r="BJ26">
            <v>8</v>
          </cell>
          <cell r="BK26">
            <v>2025</v>
          </cell>
          <cell r="BL26" t="str">
            <v>25/8/2025</v>
          </cell>
        </row>
        <row r="27">
          <cell r="C27" t="str">
            <v>LÊ THỊ PHƯƠNG ANH</v>
          </cell>
          <cell r="D27" t="str">
            <v>2/9/1998</v>
          </cell>
          <cell r="E27" t="str">
            <v>xóm 2, xã Bích Hào, tỉnh Nghệ An</v>
          </cell>
          <cell r="F27" t="str">
            <v>1219/2 Hoàng Sa, Tân Bình, HCM</v>
          </cell>
          <cell r="G27" t="str">
            <v>0334984447</v>
          </cell>
          <cell r="H27" t="str">
            <v>Phuonganh98na@gmail.com</v>
          </cell>
          <cell r="I27" t="str">
            <v>040198009741</v>
          </cell>
          <cell r="J27" t="str">
            <v>4017383045</v>
          </cell>
          <cell r="K27" t="str">
            <v>040198009741</v>
          </cell>
          <cell r="L27" t="str">
            <v>7/2/2024</v>
          </cell>
          <cell r="M27" t="str">
            <v>Nghệ An</v>
          </cell>
          <cell r="N27" t="str">
            <v>0334984447</v>
          </cell>
          <cell r="O27" t="str">
            <v>Eximbank</v>
          </cell>
          <cell r="P27" t="str">
            <v>11/9/2025</v>
          </cell>
          <cell r="Q27" t="str">
            <v>Nhân viên Thiết kế đồ họa</v>
          </cell>
          <cell r="R27">
            <v>0</v>
          </cell>
          <cell r="S27">
            <v>0</v>
          </cell>
          <cell r="T27">
            <v>0</v>
          </cell>
          <cell r="U27">
            <v>0</v>
          </cell>
          <cell r="V27">
            <v>0</v>
          </cell>
          <cell r="W27" t="str">
            <v>Medigo</v>
          </cell>
          <cell r="X27" t="str">
            <v>HỢP ĐỒNG CÓ THỜI HẠN</v>
          </cell>
          <cell r="Y27" t="str">
            <v>Marketing</v>
          </cell>
          <cell r="Z27" t="str">
            <v>11/09/2025</v>
          </cell>
          <cell r="AA27" t="str">
            <v>11/11/2025</v>
          </cell>
          <cell r="AB27">
            <v>0</v>
          </cell>
          <cell r="AC27">
            <v>0</v>
          </cell>
          <cell r="AD27">
            <v>0</v>
          </cell>
          <cell r="AE27">
            <v>2</v>
          </cell>
          <cell r="AF27" t="str">
            <v>01/11/2025</v>
          </cell>
          <cell r="AG27" t="str">
            <v>01/11/2027</v>
          </cell>
          <cell r="AH27">
            <v>0</v>
          </cell>
          <cell r="AI27">
            <v>0</v>
          </cell>
          <cell r="AJ27">
            <v>0</v>
          </cell>
          <cell r="AK27">
            <v>0</v>
          </cell>
          <cell r="AL27">
            <v>0</v>
          </cell>
          <cell r="AM27">
            <v>14000000</v>
          </cell>
          <cell r="AN27">
            <v>11900000</v>
          </cell>
          <cell r="AO27" t="str">
            <v>Gross</v>
          </cell>
          <cell r="AP27">
            <v>5310000</v>
          </cell>
          <cell r="AQ27">
            <v>8690000</v>
          </cell>
          <cell r="AR27" t="str">
            <v>tám triệu sáu trăm chín mươi ngàn đồng</v>
          </cell>
          <cell r="AS27">
            <v>0</v>
          </cell>
          <cell r="AT27" t="str">
            <v>nữ</v>
          </cell>
          <cell r="AU27">
            <v>0</v>
          </cell>
          <cell r="AV27" t="str">
            <v>T11/2025</v>
          </cell>
          <cell r="AW27">
            <v>0</v>
          </cell>
          <cell r="AX27">
            <v>0</v>
          </cell>
          <cell r="AY27">
            <v>0</v>
          </cell>
          <cell r="AZ27">
            <v>0</v>
          </cell>
          <cell r="BA27">
            <v>0</v>
          </cell>
          <cell r="BB27">
            <v>0</v>
          </cell>
          <cell r="BC27">
            <v>0</v>
          </cell>
          <cell r="BD27">
            <v>0</v>
          </cell>
          <cell r="BE27" t="str">
            <v>Lầu 1, 207 Nguyễn Chí Thanh, P.12, Q.6</v>
          </cell>
          <cell r="BF27">
            <v>2</v>
          </cell>
          <cell r="BG27">
            <v>9</v>
          </cell>
          <cell r="BH27">
            <v>1998</v>
          </cell>
          <cell r="BI27">
            <v>11</v>
          </cell>
          <cell r="BJ27">
            <v>9</v>
          </cell>
          <cell r="BK27">
            <v>2025</v>
          </cell>
          <cell r="BL27" t="str">
            <v>11/9/2025</v>
          </cell>
        </row>
        <row r="28">
          <cell r="C28" t="str">
            <v>TÔ NGỌC THIÊN PHÚ</v>
          </cell>
          <cell r="D28" t="str">
            <v>12/08/1997</v>
          </cell>
          <cell r="E28" t="str">
            <v>41 Đường Rạch Cái Sơn, Khóm 2, Phường Sa Đéc, Đồng Tháp</v>
          </cell>
          <cell r="F28" t="str">
            <v>38 Đường Số 26, Khu phố 5, Phường Hiệp Bình, Thành phố Hồ Chí Minh</v>
          </cell>
          <cell r="G28" t="str">
            <v>0348689113</v>
          </cell>
          <cell r="H28" t="str">
            <v>worufu0@gmail.com</v>
          </cell>
          <cell r="I28" t="str">
            <v>087097004043</v>
          </cell>
          <cell r="J28">
            <v>8721815309</v>
          </cell>
          <cell r="K28" t="str">
            <v>087097004043</v>
          </cell>
          <cell r="L28" t="str">
            <v>21/09/2022</v>
          </cell>
          <cell r="M28" t="str">
            <v>Cục Cảnh sát quản lý hành chính về trật tự xã hội</v>
          </cell>
          <cell r="N28" t="str">
            <v>25372997</v>
          </cell>
          <cell r="O28" t="str">
            <v>ACB</v>
          </cell>
          <cell r="P28" t="str">
            <v>27/10/2025</v>
          </cell>
          <cell r="Q28" t="str">
            <v>Web Developer</v>
          </cell>
          <cell r="R28" t="str">
            <v>Công Nghệ Thông Tin</v>
          </cell>
          <cell r="S28">
            <v>0</v>
          </cell>
          <cell r="T28">
            <v>0</v>
          </cell>
          <cell r="U28">
            <v>0</v>
          </cell>
          <cell r="V28">
            <v>0</v>
          </cell>
          <cell r="W28" t="str">
            <v>Medigo</v>
          </cell>
          <cell r="X28" t="str">
            <v>HỢP ĐỒNG CÓ THỜI HẠN</v>
          </cell>
          <cell r="Y28" t="str">
            <v>IT</v>
          </cell>
          <cell r="Z28" t="str">
            <v>27/10/2025</v>
          </cell>
          <cell r="AA28" t="str">
            <v>27/12/2025</v>
          </cell>
          <cell r="AB28">
            <v>0</v>
          </cell>
          <cell r="AC28">
            <v>0</v>
          </cell>
          <cell r="AD28">
            <v>0</v>
          </cell>
          <cell r="AE28">
            <v>2</v>
          </cell>
          <cell r="AF28" t="str">
            <v>27/12/2025</v>
          </cell>
          <cell r="AG28" t="str">
            <v>31/12/2027</v>
          </cell>
          <cell r="AH28">
            <v>0</v>
          </cell>
          <cell r="AI28">
            <v>0</v>
          </cell>
          <cell r="AJ28">
            <v>0</v>
          </cell>
          <cell r="AK28">
            <v>0</v>
          </cell>
          <cell r="AL28">
            <v>0</v>
          </cell>
          <cell r="AM28">
            <v>18000000</v>
          </cell>
          <cell r="AN28">
            <v>15300000</v>
          </cell>
          <cell r="AO28" t="str">
            <v>Gross</v>
          </cell>
          <cell r="AP28">
            <v>5310000</v>
          </cell>
          <cell r="AQ28">
            <v>12690000</v>
          </cell>
          <cell r="AR28" t="str">
            <v>Mười hai triệu sáu trăm chín mươi ngàn đồng</v>
          </cell>
          <cell r="AS28">
            <v>0</v>
          </cell>
          <cell r="AT28" t="str">
            <v>Nam</v>
          </cell>
          <cell r="AU28">
            <v>0</v>
          </cell>
          <cell r="AV28" t="str">
            <v>T1/2026</v>
          </cell>
          <cell r="AW28">
            <v>0</v>
          </cell>
          <cell r="AX28">
            <v>0</v>
          </cell>
          <cell r="AY28">
            <v>0</v>
          </cell>
          <cell r="AZ28">
            <v>0</v>
          </cell>
          <cell r="BA28">
            <v>0</v>
          </cell>
          <cell r="BB28">
            <v>0</v>
          </cell>
          <cell r="BC28">
            <v>0</v>
          </cell>
          <cell r="BD28">
            <v>0</v>
          </cell>
          <cell r="BE28" t="str">
            <v>Lầu 3, 451/24/4 Tô Hiến Thành, P.14, Q.10, Tp.HCM</v>
          </cell>
          <cell r="BF28">
            <v>12</v>
          </cell>
          <cell r="BG28">
            <v>8</v>
          </cell>
          <cell r="BH28">
            <v>1997</v>
          </cell>
          <cell r="BI28">
            <v>27</v>
          </cell>
          <cell r="BJ28">
            <v>10</v>
          </cell>
          <cell r="BK28">
            <v>2025</v>
          </cell>
          <cell r="BL28" t="str">
            <v>27/10/2025</v>
          </cell>
        </row>
        <row r="29">
          <cell r="C29" t="str">
            <v>HOÀNG LÊ THANH VƯƠNG</v>
          </cell>
          <cell r="D29" t="str">
            <v>09/04/2000</v>
          </cell>
          <cell r="E29" t="str">
            <v>70/5F Ấp Hậu Lân, xã Bà Điểm, huyện Hóc Môn, TP.HCM</v>
          </cell>
          <cell r="F29">
            <v>0</v>
          </cell>
          <cell r="G29" t="str">
            <v>0765450941</v>
          </cell>
          <cell r="H29" t="str">
            <v>hltv090420@gmail.com</v>
          </cell>
          <cell r="I29" t="str">
            <v>8821716694</v>
          </cell>
          <cell r="J29" t="str">
            <v>7935325575</v>
          </cell>
          <cell r="K29" t="str">
            <v>079200034812</v>
          </cell>
          <cell r="L29" t="str">
            <v>09/04/2025</v>
          </cell>
          <cell r="M29" t="str">
            <v>TP.HCM</v>
          </cell>
          <cell r="N29" t="str">
            <v>0765450941</v>
          </cell>
          <cell r="O29" t="str">
            <v>MB Bank</v>
          </cell>
          <cell r="P29" t="str">
            <v>03/11/2025</v>
          </cell>
          <cell r="Q29" t="str">
            <v>Backend Developer</v>
          </cell>
          <cell r="R29" t="str">
            <v>Công Nghệ Thông Tin</v>
          </cell>
          <cell r="S29">
            <v>0</v>
          </cell>
          <cell r="T29">
            <v>0</v>
          </cell>
          <cell r="U29">
            <v>0</v>
          </cell>
          <cell r="V29">
            <v>0</v>
          </cell>
          <cell r="W29" t="str">
            <v>Medigo</v>
          </cell>
          <cell r="X29" t="str">
            <v>HỢP ĐỒNG CÓ THỜI HẠN</v>
          </cell>
          <cell r="Y29" t="str">
            <v>IT</v>
          </cell>
          <cell r="Z29" t="str">
            <v>03/11/2025</v>
          </cell>
          <cell r="AA29" t="str">
            <v>03/01/2026</v>
          </cell>
          <cell r="AB29">
            <v>0</v>
          </cell>
          <cell r="AC29">
            <v>0</v>
          </cell>
          <cell r="AD29">
            <v>0</v>
          </cell>
          <cell r="AE29">
            <v>2</v>
          </cell>
          <cell r="AF29" t="str">
            <v>01/01/2026</v>
          </cell>
          <cell r="AG29" t="str">
            <v>01/01/2028</v>
          </cell>
          <cell r="AH29">
            <v>0</v>
          </cell>
          <cell r="AI29">
            <v>0</v>
          </cell>
          <cell r="AJ29">
            <v>0</v>
          </cell>
          <cell r="AK29">
            <v>0</v>
          </cell>
          <cell r="AL29">
            <v>0</v>
          </cell>
          <cell r="AM29">
            <v>20000000</v>
          </cell>
          <cell r="AN29">
            <v>17000000</v>
          </cell>
          <cell r="AO29" t="str">
            <v>Gross</v>
          </cell>
          <cell r="AP29">
            <v>5310000</v>
          </cell>
          <cell r="AQ29">
            <v>14690000</v>
          </cell>
          <cell r="AR29" t="str">
            <v>Mười bốn triệu sáu trăm chín mươi ngàn đồng</v>
          </cell>
          <cell r="AS29">
            <v>0</v>
          </cell>
          <cell r="AT29" t="str">
            <v>Nam</v>
          </cell>
          <cell r="AU29">
            <v>0</v>
          </cell>
          <cell r="AV29" t="str">
            <v>T1/2026</v>
          </cell>
          <cell r="AW29">
            <v>0</v>
          </cell>
          <cell r="AX29">
            <v>0</v>
          </cell>
          <cell r="AY29">
            <v>0</v>
          </cell>
          <cell r="AZ29">
            <v>0</v>
          </cell>
          <cell r="BA29">
            <v>0</v>
          </cell>
          <cell r="BB29">
            <v>0</v>
          </cell>
          <cell r="BC29">
            <v>0</v>
          </cell>
          <cell r="BD29">
            <v>0</v>
          </cell>
          <cell r="BE29" t="str">
            <v>Lầu 3, 451/24/4 Tô Hiến Thành, P.14, Q.10, Tp.HCM</v>
          </cell>
          <cell r="BF29">
            <v>9</v>
          </cell>
          <cell r="BG29">
            <v>4</v>
          </cell>
          <cell r="BH29">
            <v>2000</v>
          </cell>
          <cell r="BI29">
            <v>3</v>
          </cell>
          <cell r="BJ29">
            <v>11</v>
          </cell>
          <cell r="BK29">
            <v>2025</v>
          </cell>
          <cell r="BL29" t="str">
            <v>3/11/2025</v>
          </cell>
        </row>
        <row r="30">
          <cell r="C30" t="str">
            <v>NGUYỄN VŨ KHÔI</v>
          </cell>
          <cell r="D30" t="str">
            <v>11/12/2005</v>
          </cell>
          <cell r="E30" t="str">
            <v>Ninh Quý, Phước Dân, Khánh Hòa</v>
          </cell>
          <cell r="F30" t="str">
            <v>68 Thống Nhất, Tân Thành, Tân Phú</v>
          </cell>
          <cell r="G30" t="str">
            <v>0329999640</v>
          </cell>
          <cell r="H30" t="str">
            <v>nvukhoi329@gmail.com</v>
          </cell>
          <cell r="I30" t="str">
            <v>058205004288</v>
          </cell>
          <cell r="J30">
            <v>5820500550</v>
          </cell>
          <cell r="K30" t="str">
            <v>058205004288</v>
          </cell>
          <cell r="L30" t="str">
            <v>19/02/2024</v>
          </cell>
          <cell r="M30" t="str">
            <v>CỤC CẢNH SÁT QUẢN LÝ HÀNH CHÍNH VỀ TRẬT TỰ XÃ HỘI</v>
          </cell>
          <cell r="N30" t="str">
            <v>1025444220</v>
          </cell>
          <cell r="O30" t="str">
            <v>Vietcombank</v>
          </cell>
          <cell r="P30" t="str">
            <v>25/12/2025</v>
          </cell>
          <cell r="Q30" t="str">
            <v>Thực tập sinh Marketing</v>
          </cell>
          <cell r="R30">
            <v>0</v>
          </cell>
          <cell r="S30">
            <v>0</v>
          </cell>
          <cell r="T30">
            <v>0</v>
          </cell>
          <cell r="U30">
            <v>0</v>
          </cell>
          <cell r="V30">
            <v>0</v>
          </cell>
          <cell r="W30" t="str">
            <v>Medigo</v>
          </cell>
          <cell r="X30" t="str">
            <v>Thực tập</v>
          </cell>
          <cell r="Y30" t="str">
            <v>Marketing</v>
          </cell>
          <cell r="Z30">
            <v>0</v>
          </cell>
          <cell r="AA30">
            <v>0</v>
          </cell>
          <cell r="AB30">
            <v>0</v>
          </cell>
          <cell r="AC30">
            <v>0</v>
          </cell>
          <cell r="AD30">
            <v>0</v>
          </cell>
          <cell r="AE30">
            <v>0</v>
          </cell>
          <cell r="AF30">
            <v>0</v>
          </cell>
          <cell r="AG30">
            <v>0</v>
          </cell>
          <cell r="AH30">
            <v>0</v>
          </cell>
          <cell r="AI30">
            <v>0</v>
          </cell>
          <cell r="AJ30">
            <v>0</v>
          </cell>
          <cell r="AK30">
            <v>0</v>
          </cell>
          <cell r="AL30">
            <v>0</v>
          </cell>
          <cell r="AM30">
            <v>3000000</v>
          </cell>
          <cell r="AN30">
            <v>2500000</v>
          </cell>
          <cell r="AO30">
            <v>0</v>
          </cell>
          <cell r="AP30">
            <v>0</v>
          </cell>
          <cell r="AQ30">
            <v>0</v>
          </cell>
          <cell r="AR30">
            <v>0</v>
          </cell>
          <cell r="AS30">
            <v>0</v>
          </cell>
          <cell r="AT30" t="str">
            <v>nam</v>
          </cell>
          <cell r="AU30">
            <v>0</v>
          </cell>
          <cell r="AV30">
            <v>0</v>
          </cell>
          <cell r="AW30">
            <v>0</v>
          </cell>
          <cell r="AX30">
            <v>0</v>
          </cell>
          <cell r="AY30">
            <v>0</v>
          </cell>
          <cell r="AZ30">
            <v>0</v>
          </cell>
          <cell r="BA30">
            <v>0</v>
          </cell>
          <cell r="BB30">
            <v>0</v>
          </cell>
          <cell r="BC30">
            <v>0</v>
          </cell>
          <cell r="BD30">
            <v>0</v>
          </cell>
          <cell r="BE30" t="str">
            <v>Lầu 1, 207 Nguyễn Chí Thanh, P.12, Q.5</v>
          </cell>
          <cell r="BF30">
            <v>11</v>
          </cell>
          <cell r="BG30">
            <v>12</v>
          </cell>
          <cell r="BH30">
            <v>2005</v>
          </cell>
          <cell r="BI30">
            <v>25</v>
          </cell>
          <cell r="BJ30">
            <v>12</v>
          </cell>
          <cell r="BK30">
            <v>2025</v>
          </cell>
          <cell r="BL30" t="str">
            <v>25/12/2025</v>
          </cell>
        </row>
        <row r="31">
          <cell r="C31" t="str">
            <v>NGUYỄN THỊ THU HUỆ</v>
          </cell>
          <cell r="D31" t="str">
            <v>07/12/2005</v>
          </cell>
          <cell r="E31" t="str">
            <v>Mỹ Sơn, Tam Anh, TP. Đà Nẵng</v>
          </cell>
          <cell r="F31" t="str">
            <v>39/26 Bùi Văn Ba, P. Tân Thuận, TP. Hồ Chí Minh</v>
          </cell>
          <cell r="G31" t="str">
            <v>0703021162</v>
          </cell>
          <cell r="H31" t="str">
            <v>huenguyen.07122005@gmail.com</v>
          </cell>
          <cell r="I31">
            <v>0</v>
          </cell>
          <cell r="J31">
            <v>0</v>
          </cell>
          <cell r="K31" t="str">
            <v>049305011969</v>
          </cell>
          <cell r="L31" t="str">
            <v>13/8/2021</v>
          </cell>
          <cell r="M31" t="str">
            <v>Cục Cảnh sát quản lý hành chính về trật tự xã hội</v>
          </cell>
          <cell r="N31" t="str">
            <v>41042747</v>
          </cell>
          <cell r="O31" t="str">
            <v>Ngân hàng Á Châu (ACB)</v>
          </cell>
          <cell r="P31" t="str">
            <v>29/12/2025</v>
          </cell>
          <cell r="Q31" t="str">
            <v>Thực tập sinh Marketing</v>
          </cell>
          <cell r="R31">
            <v>0</v>
          </cell>
          <cell r="S31">
            <v>0</v>
          </cell>
          <cell r="T31">
            <v>0</v>
          </cell>
          <cell r="U31">
            <v>0</v>
          </cell>
          <cell r="V31">
            <v>0</v>
          </cell>
          <cell r="W31" t="str">
            <v>Medigo</v>
          </cell>
          <cell r="X31" t="str">
            <v>Thực tập</v>
          </cell>
          <cell r="Y31" t="str">
            <v>Marketing</v>
          </cell>
          <cell r="Z31">
            <v>0</v>
          </cell>
          <cell r="AA31">
            <v>0</v>
          </cell>
          <cell r="AB31">
            <v>0</v>
          </cell>
          <cell r="AC31">
            <v>0</v>
          </cell>
          <cell r="AD31">
            <v>0</v>
          </cell>
          <cell r="AE31">
            <v>0</v>
          </cell>
          <cell r="AF31">
            <v>0</v>
          </cell>
          <cell r="AG31">
            <v>0</v>
          </cell>
          <cell r="AH31">
            <v>0</v>
          </cell>
          <cell r="AI31">
            <v>0</v>
          </cell>
          <cell r="AJ31">
            <v>0</v>
          </cell>
          <cell r="AK31">
            <v>0</v>
          </cell>
          <cell r="AL31">
            <v>0</v>
          </cell>
          <cell r="AM31">
            <v>1500000</v>
          </cell>
          <cell r="AN31">
            <v>1500000</v>
          </cell>
          <cell r="AO31">
            <v>0</v>
          </cell>
          <cell r="AP31">
            <v>0</v>
          </cell>
          <cell r="AQ31">
            <v>0</v>
          </cell>
          <cell r="AR31">
            <v>0</v>
          </cell>
          <cell r="AS31">
            <v>0</v>
          </cell>
          <cell r="AT31" t="str">
            <v>nữ</v>
          </cell>
          <cell r="AU31">
            <v>0</v>
          </cell>
          <cell r="AV31">
            <v>0</v>
          </cell>
          <cell r="AW31">
            <v>0</v>
          </cell>
          <cell r="AX31">
            <v>0</v>
          </cell>
          <cell r="AY31">
            <v>0</v>
          </cell>
          <cell r="AZ31">
            <v>0</v>
          </cell>
          <cell r="BA31">
            <v>0</v>
          </cell>
          <cell r="BB31">
            <v>0</v>
          </cell>
          <cell r="BC31">
            <v>0</v>
          </cell>
          <cell r="BD31">
            <v>0</v>
          </cell>
          <cell r="BE31" t="str">
            <v>Lầu 1, 207 Nguyễn Chí Thanh, P.12, Q.5</v>
          </cell>
          <cell r="BF31">
            <v>7</v>
          </cell>
          <cell r="BG31">
            <v>12</v>
          </cell>
          <cell r="BH31">
            <v>2005</v>
          </cell>
          <cell r="BI31">
            <v>29</v>
          </cell>
          <cell r="BJ31">
            <v>12</v>
          </cell>
          <cell r="BK31">
            <v>2025</v>
          </cell>
          <cell r="BL31" t="str">
            <v>29/12/2025</v>
          </cell>
        </row>
        <row r="32">
          <cell r="C32" t="str">
            <v>LAI THỊ BÍCH CHÂU</v>
          </cell>
          <cell r="D32" t="str">
            <v>2/3/2004</v>
          </cell>
          <cell r="E32" t="str">
            <v>528 An Dương Vương phường 10 quận 6 thành phố Hồ Chí Minh</v>
          </cell>
          <cell r="F32" t="str">
            <v>528 An Dương Vương phường 10 quận 6 thành phố Hồ Chí Minh</v>
          </cell>
          <cell r="G32" t="str">
            <v>0768694764</v>
          </cell>
          <cell r="H32" t="str">
            <v>laithibichchau020304@gmail.com</v>
          </cell>
          <cell r="I32">
            <v>0</v>
          </cell>
          <cell r="J32">
            <v>7933489747</v>
          </cell>
          <cell r="K32" t="str">
            <v>079304019166</v>
          </cell>
          <cell r="L32" t="str">
            <v>20/12/2021</v>
          </cell>
          <cell r="M32" t="str">
            <v>Cục cảnh sát</v>
          </cell>
          <cell r="N32" t="str">
            <v>951004960615</v>
          </cell>
          <cell r="O32" t="str">
            <v>Techcombank</v>
          </cell>
          <cell r="P32" t="str">
            <v>12/1/2026</v>
          </cell>
          <cell r="Q32" t="str">
            <v>Thực tập sinh Marketing</v>
          </cell>
          <cell r="R32">
            <v>0</v>
          </cell>
          <cell r="S32">
            <v>0</v>
          </cell>
          <cell r="T32">
            <v>0</v>
          </cell>
          <cell r="U32">
            <v>0</v>
          </cell>
          <cell r="V32">
            <v>0</v>
          </cell>
          <cell r="W32" t="str">
            <v>Medigo</v>
          </cell>
          <cell r="X32" t="str">
            <v>Thực tập</v>
          </cell>
          <cell r="Y32" t="str">
            <v>Marketing</v>
          </cell>
          <cell r="Z32">
            <v>0</v>
          </cell>
          <cell r="AA32">
            <v>0</v>
          </cell>
          <cell r="AB32">
            <v>0</v>
          </cell>
          <cell r="AC32">
            <v>0</v>
          </cell>
          <cell r="AD32">
            <v>0</v>
          </cell>
          <cell r="AE32">
            <v>0</v>
          </cell>
          <cell r="AF32" t="str">
            <v>12/01/2026</v>
          </cell>
          <cell r="AG32">
            <v>0</v>
          </cell>
          <cell r="AH32">
            <v>0</v>
          </cell>
          <cell r="AI32">
            <v>0</v>
          </cell>
          <cell r="AJ32">
            <v>0</v>
          </cell>
          <cell r="AK32">
            <v>0</v>
          </cell>
          <cell r="AL32">
            <v>0</v>
          </cell>
          <cell r="AM32">
            <v>1500000</v>
          </cell>
          <cell r="AN32">
            <v>0</v>
          </cell>
          <cell r="AO32">
            <v>0</v>
          </cell>
          <cell r="AP32">
            <v>0</v>
          </cell>
          <cell r="AQ32">
            <v>0</v>
          </cell>
          <cell r="AR32">
            <v>0</v>
          </cell>
          <cell r="AS32">
            <v>0</v>
          </cell>
          <cell r="AT32" t="str">
            <v>nữ</v>
          </cell>
          <cell r="AU32">
            <v>0</v>
          </cell>
          <cell r="AV32">
            <v>0</v>
          </cell>
          <cell r="AW32">
            <v>0</v>
          </cell>
          <cell r="AX32">
            <v>0</v>
          </cell>
          <cell r="AY32">
            <v>0</v>
          </cell>
          <cell r="AZ32">
            <v>0</v>
          </cell>
          <cell r="BA32">
            <v>0</v>
          </cell>
          <cell r="BE32" t="str">
            <v>Lầu 1, 207 Nguyễn Chí Thanh, P.12, Q.5</v>
          </cell>
          <cell r="BF32">
            <v>2</v>
          </cell>
          <cell r="BG32">
            <v>3</v>
          </cell>
          <cell r="BH32">
            <v>2004</v>
          </cell>
          <cell r="BI32">
            <v>12</v>
          </cell>
          <cell r="BJ32">
            <v>1</v>
          </cell>
          <cell r="BK32">
            <v>2026</v>
          </cell>
          <cell r="BL32" t="str">
            <v>12/1/2026</v>
          </cell>
        </row>
        <row r="33">
          <cell r="C33" t="str">
            <v>QUÁCH XUÂN PHONG</v>
          </cell>
          <cell r="D33" t="str">
            <v>08/02/1984</v>
          </cell>
          <cell r="E33" t="str">
            <v>4.19 Khối A3, chung cư Hiệp Bình Phước - Tam Bình, đường Gò Dưa, khu phố 9, phường Hiệp Bình, TPHCM</v>
          </cell>
          <cell r="F33" t="str">
            <v>63/6/4A đường 12, khu phố 11, phường Tam Bình, TPHCM</v>
          </cell>
          <cell r="G33" t="str">
            <v>0988949284</v>
          </cell>
          <cell r="H33" t="str">
            <v>dsquachxuanphong@gmail.com</v>
          </cell>
          <cell r="I33">
            <v>0</v>
          </cell>
          <cell r="J33">
            <v>0</v>
          </cell>
          <cell r="K33" t="str">
            <v>046084000254</v>
          </cell>
          <cell r="L33" t="str">
            <v>12/11/2022</v>
          </cell>
          <cell r="M33" t="str">
            <v>Cục Cảnh sát Quản lý hành chính về TTXH</v>
          </cell>
          <cell r="N33" t="str">
            <v>0181003320736</v>
          </cell>
          <cell r="O33" t="str">
            <v>Vietcombank</v>
          </cell>
          <cell r="P33" t="str">
            <v>01/02/2026</v>
          </cell>
          <cell r="Q33" t="str">
            <v>Chief Growth Officer</v>
          </cell>
          <cell r="R33" t="str">
            <v>Thạc sĩ Sale and Marketing - nước Pháp; ĐH Dược</v>
          </cell>
          <cell r="S33">
            <v>0</v>
          </cell>
          <cell r="T33">
            <v>0</v>
          </cell>
          <cell r="U33">
            <v>0</v>
          </cell>
          <cell r="V33">
            <v>0</v>
          </cell>
          <cell r="W33" t="str">
            <v>Medigo</v>
          </cell>
          <cell r="X33">
            <v>0</v>
          </cell>
          <cell r="Y33" t="str">
            <v>BGĐ</v>
          </cell>
          <cell r="Z33">
            <v>0</v>
          </cell>
          <cell r="AA33">
            <v>0</v>
          </cell>
          <cell r="AB33">
            <v>0</v>
          </cell>
          <cell r="AC33">
            <v>0</v>
          </cell>
          <cell r="AD33">
            <v>0</v>
          </cell>
          <cell r="AE33">
            <v>2</v>
          </cell>
          <cell r="AF33">
            <v>0</v>
          </cell>
          <cell r="AG33">
            <v>0</v>
          </cell>
          <cell r="AH33">
            <v>0</v>
          </cell>
          <cell r="AI33">
            <v>0</v>
          </cell>
          <cell r="AJ33">
            <v>0</v>
          </cell>
          <cell r="AK33">
            <v>0</v>
          </cell>
          <cell r="AL33">
            <v>0</v>
          </cell>
          <cell r="AM33">
            <v>30578000</v>
          </cell>
          <cell r="AN33">
            <v>0</v>
          </cell>
          <cell r="AO33">
            <v>0</v>
          </cell>
          <cell r="AP33">
            <v>5310000</v>
          </cell>
          <cell r="AQ33">
            <v>25268000</v>
          </cell>
          <cell r="AR33">
            <v>0</v>
          </cell>
          <cell r="AS33">
            <v>0</v>
          </cell>
          <cell r="AT33" t="str">
            <v>Nam</v>
          </cell>
          <cell r="AU33">
            <v>0</v>
          </cell>
          <cell r="AV33">
            <v>0</v>
          </cell>
          <cell r="AW33">
            <v>0</v>
          </cell>
          <cell r="AX33">
            <v>0</v>
          </cell>
          <cell r="AY33">
            <v>0</v>
          </cell>
          <cell r="AZ33">
            <v>0</v>
          </cell>
          <cell r="BA33">
            <v>0</v>
          </cell>
          <cell r="BB33">
            <v>0</v>
          </cell>
          <cell r="BC33">
            <v>0</v>
          </cell>
          <cell r="BD33">
            <v>0</v>
          </cell>
          <cell r="BE33" t="str">
            <v>Lầu 3, 451/24/4 Tô Hiến Thành, P.14, Q.10, Tp.HCM</v>
          </cell>
          <cell r="BF33">
            <v>8</v>
          </cell>
          <cell r="BG33">
            <v>2</v>
          </cell>
          <cell r="BH33">
            <v>1984</v>
          </cell>
          <cell r="BI33">
            <v>2</v>
          </cell>
          <cell r="BJ33">
            <v>2</v>
          </cell>
          <cell r="BK33">
            <v>2026</v>
          </cell>
          <cell r="BL33" t="str">
            <v>2/2/2026</v>
          </cell>
        </row>
        <row r="34">
          <cell r="C34" t="str">
            <v>TRẦN THỊ MINH PHƯỢNG</v>
          </cell>
          <cell r="D34" t="str">
            <v>18/12/1992</v>
          </cell>
          <cell r="E34" t="str">
            <v>4.19 Khối A3, chung cư Hiệp Bình Phước - Tam Bình, đường Gò Dưa, khu phố 9, phường Hiệp Bình, TPHCM</v>
          </cell>
          <cell r="F34" t="str">
            <v>63/6/4A đường 12, khu phố 11, phường Tam Bình, TPHCM</v>
          </cell>
          <cell r="G34" t="str">
            <v>0988949284</v>
          </cell>
          <cell r="H34" t="str">
            <v>minhphuongpharma@gmail.com</v>
          </cell>
          <cell r="I34" t="str">
            <v>8678288830</v>
          </cell>
          <cell r="J34" t="str">
            <v>7915217456</v>
          </cell>
          <cell r="K34" t="str">
            <v>070192000130</v>
          </cell>
          <cell r="L34" t="str">
            <v>22/11/2021</v>
          </cell>
          <cell r="M34" t="str">
            <v>Cục Cảnh sát Quản lý hành chính về TTXH</v>
          </cell>
          <cell r="N34" t="str">
            <v>19034554431014</v>
          </cell>
          <cell r="O34" t="str">
            <v>Techcombank</v>
          </cell>
          <cell r="P34" t="str">
            <v>02/2/2026</v>
          </cell>
          <cell r="Q34" t="str">
            <v>Chief Growth Officer</v>
          </cell>
          <cell r="R34" t="str">
            <v>Thạc sĩ</v>
          </cell>
          <cell r="S34">
            <v>0</v>
          </cell>
          <cell r="T34">
            <v>0</v>
          </cell>
          <cell r="U34">
            <v>0</v>
          </cell>
          <cell r="V34">
            <v>0</v>
          </cell>
          <cell r="W34" t="str">
            <v>Medigo</v>
          </cell>
          <cell r="X34" t="str">
            <v>HỢP ĐỒNG CÓ THỜI HẠN</v>
          </cell>
          <cell r="Y34" t="str">
            <v>BGĐ</v>
          </cell>
          <cell r="Z34">
            <v>0</v>
          </cell>
          <cell r="AA34">
            <v>0</v>
          </cell>
          <cell r="AB34">
            <v>0</v>
          </cell>
          <cell r="AC34">
            <v>0</v>
          </cell>
          <cell r="AD34">
            <v>0</v>
          </cell>
          <cell r="AE34">
            <v>2</v>
          </cell>
          <cell r="AF34" t="str">
            <v>02/02/2026</v>
          </cell>
          <cell r="AG34" t="str">
            <v>02/02/2028</v>
          </cell>
          <cell r="AH34">
            <v>0</v>
          </cell>
          <cell r="AI34">
            <v>0</v>
          </cell>
          <cell r="AJ34">
            <v>0</v>
          </cell>
          <cell r="AK34">
            <v>0</v>
          </cell>
          <cell r="AL34">
            <v>0</v>
          </cell>
          <cell r="AM34">
            <v>30578000</v>
          </cell>
          <cell r="AN34">
            <v>0</v>
          </cell>
          <cell r="AO34">
            <v>0</v>
          </cell>
          <cell r="AP34">
            <v>5310000</v>
          </cell>
          <cell r="AQ34">
            <v>25268000</v>
          </cell>
          <cell r="AR34" t="str">
            <v>Hai mươi lăm triệu hai trăm sáu mươi tám ngàn đồng</v>
          </cell>
          <cell r="AS34">
            <v>0</v>
          </cell>
          <cell r="AT34" t="str">
            <v>Nữ</v>
          </cell>
          <cell r="AU34">
            <v>0</v>
          </cell>
          <cell r="AV34" t="str">
            <v>T2/2026</v>
          </cell>
          <cell r="AW34">
            <v>0</v>
          </cell>
          <cell r="AX34">
            <v>0</v>
          </cell>
          <cell r="AY34">
            <v>0</v>
          </cell>
          <cell r="AZ34">
            <v>0</v>
          </cell>
          <cell r="BA34">
            <v>0</v>
          </cell>
          <cell r="BB34">
            <v>0</v>
          </cell>
          <cell r="BC34">
            <v>0</v>
          </cell>
          <cell r="BD34">
            <v>0</v>
          </cell>
          <cell r="BE34" t="str">
            <v>Lầu 3, 451/24/4 Tô Hiến Thành, P.14, Q.10, Tp.HCM</v>
          </cell>
          <cell r="BF34">
            <v>18</v>
          </cell>
          <cell r="BG34">
            <v>12</v>
          </cell>
          <cell r="BH34">
            <v>1992</v>
          </cell>
          <cell r="BI34">
            <v>2</v>
          </cell>
          <cell r="BJ34">
            <v>2</v>
          </cell>
          <cell r="BK34">
            <v>2026</v>
          </cell>
          <cell r="BL34" t="str">
            <v>2/2/2026</v>
          </cell>
        </row>
        <row r="35">
          <cell r="C35" t="str">
            <v>VÕ PHẠM BĂNG TÂM</v>
          </cell>
          <cell r="D35" t="str">
            <v>07/04/2004</v>
          </cell>
          <cell r="E35" t="str">
            <v>Thị trấn Chợ Chùa, Nghĩa Hành, Quảng Ngãi</v>
          </cell>
          <cell r="F35" t="str">
            <v>Phước Kiểng, Nhà Bè, Tp. Hồ Chí Minh</v>
          </cell>
          <cell r="G35" t="str">
            <v>0364749838</v>
          </cell>
          <cell r="H35" t="str">
            <v>vobangtam04@gmail.com</v>
          </cell>
          <cell r="I35" t="str">
            <v>031304011857</v>
          </cell>
          <cell r="K35" t="str">
            <v>031304011857</v>
          </cell>
          <cell r="L35" t="str">
            <v>14/09/2021</v>
          </cell>
          <cell r="M35" t="str">
            <v>Cục cảnh sát</v>
          </cell>
          <cell r="N35" t="str">
            <v>1031720061</v>
          </cell>
          <cell r="O35" t="str">
            <v>Vietcombank</v>
          </cell>
          <cell r="P35" t="str">
            <v>03/11/2025</v>
          </cell>
          <cell r="Q35" t="str">
            <v>Thực tập Marketing</v>
          </cell>
          <cell r="W35" t="str">
            <v>Medigo</v>
          </cell>
          <cell r="X35" t="str">
            <v>Thực tập</v>
          </cell>
          <cell r="Y35" t="str">
            <v>Marketing</v>
          </cell>
          <cell r="AM35">
            <v>3000000</v>
          </cell>
          <cell r="AN35">
            <v>3000000</v>
          </cell>
          <cell r="AT35" t="str">
            <v>Nữ</v>
          </cell>
          <cell r="BE35" t="str">
            <v>Lầu 1, 207 Nguyễn Chí Thanh, P.12, Q.5</v>
          </cell>
          <cell r="BF35">
            <v>7</v>
          </cell>
          <cell r="BG35">
            <v>4</v>
          </cell>
          <cell r="BH35">
            <v>2004</v>
          </cell>
          <cell r="BI35">
            <v>3</v>
          </cell>
          <cell r="BJ35">
            <v>11</v>
          </cell>
          <cell r="BK35">
            <v>2025</v>
          </cell>
          <cell r="BL35" t="str">
            <v>3/11/2025</v>
          </cell>
        </row>
        <row r="36">
          <cell r="C36" t="str">
            <v>LÊ NGỌC THÚY VY</v>
          </cell>
          <cell r="D36" t="str">
            <v>01/10/2004</v>
          </cell>
          <cell r="E36" t="str">
            <v>28 Hùng Vương, Hồng Ngự tỉnh Đồng Tháp</v>
          </cell>
          <cell r="F36" t="str">
            <v>645/19 Điện Biên Phủ Q3</v>
          </cell>
          <cell r="G36" t="str">
            <v>0949649507</v>
          </cell>
          <cell r="H36" t="str">
            <v>vy1102004@gmail.com</v>
          </cell>
          <cell r="I36" t="str">
            <v>087304010314</v>
          </cell>
          <cell r="J36" t="str">
            <v>Chưa có</v>
          </cell>
          <cell r="K36" t="str">
            <v>087304010314</v>
          </cell>
          <cell r="L36" t="str">
            <v>12/08/2021</v>
          </cell>
          <cell r="M36" t="str">
            <v>Hồng Ngự-Đồng Tháp</v>
          </cell>
          <cell r="N36">
            <v>1023965471</v>
          </cell>
          <cell r="O36" t="str">
            <v>Vietcombank</v>
          </cell>
          <cell r="P36" t="str">
            <v>07/11/2025</v>
          </cell>
          <cell r="Q36" t="str">
            <v>Thực tập sinh Thiết kế đồ hoạ</v>
          </cell>
          <cell r="W36" t="str">
            <v>Medigo</v>
          </cell>
          <cell r="X36" t="str">
            <v>Thực tập</v>
          </cell>
          <cell r="Y36" t="str">
            <v>Marketing</v>
          </cell>
          <cell r="Z36" t="str">
            <v>07/11/2025</v>
          </cell>
          <cell r="AM36">
            <v>2500000</v>
          </cell>
          <cell r="AN36">
            <v>2500000</v>
          </cell>
          <cell r="AT36" t="str">
            <v>Nữ</v>
          </cell>
          <cell r="BE36" t="str">
            <v>Lầu 1, 207 Nguyễn Chí Thanh, P.12, Q.5</v>
          </cell>
          <cell r="BF36">
            <v>1</v>
          </cell>
          <cell r="BG36">
            <v>10</v>
          </cell>
          <cell r="BH36">
            <v>2004</v>
          </cell>
          <cell r="BI36">
            <v>7</v>
          </cell>
          <cell r="BJ36">
            <v>11</v>
          </cell>
          <cell r="BK36">
            <v>2025</v>
          </cell>
          <cell r="BL36" t="str">
            <v>7/11/2025</v>
          </cell>
        </row>
        <row r="37">
          <cell r="C37" t="str">
            <v>LÊ ĐÌNH HỒNG KIM</v>
          </cell>
          <cell r="D37" t="str">
            <v>20/07/2004</v>
          </cell>
          <cell r="E37" t="str">
            <v>10/22 Phạm Phú Thứ, Phường B'Lao, tỉnh Lâm Đồng</v>
          </cell>
          <cell r="F37" t="str">
            <v>Chung cư Giai Việt (854-856 Tạ Quang Bửu, Phường Chánh Hưng)</v>
          </cell>
          <cell r="G37" t="str">
            <v>0783200704</v>
          </cell>
          <cell r="H37" t="str">
            <v>ledinhhongkim.work@gmail.com</v>
          </cell>
          <cell r="I37" t="str">
            <v>068304009629</v>
          </cell>
          <cell r="J37" t="str">
            <v>6821571697</v>
          </cell>
          <cell r="K37" t="str">
            <v>068304009629</v>
          </cell>
          <cell r="L37" t="str">
            <v>31/05/2021</v>
          </cell>
          <cell r="M37" t="str">
            <v>Cục trưởng cục Cảnh sát quản lý hành chính về trật tự xã hội</v>
          </cell>
          <cell r="N37" t="str">
            <v>1028768290</v>
          </cell>
          <cell r="O37" t="str">
            <v>Vietcombank</v>
          </cell>
          <cell r="P37" t="str">
            <v>10/11/2025</v>
          </cell>
          <cell r="Q37" t="str">
            <v>Marketing Intern</v>
          </cell>
          <cell r="W37" t="str">
            <v>Medigo</v>
          </cell>
          <cell r="X37" t="str">
            <v>Thực tập</v>
          </cell>
          <cell r="Y37" t="str">
            <v>Marketing</v>
          </cell>
          <cell r="AM37">
            <v>3000000</v>
          </cell>
          <cell r="AN37">
            <v>3000000</v>
          </cell>
          <cell r="AT37" t="str">
            <v>Nữ</v>
          </cell>
          <cell r="BE37" t="str">
            <v>Lầu 1, 207 Nguyễn Chí Thanh, P.12, Q.5</v>
          </cell>
          <cell r="BF37">
            <v>20</v>
          </cell>
          <cell r="BG37">
            <v>7</v>
          </cell>
          <cell r="BH37">
            <v>2004</v>
          </cell>
          <cell r="BI37">
            <v>10</v>
          </cell>
          <cell r="BJ37">
            <v>11</v>
          </cell>
          <cell r="BK37">
            <v>2025</v>
          </cell>
          <cell r="BL37" t="str">
            <v>10/11/2025</v>
          </cell>
        </row>
        <row r="38">
          <cell r="C38" t="str">
            <v>ĐẬU NHẬT THẢO VY</v>
          </cell>
          <cell r="D38" t="str">
            <v>30/04/2005</v>
          </cell>
          <cell r="E38" t="str">
            <v>Ấp Đất Mới, Xã Long Phước, Huyện Long Thành, Tỉnh Đồng Nai</v>
          </cell>
          <cell r="F38" t="str">
            <v>156/7c Tô Hiến Thành phường 15 quận 10</v>
          </cell>
          <cell r="G38" t="str">
            <v>0798595141</v>
          </cell>
          <cell r="H38" t="str">
            <v>daunhatthaovy2005@gmail.com</v>
          </cell>
          <cell r="I38" t="str">
            <v>8778750978</v>
          </cell>
          <cell r="J38" t="str">
            <v>Không</v>
          </cell>
          <cell r="K38" t="str">
            <v>075305022320</v>
          </cell>
          <cell r="L38" t="str">
            <v>17/06/2022</v>
          </cell>
          <cell r="M38" t="str">
            <v>Cục Cảnh sát</v>
          </cell>
          <cell r="N38">
            <v>1040283619</v>
          </cell>
          <cell r="O38" t="str">
            <v>Vietcombank</v>
          </cell>
          <cell r="P38" t="str">
            <v>11/11/2025</v>
          </cell>
          <cell r="Q38" t="str">
            <v>Thực tập sinh Marketing</v>
          </cell>
          <cell r="W38" t="str">
            <v>Medigo</v>
          </cell>
          <cell r="X38" t="str">
            <v>Thực tập</v>
          </cell>
          <cell r="Y38" t="str">
            <v>Marketing</v>
          </cell>
          <cell r="AM38">
            <v>1500000</v>
          </cell>
          <cell r="AN38">
            <v>1500000</v>
          </cell>
          <cell r="AT38" t="str">
            <v>Nữ</v>
          </cell>
          <cell r="BE38" t="str">
            <v>Lầu 1, 207 Nguyễn Chí Thanh, P.12, Q.5</v>
          </cell>
          <cell r="BF38">
            <v>30</v>
          </cell>
          <cell r="BG38">
            <v>4</v>
          </cell>
          <cell r="BH38">
            <v>2005</v>
          </cell>
          <cell r="BI38">
            <v>11</v>
          </cell>
          <cell r="BJ38">
            <v>11</v>
          </cell>
          <cell r="BK38">
            <v>2025</v>
          </cell>
          <cell r="BL38" t="str">
            <v>11/11/2025</v>
          </cell>
        </row>
        <row r="39">
          <cell r="C39" t="str">
            <v>LÊ THỊ KIM VUI</v>
          </cell>
          <cell r="D39" t="str">
            <v>09/9/2002</v>
          </cell>
          <cell r="E39" t="str">
            <v>ấp Minh Thượng, xã U Minh Thượng, tỉnh An Giang</v>
          </cell>
          <cell r="F39" t="str">
            <v>51 Sơn Kỳ, phường Tân Sơn Nhì, TP HCM</v>
          </cell>
          <cell r="G39" t="str">
            <v>0938942240</v>
          </cell>
          <cell r="H39" t="str">
            <v>ltkv0909@gmail.com</v>
          </cell>
          <cell r="I39" t="str">
            <v>8939778737</v>
          </cell>
          <cell r="J39" t="str">
            <v>9123190344</v>
          </cell>
          <cell r="K39" t="str">
            <v>091302015853</v>
          </cell>
          <cell r="L39" t="str">
            <v>23/7/2022</v>
          </cell>
          <cell r="M39" t="str">
            <v>Cục cảnh sát</v>
          </cell>
          <cell r="N39" t="str">
            <v>104884633629</v>
          </cell>
          <cell r="O39" t="str">
            <v>Vietinbank</v>
          </cell>
          <cell r="P39" t="str">
            <v>10/11/2025</v>
          </cell>
          <cell r="Q39" t="str">
            <v>Thực tập sinh Marketing</v>
          </cell>
          <cell r="R39" t="str">
            <v>Đại học</v>
          </cell>
          <cell r="W39" t="str">
            <v>Medigo</v>
          </cell>
          <cell r="X39" t="str">
            <v>Thực tập</v>
          </cell>
          <cell r="Y39" t="str">
            <v>Marketing</v>
          </cell>
          <cell r="AM39">
            <v>1500000</v>
          </cell>
          <cell r="AN39">
            <v>1500000</v>
          </cell>
          <cell r="AT39" t="str">
            <v>Nữ</v>
          </cell>
          <cell r="BE39" t="str">
            <v>Lầu 1, 207 Nguyễn Chí Thanh, P.12, Q.5</v>
          </cell>
          <cell r="BF39">
            <v>9</v>
          </cell>
          <cell r="BG39">
            <v>9</v>
          </cell>
          <cell r="BH39">
            <v>2002</v>
          </cell>
          <cell r="BI39">
            <v>10</v>
          </cell>
          <cell r="BJ39">
            <v>11</v>
          </cell>
          <cell r="BK39">
            <v>2025</v>
          </cell>
          <cell r="BL39" t="str">
            <v>10/11/2025</v>
          </cell>
        </row>
        <row r="40">
          <cell r="C40" t="str">
            <v>LÊ THỊ KIM OANH</v>
          </cell>
          <cell r="D40" t="str">
            <v>24/12/2003</v>
          </cell>
          <cell r="E40" t="str">
            <v>Khu 7, Thuỵ Lôi, Thuỵ Lâm, Đông Anh, Hà Nội</v>
          </cell>
          <cell r="F40" t="str">
            <v>Khu 7, Thuỵ Lôi, Thuỵ Lâm, Đông Anh, Hà Nội</v>
          </cell>
          <cell r="G40" t="str">
            <v>0327982002</v>
          </cell>
          <cell r="H40" t="str">
            <v>kimoanh241203@gmail.com</v>
          </cell>
          <cell r="I40" t="str">
            <v>8852026683</v>
          </cell>
          <cell r="J40" t="str">
            <v>không cố</v>
          </cell>
          <cell r="K40" t="str">
            <v>001303019033</v>
          </cell>
          <cell r="L40" t="str">
            <v>25/4/2021</v>
          </cell>
          <cell r="M40" t="str">
            <v>Cục Cảnh Sát Quản Lý Hành Chính về Trật Tự Xã Hội Hà Nội</v>
          </cell>
          <cell r="N40" t="str">
            <v>0300124122003</v>
          </cell>
          <cell r="O40" t="str">
            <v>MB Bank</v>
          </cell>
          <cell r="P40" t="str">
            <v>12/11/2025</v>
          </cell>
          <cell r="Q40" t="str">
            <v>Cộng tác viên nhập liệu</v>
          </cell>
          <cell r="R40">
            <v>0</v>
          </cell>
          <cell r="S40">
            <v>0</v>
          </cell>
          <cell r="T40">
            <v>0</v>
          </cell>
          <cell r="U40">
            <v>0</v>
          </cell>
          <cell r="V40">
            <v>0</v>
          </cell>
          <cell r="W40" t="str">
            <v>Medigo</v>
          </cell>
          <cell r="X40" t="str">
            <v>Thực tập</v>
          </cell>
          <cell r="Y40" t="str">
            <v>Marketing</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t="str">
            <v>Nữ</v>
          </cell>
          <cell r="AU40">
            <v>0</v>
          </cell>
          <cell r="AV40">
            <v>0</v>
          </cell>
          <cell r="AW40">
            <v>0</v>
          </cell>
          <cell r="AX40">
            <v>0</v>
          </cell>
          <cell r="AY40">
            <v>0</v>
          </cell>
          <cell r="AZ40">
            <v>0</v>
          </cell>
          <cell r="BA40">
            <v>0</v>
          </cell>
          <cell r="BB40">
            <v>0</v>
          </cell>
          <cell r="BC40">
            <v>0</v>
          </cell>
          <cell r="BD40">
            <v>0</v>
          </cell>
          <cell r="BE40" t="str">
            <v>online</v>
          </cell>
          <cell r="BF40">
            <v>24</v>
          </cell>
          <cell r="BG40">
            <v>12</v>
          </cell>
          <cell r="BH40">
            <v>2003</v>
          </cell>
          <cell r="BI40">
            <v>12</v>
          </cell>
          <cell r="BJ40">
            <v>11</v>
          </cell>
          <cell r="BK40">
            <v>2025</v>
          </cell>
          <cell r="BL40" t="str">
            <v>12/11/2025</v>
          </cell>
        </row>
        <row r="41">
          <cell r="C41" t="str">
            <v>NGUYỄN HUỲNH THU AN</v>
          </cell>
          <cell r="D41" t="str">
            <v>14/02/2001</v>
          </cell>
          <cell r="E41" t="str">
            <v>Xã Long Phụng, huyện Mộ Đức, tỉnh Quảng Ngãi</v>
          </cell>
          <cell r="F41" t="str">
            <v>Xã Long Phụng, huyện Mộ Đức, tỉnh Quảng Ngãi</v>
          </cell>
          <cell r="G41" t="str">
            <v>0899034189</v>
          </cell>
          <cell r="H41" t="str">
            <v>Fallan7839@gmail.com</v>
          </cell>
          <cell r="I41" t="str">
            <v>8844226720</v>
          </cell>
          <cell r="J41">
            <v>0</v>
          </cell>
          <cell r="K41" t="str">
            <v>051301012642</v>
          </cell>
          <cell r="L41" t="str">
            <v>12/01/2022</v>
          </cell>
          <cell r="M41" t="str">
            <v>Cục Cảnh sát</v>
          </cell>
          <cell r="N41" t="str">
            <v>5611217839</v>
          </cell>
          <cell r="O41" t="str">
            <v>BIDV</v>
          </cell>
          <cell r="P41" t="str">
            <v>12/11/2025</v>
          </cell>
          <cell r="Q41" t="str">
            <v>Cộng tác viên nhập liệu</v>
          </cell>
          <cell r="R41">
            <v>0</v>
          </cell>
          <cell r="S41">
            <v>0</v>
          </cell>
          <cell r="T41">
            <v>0</v>
          </cell>
          <cell r="U41">
            <v>0</v>
          </cell>
          <cell r="V41">
            <v>0</v>
          </cell>
          <cell r="W41" t="str">
            <v>Medigo</v>
          </cell>
          <cell r="X41" t="str">
            <v>Thực tập</v>
          </cell>
          <cell r="Y41" t="str">
            <v>Marketing</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t="str">
            <v>Nữ</v>
          </cell>
          <cell r="AU41">
            <v>0</v>
          </cell>
          <cell r="AV41">
            <v>0</v>
          </cell>
          <cell r="AW41">
            <v>0</v>
          </cell>
          <cell r="AX41">
            <v>0</v>
          </cell>
          <cell r="AY41">
            <v>0</v>
          </cell>
          <cell r="AZ41">
            <v>0</v>
          </cell>
          <cell r="BA41">
            <v>0</v>
          </cell>
          <cell r="BB41">
            <v>0</v>
          </cell>
          <cell r="BC41">
            <v>0</v>
          </cell>
          <cell r="BD41">
            <v>0</v>
          </cell>
          <cell r="BE41" t="str">
            <v>online</v>
          </cell>
          <cell r="BF41">
            <v>14</v>
          </cell>
          <cell r="BG41">
            <v>2</v>
          </cell>
          <cell r="BH41">
            <v>2001</v>
          </cell>
          <cell r="BI41">
            <v>12</v>
          </cell>
          <cell r="BJ41">
            <v>11</v>
          </cell>
          <cell r="BK41">
            <v>2025</v>
          </cell>
          <cell r="BL41" t="str">
            <v>12/11/2025</v>
          </cell>
        </row>
        <row r="42">
          <cell r="C42" t="str">
            <v>VU CAO HOÀNG YẾN</v>
          </cell>
          <cell r="D42" t="str">
            <v>17/12/2002</v>
          </cell>
          <cell r="E42" t="str">
            <v>156/7c Tô Hiến Thành phường 15 quận 10</v>
          </cell>
          <cell r="F42" t="str">
            <v>156/7c Tô Hiến Thành phường 15 quận 10</v>
          </cell>
          <cell r="G42" t="str">
            <v>0838465152</v>
          </cell>
          <cell r="H42" t="str">
            <v>caohoangyenvu@gmail.com</v>
          </cell>
          <cell r="I42" t="str">
            <v>8778750978</v>
          </cell>
          <cell r="J42" t="str">
            <v>Không</v>
          </cell>
          <cell r="K42" t="str">
            <v>079302034744</v>
          </cell>
          <cell r="L42" t="str">
            <v>24/11/2019</v>
          </cell>
          <cell r="M42" t="str">
            <v>Cục Cảnh sát</v>
          </cell>
          <cell r="N42" t="str">
            <v>0411 5542 301</v>
          </cell>
          <cell r="O42" t="str">
            <v>Tiên phong Bank</v>
          </cell>
          <cell r="P42" t="str">
            <v>13/11/2025</v>
          </cell>
          <cell r="Q42" t="str">
            <v>Cộng tác viên nhập liệu</v>
          </cell>
          <cell r="R42">
            <v>0</v>
          </cell>
          <cell r="S42">
            <v>0</v>
          </cell>
          <cell r="T42">
            <v>0</v>
          </cell>
          <cell r="U42">
            <v>0</v>
          </cell>
          <cell r="V42">
            <v>0</v>
          </cell>
          <cell r="W42" t="str">
            <v>Medigo</v>
          </cell>
          <cell r="X42" t="str">
            <v>Thực tập</v>
          </cell>
          <cell r="Y42" t="str">
            <v>Marketing</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t="str">
            <v>Nữ</v>
          </cell>
          <cell r="AU42">
            <v>0</v>
          </cell>
          <cell r="AV42">
            <v>0</v>
          </cell>
          <cell r="AW42">
            <v>0</v>
          </cell>
          <cell r="AX42">
            <v>0</v>
          </cell>
          <cell r="AY42">
            <v>0</v>
          </cell>
          <cell r="AZ42">
            <v>0</v>
          </cell>
          <cell r="BA42">
            <v>0</v>
          </cell>
          <cell r="BB42">
            <v>0</v>
          </cell>
          <cell r="BC42">
            <v>0</v>
          </cell>
          <cell r="BD42">
            <v>0</v>
          </cell>
          <cell r="BE42" t="str">
            <v>online</v>
          </cell>
          <cell r="BF42">
            <v>17</v>
          </cell>
          <cell r="BG42">
            <v>12</v>
          </cell>
          <cell r="BH42">
            <v>2002</v>
          </cell>
          <cell r="BI42">
            <v>13</v>
          </cell>
          <cell r="BJ42">
            <v>11</v>
          </cell>
          <cell r="BK42">
            <v>2025</v>
          </cell>
          <cell r="BL42" t="str">
            <v>13/11/2025</v>
          </cell>
        </row>
        <row r="43">
          <cell r="C43" t="str">
            <v>LÝ BẢO TRÂN</v>
          </cell>
          <cell r="D43" t="str">
            <v>05/10/1999</v>
          </cell>
          <cell r="E43" t="str">
            <v>42 Hùng Vương, phường Rạch Giá, tỉnh An Giang</v>
          </cell>
          <cell r="F43" t="str">
            <v>13 Nguyễn Thị Xiếu, phường Tân Thuận, tp. Hồ Chí Minh</v>
          </cell>
          <cell r="G43" t="str">
            <v>0368783915</v>
          </cell>
          <cell r="H43" t="str">
            <v>baotrankg1999@gmail.com</v>
          </cell>
          <cell r="I43">
            <v>8755997231</v>
          </cell>
          <cell r="J43">
            <v>9121784948</v>
          </cell>
          <cell r="K43" t="str">
            <v>091199011397</v>
          </cell>
          <cell r="L43" t="str">
            <v>27/11/2024</v>
          </cell>
          <cell r="M43" t="str">
            <v>CỤC TRƯỞNG CỤC CẢNH SÁT QUẢN LÝ HÀNH CHÍNH VỀ TRẬT TỰ XÃ HỘI</v>
          </cell>
          <cell r="N43" t="str">
            <v>1044880228</v>
          </cell>
          <cell r="O43" t="str">
            <v>Vietcombank</v>
          </cell>
          <cell r="P43" t="str">
            <v>18/11/2025</v>
          </cell>
          <cell r="Q43" t="str">
            <v>Cộng tác viên nhập liệu</v>
          </cell>
          <cell r="R43" t="str">
            <v>Đại học</v>
          </cell>
          <cell r="S43">
            <v>0</v>
          </cell>
          <cell r="T43">
            <v>0</v>
          </cell>
          <cell r="U43">
            <v>0</v>
          </cell>
          <cell r="V43">
            <v>0</v>
          </cell>
          <cell r="W43" t="str">
            <v>Medigo</v>
          </cell>
          <cell r="X43" t="str">
            <v>Dịch vụ</v>
          </cell>
          <cell r="Y43" t="str">
            <v>INVENTORY</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t="str">
            <v>Nữ</v>
          </cell>
          <cell r="AU43">
            <v>0</v>
          </cell>
          <cell r="AV43">
            <v>0</v>
          </cell>
          <cell r="AW43">
            <v>0</v>
          </cell>
          <cell r="AX43">
            <v>0</v>
          </cell>
          <cell r="AY43">
            <v>0</v>
          </cell>
          <cell r="AZ43">
            <v>0</v>
          </cell>
          <cell r="BA43">
            <v>0</v>
          </cell>
          <cell r="BB43">
            <v>0</v>
          </cell>
          <cell r="BC43">
            <v>0</v>
          </cell>
          <cell r="BD43">
            <v>0</v>
          </cell>
          <cell r="BE43" t="str">
            <v>online</v>
          </cell>
          <cell r="BF43">
            <v>5</v>
          </cell>
          <cell r="BG43">
            <v>10</v>
          </cell>
          <cell r="BH43">
            <v>1999</v>
          </cell>
          <cell r="BI43">
            <v>18</v>
          </cell>
          <cell r="BJ43">
            <v>11</v>
          </cell>
          <cell r="BK43">
            <v>2025</v>
          </cell>
          <cell r="BL43" t="str">
            <v>18/11/2025</v>
          </cell>
        </row>
        <row r="44">
          <cell r="C44" t="str">
            <v>NGUYỄN TRÍ THANH</v>
          </cell>
          <cell r="D44" t="str">
            <v>19/04/2002</v>
          </cell>
          <cell r="E44" t="str">
            <v>475/B2 đường CMT8, Khu phố 25, Phường Hoà hưng, Thành phố Hồ Chí Minh</v>
          </cell>
          <cell r="F44" t="str">
            <v>CC Hoàng Anh Thanh Bình đường D4, Phường Tân Hưng, Thành phố Hồ Chí Minh</v>
          </cell>
          <cell r="G44" t="str">
            <v>0963108417</v>
          </cell>
          <cell r="H44" t="str">
            <v>lostofnightmare@gmail.com</v>
          </cell>
          <cell r="I44" t="str">
            <v>079202000378</v>
          </cell>
          <cell r="J44">
            <v>7932474275</v>
          </cell>
          <cell r="K44" t="str">
            <v>079202000378</v>
          </cell>
          <cell r="L44" t="str">
            <v>07/03/2022</v>
          </cell>
          <cell r="M44" t="str">
            <v>CỤC TRƯỞNG CỤC CẢNH SÁT QUẢN LÝ HÀNH CHÍNH VỀ TRẬT TỰ XÃ HỘI</v>
          </cell>
          <cell r="N44" t="str">
            <v>0081001283848</v>
          </cell>
          <cell r="O44" t="str">
            <v>Vietcombank</v>
          </cell>
          <cell r="P44" t="str">
            <v>20/11/2025</v>
          </cell>
          <cell r="Q44" t="str">
            <v>Cộng tác viên nhập liệu</v>
          </cell>
          <cell r="R44">
            <v>0</v>
          </cell>
          <cell r="S44">
            <v>0</v>
          </cell>
          <cell r="T44">
            <v>0</v>
          </cell>
          <cell r="U44">
            <v>0</v>
          </cell>
          <cell r="V44">
            <v>0</v>
          </cell>
          <cell r="W44" t="str">
            <v>Medigo</v>
          </cell>
          <cell r="X44" t="str">
            <v>Dịch vụ</v>
          </cell>
          <cell r="Y44" t="str">
            <v>INVENTORY</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t="str">
            <v>Nam</v>
          </cell>
          <cell r="AU44">
            <v>0</v>
          </cell>
          <cell r="AV44">
            <v>0</v>
          </cell>
          <cell r="AW44">
            <v>0</v>
          </cell>
          <cell r="AX44">
            <v>0</v>
          </cell>
          <cell r="AY44">
            <v>0</v>
          </cell>
          <cell r="AZ44">
            <v>0</v>
          </cell>
          <cell r="BA44">
            <v>0</v>
          </cell>
          <cell r="BB44">
            <v>0</v>
          </cell>
          <cell r="BC44">
            <v>0</v>
          </cell>
          <cell r="BD44">
            <v>0</v>
          </cell>
          <cell r="BE44" t="str">
            <v>online</v>
          </cell>
          <cell r="BF44">
            <v>19</v>
          </cell>
          <cell r="BG44">
            <v>4</v>
          </cell>
          <cell r="BH44">
            <v>2002</v>
          </cell>
          <cell r="BI44">
            <v>20</v>
          </cell>
          <cell r="BJ44">
            <v>11</v>
          </cell>
          <cell r="BK44">
            <v>2025</v>
          </cell>
          <cell r="BL44" t="str">
            <v>20/11/2025</v>
          </cell>
        </row>
        <row r="45">
          <cell r="C45" t="str">
            <v>PHAN THỊ THẢO VY</v>
          </cell>
          <cell r="D45" t="str">
            <v>24/01/1998</v>
          </cell>
          <cell r="E45" t="str">
            <v>Ấp Trang Trí, xã Xuyên Mộc, Thành phố Hồ Chí Minh</v>
          </cell>
          <cell r="F45" t="str">
            <v>159/1/6 Bạch Đằng, Phường Tân Sơn Hòa, Thành phố Hồ Chí Minh</v>
          </cell>
          <cell r="G45" t="str">
            <v>0359897071</v>
          </cell>
          <cell r="H45" t="str">
            <v>thaovy2401@gmail.com</v>
          </cell>
          <cell r="I45" t="str">
            <v>077198001619</v>
          </cell>
          <cell r="J45">
            <v>0</v>
          </cell>
          <cell r="K45" t="str">
            <v>077198001619</v>
          </cell>
          <cell r="L45" t="str">
            <v>08/09/2022</v>
          </cell>
          <cell r="M45" t="str">
            <v>CTCCSQLHCVTTXH</v>
          </cell>
          <cell r="N45" t="str">
            <v>105870299127</v>
          </cell>
          <cell r="O45" t="str">
            <v>VietinBank</v>
          </cell>
          <cell r="P45" t="str">
            <v>20/11/2025</v>
          </cell>
          <cell r="Q45" t="str">
            <v>Cộng tác viên nhập liệu</v>
          </cell>
          <cell r="R45">
            <v>0</v>
          </cell>
          <cell r="S45">
            <v>0</v>
          </cell>
          <cell r="T45">
            <v>0</v>
          </cell>
          <cell r="U45">
            <v>0</v>
          </cell>
          <cell r="V45">
            <v>0</v>
          </cell>
          <cell r="W45" t="str">
            <v>Medigo</v>
          </cell>
          <cell r="X45" t="str">
            <v>Dịch vụ</v>
          </cell>
          <cell r="Y45" t="str">
            <v>INVENTORY</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t="str">
            <v>Nữ</v>
          </cell>
          <cell r="AU45">
            <v>0</v>
          </cell>
          <cell r="AV45">
            <v>0</v>
          </cell>
          <cell r="AW45">
            <v>0</v>
          </cell>
          <cell r="AX45">
            <v>0</v>
          </cell>
          <cell r="AY45">
            <v>0</v>
          </cell>
          <cell r="AZ45">
            <v>0</v>
          </cell>
          <cell r="BA45">
            <v>0</v>
          </cell>
          <cell r="BB45">
            <v>0</v>
          </cell>
          <cell r="BC45">
            <v>0</v>
          </cell>
          <cell r="BD45">
            <v>0</v>
          </cell>
          <cell r="BE45" t="str">
            <v>online</v>
          </cell>
          <cell r="BF45">
            <v>24</v>
          </cell>
          <cell r="BG45">
            <v>1</v>
          </cell>
          <cell r="BH45">
            <v>1998</v>
          </cell>
          <cell r="BI45">
            <v>20</v>
          </cell>
          <cell r="BJ45">
            <v>11</v>
          </cell>
          <cell r="BK45">
            <v>2025</v>
          </cell>
          <cell r="BL45" t="str">
            <v>20/11/2025</v>
          </cell>
        </row>
        <row r="46">
          <cell r="C46" t="str">
            <v>LƯƠNG PHƯƠNG CHI</v>
          </cell>
          <cell r="D46" t="str">
            <v>29/09/2000</v>
          </cell>
          <cell r="E46" t="str">
            <v>phường Hội Phú, tỉnh Gia Lai</v>
          </cell>
          <cell r="F46" t="str">
            <v>phường Hội Phú, tỉnh Gia Lai</v>
          </cell>
          <cell r="G46" t="str">
            <v>0915076084</v>
          </cell>
          <cell r="H46" t="str">
            <v>phuongchi2992000@gmail.com</v>
          </cell>
          <cell r="I46" t="str">
            <v>064300015098</v>
          </cell>
          <cell r="J46">
            <v>0</v>
          </cell>
          <cell r="K46" t="str">
            <v>064300015098</v>
          </cell>
          <cell r="L46" t="str">
            <v>21/08/2025</v>
          </cell>
          <cell r="M46" t="str">
            <v>Bộ công an</v>
          </cell>
          <cell r="N46" t="str">
            <v>0291000343779</v>
          </cell>
          <cell r="O46" t="str">
            <v>Vietcombank</v>
          </cell>
          <cell r="P46" t="str">
            <v>20/11/2025</v>
          </cell>
          <cell r="Q46" t="str">
            <v>Cộng tác viên nhập liệu</v>
          </cell>
          <cell r="R46">
            <v>0</v>
          </cell>
          <cell r="S46">
            <v>0</v>
          </cell>
          <cell r="T46">
            <v>0</v>
          </cell>
          <cell r="U46">
            <v>0</v>
          </cell>
          <cell r="V46">
            <v>0</v>
          </cell>
          <cell r="W46" t="str">
            <v>Medigo</v>
          </cell>
          <cell r="X46" t="str">
            <v>Dịch vụ</v>
          </cell>
          <cell r="Y46" t="str">
            <v>INVENTORY</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t="str">
            <v>Nữ</v>
          </cell>
          <cell r="AU46">
            <v>0</v>
          </cell>
          <cell r="AV46">
            <v>0</v>
          </cell>
          <cell r="AW46">
            <v>0</v>
          </cell>
          <cell r="AX46">
            <v>0</v>
          </cell>
          <cell r="AY46">
            <v>0</v>
          </cell>
          <cell r="AZ46">
            <v>0</v>
          </cell>
          <cell r="BA46">
            <v>0</v>
          </cell>
          <cell r="BB46">
            <v>0</v>
          </cell>
          <cell r="BC46">
            <v>0</v>
          </cell>
          <cell r="BD46">
            <v>0</v>
          </cell>
          <cell r="BE46" t="str">
            <v>online</v>
          </cell>
          <cell r="BF46">
            <v>29</v>
          </cell>
          <cell r="BG46">
            <v>9</v>
          </cell>
          <cell r="BH46">
            <v>2000</v>
          </cell>
          <cell r="BI46">
            <v>21</v>
          </cell>
          <cell r="BJ46">
            <v>11</v>
          </cell>
          <cell r="BK46">
            <v>2025</v>
          </cell>
          <cell r="BL46" t="str">
            <v>21/11/2025</v>
          </cell>
        </row>
        <row r="47">
          <cell r="C47" t="str">
            <v>CAO PHAN NGỌC YẾN</v>
          </cell>
          <cell r="D47" t="str">
            <v>15/07/1998</v>
          </cell>
          <cell r="E47" t="str">
            <v>Khối phố 6, phường Hương Trà, TP. Đà Nẵng</v>
          </cell>
          <cell r="F47" t="str">
            <v>1002 Hương Lộ 2, phường Bình Trị Đông, quận Bình Tân, TP.HCM</v>
          </cell>
          <cell r="G47" t="str">
            <v>0325650123</v>
          </cell>
          <cell r="H47" t="str">
            <v>caophanngocyen157@gmail.com</v>
          </cell>
          <cell r="I47" t="str">
            <v>8493836890</v>
          </cell>
          <cell r="J47">
            <v>0</v>
          </cell>
          <cell r="K47" t="str">
            <v>049198012722</v>
          </cell>
          <cell r="L47" t="str">
            <v>26/02/2022</v>
          </cell>
          <cell r="M47" t="str">
            <v>Cục Cảnh sát quản lý hành chính về trật tự xã hội</v>
          </cell>
          <cell r="N47" t="str">
            <v>9325650123</v>
          </cell>
          <cell r="O47" t="str">
            <v>Ngân hàng Vietcombank</v>
          </cell>
          <cell r="P47" t="str">
            <v>20/11/2025</v>
          </cell>
          <cell r="Q47" t="str">
            <v>Cộng tác viên nhập liệu</v>
          </cell>
          <cell r="R47">
            <v>0</v>
          </cell>
          <cell r="S47">
            <v>0</v>
          </cell>
          <cell r="T47">
            <v>0</v>
          </cell>
          <cell r="U47">
            <v>0</v>
          </cell>
          <cell r="V47">
            <v>0</v>
          </cell>
          <cell r="W47" t="str">
            <v>Medigo</v>
          </cell>
          <cell r="X47" t="str">
            <v>Dịch vụ</v>
          </cell>
          <cell r="Y47" t="str">
            <v>INVENTORY</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t="str">
            <v>Nữ</v>
          </cell>
          <cell r="AU47">
            <v>0</v>
          </cell>
          <cell r="AV47">
            <v>0</v>
          </cell>
          <cell r="AW47">
            <v>0</v>
          </cell>
          <cell r="AX47">
            <v>0</v>
          </cell>
          <cell r="AY47">
            <v>0</v>
          </cell>
          <cell r="AZ47">
            <v>0</v>
          </cell>
          <cell r="BA47">
            <v>0</v>
          </cell>
          <cell r="BB47">
            <v>0</v>
          </cell>
          <cell r="BC47">
            <v>0</v>
          </cell>
          <cell r="BD47">
            <v>0</v>
          </cell>
          <cell r="BE47" t="str">
            <v>online</v>
          </cell>
          <cell r="BF47">
            <v>15</v>
          </cell>
          <cell r="BG47">
            <v>7</v>
          </cell>
          <cell r="BH47">
            <v>1998</v>
          </cell>
          <cell r="BI47">
            <v>20</v>
          </cell>
          <cell r="BJ47">
            <v>11</v>
          </cell>
          <cell r="BK47">
            <v>2025</v>
          </cell>
          <cell r="BL47" t="str">
            <v>20/11/2025</v>
          </cell>
        </row>
        <row r="48">
          <cell r="C48" t="str">
            <v>NGUYỄN QUANG THỊ DỎN</v>
          </cell>
          <cell r="D48" t="str">
            <v>20/11/1995</v>
          </cell>
          <cell r="E48" t="str">
            <v>75/22/17 Dã Tượng, Nha Trang, Khánh Hòa</v>
          </cell>
          <cell r="F48">
            <v>0</v>
          </cell>
          <cell r="G48" t="str">
            <v>0797890258</v>
          </cell>
          <cell r="H48" t="str">
            <v>donnguyen95py@gmail.com</v>
          </cell>
          <cell r="I48" t="str">
            <v>054195008851</v>
          </cell>
          <cell r="J48">
            <v>0</v>
          </cell>
          <cell r="K48" t="str">
            <v>054195008851</v>
          </cell>
          <cell r="L48">
            <v>0</v>
          </cell>
          <cell r="M48">
            <v>0</v>
          </cell>
          <cell r="N48" t="str">
            <v>6011104987</v>
          </cell>
          <cell r="O48" t="str">
            <v>BIDV</v>
          </cell>
          <cell r="P48" t="str">
            <v>01/11/2025</v>
          </cell>
          <cell r="Q48" t="str">
            <v>Cộng tác viên nhập liệu</v>
          </cell>
          <cell r="R48">
            <v>0</v>
          </cell>
          <cell r="S48">
            <v>0</v>
          </cell>
          <cell r="T48">
            <v>0</v>
          </cell>
          <cell r="U48">
            <v>0</v>
          </cell>
          <cell r="V48">
            <v>0</v>
          </cell>
          <cell r="W48" t="str">
            <v>Medigo</v>
          </cell>
          <cell r="X48" t="str">
            <v>Dịch vụ</v>
          </cell>
          <cell r="Y48" t="str">
            <v>INVENTORY</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t="str">
            <v>Nữ</v>
          </cell>
          <cell r="AU48">
            <v>0</v>
          </cell>
          <cell r="AV48">
            <v>0</v>
          </cell>
          <cell r="AW48">
            <v>0</v>
          </cell>
          <cell r="AX48">
            <v>0</v>
          </cell>
          <cell r="AY48">
            <v>0</v>
          </cell>
          <cell r="AZ48">
            <v>0</v>
          </cell>
          <cell r="BA48">
            <v>0</v>
          </cell>
          <cell r="BB48">
            <v>0</v>
          </cell>
          <cell r="BC48">
            <v>0</v>
          </cell>
          <cell r="BD48">
            <v>0</v>
          </cell>
          <cell r="BE48" t="str">
            <v>online</v>
          </cell>
          <cell r="BF48">
            <v>15</v>
          </cell>
          <cell r="BG48">
            <v>7</v>
          </cell>
          <cell r="BH48">
            <v>1998</v>
          </cell>
          <cell r="BI48">
            <v>20</v>
          </cell>
          <cell r="BJ48">
            <v>11</v>
          </cell>
          <cell r="BK48">
            <v>2025</v>
          </cell>
          <cell r="BL48" t="str">
            <v>20/11/2025</v>
          </cell>
        </row>
        <row r="49">
          <cell r="C49" t="str">
            <v>VŨ THÙY DUNG</v>
          </cell>
          <cell r="D49" t="str">
            <v>25/03/2001</v>
          </cell>
          <cell r="E49" t="str">
            <v>Yên Sở Hoàng Mai Hà Nội</v>
          </cell>
          <cell r="F49">
            <v>0</v>
          </cell>
          <cell r="G49" t="str">
            <v>0375893261</v>
          </cell>
          <cell r="H49" t="str">
            <v>Thuydungvu2532001@gmail.com</v>
          </cell>
          <cell r="I49">
            <v>0</v>
          </cell>
          <cell r="J49">
            <v>0</v>
          </cell>
          <cell r="K49" t="str">
            <v>001301003515</v>
          </cell>
          <cell r="L49" t="str">
            <v>21/04/2021</v>
          </cell>
          <cell r="M49" t="str">
            <v>CTCCSQLHCVTTXH</v>
          </cell>
          <cell r="N49" t="str">
            <v>19072449464011</v>
          </cell>
          <cell r="O49" t="str">
            <v>Techcombank</v>
          </cell>
          <cell r="P49" t="str">
            <v>01/11/2025</v>
          </cell>
          <cell r="Q49" t="str">
            <v>Cộng tác viên nhập liệu</v>
          </cell>
          <cell r="R49">
            <v>0</v>
          </cell>
          <cell r="S49">
            <v>0</v>
          </cell>
          <cell r="T49">
            <v>0</v>
          </cell>
          <cell r="U49">
            <v>0</v>
          </cell>
          <cell r="V49">
            <v>0</v>
          </cell>
          <cell r="W49" t="str">
            <v>Medigo</v>
          </cell>
          <cell r="X49" t="str">
            <v>Dịch vụ</v>
          </cell>
          <cell r="Y49" t="str">
            <v>INVENTORY</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t="str">
            <v>Nữ</v>
          </cell>
          <cell r="AU49">
            <v>0</v>
          </cell>
          <cell r="AV49">
            <v>0</v>
          </cell>
          <cell r="AW49">
            <v>0</v>
          </cell>
          <cell r="AX49">
            <v>0</v>
          </cell>
          <cell r="AY49">
            <v>0</v>
          </cell>
          <cell r="AZ49">
            <v>0</v>
          </cell>
          <cell r="BA49">
            <v>0</v>
          </cell>
          <cell r="BB49">
            <v>0</v>
          </cell>
          <cell r="BC49">
            <v>0</v>
          </cell>
          <cell r="BD49">
            <v>0</v>
          </cell>
          <cell r="BE49" t="str">
            <v>online</v>
          </cell>
          <cell r="BF49">
            <v>15</v>
          </cell>
          <cell r="BG49">
            <v>7</v>
          </cell>
          <cell r="BH49">
            <v>1998</v>
          </cell>
          <cell r="BI49">
            <v>20</v>
          </cell>
          <cell r="BJ49">
            <v>11</v>
          </cell>
          <cell r="BK49">
            <v>2025</v>
          </cell>
          <cell r="BL49" t="str">
            <v>20/11/2025</v>
          </cell>
        </row>
        <row r="50">
          <cell r="C50" t="str">
            <v>DIỆP TIỂU LY</v>
          </cell>
          <cell r="D50" t="str">
            <v>19/05/1997</v>
          </cell>
          <cell r="E50" t="str">
            <v>xã Đức Cơ, Tỉnh Gia Lai</v>
          </cell>
          <cell r="F50" t="str">
            <v>22 Tân Thuận Tây, phường Tân Thuận, Thành phố Hố Chí Minh</v>
          </cell>
          <cell r="G50" t="str">
            <v>0968916518</v>
          </cell>
          <cell r="H50" t="str">
            <v>dieply195@gmail.com</v>
          </cell>
          <cell r="I50" t="str">
            <v>052197001999</v>
          </cell>
          <cell r="J50">
            <v>0</v>
          </cell>
          <cell r="K50" t="str">
            <v>052197001999</v>
          </cell>
          <cell r="L50" t="str">
            <v>08/09/2022</v>
          </cell>
          <cell r="M50" t="str">
            <v>Cục cảnh sát QLHC về TTXH</v>
          </cell>
          <cell r="N50" t="str">
            <v>0968916518</v>
          </cell>
          <cell r="O50" t="str">
            <v>Shinhan Bank</v>
          </cell>
          <cell r="P50" t="str">
            <v>01/11/2025</v>
          </cell>
          <cell r="Q50" t="str">
            <v>Cộng tác viên nhập liệu</v>
          </cell>
          <cell r="R50">
            <v>0</v>
          </cell>
          <cell r="S50">
            <v>0</v>
          </cell>
          <cell r="T50">
            <v>0</v>
          </cell>
          <cell r="U50">
            <v>0</v>
          </cell>
          <cell r="V50">
            <v>0</v>
          </cell>
          <cell r="W50" t="str">
            <v>Medigo</v>
          </cell>
          <cell r="X50" t="str">
            <v>Dịch vụ</v>
          </cell>
          <cell r="Y50" t="str">
            <v>INVENTORY</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t="str">
            <v>Nữ</v>
          </cell>
          <cell r="AU50">
            <v>0</v>
          </cell>
          <cell r="AV50">
            <v>0</v>
          </cell>
          <cell r="AW50">
            <v>0</v>
          </cell>
          <cell r="AX50">
            <v>0</v>
          </cell>
          <cell r="AY50">
            <v>0</v>
          </cell>
          <cell r="AZ50">
            <v>0</v>
          </cell>
          <cell r="BA50">
            <v>0</v>
          </cell>
          <cell r="BB50">
            <v>0</v>
          </cell>
          <cell r="BC50">
            <v>0</v>
          </cell>
          <cell r="BD50">
            <v>0</v>
          </cell>
          <cell r="BE50" t="str">
            <v>online</v>
          </cell>
          <cell r="BF50">
            <v>15</v>
          </cell>
          <cell r="BG50">
            <v>7</v>
          </cell>
          <cell r="BH50">
            <v>1998</v>
          </cell>
          <cell r="BI50">
            <v>20</v>
          </cell>
          <cell r="BJ50">
            <v>11</v>
          </cell>
          <cell r="BK50">
            <v>2025</v>
          </cell>
          <cell r="BL50" t="str">
            <v>20/11/2025</v>
          </cell>
        </row>
        <row r="51">
          <cell r="C51" t="str">
            <v>NGUYỄN THỊ THANH VÂN</v>
          </cell>
          <cell r="D51" t="str">
            <v>24/04/1978</v>
          </cell>
          <cell r="E51" t="str">
            <v>1085 Hiệp Nhất, P.4, Q. Tân Bình, Tp.HCM</v>
          </cell>
          <cell r="F51" t="str">
            <v>1085 Hiệp Nhất, P.4, Q. Tân Bình, Tp.HCM</v>
          </cell>
          <cell r="G51" t="str">
            <v>0907867335</v>
          </cell>
          <cell r="H51">
            <v>0</v>
          </cell>
          <cell r="I51">
            <v>0</v>
          </cell>
          <cell r="J51">
            <v>0</v>
          </cell>
          <cell r="K51" t="str">
            <v>079178028861</v>
          </cell>
          <cell r="L51" t="str">
            <v>10/02/2023</v>
          </cell>
          <cell r="M51" t="str">
            <v>Cục cảnh sát QLHC về TTXH</v>
          </cell>
          <cell r="N51" t="str">
            <v>0181000274231</v>
          </cell>
          <cell r="O51" t="str">
            <v>Vietcombank</v>
          </cell>
          <cell r="P51" t="str">
            <v>08/7/2025</v>
          </cell>
          <cell r="Q51" t="str">
            <v>NV tạp vụ Q.5</v>
          </cell>
          <cell r="R51">
            <v>0</v>
          </cell>
          <cell r="S51">
            <v>0</v>
          </cell>
          <cell r="T51">
            <v>0</v>
          </cell>
          <cell r="U51">
            <v>0</v>
          </cell>
          <cell r="V51">
            <v>0</v>
          </cell>
          <cell r="W51" t="str">
            <v>Medigo</v>
          </cell>
          <cell r="X51" t="str">
            <v>Dịch vụ</v>
          </cell>
          <cell r="Y51" t="str">
            <v>HC-NS</v>
          </cell>
          <cell r="Z51">
            <v>0</v>
          </cell>
          <cell r="AA51">
            <v>0</v>
          </cell>
          <cell r="AB51">
            <v>0</v>
          </cell>
          <cell r="AC51">
            <v>0</v>
          </cell>
          <cell r="AD51">
            <v>0</v>
          </cell>
          <cell r="AE51">
            <v>0</v>
          </cell>
          <cell r="AF51" t="str">
            <v>8/7/2025</v>
          </cell>
          <cell r="AG51" t="str">
            <v>8/7/2026</v>
          </cell>
          <cell r="AH51">
            <v>0</v>
          </cell>
          <cell r="AI51">
            <v>0</v>
          </cell>
          <cell r="AJ51">
            <v>0</v>
          </cell>
          <cell r="AK51">
            <v>0</v>
          </cell>
          <cell r="AL51">
            <v>0</v>
          </cell>
          <cell r="AM51" t="str">
            <v>70.000đ/h</v>
          </cell>
          <cell r="AN51">
            <v>0</v>
          </cell>
          <cell r="AO51">
            <v>0</v>
          </cell>
          <cell r="AP51">
            <v>0</v>
          </cell>
          <cell r="AQ51">
            <v>0</v>
          </cell>
          <cell r="AR51">
            <v>0</v>
          </cell>
          <cell r="AS51">
            <v>0</v>
          </cell>
          <cell r="AT51" t="str">
            <v>Nữ</v>
          </cell>
          <cell r="AU51">
            <v>0</v>
          </cell>
          <cell r="AV51">
            <v>0</v>
          </cell>
          <cell r="AW51">
            <v>0</v>
          </cell>
          <cell r="AX51">
            <v>0</v>
          </cell>
          <cell r="AY51">
            <v>0</v>
          </cell>
          <cell r="AZ51">
            <v>0</v>
          </cell>
          <cell r="BA51">
            <v>0</v>
          </cell>
          <cell r="BB51">
            <v>0</v>
          </cell>
          <cell r="BC51">
            <v>0</v>
          </cell>
          <cell r="BD51">
            <v>0</v>
          </cell>
          <cell r="BE51" t="str">
            <v>207 Nguyễn Chí Thanh, P.12, Q.5</v>
          </cell>
          <cell r="BF51">
            <v>24</v>
          </cell>
          <cell r="BG51">
            <v>4</v>
          </cell>
          <cell r="BH51">
            <v>1978</v>
          </cell>
          <cell r="BI51">
            <v>8</v>
          </cell>
          <cell r="BJ51">
            <v>7</v>
          </cell>
          <cell r="BK51">
            <v>2025</v>
          </cell>
          <cell r="BL51" t="str">
            <v>8/7/2025</v>
          </cell>
        </row>
        <row r="52">
          <cell r="C52" t="str">
            <v>NGUYỄN THỊ THU VÂN</v>
          </cell>
          <cell r="D52" t="str">
            <v>08/3/1976</v>
          </cell>
          <cell r="E52" t="str">
            <v>Tân Hưng, Cái Bè, Tiền Giang</v>
          </cell>
          <cell r="F52" t="str">
            <v>54/1/3 Duy Tân, P.15, Q. Phú Nhuận</v>
          </cell>
          <cell r="G52" t="str">
            <v>0903079752</v>
          </cell>
          <cell r="H52" t="str">
            <v>vthu1047@gmail.com</v>
          </cell>
          <cell r="I52">
            <v>0</v>
          </cell>
          <cell r="J52">
            <v>0</v>
          </cell>
          <cell r="K52" t="str">
            <v>082176016102</v>
          </cell>
          <cell r="L52" t="str">
            <v>12/06/2021</v>
          </cell>
          <cell r="M52" t="str">
            <v>Cục cảnh sát QLHC về TTXH</v>
          </cell>
          <cell r="N52" t="str">
            <v>060287823013</v>
          </cell>
          <cell r="O52" t="str">
            <v>Sacombank</v>
          </cell>
          <cell r="P52" t="str">
            <v>0101/2026</v>
          </cell>
          <cell r="Q52" t="str">
            <v>NV tạp vụ Tô Hiến Thành</v>
          </cell>
          <cell r="R52">
            <v>0</v>
          </cell>
          <cell r="S52">
            <v>0</v>
          </cell>
          <cell r="T52">
            <v>0</v>
          </cell>
          <cell r="U52">
            <v>0</v>
          </cell>
          <cell r="V52">
            <v>0</v>
          </cell>
          <cell r="W52" t="str">
            <v>Medigo</v>
          </cell>
          <cell r="X52" t="str">
            <v>Dịch vụ</v>
          </cell>
          <cell r="Y52" t="str">
            <v>HC-NS</v>
          </cell>
          <cell r="Z52">
            <v>0</v>
          </cell>
          <cell r="AA52">
            <v>0</v>
          </cell>
          <cell r="AB52">
            <v>0</v>
          </cell>
          <cell r="AC52">
            <v>0</v>
          </cell>
          <cell r="AD52">
            <v>0</v>
          </cell>
          <cell r="AE52">
            <v>0</v>
          </cell>
          <cell r="AF52" t="str">
            <v>01/01/2026</v>
          </cell>
          <cell r="AG52">
            <v>0</v>
          </cell>
          <cell r="AH52">
            <v>0</v>
          </cell>
          <cell r="AI52">
            <v>0</v>
          </cell>
          <cell r="AJ52">
            <v>0</v>
          </cell>
          <cell r="AK52">
            <v>0</v>
          </cell>
          <cell r="AL52">
            <v>0</v>
          </cell>
          <cell r="AM52" t="str">
            <v>100.000đ/h</v>
          </cell>
          <cell r="AN52">
            <v>0</v>
          </cell>
          <cell r="AO52">
            <v>0</v>
          </cell>
          <cell r="AP52">
            <v>0</v>
          </cell>
          <cell r="AQ52">
            <v>0</v>
          </cell>
          <cell r="AR52">
            <v>0</v>
          </cell>
          <cell r="AS52">
            <v>0</v>
          </cell>
          <cell r="AT52" t="str">
            <v>Nữ</v>
          </cell>
          <cell r="AU52">
            <v>0</v>
          </cell>
          <cell r="AV52">
            <v>0</v>
          </cell>
          <cell r="AW52">
            <v>0</v>
          </cell>
          <cell r="AX52">
            <v>0</v>
          </cell>
          <cell r="AY52">
            <v>0</v>
          </cell>
          <cell r="AZ52">
            <v>0</v>
          </cell>
          <cell r="BA52">
            <v>0</v>
          </cell>
          <cell r="BB52">
            <v>0</v>
          </cell>
          <cell r="BC52">
            <v>0</v>
          </cell>
          <cell r="BD52">
            <v>0</v>
          </cell>
          <cell r="BE52" t="str">
            <v>Lầu 3, 451/24/4 Tô Hiến Thành, P.14, Q.10, Tp.HCM</v>
          </cell>
          <cell r="BF52">
            <v>8</v>
          </cell>
          <cell r="BG52">
            <v>3</v>
          </cell>
          <cell r="BH52">
            <v>1976</v>
          </cell>
          <cell r="BI52">
            <v>1</v>
          </cell>
          <cell r="BJ52">
            <v>1</v>
          </cell>
          <cell r="BK52">
            <v>2026</v>
          </cell>
          <cell r="BL52" t="str">
            <v>1/1/2026</v>
          </cell>
        </row>
        <row r="53">
          <cell r="C53" t="str">
            <v>LÊ QUỐC THỊNH</v>
          </cell>
          <cell r="D53" t="str">
            <v>01/05/2001</v>
          </cell>
          <cell r="E53" t="str">
            <v>Ấp Bình Thắng, An Bình, Phú Giáo, Bình Dương</v>
          </cell>
          <cell r="F53" t="str">
            <v>Ấp Bình Thắng, An Bình, Phú Giáo, Bình Dương</v>
          </cell>
          <cell r="G53" t="str">
            <v>0982625202</v>
          </cell>
          <cell r="H53" t="str">
            <v>thinhquocle524@gmail.com</v>
          </cell>
          <cell r="I53">
            <v>74201003745</v>
          </cell>
          <cell r="J53">
            <v>0</v>
          </cell>
          <cell r="K53" t="str">
            <v>074201003745</v>
          </cell>
          <cell r="L53" t="str">
            <v>12/08/2022</v>
          </cell>
          <cell r="M53" t="str">
            <v>Cục cảnh sát QLHC về TTXH</v>
          </cell>
          <cell r="N53" t="str">
            <v>4569797979</v>
          </cell>
          <cell r="O53" t="str">
            <v>MB bank</v>
          </cell>
          <cell r="P53" t="str">
            <v>20/3/2026</v>
          </cell>
          <cell r="Q53" t="str">
            <v>Outsource Product</v>
          </cell>
          <cell r="R53">
            <v>0</v>
          </cell>
          <cell r="S53">
            <v>0</v>
          </cell>
          <cell r="T53">
            <v>0</v>
          </cell>
          <cell r="U53">
            <v>0</v>
          </cell>
          <cell r="V53">
            <v>0</v>
          </cell>
          <cell r="W53" t="str">
            <v>Medigo</v>
          </cell>
          <cell r="X53" t="str">
            <v>Dịch vụ</v>
          </cell>
          <cell r="Y53" t="str">
            <v>IT</v>
          </cell>
          <cell r="Z53">
            <v>0</v>
          </cell>
          <cell r="AA53">
            <v>0</v>
          </cell>
          <cell r="AB53">
            <v>0</v>
          </cell>
          <cell r="AC53">
            <v>0</v>
          </cell>
          <cell r="AD53">
            <v>0</v>
          </cell>
          <cell r="AE53">
            <v>0</v>
          </cell>
          <cell r="AF53" t="str">
            <v>20/3/2026</v>
          </cell>
          <cell r="AG53">
            <v>0</v>
          </cell>
          <cell r="AH53">
            <v>0</v>
          </cell>
          <cell r="AI53">
            <v>0</v>
          </cell>
          <cell r="AJ53">
            <v>0</v>
          </cell>
          <cell r="AK53">
            <v>0</v>
          </cell>
          <cell r="AL53">
            <v>0</v>
          </cell>
          <cell r="AM53" t="str">
            <v>150.000đ/h</v>
          </cell>
          <cell r="AN53">
            <v>0</v>
          </cell>
          <cell r="AO53">
            <v>0</v>
          </cell>
          <cell r="AP53">
            <v>0</v>
          </cell>
          <cell r="AQ53">
            <v>0</v>
          </cell>
          <cell r="AR53">
            <v>0</v>
          </cell>
          <cell r="AS53">
            <v>0</v>
          </cell>
          <cell r="AT53" t="str">
            <v>nam</v>
          </cell>
          <cell r="AU53">
            <v>0</v>
          </cell>
          <cell r="AV53">
            <v>0</v>
          </cell>
          <cell r="AW53">
            <v>0</v>
          </cell>
          <cell r="AX53">
            <v>0</v>
          </cell>
          <cell r="AY53">
            <v>0</v>
          </cell>
          <cell r="AZ53">
            <v>0</v>
          </cell>
          <cell r="BA53">
            <v>0</v>
          </cell>
          <cell r="BB53">
            <v>0</v>
          </cell>
          <cell r="BC53">
            <v>0</v>
          </cell>
          <cell r="BD53">
            <v>0</v>
          </cell>
          <cell r="BE53" t="str">
            <v>Lầu 3, 451/24/4 Tô Hiến Thành, P.14, Q.10, Tp.HCM</v>
          </cell>
          <cell r="BF53">
            <v>1</v>
          </cell>
          <cell r="BG53">
            <v>5</v>
          </cell>
          <cell r="BH53">
            <v>2001</v>
          </cell>
          <cell r="BI53">
            <v>20</v>
          </cell>
          <cell r="BJ53">
            <v>3</v>
          </cell>
          <cell r="BK53">
            <v>2026</v>
          </cell>
          <cell r="BL53" t="str">
            <v>20/3/2026</v>
          </cell>
        </row>
        <row r="54">
          <cell r="C54" t="str">
            <v>Đỗ Hoàng Anh Vương</v>
          </cell>
          <cell r="D54">
            <v>31790</v>
          </cell>
          <cell r="E54" t="str">
            <v>7A Đường 4, KP6, P. Hiệp Bình Phước, Tp. Thủ Đức, Tp. HCM</v>
          </cell>
          <cell r="F54" t="str">
            <v>Tổ 4 KP1, Đường TL41, P Thạnh Lộc, Q12, HCM</v>
          </cell>
          <cell r="G54" t="str">
            <v>0909130187</v>
          </cell>
          <cell r="H54">
            <v>0</v>
          </cell>
          <cell r="I54" t="str">
            <v>8738523954</v>
          </cell>
          <cell r="J54" t="str">
            <v>7910409131</v>
          </cell>
          <cell r="K54" t="str">
            <v>079087018781</v>
          </cell>
          <cell r="L54">
            <v>44771</v>
          </cell>
          <cell r="M54" t="str">
            <v>CTCCS QLHCVTTXH</v>
          </cell>
          <cell r="N54" t="str">
            <v>224722709</v>
          </cell>
          <cell r="O54" t="str">
            <v>ACB</v>
          </cell>
          <cell r="P54">
            <v>44866</v>
          </cell>
          <cell r="Q54" t="str">
            <v>Marketing Manager</v>
          </cell>
          <cell r="R54">
            <v>0</v>
          </cell>
          <cell r="S54">
            <v>0</v>
          </cell>
          <cell r="T54">
            <v>0</v>
          </cell>
          <cell r="U54">
            <v>0</v>
          </cell>
          <cell r="V54">
            <v>0</v>
          </cell>
          <cell r="W54" t="str">
            <v>Medigo Software</v>
          </cell>
          <cell r="X54" t="str">
            <v>HỢP ĐỒNG CÓ THỜI HẠN</v>
          </cell>
          <cell r="Y54" t="str">
            <v>MARKETING</v>
          </cell>
          <cell r="Z54">
            <v>44866</v>
          </cell>
          <cell r="AA54">
            <v>0</v>
          </cell>
          <cell r="AB54">
            <v>0</v>
          </cell>
          <cell r="AC54">
            <v>46148</v>
          </cell>
          <cell r="AD54">
            <v>42</v>
          </cell>
          <cell r="AE54">
            <v>0</v>
          </cell>
          <cell r="AF54">
            <v>45108</v>
          </cell>
          <cell r="AG54">
            <v>45838</v>
          </cell>
          <cell r="AH54">
            <v>0</v>
          </cell>
          <cell r="AI54">
            <v>0</v>
          </cell>
          <cell r="AJ54">
            <v>0</v>
          </cell>
          <cell r="AK54">
            <v>0</v>
          </cell>
          <cell r="AL54">
            <v>-310</v>
          </cell>
          <cell r="AM54">
            <v>30000000</v>
          </cell>
          <cell r="AN54">
            <v>0</v>
          </cell>
          <cell r="AO54" t="str">
            <v>Gross</v>
          </cell>
          <cell r="AP54">
            <v>5310000</v>
          </cell>
          <cell r="AQ54">
            <v>0</v>
          </cell>
          <cell r="AR54">
            <v>0</v>
          </cell>
          <cell r="AS54">
            <v>0</v>
          </cell>
          <cell r="AT54" t="str">
            <v>Nam</v>
          </cell>
          <cell r="AU54" t="str">
            <v>medigo.vuong.do@gmail.com</v>
          </cell>
          <cell r="AV54">
            <v>0</v>
          </cell>
          <cell r="AW54">
            <v>0</v>
          </cell>
          <cell r="AX54">
            <v>0</v>
          </cell>
          <cell r="AY54">
            <v>0</v>
          </cell>
          <cell r="AZ54">
            <v>0</v>
          </cell>
          <cell r="BA54">
            <v>0</v>
          </cell>
          <cell r="BB54">
            <v>0</v>
          </cell>
          <cell r="BC54">
            <v>0</v>
          </cell>
          <cell r="BD54">
            <v>0</v>
          </cell>
        </row>
        <row r="55">
          <cell r="C55" t="str">
            <v>Trương Hoàng Ngân</v>
          </cell>
          <cell r="D55">
            <v>36857</v>
          </cell>
          <cell r="E55" t="str">
            <v>118A Lê Lai, P. 14, Q. Tân Bình, Tp. HCM</v>
          </cell>
          <cell r="F55" t="str">
            <v>118A Lê Lai, P. 14, Q. Tân Bình, Tp. HCM</v>
          </cell>
          <cell r="G55" t="str">
            <v>0703990354</v>
          </cell>
          <cell r="H55">
            <v>0</v>
          </cell>
          <cell r="I55" t="str">
            <v>8576109144</v>
          </cell>
          <cell r="J55" t="str">
            <v>7939359706</v>
          </cell>
          <cell r="K55" t="str">
            <v>079300024213</v>
          </cell>
          <cell r="L55" t="str">
            <v>11/01/2022</v>
          </cell>
          <cell r="M55" t="str">
            <v>CTCCS QLHCVTTXH</v>
          </cell>
          <cell r="N55" t="str">
            <v>0251002776128</v>
          </cell>
          <cell r="O55" t="str">
            <v>Vietcombank - chi nhánh Chợ Lớn</v>
          </cell>
          <cell r="P55">
            <v>44741</v>
          </cell>
          <cell r="Q55" t="str">
            <v>Admin - điều phối đơn hàng</v>
          </cell>
          <cell r="R55">
            <v>0</v>
          </cell>
          <cell r="S55">
            <v>0</v>
          </cell>
          <cell r="T55">
            <v>0</v>
          </cell>
          <cell r="U55">
            <v>0</v>
          </cell>
          <cell r="V55">
            <v>0</v>
          </cell>
          <cell r="W55" t="str">
            <v>Medigo Software</v>
          </cell>
          <cell r="X55" t="str">
            <v>HỢP ĐỒNG CÓ THỜI HẠN</v>
          </cell>
          <cell r="Y55" t="str">
            <v>ADMIN CSKH</v>
          </cell>
          <cell r="Z55">
            <v>44741</v>
          </cell>
          <cell r="AA55">
            <v>0</v>
          </cell>
          <cell r="AB55">
            <v>0</v>
          </cell>
          <cell r="AC55">
            <v>46148</v>
          </cell>
          <cell r="AD55">
            <v>46</v>
          </cell>
          <cell r="AE55">
            <v>0</v>
          </cell>
          <cell r="AF55">
            <v>45532</v>
          </cell>
          <cell r="AG55">
            <v>46261</v>
          </cell>
          <cell r="AH55">
            <v>0</v>
          </cell>
          <cell r="AI55">
            <v>0</v>
          </cell>
          <cell r="AJ55">
            <v>0</v>
          </cell>
          <cell r="AK55">
            <v>0</v>
          </cell>
          <cell r="AL55">
            <v>113</v>
          </cell>
          <cell r="AM55">
            <v>10000000</v>
          </cell>
          <cell r="AN55">
            <v>0</v>
          </cell>
          <cell r="AO55" t="str">
            <v>Gross</v>
          </cell>
          <cell r="AP55">
            <v>5310000</v>
          </cell>
          <cell r="AQ55">
            <v>0</v>
          </cell>
          <cell r="AR55">
            <v>0</v>
          </cell>
          <cell r="AS55">
            <v>0</v>
          </cell>
          <cell r="AT55" t="str">
            <v>Nữ</v>
          </cell>
          <cell r="AU55" t="str">
            <v>medigo.ngan.truong@gmail.com</v>
          </cell>
          <cell r="AV55">
            <v>0</v>
          </cell>
          <cell r="AW55" t="str">
            <v>Thiếu</v>
          </cell>
          <cell r="AX55" t="str">
            <v>Thiếu</v>
          </cell>
          <cell r="AY55" t="str">
            <v>Thiếu</v>
          </cell>
          <cell r="AZ55" t="str">
            <v>Thiếu</v>
          </cell>
          <cell r="BA55" t="str">
            <v>Thiếu</v>
          </cell>
          <cell r="BB55" t="str">
            <v>- CCCD photo
- SYLL photo</v>
          </cell>
          <cell r="BC55">
            <v>0</v>
          </cell>
          <cell r="BD55">
            <v>0</v>
          </cell>
        </row>
        <row r="56">
          <cell r="C56" t="str">
            <v>NGUYỄN PHAN HOÀNG PHÚC</v>
          </cell>
          <cell r="D56">
            <v>37965</v>
          </cell>
          <cell r="E56" t="str">
            <v>Ninh Bình, Bàu Năng, Dương Minh Châu, Tây Ninh</v>
          </cell>
          <cell r="F56" t="str">
            <v>62 Bùi Thế Mỹ, Phường 10, quận Tân Bình, TPHCM</v>
          </cell>
          <cell r="G56" t="str">
            <v>0369322789</v>
          </cell>
          <cell r="H56" t="str">
            <v>phuc.nguyencse1210@gmail.com</v>
          </cell>
          <cell r="I56">
            <v>8773488614</v>
          </cell>
          <cell r="J56" t="str">
            <v>chưa có</v>
          </cell>
          <cell r="K56" t="str">
            <v>072303004984</v>
          </cell>
          <cell r="L56">
            <v>44326</v>
          </cell>
          <cell r="M56" t="str">
            <v>Cục cảnh sát quản lý hành chính về trật tự xã hội</v>
          </cell>
          <cell r="N56" t="str">
            <v>0369322789</v>
          </cell>
          <cell r="O56" t="str">
            <v>MB bank</v>
          </cell>
          <cell r="P56">
            <v>45524</v>
          </cell>
          <cell r="Q56" t="str">
            <v>Nhân viên IT</v>
          </cell>
          <cell r="R56" t="str">
            <v>Khoa học máy tính</v>
          </cell>
          <cell r="S56">
            <v>0</v>
          </cell>
          <cell r="T56">
            <v>0</v>
          </cell>
          <cell r="U56" t="str">
            <v>https://drive.google.com/open?id=18zmGDpE5wtEXb_OCuVxRsVrBUcHb_LvK, https://drive.google.com/open?id=1TWb3PhSpiv1dy96AHtnfBRjZkm7e7v4g</v>
          </cell>
          <cell r="V56">
            <v>0</v>
          </cell>
          <cell r="W56" t="str">
            <v>Medigo Software</v>
          </cell>
          <cell r="X56" t="str">
            <v>HỢP ĐỒNG CÓ THỜI HẠN</v>
          </cell>
          <cell r="Y56" t="str">
            <v>IT</v>
          </cell>
          <cell r="Z56">
            <v>45524</v>
          </cell>
          <cell r="AA56">
            <v>45584</v>
          </cell>
          <cell r="AB56">
            <v>-564</v>
          </cell>
          <cell r="AC56">
            <v>46148</v>
          </cell>
          <cell r="AD56">
            <v>20</v>
          </cell>
          <cell r="AE56" t="str">
            <v>02 THÁNG</v>
          </cell>
          <cell r="AF56">
            <v>45585</v>
          </cell>
          <cell r="AG56">
            <v>46314</v>
          </cell>
          <cell r="AH56">
            <v>0</v>
          </cell>
          <cell r="AI56">
            <v>0</v>
          </cell>
          <cell r="AJ56">
            <v>0</v>
          </cell>
          <cell r="AK56">
            <v>0</v>
          </cell>
          <cell r="AL56">
            <v>166</v>
          </cell>
          <cell r="AM56">
            <v>15000000</v>
          </cell>
          <cell r="AN56">
            <v>0</v>
          </cell>
          <cell r="AO56" t="str">
            <v>Gross</v>
          </cell>
          <cell r="AP56" t="str">
            <v>CTV</v>
          </cell>
          <cell r="AQ56">
            <v>0</v>
          </cell>
          <cell r="AR56" t="str">
            <v>Lương thỏa thuận: 15.000.00đ
Thử việc: 85%</v>
          </cell>
          <cell r="AS56" t="e">
            <v>#REF!</v>
          </cell>
          <cell r="AT56" t="str">
            <v>Nữ</v>
          </cell>
          <cell r="AU56" t="str">
            <v>Medigo.phuc.phan@gmail.com</v>
          </cell>
          <cell r="AV56" t="str">
            <v>T11/2024</v>
          </cell>
          <cell r="AW56">
            <v>0</v>
          </cell>
          <cell r="AX56">
            <v>0</v>
          </cell>
          <cell r="AY56">
            <v>0</v>
          </cell>
          <cell r="AZ56">
            <v>0</v>
          </cell>
          <cell r="BA56">
            <v>0</v>
          </cell>
          <cell r="BB56">
            <v>0</v>
          </cell>
          <cell r="BC56">
            <v>0</v>
          </cell>
          <cell r="BD56" t="str">
            <v>10NTD/2024/HĐCT-MEDIGO</v>
          </cell>
        </row>
        <row r="57">
          <cell r="C57" t="str">
            <v>TRẦN TIẾN VINH</v>
          </cell>
          <cell r="D57" t="str">
            <v>20/05/1995</v>
          </cell>
          <cell r="E57" t="str">
            <v>91 tô hiến thành p13 q10</v>
          </cell>
          <cell r="F57" t="str">
            <v>91 tô hiến thành p13 q10</v>
          </cell>
          <cell r="G57" t="str">
            <v>0888200595</v>
          </cell>
          <cell r="H57" t="str">
            <v>vinhtien90@gmail.com</v>
          </cell>
          <cell r="I57">
            <v>8630851854</v>
          </cell>
          <cell r="J57">
            <v>7932418987</v>
          </cell>
          <cell r="K57" t="str">
            <v>079095014728</v>
          </cell>
          <cell r="L57" t="str">
            <v>17/05/2023</v>
          </cell>
          <cell r="M57" t="str">
            <v>cục trưởng cục cảnh sát quản lý hành chính về trật tự xã hội</v>
          </cell>
          <cell r="N57">
            <v>5715587</v>
          </cell>
          <cell r="O57" t="str">
            <v>ACB</v>
          </cell>
          <cell r="P57" t="str">
            <v>17/12/2024</v>
          </cell>
          <cell r="Q57" t="str">
            <v>Senior Backend Engineer</v>
          </cell>
          <cell r="R57" t="str">
            <v>Senior Backend Engineer</v>
          </cell>
          <cell r="S57">
            <v>0</v>
          </cell>
          <cell r="T57">
            <v>0</v>
          </cell>
          <cell r="U57" t="str">
            <v>https://drive.google.com/open?id=1Giv1EyNYhcZsYcScy1EwGXAU_AmmkVOw, https://drive.google.com/open?id=1sMFr016r6JTAjkSNu1lIHzj-YDoUc2wk</v>
          </cell>
          <cell r="V57">
            <v>0</v>
          </cell>
          <cell r="W57" t="str">
            <v>Medigo Software</v>
          </cell>
          <cell r="X57" t="str">
            <v>HỢP ĐỒNG CÓ THỜI HẠN</v>
          </cell>
          <cell r="Y57" t="str">
            <v>IT</v>
          </cell>
          <cell r="Z57" t="str">
            <v>17/12/2024</v>
          </cell>
          <cell r="AA57" t="str">
            <v>16/02/2025</v>
          </cell>
          <cell r="AB57">
            <v>-444</v>
          </cell>
          <cell r="AC57">
            <v>46148</v>
          </cell>
          <cell r="AD57">
            <v>16</v>
          </cell>
          <cell r="AE57" t="str">
            <v>02 THÁNG</v>
          </cell>
          <cell r="AF57" t="str">
            <v>17/02/2025</v>
          </cell>
          <cell r="AG57" t="str">
            <v>16/02/2027</v>
          </cell>
          <cell r="AH57">
            <v>0</v>
          </cell>
          <cell r="AI57">
            <v>0</v>
          </cell>
          <cell r="AJ57">
            <v>0</v>
          </cell>
          <cell r="AK57">
            <v>0</v>
          </cell>
          <cell r="AL57">
            <v>286</v>
          </cell>
          <cell r="AM57">
            <v>38000000</v>
          </cell>
          <cell r="AN57">
            <v>0</v>
          </cell>
          <cell r="AO57" t="str">
            <v>Gross</v>
          </cell>
          <cell r="AP57" t="str">
            <v>T3/2025</v>
          </cell>
          <cell r="AQ57">
            <v>0</v>
          </cell>
          <cell r="AR57" t="str">
            <v>Lương thỏa thuận: 38.000.00đ
Thử việc: 85%</v>
          </cell>
          <cell r="AS57" t="e">
            <v>#REF!</v>
          </cell>
          <cell r="AT57" t="str">
            <v>Nam</v>
          </cell>
          <cell r="AU57">
            <v>0</v>
          </cell>
          <cell r="AV57">
            <v>0</v>
          </cell>
          <cell r="AW57">
            <v>0</v>
          </cell>
          <cell r="AX57">
            <v>0</v>
          </cell>
          <cell r="AY57">
            <v>0</v>
          </cell>
          <cell r="AZ57">
            <v>0</v>
          </cell>
          <cell r="BA57">
            <v>0</v>
          </cell>
          <cell r="BB57">
            <v>0</v>
          </cell>
          <cell r="BC57">
            <v>0</v>
          </cell>
          <cell r="BD57">
            <v>0</v>
          </cell>
        </row>
        <row r="58">
          <cell r="C58" t="str">
            <v>NGÔ THỊ TRÚC PHƯƠNG</v>
          </cell>
          <cell r="D58">
            <v>37677</v>
          </cell>
          <cell r="E58" t="str">
            <v>Tân Phú, Tân Hương, Tiền Giang</v>
          </cell>
          <cell r="F58" t="str">
            <v>624 Lê Văn Lương, Phường Tân Phong, Quận 7,  Tp.HCM</v>
          </cell>
          <cell r="G58" t="str">
            <v>0338841945</v>
          </cell>
          <cell r="H58" t="str">
            <v>ngothitrucphuong2522003@gmail.com</v>
          </cell>
          <cell r="I58" t="str">
            <v>Chưa có</v>
          </cell>
          <cell r="J58" t="str">
            <v>Chưa có</v>
          </cell>
          <cell r="K58" t="str">
            <v>082303006190</v>
          </cell>
          <cell r="L58">
            <v>44957</v>
          </cell>
          <cell r="M58" t="str">
            <v>Tiền Giang</v>
          </cell>
          <cell r="N58">
            <v>1018179290</v>
          </cell>
          <cell r="O58" t="str">
            <v>Vietcombank</v>
          </cell>
          <cell r="P58">
            <v>45461</v>
          </cell>
          <cell r="Q58" t="str">
            <v>Trợ lý hành chính Văn phòng</v>
          </cell>
          <cell r="R58" t="str">
            <v>Trợ lý CEO</v>
          </cell>
          <cell r="S58">
            <v>0</v>
          </cell>
          <cell r="T58">
            <v>0</v>
          </cell>
          <cell r="U58" t="str">
            <v>https://drive.google.com/open?id=1Vc48RSW5uTkmWEGdqKaWpmCQCcOJOVn7, https://drive.google.com/open?id=126fRA6e9muMp9XLxg_ZuL5CvdGWOsbXT</v>
          </cell>
          <cell r="V58">
            <v>0</v>
          </cell>
          <cell r="W58" t="str">
            <v>Medigo Software</v>
          </cell>
          <cell r="X58" t="str">
            <v>HỢP ĐỒNG CÓ THỜI HẠN</v>
          </cell>
          <cell r="Y58" t="str">
            <v>HR-OFFICE</v>
          </cell>
          <cell r="Z58" t="str">
            <v>18/06/2024</v>
          </cell>
          <cell r="AA58" t="str">
            <v>01/01/2025</v>
          </cell>
          <cell r="AB58">
            <v>6</v>
          </cell>
          <cell r="AC58">
            <v>46148</v>
          </cell>
          <cell r="AD58">
            <v>22</v>
          </cell>
          <cell r="AE58">
            <v>0</v>
          </cell>
          <cell r="AF58" t="str">
            <v>01/01/2025</v>
          </cell>
          <cell r="AG58" t="str">
            <v>31/12/2026</v>
          </cell>
          <cell r="AH58">
            <v>0</v>
          </cell>
          <cell r="AI58">
            <v>0</v>
          </cell>
          <cell r="AJ58">
            <v>0</v>
          </cell>
          <cell r="AK58">
            <v>0</v>
          </cell>
          <cell r="AL58">
            <v>239</v>
          </cell>
          <cell r="AM58">
            <v>8000000</v>
          </cell>
          <cell r="AN58">
            <v>0</v>
          </cell>
          <cell r="AO58" t="str">
            <v>Gross</v>
          </cell>
          <cell r="AP58" t="str">
            <v>T01/2025</v>
          </cell>
          <cell r="AQ58">
            <v>0</v>
          </cell>
          <cell r="AR58" t="str">
            <v>Lương thỏa thuận: 8.000.000đ</v>
          </cell>
          <cell r="AS58" t="e">
            <v>#REF!</v>
          </cell>
          <cell r="AT58" t="str">
            <v>Nữ</v>
          </cell>
          <cell r="AU58">
            <v>0</v>
          </cell>
          <cell r="AV58">
            <v>0</v>
          </cell>
          <cell r="AW58">
            <v>0</v>
          </cell>
          <cell r="AX58">
            <v>0</v>
          </cell>
          <cell r="AY58">
            <v>0</v>
          </cell>
          <cell r="AZ58">
            <v>0</v>
          </cell>
          <cell r="BA58">
            <v>0</v>
          </cell>
          <cell r="BB58">
            <v>0</v>
          </cell>
          <cell r="BC58">
            <v>0</v>
          </cell>
          <cell r="BD58">
            <v>0</v>
          </cell>
        </row>
        <row r="59">
          <cell r="C59" t="str">
            <v>LÊ THỊ THANH TUYỀN</v>
          </cell>
          <cell r="D59" t="str">
            <v>21/10/1995</v>
          </cell>
          <cell r="E59" t="str">
            <v>Tổ 7, Tân Thanh, Tân Nhuận Đông, Châu Thành, Đồng Tháp</v>
          </cell>
          <cell r="F59" t="str">
            <v>120/10E Thích Quảng Đức, Phường 5, Quận Phú Nhuận, TP HCM.</v>
          </cell>
          <cell r="G59" t="str">
            <v>0787120435</v>
          </cell>
          <cell r="H59" t="str">
            <v>lethithanhtuyen0050@gmail.com</v>
          </cell>
          <cell r="I59" t="str">
            <v>8468203929</v>
          </cell>
          <cell r="J59" t="str">
            <v>7916475179</v>
          </cell>
          <cell r="K59" t="str">
            <v>087195011112</v>
          </cell>
          <cell r="L59">
            <v>44599</v>
          </cell>
          <cell r="M59" t="str">
            <v>Cục trưởng cục cảnh sát quản lý hành chính về trật tự xã hội</v>
          </cell>
          <cell r="N59">
            <v>102876156282</v>
          </cell>
          <cell r="O59" t="str">
            <v>Vietinbank</v>
          </cell>
          <cell r="P59" t="str">
            <v>3/3/2025</v>
          </cell>
          <cell r="Q59" t="str">
            <v>Nhân viên hành chính nhân sự</v>
          </cell>
          <cell r="R59" t="str">
            <v>Cử nhân</v>
          </cell>
          <cell r="S59">
            <v>0</v>
          </cell>
          <cell r="T59">
            <v>0</v>
          </cell>
          <cell r="U59">
            <v>0</v>
          </cell>
          <cell r="V59">
            <v>0</v>
          </cell>
          <cell r="W59" t="str">
            <v>Medigo Software</v>
          </cell>
          <cell r="X59" t="str">
            <v>HỢP ĐỒNG CÓ THỜI HẠN</v>
          </cell>
          <cell r="Y59" t="str">
            <v>HR-OFFICE</v>
          </cell>
          <cell r="Z59">
            <v>45719</v>
          </cell>
          <cell r="AA59" t="str">
            <v>30/04/2025</v>
          </cell>
          <cell r="AB59">
            <v>0</v>
          </cell>
          <cell r="AC59">
            <v>46148</v>
          </cell>
          <cell r="AD59">
            <v>14</v>
          </cell>
          <cell r="AE59" t="str">
            <v>02 THÁNG</v>
          </cell>
          <cell r="AF59">
            <v>45719</v>
          </cell>
          <cell r="AG59" t="str">
            <v>30/04/2027</v>
          </cell>
          <cell r="AH59">
            <v>0</v>
          </cell>
          <cell r="AI59">
            <v>0</v>
          </cell>
          <cell r="AJ59">
            <v>0</v>
          </cell>
          <cell r="AK59">
            <v>0</v>
          </cell>
          <cell r="AL59">
            <v>0</v>
          </cell>
          <cell r="AM59">
            <v>12000000</v>
          </cell>
          <cell r="AN59">
            <v>0</v>
          </cell>
          <cell r="AO59" t="str">
            <v>Gross</v>
          </cell>
          <cell r="AP59">
            <v>5310000</v>
          </cell>
          <cell r="AQ59">
            <v>0</v>
          </cell>
          <cell r="AR59" t="str">
            <v>Lương thỏa thuận: 12.000.00đ
Thử việc: 85%</v>
          </cell>
          <cell r="AS59">
            <v>6690000</v>
          </cell>
          <cell r="AT59" t="str">
            <v>Nữ</v>
          </cell>
          <cell r="AU59" t="str">
            <v>medigo.thanhtuyen.le@gmail.com</v>
          </cell>
          <cell r="AV59" t="str">
            <v>T5/2025</v>
          </cell>
          <cell r="AW59" t="str">
            <v>X</v>
          </cell>
          <cell r="AX59" t="str">
            <v>X</v>
          </cell>
          <cell r="AY59" t="str">
            <v>X</v>
          </cell>
          <cell r="AZ59" t="str">
            <v>X</v>
          </cell>
          <cell r="BA59" t="str">
            <v>X</v>
          </cell>
          <cell r="BB59" t="str">
            <v>- Bằng ĐH cc
- Chứng chỉ Quản trị NS HĐ, Excel HR, C&amp;B cc</v>
          </cell>
          <cell r="BC59">
            <v>0</v>
          </cell>
          <cell r="BD59">
            <v>0</v>
          </cell>
        </row>
        <row r="60">
          <cell r="C60" t="str">
            <v>NGUYỄN ĐỨC THUẬN</v>
          </cell>
          <cell r="D60">
            <v>34486</v>
          </cell>
          <cell r="E60" t="str">
            <v>Khóm Long Thạnh, Tx. Tân Châu, An Giang</v>
          </cell>
          <cell r="F60" t="str">
            <v>6 Nguyễn Cửu Đàm, Tân Sơn Nhì, Tân Phú, TP.HCM</v>
          </cell>
          <cell r="G60" t="str">
            <v>0348776478</v>
          </cell>
          <cell r="H60" t="str">
            <v>nthuan22@gmail.com</v>
          </cell>
          <cell r="I60" t="str">
            <v>8482717556</v>
          </cell>
          <cell r="J60" t="str">
            <v>8924656325</v>
          </cell>
          <cell r="K60" t="str">
            <v>089094016293</v>
          </cell>
          <cell r="L60" t="str">
            <v>18/09/2022</v>
          </cell>
          <cell r="M60" t="str">
            <v>Cục Cảnh sát quản lí hành chính về trật tự xã hội</v>
          </cell>
          <cell r="N60" t="str">
            <v>01898809201</v>
          </cell>
          <cell r="O60" t="str">
            <v>Tien Phong Bank (TP Bank)</v>
          </cell>
          <cell r="P60">
            <v>45719</v>
          </cell>
          <cell r="Q60" t="str">
            <v>UI/UX Designer - Graphic Designer</v>
          </cell>
          <cell r="R60" t="str">
            <v>Design (UI/UX, Graphic)</v>
          </cell>
          <cell r="S60">
            <v>0</v>
          </cell>
          <cell r="T60">
            <v>0</v>
          </cell>
          <cell r="U60">
            <v>0</v>
          </cell>
          <cell r="V60">
            <v>0</v>
          </cell>
          <cell r="W60" t="str">
            <v>Medigo Software</v>
          </cell>
          <cell r="X60" t="str">
            <v>HỢP ĐỒNG CÓ THỜI HẠN</v>
          </cell>
          <cell r="Y60" t="str">
            <v>IT</v>
          </cell>
          <cell r="Z60">
            <v>45719</v>
          </cell>
          <cell r="AA60" t="str">
            <v>30/04/2025</v>
          </cell>
          <cell r="AB60">
            <v>0</v>
          </cell>
          <cell r="AC60">
            <v>46148</v>
          </cell>
          <cell r="AD60">
            <v>14</v>
          </cell>
          <cell r="AE60" t="str">
            <v>02 THÁNG</v>
          </cell>
          <cell r="AF60">
            <v>45719</v>
          </cell>
          <cell r="AG60" t="str">
            <v>30/04/2027</v>
          </cell>
          <cell r="AH60">
            <v>0</v>
          </cell>
          <cell r="AI60">
            <v>0</v>
          </cell>
          <cell r="AJ60">
            <v>0</v>
          </cell>
          <cell r="AK60">
            <v>0</v>
          </cell>
          <cell r="AL60">
            <v>0</v>
          </cell>
          <cell r="AM60">
            <v>14000000</v>
          </cell>
          <cell r="AN60">
            <v>0</v>
          </cell>
          <cell r="AO60" t="str">
            <v>Gross</v>
          </cell>
          <cell r="AP60">
            <v>5310000</v>
          </cell>
          <cell r="AQ60">
            <v>0</v>
          </cell>
          <cell r="AR60" t="str">
            <v>Lương thỏa thuận: 14.000.00đ
Thử việc: 85%</v>
          </cell>
          <cell r="AS60">
            <v>8690000</v>
          </cell>
          <cell r="AT60" t="str">
            <v>Nam</v>
          </cell>
          <cell r="AU60" t="str">
            <v>Medigo.thuan.nguyen@gmail.com</v>
          </cell>
          <cell r="AV60" t="str">
            <v>T5/2025</v>
          </cell>
          <cell r="AW60" t="str">
            <v>Thiếu</v>
          </cell>
          <cell r="AX60" t="str">
            <v>Thiếu</v>
          </cell>
          <cell r="AY60" t="str">
            <v>Thiếu</v>
          </cell>
          <cell r="AZ60" t="str">
            <v>Thiếu</v>
          </cell>
          <cell r="BA60" t="str">
            <v>Thiếu</v>
          </cell>
          <cell r="BB60">
            <v>0</v>
          </cell>
          <cell r="BC60">
            <v>0</v>
          </cell>
          <cell r="BD60">
            <v>0</v>
          </cell>
        </row>
        <row r="61">
          <cell r="C61" t="str">
            <v>THÁI THIÊN SƠN</v>
          </cell>
          <cell r="D61" t="str">
            <v>20/05/1995</v>
          </cell>
          <cell r="E61" t="str">
            <v>448/40 Trường Chinh, p.Tân Hưng Thuận, q.12</v>
          </cell>
          <cell r="F61" t="str">
            <v>160 Xô Viết Nghệ TĨnh, p22, q Bình Thạnh</v>
          </cell>
          <cell r="G61" t="str">
            <v>0353543508</v>
          </cell>
          <cell r="H61" t="str">
            <v>thaithienson2005@gmail.com</v>
          </cell>
          <cell r="I61" t="str">
            <v>8667803952</v>
          </cell>
          <cell r="J61" t="str">
            <v>7936465755</v>
          </cell>
          <cell r="K61" t="str">
            <v>079095003319</v>
          </cell>
          <cell r="L61" t="str">
            <v>14/07/2024</v>
          </cell>
          <cell r="M61" t="str">
            <v>Bộ Công An</v>
          </cell>
          <cell r="N61" t="str">
            <v>153020051995</v>
          </cell>
          <cell r="O61" t="str">
            <v>Techcombank</v>
          </cell>
          <cell r="P61" t="str">
            <v>28/04/2025</v>
          </cell>
          <cell r="Q61" t="str">
            <v>Thiết kế</v>
          </cell>
          <cell r="R61" t="str">
            <v>Thiết kế</v>
          </cell>
          <cell r="S61">
            <v>0</v>
          </cell>
          <cell r="T61">
            <v>0</v>
          </cell>
          <cell r="U61">
            <v>0</v>
          </cell>
          <cell r="V61">
            <v>0</v>
          </cell>
          <cell r="W61">
            <v>0</v>
          </cell>
          <cell r="X61">
            <v>0</v>
          </cell>
          <cell r="Y61">
            <v>0</v>
          </cell>
          <cell r="Z61" t="str">
            <v>28/04/2025</v>
          </cell>
          <cell r="AA61" t="str">
            <v>27/06/2025</v>
          </cell>
          <cell r="AB61">
            <v>0</v>
          </cell>
          <cell r="AC61">
            <v>46148</v>
          </cell>
          <cell r="AD61">
            <v>12</v>
          </cell>
          <cell r="AE61">
            <v>0</v>
          </cell>
          <cell r="AF61" t="str">
            <v>28/06/2025</v>
          </cell>
          <cell r="AG61" t="str">
            <v>27/06/2027</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t="str">
            <v>Lầu 1, 207 Nguyễn Chí Thanh, P.12, Q.5</v>
          </cell>
          <cell r="BF61">
            <v>2</v>
          </cell>
          <cell r="BG61">
            <v>2</v>
          </cell>
          <cell r="BH61">
            <v>2004</v>
          </cell>
          <cell r="BI61">
            <v>25</v>
          </cell>
          <cell r="BJ61">
            <v>7</v>
          </cell>
          <cell r="BK61">
            <v>2025</v>
          </cell>
        </row>
        <row r="62">
          <cell r="C62" t="str">
            <v>HUỲNH NGUYỄN NHƯ THÙY</v>
          </cell>
          <cell r="D62" t="str">
            <v>10/08/2000</v>
          </cell>
          <cell r="E62" t="str">
            <v>43 Quốc lộ 1A, Như Xuân 2, Vĩnh Phương, Nha Trang, Khánh Hoà</v>
          </cell>
          <cell r="F62" t="str">
            <v>457/73 Cách Mạng Tháng 8, Phường 13, Quận 10, Hồ Chí Minh</v>
          </cell>
          <cell r="G62" t="str">
            <v>0386382598</v>
          </cell>
          <cell r="H62" t="str">
            <v>nhuthuy651@gmail.com</v>
          </cell>
          <cell r="I62" t="str">
            <v>chưa có</v>
          </cell>
          <cell r="J62" t="str">
            <v>chưa có</v>
          </cell>
          <cell r="K62" t="str">
            <v>056300009196</v>
          </cell>
          <cell r="L62" t="str">
            <v>20/10/2024</v>
          </cell>
          <cell r="M62" t="str">
            <v>Bộ Công An</v>
          </cell>
          <cell r="N62" t="str">
            <v>2386382598</v>
          </cell>
          <cell r="O62" t="str">
            <v>Vietcombank</v>
          </cell>
          <cell r="P62" t="str">
            <v>28/04/2025</v>
          </cell>
          <cell r="Q62" t="str">
            <v>THỰC TẬP SINH THƯ KÝ GIÁM ĐỐC</v>
          </cell>
          <cell r="R62" t="str">
            <v>chưa có</v>
          </cell>
          <cell r="S62">
            <v>0</v>
          </cell>
          <cell r="T62">
            <v>0</v>
          </cell>
          <cell r="U62">
            <v>0</v>
          </cell>
          <cell r="V62">
            <v>0</v>
          </cell>
          <cell r="W62">
            <v>0</v>
          </cell>
          <cell r="X62">
            <v>0</v>
          </cell>
          <cell r="Y62">
            <v>0</v>
          </cell>
          <cell r="Z62">
            <v>0</v>
          </cell>
          <cell r="AA62">
            <v>0</v>
          </cell>
          <cell r="AB62">
            <v>0</v>
          </cell>
          <cell r="AC62">
            <v>46148</v>
          </cell>
          <cell r="AD62">
            <v>1516</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t="str">
            <v>Lầu 3, 451/24/4 Tô Hiến Thành, P.14, Q.10, Tp.HCM</v>
          </cell>
          <cell r="BF62">
            <v>16</v>
          </cell>
          <cell r="BG62">
            <v>12</v>
          </cell>
          <cell r="BH62">
            <v>2003</v>
          </cell>
          <cell r="BI62">
            <v>1</v>
          </cell>
          <cell r="BJ62">
            <v>8</v>
          </cell>
          <cell r="BK62">
            <v>2025</v>
          </cell>
          <cell r="BL62" t="str">
            <v>1/8/2025</v>
          </cell>
        </row>
        <row r="63">
          <cell r="C63" t="str">
            <v>NGUYỄN KHÁNH VY</v>
          </cell>
          <cell r="D63" t="str">
            <v>18/06/2002</v>
          </cell>
          <cell r="E63" t="str">
            <v>Nguyễn Văn Thương, Bình Thạnh</v>
          </cell>
          <cell r="F63" t="str">
            <v>Nguyễn Văn Thương, Bình Thạnh</v>
          </cell>
          <cell r="G63" t="str">
            <v>0936277529</v>
          </cell>
          <cell r="H63" t="str">
            <v>nguyenkhanhvy180602@gmail.com</v>
          </cell>
          <cell r="I63" t="str">
            <v>8940425870</v>
          </cell>
          <cell r="J63" t="str">
            <v>bổ sung sau</v>
          </cell>
          <cell r="K63" t="str">
            <v>037302003684</v>
          </cell>
          <cell r="L63" t="str">
            <v>08/05/2025</v>
          </cell>
          <cell r="M63" t="str">
            <v>Bộ Công An</v>
          </cell>
          <cell r="N63" t="str">
            <v>19036513131017</v>
          </cell>
          <cell r="O63" t="str">
            <v>Techcombank</v>
          </cell>
          <cell r="P63" t="str">
            <v>07/07/2025</v>
          </cell>
          <cell r="Q63" t="str">
            <v>Marketing Intern</v>
          </cell>
          <cell r="R63" t="str">
            <v>Marketing</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t="str">
            <v>Lầu 1, 207 Nguyễn Chí Thanh, P.12, Q.5</v>
          </cell>
          <cell r="BF63">
            <v>4</v>
          </cell>
          <cell r="BG63">
            <v>4</v>
          </cell>
          <cell r="BH63">
            <v>2025</v>
          </cell>
          <cell r="BI63">
            <v>25</v>
          </cell>
          <cell r="BJ63">
            <v>7</v>
          </cell>
          <cell r="BK63">
            <v>2025</v>
          </cell>
          <cell r="BL63" t="str">
            <v>25/7/2025</v>
          </cell>
        </row>
        <row r="64">
          <cell r="C64" t="str">
            <v>Ngô Thị Hương</v>
          </cell>
          <cell r="D64">
            <v>34559</v>
          </cell>
          <cell r="E64" t="str">
            <v>Thôn Tân Bình 2, xã Thiệu Ngọc, Huyện Thiệu Hóa, Tỉnh Thanh Hóa</v>
          </cell>
          <cell r="F64" t="str">
            <v>211/124 Hoàng Hoa Thám, Phường 5, Quận Phú Nhuận, TP. Hồ Chí Minh</v>
          </cell>
          <cell r="G64" t="str">
            <v>0938612083</v>
          </cell>
          <cell r="H64" t="str">
            <v>thienhuongngo.1407@gmail.com</v>
          </cell>
          <cell r="I64">
            <v>8409390025</v>
          </cell>
          <cell r="J64" t="str">
            <v>Đã rút</v>
          </cell>
          <cell r="K64" t="str">
            <v>038194031899</v>
          </cell>
          <cell r="L64">
            <v>44958</v>
          </cell>
          <cell r="M64" t="str">
            <v>CTCCS QLHCVTTXH</v>
          </cell>
          <cell r="N64" t="str">
            <v>=COUNTA(C10:C60)</v>
          </cell>
          <cell r="O64" t="str">
            <v>Techcombank</v>
          </cell>
          <cell r="P64">
            <v>45263</v>
          </cell>
          <cell r="Q64" t="str">
            <v>Trưởng phòng Hành chính Nhân sự</v>
          </cell>
          <cell r="R64" t="str">
            <v>Quản trị nhân sự</v>
          </cell>
          <cell r="S64">
            <v>0</v>
          </cell>
          <cell r="T64">
            <v>0</v>
          </cell>
          <cell r="U64">
            <v>0</v>
          </cell>
          <cell r="V64">
            <v>0</v>
          </cell>
          <cell r="W64" t="str">
            <v>Medigo Software</v>
          </cell>
          <cell r="X64" t="str">
            <v>HỢP ĐỒNG CÓ THỜI HẠN</v>
          </cell>
          <cell r="Y64" t="str">
            <v>HR-OFFICE</v>
          </cell>
          <cell r="Z64">
            <v>45369</v>
          </cell>
          <cell r="AA64">
            <v>0</v>
          </cell>
          <cell r="AB64">
            <v>0</v>
          </cell>
          <cell r="AC64">
            <v>46148</v>
          </cell>
          <cell r="AD64">
            <v>25</v>
          </cell>
          <cell r="AE64" t="str">
            <v>02 THÁNG</v>
          </cell>
          <cell r="AF64" t="str">
            <v>18/05/2024</v>
          </cell>
          <cell r="AG64" t="str">
            <v>17/05/2025</v>
          </cell>
          <cell r="AH64">
            <v>0</v>
          </cell>
          <cell r="AI64">
            <v>0</v>
          </cell>
          <cell r="AJ64">
            <v>0</v>
          </cell>
          <cell r="AK64">
            <v>0</v>
          </cell>
          <cell r="AL64">
            <v>-354</v>
          </cell>
          <cell r="AM64">
            <v>20000000</v>
          </cell>
          <cell r="AN64">
            <v>0</v>
          </cell>
          <cell r="AO64" t="str">
            <v>NET</v>
          </cell>
          <cell r="AP64">
            <v>5310000</v>
          </cell>
          <cell r="AQ64" t="str">
            <v>BHXH tăng từ T6/2024</v>
          </cell>
          <cell r="AR64" t="str">
            <v>Mức lương: 20.000.000đ / tháng [net]; 
- Thời gian thử việc là 02 tháng, hưởng 85% mức lương thỏa thuận</v>
          </cell>
          <cell r="AS64">
            <v>0</v>
          </cell>
          <cell r="AT64" t="str">
            <v>Nữ</v>
          </cell>
          <cell r="AU64" t="str">
            <v>huong.ngo@medigoapp.com</v>
          </cell>
          <cell r="AV64">
            <v>0</v>
          </cell>
          <cell r="AW64" t="str">
            <v>Thiếu</v>
          </cell>
          <cell r="AX64" t="str">
            <v>Thiếu</v>
          </cell>
          <cell r="AY64" t="str">
            <v>Thiếu</v>
          </cell>
          <cell r="AZ64" t="str">
            <v>Thiếu</v>
          </cell>
          <cell r="BA64" t="str">
            <v>Thiếu</v>
          </cell>
          <cell r="BB64">
            <v>0</v>
          </cell>
          <cell r="BC64">
            <v>0</v>
          </cell>
          <cell r="BD64">
            <v>0</v>
          </cell>
          <cell r="BE64" t="str">
            <v>Lầu 1, 207 Nguyễn Chí Thanh, P.12, Q.5</v>
          </cell>
          <cell r="BF64">
            <v>2</v>
          </cell>
          <cell r="BG64">
            <v>2</v>
          </cell>
          <cell r="BH64">
            <v>2005</v>
          </cell>
          <cell r="BI64">
            <v>2</v>
          </cell>
          <cell r="BJ64">
            <v>8</v>
          </cell>
          <cell r="BK64">
            <v>2025</v>
          </cell>
          <cell r="BL64" t="str">
            <v>2/8/2025</v>
          </cell>
        </row>
        <row r="65">
          <cell r="C65" t="str">
            <v>NGUYỄN HUỲNH NHẬT PHƯỢNG</v>
          </cell>
          <cell r="D65" t="str">
            <v>02/02/2004</v>
          </cell>
          <cell r="E65" t="str">
            <v>A7/9Q,  Võ Văn Vân, Xã Tân Vĩnh Lộc, Huyện Bình Chánh, TPHCM</v>
          </cell>
          <cell r="F65" t="str">
            <v>A7/9Q,  Võ Văn Vân, Xã Tân Vĩnh Lộc, Huyện Bình Chánh, TPHCM</v>
          </cell>
          <cell r="G65" t="str">
            <v>0869162144</v>
          </cell>
          <cell r="H65" t="str">
            <v>nph02022004@gmail.com</v>
          </cell>
          <cell r="I65">
            <v>8809972701</v>
          </cell>
          <cell r="J65">
            <v>5120835535</v>
          </cell>
          <cell r="K65" t="str">
            <v>051304005634</v>
          </cell>
          <cell r="L65" t="str">
            <v>23/2/2022</v>
          </cell>
          <cell r="M65" t="str">
            <v>Quảng Ngãi</v>
          </cell>
          <cell r="N65" t="str">
            <v>0869162144</v>
          </cell>
          <cell r="O65" t="str">
            <v>MB BANK</v>
          </cell>
          <cell r="P65" t="str">
            <v>25/7/2025</v>
          </cell>
          <cell r="Q65" t="str">
            <v>Thực tập sinh Marketing</v>
          </cell>
          <cell r="R65">
            <v>0</v>
          </cell>
          <cell r="S65">
            <v>0</v>
          </cell>
          <cell r="T65">
            <v>0</v>
          </cell>
          <cell r="U65">
            <v>0</v>
          </cell>
          <cell r="V65">
            <v>0</v>
          </cell>
          <cell r="W65" t="str">
            <v>Medigo</v>
          </cell>
          <cell r="X65" t="str">
            <v>Thực tập</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1500000</v>
          </cell>
          <cell r="AN65">
            <v>1500000</v>
          </cell>
          <cell r="AO65">
            <v>0</v>
          </cell>
          <cell r="AP65">
            <v>0</v>
          </cell>
          <cell r="AQ65">
            <v>0</v>
          </cell>
          <cell r="AR65">
            <v>0</v>
          </cell>
          <cell r="AS65">
            <v>0</v>
          </cell>
          <cell r="AT65" t="str">
            <v>Nữ</v>
          </cell>
          <cell r="AU65">
            <v>0</v>
          </cell>
          <cell r="AV65">
            <v>0</v>
          </cell>
          <cell r="AW65">
            <v>0</v>
          </cell>
          <cell r="AX65">
            <v>0</v>
          </cell>
          <cell r="AY65">
            <v>0</v>
          </cell>
          <cell r="AZ65">
            <v>0</v>
          </cell>
          <cell r="BA65">
            <v>0</v>
          </cell>
          <cell r="BB65">
            <v>0</v>
          </cell>
          <cell r="BC65">
            <v>0</v>
          </cell>
          <cell r="BD65">
            <v>0</v>
          </cell>
          <cell r="BE65" t="str">
            <v>Lầu 1, 207 Nguyễn Chí Thanh, P.12, Q.5</v>
          </cell>
          <cell r="BF65">
            <v>2</v>
          </cell>
          <cell r="BG65">
            <v>2</v>
          </cell>
          <cell r="BH65">
            <v>2004</v>
          </cell>
          <cell r="BI65">
            <v>25</v>
          </cell>
          <cell r="BJ65">
            <v>7</v>
          </cell>
          <cell r="BK65">
            <v>2025</v>
          </cell>
          <cell r="BL65" t="str">
            <v>2/12/2024</v>
          </cell>
        </row>
        <row r="66">
          <cell r="C66" t="str">
            <v>PHẠM THỊ MỸ NGỌC</v>
          </cell>
          <cell r="D66" t="str">
            <v>16/12/2003</v>
          </cell>
          <cell r="E66" t="str">
            <v>189/1C Đường 14/9, Phường 5, TP. Vĩnh Long, tỉnh Vĩnh Long</v>
          </cell>
          <cell r="F66" t="str">
            <v>43 Nguyễn Bĩnh Khiêm, Gò Vấp, TPHCM</v>
          </cell>
          <cell r="G66" t="str">
            <v>0706351778</v>
          </cell>
          <cell r="H66" t="str">
            <v>myngocpham1612@gmail.com</v>
          </cell>
          <cell r="I66">
            <v>8920010490</v>
          </cell>
          <cell r="J66">
            <v>8621213742</v>
          </cell>
          <cell r="K66" t="str">
            <v>086303009969</v>
          </cell>
          <cell r="L66" t="str">
            <v>31/05/2021</v>
          </cell>
          <cell r="M66" t="str">
            <v>Cục cảnh sát</v>
          </cell>
          <cell r="N66" t="str">
            <v>102806161203</v>
          </cell>
          <cell r="O66" t="str">
            <v>VietinBank</v>
          </cell>
          <cell r="P66" t="str">
            <v>01/08/2025</v>
          </cell>
          <cell r="Q66" t="str">
            <v>Thực tập sinh Trợ lý Giám đốc</v>
          </cell>
          <cell r="R66">
            <v>0</v>
          </cell>
          <cell r="S66">
            <v>0</v>
          </cell>
          <cell r="T66">
            <v>0</v>
          </cell>
          <cell r="U66">
            <v>0</v>
          </cell>
          <cell r="V66">
            <v>0</v>
          </cell>
          <cell r="W66" t="str">
            <v>Medigo</v>
          </cell>
          <cell r="X66" t="str">
            <v>Thực tập</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5000000</v>
          </cell>
          <cell r="AN66">
            <v>0</v>
          </cell>
          <cell r="AO66">
            <v>0</v>
          </cell>
          <cell r="AP66">
            <v>0</v>
          </cell>
          <cell r="AQ66">
            <v>0</v>
          </cell>
          <cell r="AR66">
            <v>0</v>
          </cell>
          <cell r="AS66">
            <v>0</v>
          </cell>
          <cell r="AT66" t="str">
            <v>Nữ</v>
          </cell>
          <cell r="AU66">
            <v>0</v>
          </cell>
          <cell r="AV66">
            <v>0</v>
          </cell>
          <cell r="AW66">
            <v>0</v>
          </cell>
          <cell r="AX66">
            <v>0</v>
          </cell>
          <cell r="AY66">
            <v>0</v>
          </cell>
          <cell r="AZ66">
            <v>0</v>
          </cell>
          <cell r="BA66">
            <v>0</v>
          </cell>
          <cell r="BB66">
            <v>0</v>
          </cell>
          <cell r="BC66">
            <v>0</v>
          </cell>
          <cell r="BD66">
            <v>0</v>
          </cell>
          <cell r="BE66" t="str">
            <v>Lầu 3, 451/24/4 Tô Hiến Thành, P.14, Q.10, Tp.HCM</v>
          </cell>
          <cell r="BF66">
            <v>16</v>
          </cell>
          <cell r="BG66">
            <v>12</v>
          </cell>
          <cell r="BH66">
            <v>2003</v>
          </cell>
          <cell r="BI66">
            <v>1</v>
          </cell>
          <cell r="BJ66">
            <v>8</v>
          </cell>
          <cell r="BK66">
            <v>2025</v>
          </cell>
          <cell r="BL66" t="str">
            <v>1/8/2025</v>
          </cell>
        </row>
        <row r="67">
          <cell r="C67" t="str">
            <v>NGUYỄN QUỲNH HƯƠNG</v>
          </cell>
          <cell r="D67" t="str">
            <v>04/04/2005</v>
          </cell>
          <cell r="E67" t="str">
            <v>Tổ 10 ấp Long Bình, phường Long Nguyên, Tp Hồ Chí Minh</v>
          </cell>
          <cell r="F67" t="str">
            <v>276 Cao Lỗ, phường 4, quận 8, Tp. Hồ Chí Minh</v>
          </cell>
          <cell r="G67" t="str">
            <v>0704042005</v>
          </cell>
          <cell r="H67" t="str">
            <v>nqh442005@gmail.com</v>
          </cell>
          <cell r="I67" t="str">
            <v>Chưa có</v>
          </cell>
          <cell r="J67">
            <v>7022024183</v>
          </cell>
          <cell r="K67" t="str">
            <v>074305004284</v>
          </cell>
          <cell r="L67" t="str">
            <v>22/2/2023</v>
          </cell>
          <cell r="M67" t="str">
            <v>Cục trưởng cục cảnh sát và quản lý hành chính về trật tự xã hội</v>
          </cell>
          <cell r="N67" t="str">
            <v>0704042005</v>
          </cell>
          <cell r="O67" t="str">
            <v>MB Bank</v>
          </cell>
          <cell r="P67" t="str">
            <v>25/7/2025</v>
          </cell>
          <cell r="Q67" t="str">
            <v>Thực tập sinh Marketing</v>
          </cell>
          <cell r="R67">
            <v>0</v>
          </cell>
          <cell r="S67">
            <v>0</v>
          </cell>
          <cell r="T67">
            <v>0</v>
          </cell>
          <cell r="U67">
            <v>0</v>
          </cell>
          <cell r="V67">
            <v>0</v>
          </cell>
          <cell r="W67" t="str">
            <v>Medigo</v>
          </cell>
          <cell r="X67" t="str">
            <v>Thực tập</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1500000</v>
          </cell>
          <cell r="AN67">
            <v>1500000</v>
          </cell>
          <cell r="AO67">
            <v>0</v>
          </cell>
          <cell r="AP67">
            <v>0</v>
          </cell>
          <cell r="AQ67">
            <v>0</v>
          </cell>
          <cell r="AR67">
            <v>0</v>
          </cell>
          <cell r="AS67">
            <v>0</v>
          </cell>
          <cell r="AT67" t="str">
            <v>Nữ</v>
          </cell>
          <cell r="AU67">
            <v>0</v>
          </cell>
          <cell r="AV67">
            <v>0</v>
          </cell>
          <cell r="AW67">
            <v>0</v>
          </cell>
          <cell r="AX67">
            <v>0</v>
          </cell>
          <cell r="AY67">
            <v>0</v>
          </cell>
          <cell r="AZ67">
            <v>0</v>
          </cell>
          <cell r="BA67">
            <v>0</v>
          </cell>
          <cell r="BB67">
            <v>0</v>
          </cell>
          <cell r="BC67">
            <v>0</v>
          </cell>
          <cell r="BD67">
            <v>0</v>
          </cell>
          <cell r="BE67" t="str">
            <v>Lầu 1, 207 Nguyễn Chí Thanh, P.12, Q.5</v>
          </cell>
          <cell r="BF67">
            <v>4</v>
          </cell>
          <cell r="BG67">
            <v>4</v>
          </cell>
          <cell r="BH67">
            <v>2025</v>
          </cell>
          <cell r="BI67">
            <v>25</v>
          </cell>
          <cell r="BJ67">
            <v>7</v>
          </cell>
          <cell r="BK67">
            <v>2025</v>
          </cell>
          <cell r="BL67" t="str">
            <v>25/7/2025</v>
          </cell>
        </row>
        <row r="68">
          <cell r="C68" t="str">
            <v>VÕ MINH TOÀN</v>
          </cell>
          <cell r="D68" t="str">
            <v>05/11/2005</v>
          </cell>
          <cell r="E68" t="str">
            <v>Khóm 4, xã Tân hòa, Tỉnh Vĩnh Long</v>
          </cell>
          <cell r="F68" t="str">
            <v>20 Trung Mỹ Tây 9, Quận 12, Hồ chí minh</v>
          </cell>
          <cell r="G68" t="str">
            <v>0344808473</v>
          </cell>
          <cell r="H68" t="str">
            <v>toanvo639957@gmail.com</v>
          </cell>
          <cell r="I68" t="str">
            <v>Chưa có</v>
          </cell>
          <cell r="J68" t="str">
            <v>Chưa có</v>
          </cell>
          <cell r="K68" t="str">
            <v>084205009965</v>
          </cell>
          <cell r="L68" t="str">
            <v>31/10/2023</v>
          </cell>
          <cell r="M68" t="str">
            <v>CTCCSVQLTTXH</v>
          </cell>
          <cell r="N68" t="str">
            <v>0344080473</v>
          </cell>
          <cell r="O68" t="str">
            <v>MB Bank</v>
          </cell>
          <cell r="P68" t="str">
            <v>02/08/2024</v>
          </cell>
          <cell r="Q68" t="str">
            <v>Thực tập sinh Marketing</v>
          </cell>
          <cell r="R68">
            <v>0</v>
          </cell>
          <cell r="S68">
            <v>0</v>
          </cell>
          <cell r="T68">
            <v>0</v>
          </cell>
          <cell r="U68">
            <v>0</v>
          </cell>
          <cell r="V68">
            <v>0</v>
          </cell>
          <cell r="W68" t="str">
            <v>Medigo</v>
          </cell>
          <cell r="X68" t="str">
            <v>Thực tập</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1500000</v>
          </cell>
          <cell r="AN68">
            <v>1500000</v>
          </cell>
          <cell r="AO68">
            <v>0</v>
          </cell>
          <cell r="AP68">
            <v>0</v>
          </cell>
          <cell r="AQ68">
            <v>0</v>
          </cell>
          <cell r="AR68">
            <v>0</v>
          </cell>
          <cell r="AS68">
            <v>0</v>
          </cell>
          <cell r="AT68" t="str">
            <v>Nam</v>
          </cell>
          <cell r="AU68">
            <v>0</v>
          </cell>
          <cell r="AV68">
            <v>0</v>
          </cell>
          <cell r="AW68">
            <v>0</v>
          </cell>
          <cell r="AX68">
            <v>0</v>
          </cell>
          <cell r="AY68">
            <v>0</v>
          </cell>
          <cell r="AZ68">
            <v>0</v>
          </cell>
          <cell r="BA68">
            <v>0</v>
          </cell>
          <cell r="BB68">
            <v>0</v>
          </cell>
          <cell r="BC68">
            <v>0</v>
          </cell>
          <cell r="BD68">
            <v>0</v>
          </cell>
          <cell r="BE68" t="str">
            <v>Lầu 1, 207 Nguyễn Chí Thanh, P.12, Q.5</v>
          </cell>
          <cell r="BF68">
            <v>5</v>
          </cell>
          <cell r="BG68">
            <v>11</v>
          </cell>
          <cell r="BH68">
            <v>2005</v>
          </cell>
          <cell r="BI68">
            <v>2</v>
          </cell>
          <cell r="BJ68">
            <v>8</v>
          </cell>
          <cell r="BK68">
            <v>2025</v>
          </cell>
          <cell r="BL68" t="str">
            <v>2/8/2025</v>
          </cell>
        </row>
        <row r="69">
          <cell r="C69" t="str">
            <v>VÕ THỊ THẢO TRÚC</v>
          </cell>
          <cell r="D69" t="str">
            <v>16/10/1995</v>
          </cell>
          <cell r="E69" t="str">
            <v>ấp Phú Qưới, xã Long Vĩnh, huyện Gò Công Tây, tỉnh Tiền Giang</v>
          </cell>
          <cell r="F69" t="str">
            <v>416/6/15 Lạc Long Quân, Phường 5, Quận 11</v>
          </cell>
          <cell r="G69" t="str">
            <v>0333386437</v>
          </cell>
          <cell r="H69" t="str">
            <v>thaotruc437@gmail.com</v>
          </cell>
          <cell r="I69">
            <v>8558858158</v>
          </cell>
          <cell r="J69">
            <v>8223223739</v>
          </cell>
          <cell r="K69" t="str">
            <v>082195001346</v>
          </cell>
          <cell r="L69" t="str">
            <v>23/04/2021</v>
          </cell>
          <cell r="M69" t="str">
            <v>Tiền Giang</v>
          </cell>
          <cell r="N69" t="str">
            <v>0707085227</v>
          </cell>
          <cell r="O69" t="str">
            <v>Ngân hàng TMCP Quân Đội</v>
          </cell>
          <cell r="P69" t="str">
            <v>02/12/2024</v>
          </cell>
          <cell r="Q69" t="str">
            <v>Kế toán viên</v>
          </cell>
          <cell r="R69" t="str">
            <v>Chứng chỉ Kế toán</v>
          </cell>
          <cell r="S69">
            <v>0</v>
          </cell>
          <cell r="T69" t="str">
            <v>Khí tượng học</v>
          </cell>
          <cell r="U69" t="str">
            <v>https://drive.google.com/open?id=1Srn3ActTYByCM9Ye1PK21zuwqNkFFagS</v>
          </cell>
          <cell r="V69">
            <v>0</v>
          </cell>
          <cell r="W69" t="str">
            <v>Medigo Software</v>
          </cell>
          <cell r="X69" t="str">
            <v>HỢP ĐỒNG CÓ THỜI HẠN</v>
          </cell>
          <cell r="Y69" t="str">
            <v>KẾ TOÁN</v>
          </cell>
          <cell r="Z69" t="str">
            <v>02/12/2024</v>
          </cell>
          <cell r="AA69" t="str">
            <v>01/02/2025</v>
          </cell>
          <cell r="AB69">
            <v>-459</v>
          </cell>
          <cell r="AC69">
            <v>46148</v>
          </cell>
          <cell r="AD69">
            <v>17</v>
          </cell>
          <cell r="AE69" t="str">
            <v>02 THÁNG</v>
          </cell>
          <cell r="AF69" t="str">
            <v>02/02/2025</v>
          </cell>
          <cell r="AG69" t="str">
            <v>01/02/2027</v>
          </cell>
          <cell r="AH69">
            <v>0</v>
          </cell>
          <cell r="AI69">
            <v>0</v>
          </cell>
          <cell r="AJ69">
            <v>0</v>
          </cell>
          <cell r="AK69">
            <v>0</v>
          </cell>
          <cell r="AL69">
            <v>271</v>
          </cell>
          <cell r="AM69">
            <v>9000000</v>
          </cell>
          <cell r="AN69">
            <v>0</v>
          </cell>
          <cell r="AO69" t="str">
            <v>Gross</v>
          </cell>
          <cell r="AP69" t="str">
            <v>T2/2025</v>
          </cell>
          <cell r="AQ69">
            <v>0</v>
          </cell>
          <cell r="AR69" t="str">
            <v>Lương thỏa thuận: 9.000.00đ
Thử việc: 85%</v>
          </cell>
          <cell r="AS69" t="e">
            <v>#REF!</v>
          </cell>
          <cell r="AT69" t="str">
            <v>Nữ</v>
          </cell>
          <cell r="AU69">
            <v>0</v>
          </cell>
          <cell r="AV69">
            <v>0</v>
          </cell>
          <cell r="AW69" t="str">
            <v>Thiếu</v>
          </cell>
          <cell r="AX69" t="str">
            <v>Thiếu</v>
          </cell>
          <cell r="AY69" t="str">
            <v>Thiếu</v>
          </cell>
          <cell r="AZ69" t="str">
            <v>Thiếu</v>
          </cell>
          <cell r="BA69" t="str">
            <v>Thiếu</v>
          </cell>
          <cell r="BB69" t="str">
            <v>- CCCD quá hạn
- Bằng CĐ quá hạn
- Chứng chỉ kế toán quá hạn
- Chứng chỉ Tin học, Tiếng Anh quá hạn</v>
          </cell>
          <cell r="BC69">
            <v>0</v>
          </cell>
          <cell r="BD69">
            <v>0</v>
          </cell>
          <cell r="BE69" t="str">
            <v>Lầu 1, 207 Nguyễn Chí Thanh, P.12, Q.5</v>
          </cell>
          <cell r="BF69">
            <v>16</v>
          </cell>
          <cell r="BG69">
            <v>10</v>
          </cell>
          <cell r="BH69">
            <v>1995</v>
          </cell>
          <cell r="BI69">
            <v>2</v>
          </cell>
          <cell r="BJ69">
            <v>12</v>
          </cell>
          <cell r="BK69">
            <v>2024</v>
          </cell>
          <cell r="BL69" t="str">
            <v>2/12/2024</v>
          </cell>
        </row>
        <row r="70">
          <cell r="C70" t="str">
            <v>Nguyễn Thị Diễm Mi</v>
          </cell>
          <cell r="D70">
            <v>34919</v>
          </cell>
          <cell r="E70" t="str">
            <v>Tổ 3, P. An Phú, Thị xã An Khê, Gia Lai</v>
          </cell>
          <cell r="F70" t="str">
            <v>420 Quang Trung, TT Phù Mỹ, Huyện Phù Mỹ, Tỉnh Bình Định</v>
          </cell>
          <cell r="G70" t="str">
            <v>0392121554</v>
          </cell>
          <cell r="H70" t="str">
            <v>mi.nguyen@medigoapp.com</v>
          </cell>
          <cell r="I70" t="str">
            <v>8421917251</v>
          </cell>
          <cell r="J70" t="str">
            <v>6421592322</v>
          </cell>
          <cell r="K70" t="str">
            <v>064195004758</v>
          </cell>
          <cell r="L70">
            <v>44905</v>
          </cell>
          <cell r="M70" t="str">
            <v>CTCCS QLHCVTTXH</v>
          </cell>
          <cell r="N70" t="str">
            <v>8899779989</v>
          </cell>
          <cell r="O70" t="str">
            <v>NH Seabank</v>
          </cell>
          <cell r="P70">
            <v>44818</v>
          </cell>
          <cell r="Q70" t="str">
            <v>Admin - điều phối đơn hàng</v>
          </cell>
          <cell r="R70">
            <v>0</v>
          </cell>
          <cell r="S70">
            <v>0</v>
          </cell>
          <cell r="T70">
            <v>0</v>
          </cell>
          <cell r="U70">
            <v>0</v>
          </cell>
          <cell r="V70">
            <v>0</v>
          </cell>
          <cell r="W70" t="str">
            <v>Medigo Software</v>
          </cell>
          <cell r="X70" t="str">
            <v>HỢP ĐỒNG CÓ THỜI HẠN</v>
          </cell>
          <cell r="Y70" t="str">
            <v>ADMIN CSKH</v>
          </cell>
          <cell r="Z70">
            <v>44818</v>
          </cell>
          <cell r="AA70">
            <v>0</v>
          </cell>
          <cell r="AB70">
            <v>0</v>
          </cell>
          <cell r="AC70">
            <v>46148</v>
          </cell>
          <cell r="AD70">
            <v>43</v>
          </cell>
          <cell r="AE70">
            <v>0</v>
          </cell>
          <cell r="AF70">
            <v>45108</v>
          </cell>
          <cell r="AG70">
            <v>45838</v>
          </cell>
          <cell r="AH70">
            <v>0</v>
          </cell>
          <cell r="AI70">
            <v>0</v>
          </cell>
          <cell r="AJ70">
            <v>0</v>
          </cell>
          <cell r="AK70">
            <v>0</v>
          </cell>
          <cell r="AL70">
            <v>-310</v>
          </cell>
          <cell r="AM70">
            <v>9000000</v>
          </cell>
          <cell r="AN70">
            <v>0</v>
          </cell>
          <cell r="AO70" t="str">
            <v>Gross</v>
          </cell>
          <cell r="AP70">
            <v>5310000</v>
          </cell>
          <cell r="AQ70">
            <v>0</v>
          </cell>
          <cell r="AR70">
            <v>0</v>
          </cell>
          <cell r="AS70">
            <v>0</v>
          </cell>
          <cell r="AT70" t="str">
            <v>Nữ</v>
          </cell>
          <cell r="AU70" t="str">
            <v>medigo.mi.nguyen@gmail.com</v>
          </cell>
          <cell r="AV70">
            <v>0</v>
          </cell>
          <cell r="AW70" t="str">
            <v>Thiếu</v>
          </cell>
          <cell r="AX70" t="str">
            <v>Thiếu</v>
          </cell>
          <cell r="AY70" t="str">
            <v>Thiếu</v>
          </cell>
          <cell r="AZ70" t="str">
            <v>Thiếu</v>
          </cell>
          <cell r="BA70" t="str">
            <v>Thiếu</v>
          </cell>
          <cell r="BB70" t="str">
            <v>- CCCD photo
- SYLL photo
- Bằng ĐH photo
- Chứng chỉ Tin học + TA photo</v>
          </cell>
          <cell r="BC70">
            <v>0</v>
          </cell>
          <cell r="BD70">
            <v>0</v>
          </cell>
          <cell r="BE70" t="str">
            <v>Lầu 1, 207 Nguyễn Chí Thanh, P.12, Q.5</v>
          </cell>
          <cell r="BF70">
            <v>8</v>
          </cell>
          <cell r="BG70">
            <v>8</v>
          </cell>
          <cell r="BH70">
            <v>1995</v>
          </cell>
          <cell r="BI70">
            <v>14</v>
          </cell>
          <cell r="BJ70">
            <v>9</v>
          </cell>
          <cell r="BK70">
            <v>2022</v>
          </cell>
          <cell r="BL70" t="str">
            <v>14/9/2022</v>
          </cell>
        </row>
        <row r="71">
          <cell r="C71" t="str">
            <v>HÀNG THU HUỆ</v>
          </cell>
          <cell r="D71" t="str">
            <v>26/02/2004</v>
          </cell>
          <cell r="E71" t="str">
            <v>Xã Ninh Hưng, thị xã Ninh Hoà, tỉnh Khánh Hoà</v>
          </cell>
          <cell r="F71" t="str">
            <v>132/68 Nguyễn Hữu Cảnh, phường 22, quận Bình Thạnh</v>
          </cell>
          <cell r="G71" t="str">
            <v>0977208072</v>
          </cell>
          <cell r="H71" t="str">
            <v>huehang262@gmail.com</v>
          </cell>
          <cell r="I71" t="str">
            <v>8833344049</v>
          </cell>
          <cell r="J71" t="str">
            <v>0</v>
          </cell>
          <cell r="K71" t="str">
            <v>056304003269</v>
          </cell>
          <cell r="L71" t="str">
            <v>27/04/2022</v>
          </cell>
          <cell r="M71" t="str">
            <v>Khánh Hoà</v>
          </cell>
          <cell r="N71" t="str">
            <v>1025 1098 46</v>
          </cell>
          <cell r="O71" t="str">
            <v>Vietcombank</v>
          </cell>
          <cell r="P71" t="str">
            <v>07/07/2025</v>
          </cell>
          <cell r="Q71" t="str">
            <v>Thực tập sinh Marketing</v>
          </cell>
          <cell r="R71">
            <v>0</v>
          </cell>
          <cell r="S71">
            <v>0</v>
          </cell>
          <cell r="T71">
            <v>0</v>
          </cell>
          <cell r="U71">
            <v>0</v>
          </cell>
          <cell r="V71">
            <v>0</v>
          </cell>
          <cell r="W71" t="str">
            <v>Medigo</v>
          </cell>
          <cell r="X71" t="str">
            <v>Thực tập</v>
          </cell>
          <cell r="Y71" t="str">
            <v>Marketing</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t="str">
            <v>Lầu 1, 207 Nguyễn Chí Thanh, P.12, Q.5</v>
          </cell>
          <cell r="BF71">
            <v>26</v>
          </cell>
          <cell r="BG71">
            <v>2</v>
          </cell>
          <cell r="BH71">
            <v>2004</v>
          </cell>
          <cell r="BI71">
            <v>7</v>
          </cell>
          <cell r="BJ71">
            <v>7</v>
          </cell>
          <cell r="BK71">
            <v>2025</v>
          </cell>
          <cell r="BL71" t="str">
            <v>7/7/2025</v>
          </cell>
        </row>
        <row r="72">
          <cell r="C72" t="str">
            <v>NGUYỄN TUẤN KIỆT</v>
          </cell>
          <cell r="D72" t="str">
            <v>21/08/2003</v>
          </cell>
          <cell r="E72" t="str">
            <v>11/2 đường số 3, Bình Hưng Hoà, Bình Tân, Tp.Hồ Chí Minh</v>
          </cell>
          <cell r="F72" t="str">
            <v>11/2 đường số 3, Bình Hưng Hoà, Bình Tân, Hồ Chí Minh</v>
          </cell>
          <cell r="G72" t="str">
            <v>0337602573</v>
          </cell>
          <cell r="H72" t="str">
            <v>tuankietnguyenwork@gmail.com</v>
          </cell>
          <cell r="I72" t="str">
            <v>074203000525</v>
          </cell>
          <cell r="J72" t="str">
            <v>0724550443</v>
          </cell>
          <cell r="K72" t="str">
            <v>074203000525</v>
          </cell>
          <cell r="L72" t="str">
            <v>27/3/2022</v>
          </cell>
          <cell r="M72" t="str">
            <v>Cục trưởng cục cảnh sát quản lý hành chính về trật tự xã hội</v>
          </cell>
          <cell r="N72" t="str">
            <v>65210001929562</v>
          </cell>
          <cell r="O72" t="str">
            <v>BIDV</v>
          </cell>
          <cell r="P72" t="str">
            <v>24/7/2025</v>
          </cell>
          <cell r="Q72" t="str">
            <v>Thực tập sinh Marketing</v>
          </cell>
          <cell r="R72">
            <v>0</v>
          </cell>
          <cell r="S72">
            <v>0</v>
          </cell>
          <cell r="T72">
            <v>0</v>
          </cell>
          <cell r="U72">
            <v>0</v>
          </cell>
          <cell r="V72">
            <v>0</v>
          </cell>
          <cell r="W72" t="str">
            <v>Medigo</v>
          </cell>
          <cell r="X72" t="str">
            <v>Thực tập</v>
          </cell>
          <cell r="Y72" t="str">
            <v>Marketing</v>
          </cell>
          <cell r="Z72">
            <v>0</v>
          </cell>
          <cell r="AA72">
            <v>0</v>
          </cell>
          <cell r="AB72">
            <v>0</v>
          </cell>
          <cell r="AC72">
            <v>0</v>
          </cell>
          <cell r="AD72">
            <v>0</v>
          </cell>
          <cell r="AE72">
            <v>0</v>
          </cell>
          <cell r="AF72">
            <v>0</v>
          </cell>
          <cell r="AG72">
            <v>0</v>
          </cell>
          <cell r="AH72">
            <v>0</v>
          </cell>
          <cell r="AI72">
            <v>0</v>
          </cell>
          <cell r="AJ72">
            <v>0</v>
          </cell>
          <cell r="AK72">
            <v>0</v>
          </cell>
          <cell r="AL72">
            <v>0</v>
          </cell>
          <cell r="AM72">
            <v>1500000</v>
          </cell>
          <cell r="AN72">
            <v>1500000</v>
          </cell>
          <cell r="AO72">
            <v>0</v>
          </cell>
          <cell r="AP72">
            <v>0</v>
          </cell>
          <cell r="AQ72">
            <v>0</v>
          </cell>
          <cell r="AR72">
            <v>0</v>
          </cell>
          <cell r="AS72">
            <v>0</v>
          </cell>
          <cell r="AT72" t="str">
            <v>Nam</v>
          </cell>
          <cell r="AU72">
            <v>0</v>
          </cell>
          <cell r="AV72">
            <v>0</v>
          </cell>
          <cell r="AW72">
            <v>0</v>
          </cell>
          <cell r="AX72">
            <v>0</v>
          </cell>
          <cell r="AY72">
            <v>0</v>
          </cell>
          <cell r="AZ72">
            <v>0</v>
          </cell>
          <cell r="BA72">
            <v>0</v>
          </cell>
          <cell r="BB72">
            <v>0</v>
          </cell>
          <cell r="BC72">
            <v>0</v>
          </cell>
          <cell r="BD72">
            <v>0</v>
          </cell>
          <cell r="BE72" t="str">
            <v>Lầu 1, 207 Nguyễn Chí Thanh, P.12, Q.5</v>
          </cell>
          <cell r="BF72">
            <v>21</v>
          </cell>
          <cell r="BG72">
            <v>8</v>
          </cell>
          <cell r="BH72">
            <v>2003</v>
          </cell>
          <cell r="BI72">
            <v>24</v>
          </cell>
          <cell r="BJ72">
            <v>7</v>
          </cell>
          <cell r="BK72">
            <v>2025</v>
          </cell>
          <cell r="BL72" t="str">
            <v>24/7/2025</v>
          </cell>
        </row>
        <row r="73">
          <cell r="C73" t="str">
            <v>QUẢN NGUYỄN VÂN ANH</v>
          </cell>
          <cell r="D73" t="str">
            <v>15/4/2004</v>
          </cell>
          <cell r="E73" t="str">
            <v>Ấp An Hòa, Xã Đức Huệ, Tỉnh Tây Ninh</v>
          </cell>
          <cell r="F73" t="str">
            <v>Tân Tạo Plaza, đường Trần Đại Nghĩa, xã Tân Nhựt, TPHCM</v>
          </cell>
          <cell r="G73" t="str">
            <v>0373464644</v>
          </cell>
          <cell r="H73" t="str">
            <v>quannguyenvananh1504@gmail.com</v>
          </cell>
          <cell r="I73" t="str">
            <v>8887164571</v>
          </cell>
          <cell r="J73">
            <v>0</v>
          </cell>
          <cell r="K73" t="str">
            <v>080304003747</v>
          </cell>
          <cell r="L73" t="str">
            <v>21/4/2021</v>
          </cell>
          <cell r="M73" t="str">
            <v>C06</v>
          </cell>
          <cell r="N73" t="str">
            <v>1027052612</v>
          </cell>
          <cell r="O73" t="str">
            <v>Vietcombank</v>
          </cell>
          <cell r="P73" t="str">
            <v>12/8/2025</v>
          </cell>
          <cell r="Q73" t="str">
            <v>Thực tập sinh Marketing</v>
          </cell>
          <cell r="R73">
            <v>0</v>
          </cell>
          <cell r="S73">
            <v>0</v>
          </cell>
          <cell r="T73">
            <v>0</v>
          </cell>
          <cell r="U73">
            <v>0</v>
          </cell>
          <cell r="V73">
            <v>0</v>
          </cell>
          <cell r="W73" t="str">
            <v>Medigo</v>
          </cell>
          <cell r="X73" t="str">
            <v>Thực tập</v>
          </cell>
          <cell r="Y73" t="str">
            <v>Marketing</v>
          </cell>
          <cell r="Z73">
            <v>0</v>
          </cell>
          <cell r="AA73">
            <v>0</v>
          </cell>
          <cell r="AB73">
            <v>0</v>
          </cell>
          <cell r="AC73">
            <v>0</v>
          </cell>
          <cell r="AD73">
            <v>0</v>
          </cell>
          <cell r="AE73">
            <v>0</v>
          </cell>
          <cell r="AF73">
            <v>0</v>
          </cell>
          <cell r="AG73">
            <v>0</v>
          </cell>
          <cell r="AH73">
            <v>0</v>
          </cell>
          <cell r="AI73">
            <v>0</v>
          </cell>
          <cell r="AJ73">
            <v>0</v>
          </cell>
          <cell r="AK73">
            <v>0</v>
          </cell>
          <cell r="AL73">
            <v>0</v>
          </cell>
          <cell r="AM73">
            <v>1500000</v>
          </cell>
          <cell r="AN73">
            <v>1500000</v>
          </cell>
          <cell r="AO73">
            <v>0</v>
          </cell>
          <cell r="AP73">
            <v>0</v>
          </cell>
          <cell r="AQ73">
            <v>0</v>
          </cell>
          <cell r="AR73">
            <v>0</v>
          </cell>
          <cell r="AS73">
            <v>0</v>
          </cell>
          <cell r="AT73" t="str">
            <v>Nữ</v>
          </cell>
          <cell r="AU73">
            <v>0</v>
          </cell>
          <cell r="AV73">
            <v>0</v>
          </cell>
          <cell r="AW73">
            <v>0</v>
          </cell>
          <cell r="AX73">
            <v>0</v>
          </cell>
          <cell r="AY73">
            <v>0</v>
          </cell>
          <cell r="AZ73">
            <v>0</v>
          </cell>
          <cell r="BA73">
            <v>0</v>
          </cell>
          <cell r="BB73">
            <v>0</v>
          </cell>
          <cell r="BC73">
            <v>0</v>
          </cell>
          <cell r="BD73">
            <v>0</v>
          </cell>
          <cell r="BE73" t="str">
            <v>Lầu 1, 207 Nguyễn Chí Thanh, P.12, Q.5</v>
          </cell>
          <cell r="BF73">
            <v>15</v>
          </cell>
          <cell r="BG73">
            <v>4</v>
          </cell>
          <cell r="BH73">
            <v>2004</v>
          </cell>
          <cell r="BI73">
            <v>12</v>
          </cell>
          <cell r="BJ73">
            <v>8</v>
          </cell>
          <cell r="BK73">
            <v>2025</v>
          </cell>
          <cell r="BL73" t="str">
            <v>12/8/2025</v>
          </cell>
        </row>
        <row r="74">
          <cell r="C74" t="str">
            <v>NGUYỄN ĐÌNH HOÀNG ANH</v>
          </cell>
          <cell r="D74" t="str">
            <v>08/07/1993</v>
          </cell>
          <cell r="E74" t="str">
            <v>155/10 Nguyễn Thông, P. Nhiêu Lộc, Tp.HCM</v>
          </cell>
          <cell r="F74" t="str">
            <v>D7/18A Liên Ấp 2-3-4, X. Vĩnh Lộc, Tp.HCM</v>
          </cell>
          <cell r="G74" t="str">
            <v>0988909360</v>
          </cell>
          <cell r="H74" t="str">
            <v>hoanganh080793@gmail.com</v>
          </cell>
          <cell r="I74" t="str">
            <v>8455073775</v>
          </cell>
          <cell r="J74" t="str">
            <v>7932377222</v>
          </cell>
          <cell r="K74" t="str">
            <v>079093024926</v>
          </cell>
          <cell r="L74" t="str">
            <v>11/08/2021</v>
          </cell>
          <cell r="M74" t="str">
            <v>Thành phố Hồ Chí Minh</v>
          </cell>
          <cell r="N74" t="str">
            <v>17703507</v>
          </cell>
          <cell r="O74" t="str">
            <v>ACB</v>
          </cell>
          <cell r="P74" t="str">
            <v>07/07/2025</v>
          </cell>
          <cell r="Q74" t="str">
            <v>SEO Marketing Lead</v>
          </cell>
          <cell r="R74" t="str">
            <v>Marketing / Quản trị</v>
          </cell>
          <cell r="S74">
            <v>0</v>
          </cell>
          <cell r="T74">
            <v>0</v>
          </cell>
          <cell r="U74">
            <v>0</v>
          </cell>
          <cell r="V74">
            <v>0</v>
          </cell>
          <cell r="W74">
            <v>0</v>
          </cell>
          <cell r="X74" t="str">
            <v>HỢP ĐỒNG CÓ THỜI HẠN</v>
          </cell>
          <cell r="Y74" t="str">
            <v>Marketing</v>
          </cell>
          <cell r="Z74" t="str">
            <v>07/07/2025</v>
          </cell>
          <cell r="AA74" t="str">
            <v>07/09/2025</v>
          </cell>
          <cell r="AB74">
            <v>0</v>
          </cell>
          <cell r="AC74">
            <v>0</v>
          </cell>
          <cell r="AD74">
            <v>0</v>
          </cell>
          <cell r="AE74" t="str">
            <v>1 tháng</v>
          </cell>
          <cell r="AF74" t="str">
            <v>01/09/2025</v>
          </cell>
          <cell r="AG74" t="str">
            <v>30/09/2025</v>
          </cell>
          <cell r="AH74">
            <v>0</v>
          </cell>
          <cell r="AI74">
            <v>0</v>
          </cell>
          <cell r="AJ74">
            <v>0</v>
          </cell>
          <cell r="AK74">
            <v>0</v>
          </cell>
          <cell r="AL74">
            <v>0</v>
          </cell>
          <cell r="AM74">
            <v>12000000</v>
          </cell>
          <cell r="AN74">
            <v>10200000</v>
          </cell>
          <cell r="AO74">
            <v>0</v>
          </cell>
          <cell r="AP74">
            <v>5310000</v>
          </cell>
          <cell r="AQ74">
            <v>6690000</v>
          </cell>
          <cell r="AR74" t="str">
            <v>Sáu triệu sáu trăm chín mươi ngàn đồng</v>
          </cell>
          <cell r="AS74">
            <v>0</v>
          </cell>
          <cell r="AT74" t="str">
            <v>Nam</v>
          </cell>
          <cell r="AU74">
            <v>0</v>
          </cell>
          <cell r="AV74">
            <v>0</v>
          </cell>
          <cell r="AW74">
            <v>0</v>
          </cell>
          <cell r="AX74">
            <v>0</v>
          </cell>
          <cell r="AY74">
            <v>0</v>
          </cell>
          <cell r="AZ74">
            <v>0</v>
          </cell>
          <cell r="BA74">
            <v>0</v>
          </cell>
          <cell r="BB74">
            <v>0</v>
          </cell>
          <cell r="BC74">
            <v>0</v>
          </cell>
          <cell r="BD74">
            <v>0</v>
          </cell>
          <cell r="BE74" t="str">
            <v>Lầu 1, 207 Nguyễn Chí Thanh, P.12, Q.5</v>
          </cell>
          <cell r="BF74">
            <v>8</v>
          </cell>
          <cell r="BG74">
            <v>7</v>
          </cell>
          <cell r="BH74">
            <v>1993</v>
          </cell>
          <cell r="BI74">
            <v>7</v>
          </cell>
          <cell r="BJ74">
            <v>7</v>
          </cell>
          <cell r="BK74">
            <v>2025</v>
          </cell>
          <cell r="BL74" t="str">
            <v>7/7/2025</v>
          </cell>
        </row>
        <row r="75">
          <cell r="C75" t="str">
            <v>PHẠM QUANG KHANH</v>
          </cell>
          <cell r="D75" t="str">
            <v>19/01/2000</v>
          </cell>
          <cell r="E75" t="str">
            <v>172/35A Đặng Văn Ngữ, phường 13, quận Phú Nhuận</v>
          </cell>
          <cell r="F75" t="str">
            <v>489/24/54A Huỳnh Văn Bánh, phường 13, quận Phú Nhuận</v>
          </cell>
          <cell r="G75" t="str">
            <v>0902621322</v>
          </cell>
          <cell r="H75" t="str">
            <v>qkp.khanh@gmail.com</v>
          </cell>
          <cell r="I75" t="str">
            <v>8741675160</v>
          </cell>
          <cell r="J75" t="str">
            <v>7937669355</v>
          </cell>
          <cell r="K75" t="str">
            <v>056200000081</v>
          </cell>
          <cell r="L75" t="str">
            <v>07/01/2025</v>
          </cell>
          <cell r="M75" t="str">
            <v>Cục Cảnh sát quản lý hành chính về trật tự xã hội</v>
          </cell>
          <cell r="N75" t="str">
            <v>45332448888</v>
          </cell>
          <cell r="O75" t="str">
            <v>TPBank</v>
          </cell>
          <cell r="P75" t="str">
            <v>14/04/2025</v>
          </cell>
          <cell r="Q75" t="str">
            <v>Frontend Developer</v>
          </cell>
          <cell r="R75" t="str">
            <v>Công nghệ thông</v>
          </cell>
          <cell r="S75">
            <v>0</v>
          </cell>
          <cell r="T75">
            <v>0</v>
          </cell>
          <cell r="U75">
            <v>0</v>
          </cell>
          <cell r="V75">
            <v>0</v>
          </cell>
          <cell r="W75" t="str">
            <v>Medigo Software</v>
          </cell>
          <cell r="X75" t="str">
            <v>HỢP ĐỒNG CÓ THỜI HẠN</v>
          </cell>
          <cell r="Y75" t="str">
            <v>IT</v>
          </cell>
          <cell r="Z75" t="str">
            <v>14/04/2025</v>
          </cell>
          <cell r="AA75" t="str">
            <v>13/06/2025</v>
          </cell>
          <cell r="AB75">
            <v>0</v>
          </cell>
          <cell r="AC75">
            <v>46148</v>
          </cell>
          <cell r="AD75">
            <v>12</v>
          </cell>
          <cell r="AE75">
            <v>0</v>
          </cell>
          <cell r="AF75" t="str">
            <v>14/06/2025</v>
          </cell>
          <cell r="AG75" t="str">
            <v>13/06/2027</v>
          </cell>
          <cell r="AH75">
            <v>0</v>
          </cell>
          <cell r="AI75">
            <v>0</v>
          </cell>
          <cell r="AJ75">
            <v>0</v>
          </cell>
          <cell r="AK75">
            <v>0</v>
          </cell>
          <cell r="AL75">
            <v>0</v>
          </cell>
          <cell r="AM75">
            <v>0</v>
          </cell>
          <cell r="AN75">
            <v>0</v>
          </cell>
          <cell r="AO75">
            <v>0</v>
          </cell>
          <cell r="AP75">
            <v>0</v>
          </cell>
          <cell r="AQ75">
            <v>0</v>
          </cell>
          <cell r="AR75">
            <v>0</v>
          </cell>
          <cell r="AS75">
            <v>0</v>
          </cell>
          <cell r="AT75" t="str">
            <v>Nam</v>
          </cell>
          <cell r="AU75">
            <v>0</v>
          </cell>
          <cell r="AV75">
            <v>0</v>
          </cell>
          <cell r="AW75">
            <v>0</v>
          </cell>
          <cell r="AX75">
            <v>0</v>
          </cell>
          <cell r="AY75">
            <v>0</v>
          </cell>
          <cell r="AZ75">
            <v>0</v>
          </cell>
          <cell r="BA75">
            <v>0</v>
          </cell>
          <cell r="BB75">
            <v>0</v>
          </cell>
          <cell r="BC75">
            <v>0</v>
          </cell>
          <cell r="BD75">
            <v>0</v>
          </cell>
          <cell r="BE75" t="str">
            <v>Lầu 1, 207 Nguyễn Chí Thanh, P.12, Q.5</v>
          </cell>
          <cell r="BF75">
            <v>19</v>
          </cell>
          <cell r="BG75">
            <v>1</v>
          </cell>
          <cell r="BH75">
            <v>2000</v>
          </cell>
          <cell r="BI75">
            <v>14</v>
          </cell>
          <cell r="BJ75">
            <v>4</v>
          </cell>
          <cell r="BK75">
            <v>2025</v>
          </cell>
          <cell r="BL75" t="str">
            <v>14/4/2025</v>
          </cell>
        </row>
        <row r="76">
          <cell r="C76" t="str">
            <v>TRẦN THỊ THANH THÚY</v>
          </cell>
          <cell r="D76" t="str">
            <v>09/9/2004</v>
          </cell>
          <cell r="E76" t="str">
            <v>224 Hà Đặc, Trung Mỹ Tây, Quận 12, Tp Hồ Chí Minh</v>
          </cell>
          <cell r="F76">
            <v>0</v>
          </cell>
          <cell r="G76" t="str">
            <v>0901869179</v>
          </cell>
          <cell r="H76" t="str">
            <v>tranthithanhthuya0@gmail.com</v>
          </cell>
          <cell r="I76">
            <v>0</v>
          </cell>
          <cell r="J76">
            <v>0</v>
          </cell>
          <cell r="K76" t="str">
            <v>082304005327</v>
          </cell>
          <cell r="L76" t="str">
            <v>28/9/2021</v>
          </cell>
          <cell r="M76" t="str">
            <v>Tiền Giang</v>
          </cell>
          <cell r="N76" t="str">
            <v>0352576634</v>
          </cell>
          <cell r="O76" t="str">
            <v>MB Bank</v>
          </cell>
          <cell r="P76" t="str">
            <v>20/10/2025</v>
          </cell>
          <cell r="Q76" t="str">
            <v>Thực tập sinh Marketing</v>
          </cell>
          <cell r="R76">
            <v>0</v>
          </cell>
          <cell r="S76">
            <v>0</v>
          </cell>
          <cell r="T76">
            <v>0</v>
          </cell>
          <cell r="U76">
            <v>0</v>
          </cell>
          <cell r="V76">
            <v>0</v>
          </cell>
          <cell r="W76" t="str">
            <v>Medigo</v>
          </cell>
          <cell r="X76" t="str">
            <v>Thực tập</v>
          </cell>
          <cell r="Y76" t="str">
            <v>Marketing</v>
          </cell>
          <cell r="Z76">
            <v>0</v>
          </cell>
          <cell r="AA76">
            <v>0</v>
          </cell>
          <cell r="AB76">
            <v>0</v>
          </cell>
          <cell r="AC76">
            <v>0</v>
          </cell>
          <cell r="AD76">
            <v>0</v>
          </cell>
          <cell r="AE76">
            <v>0</v>
          </cell>
          <cell r="AF76" t="str">
            <v>20/10/2025</v>
          </cell>
          <cell r="AG76">
            <v>0</v>
          </cell>
          <cell r="AH76">
            <v>0</v>
          </cell>
          <cell r="AI76">
            <v>0</v>
          </cell>
          <cell r="AJ76">
            <v>0</v>
          </cell>
          <cell r="AK76">
            <v>0</v>
          </cell>
          <cell r="AL76">
            <v>0</v>
          </cell>
          <cell r="AM76">
            <v>3000000</v>
          </cell>
          <cell r="AN76">
            <v>0</v>
          </cell>
          <cell r="AO76">
            <v>0</v>
          </cell>
          <cell r="AP76">
            <v>0</v>
          </cell>
          <cell r="AQ76">
            <v>0</v>
          </cell>
          <cell r="AR76">
            <v>0</v>
          </cell>
          <cell r="AS76">
            <v>0</v>
          </cell>
          <cell r="AT76" t="str">
            <v>Nữ</v>
          </cell>
          <cell r="AU76">
            <v>0</v>
          </cell>
          <cell r="AV76">
            <v>0</v>
          </cell>
          <cell r="AW76">
            <v>0</v>
          </cell>
          <cell r="AX76">
            <v>0</v>
          </cell>
          <cell r="AY76">
            <v>0</v>
          </cell>
          <cell r="AZ76">
            <v>0</v>
          </cell>
          <cell r="BA76">
            <v>0</v>
          </cell>
          <cell r="BB76">
            <v>0</v>
          </cell>
          <cell r="BC76">
            <v>0</v>
          </cell>
          <cell r="BD76">
            <v>0</v>
          </cell>
          <cell r="BE76" t="str">
            <v>Lầu 1, 207 Nguyễn Chí Thanh, P.12, Q.5</v>
          </cell>
          <cell r="BF76">
            <v>9</v>
          </cell>
          <cell r="BG76">
            <v>9</v>
          </cell>
          <cell r="BH76">
            <v>2004</v>
          </cell>
          <cell r="BI76">
            <v>20</v>
          </cell>
          <cell r="BJ76">
            <v>10</v>
          </cell>
          <cell r="BK76">
            <v>2025</v>
          </cell>
          <cell r="BL76" t="str">
            <v>20/10/2025</v>
          </cell>
        </row>
        <row r="77">
          <cell r="C77" t="str">
            <v>SƠN KIM PHƯƠNG ANH</v>
          </cell>
          <cell r="D77" t="str">
            <v>24/05/1989</v>
          </cell>
          <cell r="E77" t="str">
            <v>704 Ấp Thị trấn B1, Xã Hoà Bình, Tỉnh Cà Mau</v>
          </cell>
          <cell r="F77" t="str">
            <v>373/172/12C Lý Thường Kiệt, Khu phố 9, Phường Tân Hoà, TP.HCM</v>
          </cell>
          <cell r="G77" t="str">
            <v>0902781367</v>
          </cell>
          <cell r="H77" t="str">
            <v>phuonganh.sonkim24@gmail.com</v>
          </cell>
          <cell r="I77" t="str">
            <v>095189007234</v>
          </cell>
          <cell r="J77">
            <v>7912165169</v>
          </cell>
          <cell r="K77" t="str">
            <v>095189007234</v>
          </cell>
          <cell r="L77" t="str">
            <v>15/01/2023</v>
          </cell>
          <cell r="M77" t="str">
            <v>CQLHC&amp;TTXH</v>
          </cell>
          <cell r="N77" t="str">
            <v>0421000546198</v>
          </cell>
          <cell r="O77" t="str">
            <v>Vietcombank</v>
          </cell>
          <cell r="P77" t="str">
            <v>06/10/2025</v>
          </cell>
          <cell r="Q77" t="str">
            <v>Content Lead</v>
          </cell>
          <cell r="R77">
            <v>0</v>
          </cell>
          <cell r="S77">
            <v>0</v>
          </cell>
          <cell r="T77">
            <v>0</v>
          </cell>
          <cell r="U77">
            <v>0</v>
          </cell>
          <cell r="V77">
            <v>0</v>
          </cell>
          <cell r="W77" t="str">
            <v>Medigo</v>
          </cell>
          <cell r="X77" t="str">
            <v>thử việc</v>
          </cell>
          <cell r="Y77" t="str">
            <v>Marketing</v>
          </cell>
          <cell r="Z77">
            <v>0</v>
          </cell>
          <cell r="AA77">
            <v>0</v>
          </cell>
          <cell r="AB77">
            <v>0</v>
          </cell>
          <cell r="AC77">
            <v>0</v>
          </cell>
          <cell r="AD77">
            <v>0</v>
          </cell>
          <cell r="AE77" t="str">
            <v>2 tháng</v>
          </cell>
          <cell r="AF77" t="str">
            <v>06/10/2025</v>
          </cell>
          <cell r="AG77" t="str">
            <v>06/12/2025</v>
          </cell>
          <cell r="AH77" t="str">
            <v>thử việc</v>
          </cell>
          <cell r="AI77">
            <v>0</v>
          </cell>
          <cell r="AJ77">
            <v>0</v>
          </cell>
          <cell r="AK77">
            <v>0</v>
          </cell>
          <cell r="AL77">
            <v>0</v>
          </cell>
          <cell r="AM77">
            <v>25000000</v>
          </cell>
          <cell r="AN77">
            <v>21250000</v>
          </cell>
          <cell r="AO77" t="str">
            <v>Gross</v>
          </cell>
          <cell r="AP77">
            <v>5310000</v>
          </cell>
          <cell r="AQ77">
            <v>15940000</v>
          </cell>
          <cell r="AR77" t="str">
            <v>mười lăm triệu chín trăm bốn mươi ngàn đồng</v>
          </cell>
          <cell r="AS77">
            <v>0</v>
          </cell>
          <cell r="AT77" t="str">
            <v>nữ</v>
          </cell>
          <cell r="AU77">
            <v>0</v>
          </cell>
          <cell r="AV77">
            <v>0</v>
          </cell>
          <cell r="AW77">
            <v>0</v>
          </cell>
          <cell r="AX77">
            <v>0</v>
          </cell>
          <cell r="AY77">
            <v>0</v>
          </cell>
          <cell r="AZ77">
            <v>0</v>
          </cell>
          <cell r="BA77">
            <v>0</v>
          </cell>
          <cell r="BB77">
            <v>0</v>
          </cell>
          <cell r="BC77">
            <v>0</v>
          </cell>
          <cell r="BD77">
            <v>0</v>
          </cell>
          <cell r="BE77" t="str">
            <v>Lầu 1, 207 Nguyễn Chí Thanh, P.12, Q.6</v>
          </cell>
          <cell r="BF77">
            <v>24</v>
          </cell>
          <cell r="BG77">
            <v>5</v>
          </cell>
          <cell r="BH77">
            <v>1989</v>
          </cell>
          <cell r="BI77">
            <v>6</v>
          </cell>
          <cell r="BJ77">
            <v>10</v>
          </cell>
          <cell r="BK77">
            <v>2025</v>
          </cell>
          <cell r="BL77" t="str">
            <v>6/10/2025</v>
          </cell>
        </row>
        <row r="78">
          <cell r="C78" t="str">
            <v>NGUYỄN NGỌC TÂM ĐOAN</v>
          </cell>
          <cell r="D78" t="str">
            <v>11/09/2004</v>
          </cell>
          <cell r="E78" t="str">
            <v>01 đường 17A ấp Tân Tiến xã Tân Thông Hội huyện Củ Chi TP.HCM</v>
          </cell>
          <cell r="F78">
            <v>0</v>
          </cell>
          <cell r="G78" t="str">
            <v>0912207752</v>
          </cell>
          <cell r="H78" t="str">
            <v>nguyenngoctamdoan11092004@gmail.com</v>
          </cell>
          <cell r="I78" t="str">
            <v>8795062499</v>
          </cell>
          <cell r="J78">
            <v>0</v>
          </cell>
          <cell r="K78" t="str">
            <v>079304028381</v>
          </cell>
          <cell r="L78" t="str">
            <v>09/9/2022</v>
          </cell>
          <cell r="M78" t="str">
            <v>CỤC TRƯỞNG CỤC CẢNH SÁT QUẢN LÝ HÀNH CHÍNH VỀ TRẬT TỰ XÃ HỘI</v>
          </cell>
          <cell r="N78" t="str">
            <v>1032532383</v>
          </cell>
          <cell r="O78" t="str">
            <v>Vietcombank</v>
          </cell>
          <cell r="P78" t="str">
            <v>15/10/2025</v>
          </cell>
          <cell r="Q78" t="str">
            <v>Thực tập sinh marketing</v>
          </cell>
          <cell r="R78">
            <v>0</v>
          </cell>
          <cell r="S78">
            <v>0</v>
          </cell>
          <cell r="T78">
            <v>0</v>
          </cell>
          <cell r="U78">
            <v>0</v>
          </cell>
          <cell r="V78">
            <v>0</v>
          </cell>
          <cell r="W78" t="str">
            <v>Medigo</v>
          </cell>
          <cell r="X78" t="str">
            <v>Thực tập</v>
          </cell>
          <cell r="Y78" t="str">
            <v>Marketing</v>
          </cell>
          <cell r="Z78">
            <v>0</v>
          </cell>
          <cell r="AA78">
            <v>0</v>
          </cell>
          <cell r="AB78">
            <v>0</v>
          </cell>
          <cell r="AC78">
            <v>0</v>
          </cell>
          <cell r="AD78">
            <v>0</v>
          </cell>
          <cell r="AE78">
            <v>0</v>
          </cell>
          <cell r="AF78" t="str">
            <v>15/10/2025</v>
          </cell>
          <cell r="AG78">
            <v>0</v>
          </cell>
          <cell r="AH78">
            <v>0</v>
          </cell>
          <cell r="AI78">
            <v>0</v>
          </cell>
          <cell r="AJ78">
            <v>0</v>
          </cell>
          <cell r="AK78">
            <v>0</v>
          </cell>
          <cell r="AL78">
            <v>0</v>
          </cell>
          <cell r="AM78">
            <v>1500000</v>
          </cell>
          <cell r="AN78">
            <v>1500000</v>
          </cell>
          <cell r="AO78">
            <v>0</v>
          </cell>
          <cell r="AP78">
            <v>0</v>
          </cell>
          <cell r="AQ78">
            <v>0</v>
          </cell>
          <cell r="AR78">
            <v>0</v>
          </cell>
          <cell r="AS78">
            <v>0</v>
          </cell>
          <cell r="AT78" t="str">
            <v>Nữ</v>
          </cell>
          <cell r="AU78">
            <v>0</v>
          </cell>
          <cell r="AV78">
            <v>0</v>
          </cell>
          <cell r="AW78">
            <v>0</v>
          </cell>
          <cell r="AX78">
            <v>0</v>
          </cell>
          <cell r="AY78">
            <v>0</v>
          </cell>
          <cell r="AZ78">
            <v>0</v>
          </cell>
          <cell r="BA78">
            <v>0</v>
          </cell>
          <cell r="BB78">
            <v>0</v>
          </cell>
          <cell r="BC78">
            <v>0</v>
          </cell>
          <cell r="BD78">
            <v>0</v>
          </cell>
          <cell r="BE78" t="str">
            <v>Lầu 1, 207 Nguyễn Chí Thanh, P.12, Q.5</v>
          </cell>
          <cell r="BF78">
            <v>11</v>
          </cell>
          <cell r="BG78">
            <v>9</v>
          </cell>
          <cell r="BH78">
            <v>2004</v>
          </cell>
          <cell r="BI78">
            <v>15</v>
          </cell>
          <cell r="BJ78">
            <v>10</v>
          </cell>
          <cell r="BK78">
            <v>2025</v>
          </cell>
          <cell r="BL78" t="str">
            <v>15/10/2025</v>
          </cell>
        </row>
        <row r="79">
          <cell r="C79" t="str">
            <v>TRẦN PHẠM HỒNG ÂN</v>
          </cell>
          <cell r="D79" t="str">
            <v>21/4/2004</v>
          </cell>
          <cell r="E79" t="str">
            <v>Ấp Hòa Hiệp 1, Xã An Ninh Đông, Đức Hòa, Long An</v>
          </cell>
          <cell r="F79" t="str">
            <v>524/48 Nguyễn Đình Chiểu, Phường 4, Quận 3</v>
          </cell>
          <cell r="G79" t="str">
            <v>0934901825</v>
          </cell>
          <cell r="H79" t="str">
            <v>hngant1304@gmail.com</v>
          </cell>
          <cell r="I79">
            <v>0</v>
          </cell>
          <cell r="J79">
            <v>0</v>
          </cell>
          <cell r="K79" t="str">
            <v>080304014700</v>
          </cell>
          <cell r="L79" t="str">
            <v>22/11/2021</v>
          </cell>
          <cell r="M79" t="str">
            <v>Cục trưởng Cục Cảnh sát quản lý hành chính về trật tự xã hội</v>
          </cell>
          <cell r="N79" t="str">
            <v>0934901825</v>
          </cell>
          <cell r="O79" t="str">
            <v>Ngân hàng Quân đội MB Bank</v>
          </cell>
          <cell r="P79" t="str">
            <v>20/10/2025</v>
          </cell>
          <cell r="Q79" t="str">
            <v>Thực tập sinh Marketing</v>
          </cell>
          <cell r="R79">
            <v>0</v>
          </cell>
          <cell r="S79">
            <v>0</v>
          </cell>
          <cell r="T79">
            <v>0</v>
          </cell>
          <cell r="U79">
            <v>0</v>
          </cell>
          <cell r="V79">
            <v>0</v>
          </cell>
          <cell r="W79" t="str">
            <v>Medigo</v>
          </cell>
          <cell r="X79" t="str">
            <v>Thực tập</v>
          </cell>
          <cell r="Y79" t="str">
            <v>Marketing</v>
          </cell>
          <cell r="Z79">
            <v>0</v>
          </cell>
          <cell r="AA79">
            <v>0</v>
          </cell>
          <cell r="AB79">
            <v>0</v>
          </cell>
          <cell r="AC79">
            <v>0</v>
          </cell>
          <cell r="AD79">
            <v>0</v>
          </cell>
          <cell r="AE79">
            <v>0</v>
          </cell>
          <cell r="AF79" t="str">
            <v>20/10/2025</v>
          </cell>
          <cell r="AG79">
            <v>0</v>
          </cell>
          <cell r="AH79">
            <v>0</v>
          </cell>
          <cell r="AI79">
            <v>0</v>
          </cell>
          <cell r="AJ79">
            <v>0</v>
          </cell>
          <cell r="AK79">
            <v>0</v>
          </cell>
          <cell r="AL79">
            <v>0</v>
          </cell>
          <cell r="AM79">
            <v>1500000</v>
          </cell>
          <cell r="AN79">
            <v>1500000</v>
          </cell>
          <cell r="AO79">
            <v>0</v>
          </cell>
          <cell r="AP79">
            <v>0</v>
          </cell>
          <cell r="AQ79">
            <v>0</v>
          </cell>
          <cell r="AR79">
            <v>0</v>
          </cell>
          <cell r="AS79">
            <v>0</v>
          </cell>
          <cell r="AT79" t="str">
            <v>Nữ</v>
          </cell>
          <cell r="AU79">
            <v>0</v>
          </cell>
          <cell r="AV79">
            <v>0</v>
          </cell>
          <cell r="AW79">
            <v>0</v>
          </cell>
          <cell r="AX79">
            <v>0</v>
          </cell>
          <cell r="AY79">
            <v>0</v>
          </cell>
          <cell r="AZ79">
            <v>0</v>
          </cell>
          <cell r="BA79">
            <v>0</v>
          </cell>
          <cell r="BB79">
            <v>0</v>
          </cell>
          <cell r="BC79">
            <v>0</v>
          </cell>
          <cell r="BD79">
            <v>0</v>
          </cell>
          <cell r="BE79" t="str">
            <v>Lầu 1, 207 Nguyễn Chí Thanh, P.12, Q.5</v>
          </cell>
          <cell r="BF79">
            <v>21</v>
          </cell>
          <cell r="BG79">
            <v>4</v>
          </cell>
          <cell r="BH79">
            <v>2004</v>
          </cell>
          <cell r="BI79">
            <v>20</v>
          </cell>
          <cell r="BJ79">
            <v>10</v>
          </cell>
          <cell r="BK79">
            <v>2025</v>
          </cell>
          <cell r="BL79" t="str">
            <v>20/10/2025</v>
          </cell>
        </row>
        <row r="80">
          <cell r="C80" t="str">
            <v>NGUYỄN THỊ NGỌC NGA</v>
          </cell>
          <cell r="D80" t="str">
            <v>30/08/2001</v>
          </cell>
          <cell r="E80" t="str">
            <v>579/47 Phạm Văn Chí phường 7 quận 6 TP.HCM</v>
          </cell>
          <cell r="F80" t="str">
            <v>579/47 Phạm Văn Chí phường 7 quận 6 TP.HCM</v>
          </cell>
          <cell r="G80" t="str">
            <v>0934413530</v>
          </cell>
          <cell r="H80" t="str">
            <v>ntnnga19@gmail.com</v>
          </cell>
          <cell r="I80" t="str">
            <v>8649043628</v>
          </cell>
          <cell r="J80" t="str">
            <v>7933487683</v>
          </cell>
          <cell r="K80" t="str">
            <v>079301016737</v>
          </cell>
          <cell r="L80" t="str">
            <v>22/11/2021</v>
          </cell>
          <cell r="M80" t="str">
            <v>Cục trưởng cục cảnh sát</v>
          </cell>
          <cell r="N80" t="str">
            <v>20013008658</v>
          </cell>
          <cell r="O80" t="str">
            <v>TP Bank</v>
          </cell>
          <cell r="P80" t="str">
            <v>07/07/2025</v>
          </cell>
          <cell r="Q80" t="str">
            <v>Nhân viên Marketing</v>
          </cell>
          <cell r="R80" t="str">
            <v>Marketing</v>
          </cell>
          <cell r="S80">
            <v>0</v>
          </cell>
          <cell r="T80">
            <v>0</v>
          </cell>
          <cell r="U80">
            <v>0</v>
          </cell>
          <cell r="V80">
            <v>0</v>
          </cell>
          <cell r="W80" t="str">
            <v>Medigo Software</v>
          </cell>
          <cell r="X80" t="str">
            <v>thử việc</v>
          </cell>
          <cell r="Y80" t="str">
            <v>Marketing</v>
          </cell>
          <cell r="Z80" t="str">
            <v>01/10/2025</v>
          </cell>
          <cell r="AA80" t="str">
            <v>01/12/2025</v>
          </cell>
          <cell r="AB80">
            <v>0</v>
          </cell>
          <cell r="AC80">
            <v>0</v>
          </cell>
          <cell r="AD80">
            <v>0</v>
          </cell>
          <cell r="AE80" t="str">
            <v>2 tháng</v>
          </cell>
          <cell r="AF80" t="str">
            <v>01/12/2025</v>
          </cell>
          <cell r="AG80">
            <v>0</v>
          </cell>
          <cell r="AH80">
            <v>0</v>
          </cell>
          <cell r="AI80">
            <v>0</v>
          </cell>
          <cell r="AJ80">
            <v>0</v>
          </cell>
          <cell r="AK80">
            <v>0</v>
          </cell>
          <cell r="AL80">
            <v>0</v>
          </cell>
          <cell r="AM80">
            <v>8000000</v>
          </cell>
          <cell r="AN80">
            <v>6800000</v>
          </cell>
          <cell r="AO80">
            <v>0</v>
          </cell>
          <cell r="AP80">
            <v>5310000</v>
          </cell>
          <cell r="AQ80">
            <v>1490000</v>
          </cell>
          <cell r="AR80" t="str">
            <v>một triệu bốn trăm chín mươi ngàn đồng</v>
          </cell>
          <cell r="AS80">
            <v>0</v>
          </cell>
          <cell r="AT80" t="str">
            <v>nữ</v>
          </cell>
          <cell r="AU80">
            <v>0</v>
          </cell>
          <cell r="AV80">
            <v>0</v>
          </cell>
          <cell r="AW80">
            <v>0</v>
          </cell>
          <cell r="AX80">
            <v>0</v>
          </cell>
          <cell r="AY80">
            <v>0</v>
          </cell>
          <cell r="AZ80">
            <v>0</v>
          </cell>
          <cell r="BA80">
            <v>0</v>
          </cell>
          <cell r="BB80">
            <v>0</v>
          </cell>
          <cell r="BC80">
            <v>0</v>
          </cell>
          <cell r="BD80">
            <v>0</v>
          </cell>
          <cell r="BE80" t="str">
            <v>Lầu 1, 207 Nguyễn Chí Thanh, P.12, Q.5</v>
          </cell>
          <cell r="BF80">
            <v>30</v>
          </cell>
          <cell r="BG80">
            <v>8</v>
          </cell>
          <cell r="BH80">
            <v>2001</v>
          </cell>
          <cell r="BI80">
            <v>7</v>
          </cell>
          <cell r="BJ80">
            <v>7</v>
          </cell>
          <cell r="BK80">
            <v>2025</v>
          </cell>
          <cell r="BL80" t="str">
            <v>7/7/2025</v>
          </cell>
        </row>
        <row r="81">
          <cell r="C81" t="str">
            <v>TRẦN THỊ HUYỀN LINH</v>
          </cell>
          <cell r="D81" t="str">
            <v>06/09/2003</v>
          </cell>
          <cell r="E81" t="str">
            <v>126 đường Nguyễn Văn Linh, Xã Cư Jut, tỉnh Lâm Đồng</v>
          </cell>
          <cell r="F81" t="str">
            <v>76/4/2B đường Lê Trọng Tấn, phường Tây Thạnh, quận Tân Phú, TP. HCM</v>
          </cell>
          <cell r="G81" t="str">
            <v>0768667153</v>
          </cell>
          <cell r="H81" t="str">
            <v>tranhuyenlinh693@gmail.com</v>
          </cell>
          <cell r="I81" t="str">
            <v>8810513029</v>
          </cell>
          <cell r="J81" t="str">
            <v>Chưa có</v>
          </cell>
          <cell r="K81" t="str">
            <v>067303007918</v>
          </cell>
          <cell r="L81" t="str">
            <v>04/9/2022</v>
          </cell>
          <cell r="M81" t="str">
            <v>Cục Cảnh sát quản lý hành chính về trật tự xã hội</v>
          </cell>
          <cell r="N81" t="str">
            <v>0768667153</v>
          </cell>
          <cell r="O81" t="str">
            <v>MB Bank</v>
          </cell>
          <cell r="P81" t="str">
            <v>24/7/2025</v>
          </cell>
          <cell r="Q81" t="str">
            <v>Thực tập sinh Marketing</v>
          </cell>
          <cell r="R81">
            <v>0</v>
          </cell>
          <cell r="S81">
            <v>0</v>
          </cell>
          <cell r="T81">
            <v>0</v>
          </cell>
          <cell r="U81">
            <v>0</v>
          </cell>
          <cell r="V81">
            <v>0</v>
          </cell>
          <cell r="W81" t="str">
            <v>Medigo</v>
          </cell>
          <cell r="X81" t="str">
            <v>Thực tập</v>
          </cell>
          <cell r="Y81" t="str">
            <v>Marketing</v>
          </cell>
          <cell r="Z81">
            <v>0</v>
          </cell>
          <cell r="AA81">
            <v>0</v>
          </cell>
          <cell r="AB81">
            <v>0</v>
          </cell>
          <cell r="AC81">
            <v>0</v>
          </cell>
          <cell r="AD81">
            <v>0</v>
          </cell>
          <cell r="AE81">
            <v>0</v>
          </cell>
          <cell r="AF81">
            <v>0</v>
          </cell>
          <cell r="AG81">
            <v>0</v>
          </cell>
          <cell r="AH81">
            <v>0</v>
          </cell>
          <cell r="AI81">
            <v>0</v>
          </cell>
          <cell r="AJ81">
            <v>0</v>
          </cell>
          <cell r="AK81">
            <v>0</v>
          </cell>
          <cell r="AL81">
            <v>0</v>
          </cell>
          <cell r="AM81">
            <v>1500000</v>
          </cell>
          <cell r="AN81">
            <v>1500000</v>
          </cell>
          <cell r="AO81">
            <v>0</v>
          </cell>
          <cell r="AP81">
            <v>0</v>
          </cell>
          <cell r="AQ81">
            <v>0</v>
          </cell>
          <cell r="AR81">
            <v>0</v>
          </cell>
          <cell r="AS81">
            <v>0</v>
          </cell>
          <cell r="AT81" t="str">
            <v>Nữ</v>
          </cell>
          <cell r="AU81">
            <v>0</v>
          </cell>
          <cell r="AV81">
            <v>0</v>
          </cell>
          <cell r="AW81">
            <v>0</v>
          </cell>
          <cell r="AX81">
            <v>0</v>
          </cell>
          <cell r="AY81">
            <v>0</v>
          </cell>
          <cell r="AZ81">
            <v>0</v>
          </cell>
          <cell r="BA81">
            <v>0</v>
          </cell>
          <cell r="BB81">
            <v>0</v>
          </cell>
          <cell r="BC81">
            <v>0</v>
          </cell>
          <cell r="BD81">
            <v>0</v>
          </cell>
          <cell r="BE81" t="str">
            <v>Lầu 1, 207 Nguyễn Chí Thanh, P.12, Q.5</v>
          </cell>
          <cell r="BF81">
            <v>6</v>
          </cell>
          <cell r="BG81">
            <v>9</v>
          </cell>
          <cell r="BH81">
            <v>2003</v>
          </cell>
          <cell r="BI81">
            <v>24</v>
          </cell>
          <cell r="BJ81">
            <v>7</v>
          </cell>
          <cell r="BK81">
            <v>2025</v>
          </cell>
          <cell r="BL81" t="str">
            <v>24/7/2025</v>
          </cell>
        </row>
        <row r="82">
          <cell r="C82" t="str">
            <v>TRẦN NGUYỄN KIỀU TRÂN</v>
          </cell>
          <cell r="D82" t="str">
            <v>31/05/2004</v>
          </cell>
          <cell r="E82" t="str">
            <v>Phú Thuận, Phú Thịnh, Tam Bình, Vĩnh Long</v>
          </cell>
          <cell r="F82" t="str">
            <v>Phước Lý, Cần Giuộc, Long An</v>
          </cell>
          <cell r="G82" t="str">
            <v>0326776914</v>
          </cell>
          <cell r="H82" t="str">
            <v>tnktrann315@gmail.com</v>
          </cell>
          <cell r="I82" t="str">
            <v>8651796650</v>
          </cell>
          <cell r="J82" t="str">
            <v>Chưa có</v>
          </cell>
          <cell r="K82" t="str">
            <v>086304002212</v>
          </cell>
          <cell r="L82" t="str">
            <v>09/06/2023</v>
          </cell>
          <cell r="M82" t="str">
            <v>Cục Trưởng Cục Cảnh sát QLHC về TTXH</v>
          </cell>
          <cell r="N82" t="str">
            <v>103876849798</v>
          </cell>
          <cell r="O82" t="str">
            <v>VietinBank</v>
          </cell>
          <cell r="P82" t="str">
            <v>11/08/2025</v>
          </cell>
          <cell r="Q82" t="str">
            <v>Thực tập sinh Marketing</v>
          </cell>
          <cell r="R82">
            <v>0</v>
          </cell>
          <cell r="S82">
            <v>0</v>
          </cell>
          <cell r="T82">
            <v>0</v>
          </cell>
          <cell r="U82">
            <v>0</v>
          </cell>
          <cell r="V82">
            <v>0</v>
          </cell>
          <cell r="W82" t="str">
            <v>Medigo</v>
          </cell>
          <cell r="X82" t="str">
            <v>Thực tập</v>
          </cell>
          <cell r="Y82" t="str">
            <v>Marketing</v>
          </cell>
          <cell r="Z82">
            <v>0</v>
          </cell>
          <cell r="AA82">
            <v>0</v>
          </cell>
          <cell r="AB82">
            <v>0</v>
          </cell>
          <cell r="AC82">
            <v>0</v>
          </cell>
          <cell r="AD82">
            <v>0</v>
          </cell>
          <cell r="AE82">
            <v>0</v>
          </cell>
          <cell r="AF82">
            <v>0</v>
          </cell>
          <cell r="AG82">
            <v>0</v>
          </cell>
          <cell r="AH82">
            <v>0</v>
          </cell>
          <cell r="AI82">
            <v>0</v>
          </cell>
          <cell r="AJ82">
            <v>0</v>
          </cell>
          <cell r="AK82">
            <v>0</v>
          </cell>
          <cell r="AL82">
            <v>0</v>
          </cell>
          <cell r="AM82">
            <v>1500000</v>
          </cell>
          <cell r="AN82">
            <v>1500000</v>
          </cell>
          <cell r="AO82">
            <v>0</v>
          </cell>
          <cell r="AP82">
            <v>0</v>
          </cell>
          <cell r="AQ82">
            <v>0</v>
          </cell>
          <cell r="AR82">
            <v>0</v>
          </cell>
          <cell r="AS82">
            <v>0</v>
          </cell>
          <cell r="AT82" t="str">
            <v>Nữ</v>
          </cell>
          <cell r="AU82">
            <v>0</v>
          </cell>
          <cell r="AV82">
            <v>0</v>
          </cell>
          <cell r="AW82">
            <v>0</v>
          </cell>
          <cell r="AX82">
            <v>0</v>
          </cell>
          <cell r="AY82">
            <v>0</v>
          </cell>
          <cell r="AZ82">
            <v>0</v>
          </cell>
          <cell r="BA82">
            <v>0</v>
          </cell>
          <cell r="BB82">
            <v>0</v>
          </cell>
          <cell r="BC82">
            <v>0</v>
          </cell>
          <cell r="BD82">
            <v>0</v>
          </cell>
          <cell r="BE82" t="str">
            <v>Lầu 1, 207 Nguyễn Chí Thanh, P.12, Q.5</v>
          </cell>
          <cell r="BF82">
            <v>31</v>
          </cell>
          <cell r="BG82">
            <v>5</v>
          </cell>
          <cell r="BH82">
            <v>2004</v>
          </cell>
          <cell r="BI82">
            <v>11</v>
          </cell>
          <cell r="BJ82">
            <v>8</v>
          </cell>
          <cell r="BK82">
            <v>2025</v>
          </cell>
          <cell r="BL82" t="str">
            <v>11/8/2025</v>
          </cell>
        </row>
        <row r="83">
          <cell r="C83" t="str">
            <v>NGUYỄN TRƯỜNG PHÚ</v>
          </cell>
          <cell r="D83" t="str">
            <v>13/12/2004</v>
          </cell>
          <cell r="E83" t="str">
            <v>Ấp Đông Lợi A, xã Đông Phước, huyện Châu Thành, tỉnh Cần Thơ</v>
          </cell>
          <cell r="F83" t="str">
            <v>11 Nguyễn Hữu Dật, phường Tây Thạnh, quận Tân Phú, TPHCM</v>
          </cell>
          <cell r="G83" t="str">
            <v>0962129385</v>
          </cell>
          <cell r="H83" t="str">
            <v>truongphu131204@gmail.com</v>
          </cell>
          <cell r="I83" t="str">
            <v>079204037509</v>
          </cell>
          <cell r="J83" t="str">
            <v>Mã số Bảo hiểm xã hội</v>
          </cell>
          <cell r="K83" t="str">
            <v>079204037509</v>
          </cell>
          <cell r="L83" t="str">
            <v>01/05/2021</v>
          </cell>
          <cell r="M83" t="str">
            <v>Cục Trưởng Cục Cảnh Sát</v>
          </cell>
          <cell r="N83" t="str">
            <v>73710000566432</v>
          </cell>
          <cell r="O83" t="str">
            <v>BIDV bank</v>
          </cell>
          <cell r="P83" t="str">
            <v>11/8/2025</v>
          </cell>
          <cell r="Q83" t="str">
            <v>Thực tập sinh Marketing</v>
          </cell>
          <cell r="R83">
            <v>0</v>
          </cell>
          <cell r="S83">
            <v>0</v>
          </cell>
          <cell r="T83">
            <v>0</v>
          </cell>
          <cell r="U83">
            <v>0</v>
          </cell>
          <cell r="V83">
            <v>0</v>
          </cell>
          <cell r="W83" t="str">
            <v>Medigo</v>
          </cell>
          <cell r="X83" t="str">
            <v>Thực tập</v>
          </cell>
          <cell r="Y83" t="str">
            <v>Marketing</v>
          </cell>
          <cell r="Z83">
            <v>0</v>
          </cell>
          <cell r="AA83">
            <v>0</v>
          </cell>
          <cell r="AB83">
            <v>0</v>
          </cell>
          <cell r="AC83">
            <v>0</v>
          </cell>
          <cell r="AD83">
            <v>0</v>
          </cell>
          <cell r="AE83">
            <v>0</v>
          </cell>
          <cell r="AF83">
            <v>0</v>
          </cell>
          <cell r="AG83">
            <v>0</v>
          </cell>
          <cell r="AH83">
            <v>0</v>
          </cell>
          <cell r="AI83">
            <v>0</v>
          </cell>
          <cell r="AJ83">
            <v>0</v>
          </cell>
          <cell r="AK83">
            <v>0</v>
          </cell>
          <cell r="AL83">
            <v>0</v>
          </cell>
          <cell r="AM83">
            <v>1500000</v>
          </cell>
          <cell r="AN83">
            <v>1500000</v>
          </cell>
          <cell r="AO83">
            <v>0</v>
          </cell>
          <cell r="AP83">
            <v>0</v>
          </cell>
          <cell r="AQ83">
            <v>0</v>
          </cell>
          <cell r="AR83">
            <v>0</v>
          </cell>
          <cell r="AS83">
            <v>0</v>
          </cell>
          <cell r="AT83" t="str">
            <v>Nam</v>
          </cell>
          <cell r="AU83">
            <v>0</v>
          </cell>
          <cell r="AV83">
            <v>0</v>
          </cell>
          <cell r="AW83">
            <v>0</v>
          </cell>
          <cell r="AX83">
            <v>0</v>
          </cell>
          <cell r="AY83">
            <v>0</v>
          </cell>
          <cell r="AZ83">
            <v>0</v>
          </cell>
          <cell r="BA83">
            <v>0</v>
          </cell>
          <cell r="BB83">
            <v>0</v>
          </cell>
          <cell r="BC83">
            <v>0</v>
          </cell>
          <cell r="BD83">
            <v>0</v>
          </cell>
          <cell r="BE83" t="str">
            <v>Lầu 1, 207 Nguyễn Chí Thanh, P.12, Q.5</v>
          </cell>
          <cell r="BF83">
            <v>13</v>
          </cell>
          <cell r="BG83">
            <v>12</v>
          </cell>
          <cell r="BH83">
            <v>2004</v>
          </cell>
          <cell r="BI83">
            <v>11</v>
          </cell>
          <cell r="BJ83">
            <v>8</v>
          </cell>
          <cell r="BK83">
            <v>2025</v>
          </cell>
          <cell r="BL83" t="str">
            <v>11/8/2025</v>
          </cell>
        </row>
        <row r="84">
          <cell r="C84" t="str">
            <v>NGUYỄN THỊ XUÂN HUỲNH</v>
          </cell>
          <cell r="D84" t="str">
            <v>05/11/2004</v>
          </cell>
          <cell r="E84" t="str">
            <v>39A/4, Ấp 4, Xã Sơn Đông, TP. Bến Tre, Tỉnh Bến Tre</v>
          </cell>
          <cell r="F84" t="str">
            <v>551 Lê Văn Quới, P. Bình Trị Đông A, Q. Bình Tân, TP. Hồ Chí Minh</v>
          </cell>
          <cell r="G84" t="str">
            <v>0914786693</v>
          </cell>
          <cell r="H84" t="str">
            <v>huynh0914786693@gmail.com</v>
          </cell>
          <cell r="I84" t="str">
            <v>8868127574</v>
          </cell>
          <cell r="J84">
            <v>8322744004</v>
          </cell>
          <cell r="K84" t="str">
            <v>089304009705</v>
          </cell>
          <cell r="L84" t="str">
            <v>15/04/2022</v>
          </cell>
          <cell r="M84" t="str">
            <v>Tỉnh Bến Tre</v>
          </cell>
          <cell r="N84" t="str">
            <v>1054357091</v>
          </cell>
          <cell r="O84" t="str">
            <v>Vietcombank</v>
          </cell>
          <cell r="P84" t="str">
            <v>11/08/2025</v>
          </cell>
          <cell r="Q84" t="str">
            <v>Thực tập sinh Marketing</v>
          </cell>
          <cell r="R84">
            <v>0</v>
          </cell>
          <cell r="S84">
            <v>0</v>
          </cell>
          <cell r="T84">
            <v>0</v>
          </cell>
          <cell r="U84">
            <v>0</v>
          </cell>
          <cell r="V84">
            <v>0</v>
          </cell>
          <cell r="W84" t="str">
            <v>Medigo</v>
          </cell>
          <cell r="X84" t="str">
            <v>Thực tập</v>
          </cell>
          <cell r="Y84" t="str">
            <v>Marketing</v>
          </cell>
          <cell r="Z84">
            <v>0</v>
          </cell>
          <cell r="AA84">
            <v>0</v>
          </cell>
          <cell r="AB84">
            <v>0</v>
          </cell>
          <cell r="AC84">
            <v>0</v>
          </cell>
          <cell r="AD84">
            <v>0</v>
          </cell>
          <cell r="AE84">
            <v>0</v>
          </cell>
          <cell r="AF84">
            <v>0</v>
          </cell>
          <cell r="AG84">
            <v>0</v>
          </cell>
          <cell r="AH84">
            <v>0</v>
          </cell>
          <cell r="AI84">
            <v>0</v>
          </cell>
          <cell r="AJ84">
            <v>0</v>
          </cell>
          <cell r="AK84">
            <v>0</v>
          </cell>
          <cell r="AL84">
            <v>0</v>
          </cell>
          <cell r="AM84">
            <v>1500000</v>
          </cell>
          <cell r="AN84">
            <v>1500000</v>
          </cell>
          <cell r="AO84">
            <v>0</v>
          </cell>
          <cell r="AP84">
            <v>0</v>
          </cell>
          <cell r="AQ84">
            <v>0</v>
          </cell>
          <cell r="AR84">
            <v>0</v>
          </cell>
          <cell r="AS84">
            <v>0</v>
          </cell>
          <cell r="AT84" t="str">
            <v>Nữ</v>
          </cell>
          <cell r="AU84">
            <v>0</v>
          </cell>
          <cell r="AV84">
            <v>0</v>
          </cell>
          <cell r="AW84">
            <v>0</v>
          </cell>
          <cell r="AX84">
            <v>0</v>
          </cell>
          <cell r="AY84">
            <v>0</v>
          </cell>
          <cell r="AZ84">
            <v>0</v>
          </cell>
          <cell r="BA84">
            <v>0</v>
          </cell>
          <cell r="BB84">
            <v>0</v>
          </cell>
          <cell r="BC84">
            <v>0</v>
          </cell>
          <cell r="BD84">
            <v>0</v>
          </cell>
          <cell r="BE84" t="str">
            <v>Lầu 1, 207 Nguyễn Chí Thanh, P.12, Q.5</v>
          </cell>
          <cell r="BF84">
            <v>5</v>
          </cell>
          <cell r="BG84">
            <v>11</v>
          </cell>
          <cell r="BH84">
            <v>2004</v>
          </cell>
          <cell r="BI84">
            <v>11</v>
          </cell>
          <cell r="BJ84">
            <v>8</v>
          </cell>
          <cell r="BK84">
            <v>2025</v>
          </cell>
          <cell r="BL84" t="str">
            <v>11/8/2025</v>
          </cell>
        </row>
        <row r="85">
          <cell r="C85" t="str">
            <v>LÊ DUY ĐAN</v>
          </cell>
          <cell r="D85" t="str">
            <v>23/02/2003</v>
          </cell>
          <cell r="E85" t="str">
            <v>214B Nguyễn Trãi Quận 1 Tp. Hồ Chí Minh</v>
          </cell>
          <cell r="F85" t="str">
            <v>214B Nguyễn Trãi Quận 1 Tp. Hồ Chí Minh</v>
          </cell>
          <cell r="G85" t="str">
            <v>0978963683</v>
          </cell>
          <cell r="H85" t="str">
            <v>leduydan06@gmail.com</v>
          </cell>
          <cell r="I85">
            <v>0</v>
          </cell>
          <cell r="J85">
            <v>0</v>
          </cell>
          <cell r="K85" t="str">
            <v>075203013132</v>
          </cell>
          <cell r="L85" t="str">
            <v>06/09/2021</v>
          </cell>
          <cell r="M85" t="str">
            <v>Cục Cảnh Sát</v>
          </cell>
          <cell r="N85">
            <v>9323022003</v>
          </cell>
          <cell r="O85" t="str">
            <v>MB Bank</v>
          </cell>
          <cell r="P85" t="str">
            <v>03/11/2025</v>
          </cell>
          <cell r="Q85" t="str">
            <v>Thực Tập Sinh Marketing</v>
          </cell>
          <cell r="R85">
            <v>0</v>
          </cell>
          <cell r="S85">
            <v>0</v>
          </cell>
          <cell r="T85">
            <v>0</v>
          </cell>
          <cell r="U85">
            <v>0</v>
          </cell>
          <cell r="V85">
            <v>0</v>
          </cell>
          <cell r="W85" t="str">
            <v>Medigo</v>
          </cell>
          <cell r="X85" t="str">
            <v>Thực tập</v>
          </cell>
          <cell r="Y85" t="str">
            <v>Marketing</v>
          </cell>
          <cell r="Z85">
            <v>0</v>
          </cell>
          <cell r="AA85">
            <v>0</v>
          </cell>
          <cell r="AB85">
            <v>0</v>
          </cell>
          <cell r="AC85">
            <v>0</v>
          </cell>
          <cell r="AD85">
            <v>0</v>
          </cell>
          <cell r="AE85">
            <v>0</v>
          </cell>
          <cell r="AF85">
            <v>0</v>
          </cell>
          <cell r="AG85">
            <v>0</v>
          </cell>
          <cell r="AH85">
            <v>0</v>
          </cell>
          <cell r="AI85">
            <v>0</v>
          </cell>
          <cell r="AJ85">
            <v>0</v>
          </cell>
          <cell r="AK85">
            <v>0</v>
          </cell>
          <cell r="AL85">
            <v>0</v>
          </cell>
          <cell r="AM85">
            <v>1500000</v>
          </cell>
          <cell r="AN85">
            <v>1500000</v>
          </cell>
          <cell r="AO85">
            <v>0</v>
          </cell>
          <cell r="AP85">
            <v>0</v>
          </cell>
          <cell r="AQ85">
            <v>0</v>
          </cell>
          <cell r="AR85">
            <v>0</v>
          </cell>
          <cell r="AS85">
            <v>0</v>
          </cell>
          <cell r="AT85" t="str">
            <v>Nam</v>
          </cell>
          <cell r="AU85">
            <v>0</v>
          </cell>
          <cell r="AV85">
            <v>0</v>
          </cell>
          <cell r="AW85">
            <v>0</v>
          </cell>
          <cell r="AX85">
            <v>0</v>
          </cell>
          <cell r="AY85">
            <v>0</v>
          </cell>
          <cell r="AZ85">
            <v>0</v>
          </cell>
          <cell r="BA85">
            <v>0</v>
          </cell>
          <cell r="BB85">
            <v>0</v>
          </cell>
          <cell r="BC85">
            <v>0</v>
          </cell>
          <cell r="BD85">
            <v>0</v>
          </cell>
          <cell r="BE85" t="str">
            <v>Lầu 1, 207 Nguyễn Chí Thanh, P.12, Q.5</v>
          </cell>
          <cell r="BF85">
            <v>23</v>
          </cell>
          <cell r="BG85">
            <v>2</v>
          </cell>
          <cell r="BH85">
            <v>2003</v>
          </cell>
          <cell r="BI85">
            <v>3</v>
          </cell>
          <cell r="BJ85">
            <v>11</v>
          </cell>
          <cell r="BK85">
            <v>2025</v>
          </cell>
          <cell r="BL85" t="str">
            <v>3/11/2025</v>
          </cell>
        </row>
        <row r="86">
          <cell r="C86" t="str">
            <v>PHẠM LÊ HUY</v>
          </cell>
          <cell r="D86" t="str">
            <v>03/7/1990</v>
          </cell>
          <cell r="E86" t="str">
            <v>B51 Nguyễn Trãi, phường Cầu Ông Lãnh, tp Hồ Chí Minh</v>
          </cell>
          <cell r="F86" t="str">
            <v>B51 Nguyễn Trãi, phường Cầu Ông Lãnh, tp Hồ Chí Minh</v>
          </cell>
          <cell r="G86" t="str">
            <v>0932441929</v>
          </cell>
          <cell r="H86" t="str">
            <v>huyphamanim@gmail.com</v>
          </cell>
          <cell r="I86" t="str">
            <v>049090018520</v>
          </cell>
          <cell r="J86">
            <v>7915230062</v>
          </cell>
          <cell r="K86" t="str">
            <v>049090018520</v>
          </cell>
          <cell r="L86" t="str">
            <v>06/2/2023</v>
          </cell>
          <cell r="M86" t="str">
            <v>Cục trưởng cục cảnh sát quản lý hành chính về trật tự xã hội</v>
          </cell>
          <cell r="N86" t="str">
            <v>102867155097</v>
          </cell>
          <cell r="O86" t="str">
            <v>Vietin bank</v>
          </cell>
          <cell r="P86" t="str">
            <v>06/10/2025</v>
          </cell>
          <cell r="Q86" t="str">
            <v>Video Editor</v>
          </cell>
          <cell r="R86">
            <v>0</v>
          </cell>
          <cell r="S86">
            <v>0</v>
          </cell>
          <cell r="T86">
            <v>0</v>
          </cell>
          <cell r="U86">
            <v>0</v>
          </cell>
          <cell r="V86">
            <v>0</v>
          </cell>
          <cell r="W86" t="str">
            <v>Medigo</v>
          </cell>
          <cell r="X86" t="str">
            <v>thử việc</v>
          </cell>
          <cell r="Y86" t="str">
            <v>Marketing</v>
          </cell>
          <cell r="Z86">
            <v>0</v>
          </cell>
          <cell r="AA86">
            <v>0</v>
          </cell>
          <cell r="AB86">
            <v>0</v>
          </cell>
          <cell r="AC86">
            <v>0</v>
          </cell>
          <cell r="AD86">
            <v>0</v>
          </cell>
          <cell r="AE86" t="str">
            <v>2 tháng</v>
          </cell>
          <cell r="AF86" t="str">
            <v>06/10/2025</v>
          </cell>
          <cell r="AG86" t="str">
            <v>06/12/2025</v>
          </cell>
          <cell r="AH86" t="str">
            <v>thử việc</v>
          </cell>
          <cell r="AI86">
            <v>0</v>
          </cell>
          <cell r="AJ86">
            <v>0</v>
          </cell>
          <cell r="AK86">
            <v>0</v>
          </cell>
          <cell r="AL86">
            <v>0</v>
          </cell>
          <cell r="AM86">
            <v>15000000</v>
          </cell>
          <cell r="AN86">
            <v>12750000</v>
          </cell>
          <cell r="AO86" t="str">
            <v>Gross</v>
          </cell>
          <cell r="AP86">
            <v>5310000</v>
          </cell>
          <cell r="AQ86">
            <v>7440000</v>
          </cell>
          <cell r="AR86" t="str">
            <v>bảy triệu bốn trăm bốn mươi ngàn đồng</v>
          </cell>
          <cell r="AS86">
            <v>0</v>
          </cell>
          <cell r="AT86" t="str">
            <v>Nam</v>
          </cell>
          <cell r="AU86">
            <v>0</v>
          </cell>
          <cell r="AV86">
            <v>0</v>
          </cell>
          <cell r="AW86">
            <v>0</v>
          </cell>
          <cell r="AX86">
            <v>0</v>
          </cell>
          <cell r="AY86">
            <v>0</v>
          </cell>
          <cell r="AZ86">
            <v>0</v>
          </cell>
          <cell r="BA86">
            <v>0</v>
          </cell>
          <cell r="BB86">
            <v>0</v>
          </cell>
          <cell r="BC86">
            <v>0</v>
          </cell>
          <cell r="BD86">
            <v>0</v>
          </cell>
          <cell r="BE86" t="str">
            <v>Lầu 1, 207 Nguyễn Chí Thanh, P.12, Q.5</v>
          </cell>
          <cell r="BF86">
            <v>3</v>
          </cell>
          <cell r="BG86">
            <v>7</v>
          </cell>
          <cell r="BH86">
            <v>1990</v>
          </cell>
          <cell r="BI86">
            <v>6</v>
          </cell>
          <cell r="BJ86">
            <v>10</v>
          </cell>
          <cell r="BK86">
            <v>2025</v>
          </cell>
          <cell r="BL86" t="str">
            <v>6/10/2025</v>
          </cell>
        </row>
        <row r="87">
          <cell r="C87" t="str">
            <v>NGÔ NHỰT DUY</v>
          </cell>
          <cell r="D87" t="str">
            <v>03/06/2004</v>
          </cell>
          <cell r="E87" t="str">
            <v>Khóm 1, xã Cái Nước, tỉnh Cà Mau</v>
          </cell>
          <cell r="F87" t="str">
            <v>94/39 Vườn Lài, khu phố 6, phường An Phú Đông, tp.HCM</v>
          </cell>
          <cell r="G87" t="str">
            <v>0854690068</v>
          </cell>
          <cell r="H87" t="str">
            <v>ngoduy0306@gmail.com</v>
          </cell>
          <cell r="I87" t="str">
            <v>8779465395</v>
          </cell>
          <cell r="J87" t="str">
            <v>9621909787</v>
          </cell>
          <cell r="K87" t="str">
            <v>096204002409</v>
          </cell>
          <cell r="L87" t="str">
            <v>23/05/2022</v>
          </cell>
          <cell r="M87" t="str">
            <v>Cục trưởng cục cảnh sát quản lý hành chính về trật tự xã hội</v>
          </cell>
          <cell r="N87" t="str">
            <v>333366220044</v>
          </cell>
          <cell r="O87" t="str">
            <v>Techcombank</v>
          </cell>
          <cell r="P87" t="str">
            <v>06/11/2025</v>
          </cell>
          <cell r="Q87" t="str">
            <v>Thực tập sinh Marketing</v>
          </cell>
          <cell r="R87">
            <v>0</v>
          </cell>
          <cell r="S87">
            <v>0</v>
          </cell>
          <cell r="T87">
            <v>0</v>
          </cell>
          <cell r="U87">
            <v>0</v>
          </cell>
          <cell r="V87">
            <v>0</v>
          </cell>
          <cell r="W87" t="str">
            <v>Medigo</v>
          </cell>
          <cell r="X87" t="str">
            <v>Thực tập</v>
          </cell>
          <cell r="Y87" t="str">
            <v>Marketing</v>
          </cell>
          <cell r="Z87" t="str">
            <v>06/11/2025</v>
          </cell>
          <cell r="AA87">
            <v>0</v>
          </cell>
          <cell r="AB87">
            <v>0</v>
          </cell>
          <cell r="AC87">
            <v>0</v>
          </cell>
          <cell r="AD87">
            <v>0</v>
          </cell>
          <cell r="AE87">
            <v>0</v>
          </cell>
          <cell r="AF87">
            <v>0</v>
          </cell>
          <cell r="AG87">
            <v>0</v>
          </cell>
          <cell r="AH87">
            <v>0</v>
          </cell>
          <cell r="AI87">
            <v>0</v>
          </cell>
          <cell r="AJ87">
            <v>0</v>
          </cell>
          <cell r="AK87">
            <v>0</v>
          </cell>
          <cell r="AL87">
            <v>0</v>
          </cell>
          <cell r="AM87">
            <v>3000000</v>
          </cell>
          <cell r="AN87">
            <v>3000000</v>
          </cell>
          <cell r="AO87">
            <v>0</v>
          </cell>
          <cell r="AP87">
            <v>0</v>
          </cell>
          <cell r="AQ87">
            <v>0</v>
          </cell>
          <cell r="AR87">
            <v>0</v>
          </cell>
          <cell r="AS87">
            <v>0</v>
          </cell>
          <cell r="AT87" t="str">
            <v>Nam</v>
          </cell>
          <cell r="AU87">
            <v>0</v>
          </cell>
          <cell r="AV87">
            <v>0</v>
          </cell>
          <cell r="AW87">
            <v>0</v>
          </cell>
          <cell r="AX87">
            <v>0</v>
          </cell>
          <cell r="AY87">
            <v>0</v>
          </cell>
          <cell r="AZ87">
            <v>0</v>
          </cell>
          <cell r="BA87">
            <v>0</v>
          </cell>
          <cell r="BB87">
            <v>0</v>
          </cell>
          <cell r="BC87">
            <v>0</v>
          </cell>
          <cell r="BD87">
            <v>0</v>
          </cell>
          <cell r="BE87" t="str">
            <v>Lầu 1, 207 Nguyễn Chí Thanh, P.12, Q.5</v>
          </cell>
          <cell r="BF87">
            <v>3</v>
          </cell>
          <cell r="BG87">
            <v>6</v>
          </cell>
          <cell r="BH87">
            <v>2004</v>
          </cell>
          <cell r="BI87">
            <v>6</v>
          </cell>
          <cell r="BJ87">
            <v>10</v>
          </cell>
          <cell r="BK87">
            <v>2025</v>
          </cell>
          <cell r="BL87" t="str">
            <v>6/10/2025</v>
          </cell>
        </row>
        <row r="88">
          <cell r="C88" t="str">
            <v>PHẠM GIA HUY</v>
          </cell>
          <cell r="D88" t="str">
            <v>23/6/2004</v>
          </cell>
          <cell r="E88" t="str">
            <v>137 đường 11, Phước Bình, TP Thủ Đức</v>
          </cell>
          <cell r="F88" t="str">
            <v>68/44 Tân Thới Hiệp 29 Quận 12</v>
          </cell>
          <cell r="G88" t="str">
            <v>0827817837</v>
          </cell>
          <cell r="H88" t="str">
            <v>Phamhuy23062399@gmail.com</v>
          </cell>
          <cell r="I88" t="str">
            <v>072204006239</v>
          </cell>
          <cell r="J88">
            <v>0</v>
          </cell>
          <cell r="K88" t="str">
            <v>072204006239</v>
          </cell>
          <cell r="L88" t="str">
            <v>18/9/2022</v>
          </cell>
          <cell r="M88" t="str">
            <v>Thành Phố Hồ Chí Minh</v>
          </cell>
          <cell r="N88" t="str">
            <v>9021898745045</v>
          </cell>
          <cell r="O88" t="str">
            <v>Bản Việt Bank</v>
          </cell>
          <cell r="P88" t="str">
            <v>20/10/2025</v>
          </cell>
          <cell r="Q88" t="str">
            <v>Thực tập sinh Marketing</v>
          </cell>
          <cell r="R88">
            <v>0</v>
          </cell>
          <cell r="S88">
            <v>0</v>
          </cell>
          <cell r="T88">
            <v>0</v>
          </cell>
          <cell r="U88">
            <v>0</v>
          </cell>
          <cell r="V88">
            <v>0</v>
          </cell>
          <cell r="W88" t="str">
            <v>Medigo</v>
          </cell>
          <cell r="X88" t="str">
            <v>Thực tập</v>
          </cell>
          <cell r="Y88" t="str">
            <v>Marketing</v>
          </cell>
          <cell r="Z88">
            <v>0</v>
          </cell>
          <cell r="AA88">
            <v>0</v>
          </cell>
          <cell r="AB88">
            <v>0</v>
          </cell>
          <cell r="AC88">
            <v>0</v>
          </cell>
          <cell r="AD88">
            <v>0</v>
          </cell>
          <cell r="AE88">
            <v>0</v>
          </cell>
          <cell r="AF88" t="str">
            <v>20/10/2025</v>
          </cell>
          <cell r="AG88">
            <v>0</v>
          </cell>
          <cell r="AH88">
            <v>0</v>
          </cell>
          <cell r="AI88">
            <v>0</v>
          </cell>
          <cell r="AJ88">
            <v>0</v>
          </cell>
          <cell r="AK88">
            <v>0</v>
          </cell>
          <cell r="AL88">
            <v>0</v>
          </cell>
          <cell r="AM88">
            <v>1500000</v>
          </cell>
          <cell r="AN88">
            <v>1500000</v>
          </cell>
          <cell r="AO88">
            <v>0</v>
          </cell>
          <cell r="AP88">
            <v>0</v>
          </cell>
          <cell r="AQ88">
            <v>0</v>
          </cell>
          <cell r="AR88">
            <v>0</v>
          </cell>
          <cell r="AS88">
            <v>0</v>
          </cell>
          <cell r="AT88" t="str">
            <v>Nam</v>
          </cell>
          <cell r="AU88">
            <v>0</v>
          </cell>
          <cell r="AV88">
            <v>0</v>
          </cell>
          <cell r="AW88">
            <v>0</v>
          </cell>
          <cell r="AX88">
            <v>0</v>
          </cell>
          <cell r="AY88">
            <v>0</v>
          </cell>
          <cell r="AZ88">
            <v>0</v>
          </cell>
          <cell r="BA88">
            <v>0</v>
          </cell>
          <cell r="BB88">
            <v>0</v>
          </cell>
          <cell r="BC88">
            <v>0</v>
          </cell>
          <cell r="BD88">
            <v>0</v>
          </cell>
          <cell r="BE88" t="str">
            <v>Lầu 1, 207 Nguyễn Chí Thanh, P.12, Q.5</v>
          </cell>
          <cell r="BF88">
            <v>23</v>
          </cell>
          <cell r="BG88">
            <v>6</v>
          </cell>
          <cell r="BH88">
            <v>2004</v>
          </cell>
          <cell r="BI88">
            <v>20</v>
          </cell>
          <cell r="BJ88">
            <v>10</v>
          </cell>
          <cell r="BK88">
            <v>2025</v>
          </cell>
          <cell r="BL88" t="str">
            <v>20/10/2025</v>
          </cell>
        </row>
        <row r="89">
          <cell r="C89" t="str">
            <v>PHẠM NGUYỄN XUÂN MAI</v>
          </cell>
          <cell r="D89" t="str">
            <v>27/3/2005</v>
          </cell>
          <cell r="E89" t="str">
            <v>532 Đoàn Văn Bơ, Phường 14, Quận 4, TP. Hồ Chí Minh</v>
          </cell>
          <cell r="F89" t="str">
            <v>55 tổ 8, khu phố Tân Mai 2, Phước Tân, Đồng Nai</v>
          </cell>
          <cell r="G89" t="str">
            <v>0363050127</v>
          </cell>
          <cell r="H89" t="str">
            <v>mai763635@gmail.com</v>
          </cell>
          <cell r="I89">
            <v>0</v>
          </cell>
          <cell r="J89">
            <v>0</v>
          </cell>
          <cell r="K89" t="str">
            <v>0793050260</v>
          </cell>
          <cell r="L89" t="str">
            <v>13/01/2022</v>
          </cell>
          <cell r="M89" t="str">
            <v>CTCCSQLHCVTTXH</v>
          </cell>
          <cell r="N89" t="str">
            <v>9355614602</v>
          </cell>
          <cell r="O89" t="str">
            <v>vietcombank</v>
          </cell>
          <cell r="P89" t="str">
            <v>10/11/2025</v>
          </cell>
          <cell r="Q89" t="str">
            <v>Thực tập sinh Marketing</v>
          </cell>
          <cell r="R89">
            <v>0</v>
          </cell>
          <cell r="S89">
            <v>0</v>
          </cell>
          <cell r="T89">
            <v>0</v>
          </cell>
          <cell r="U89">
            <v>0</v>
          </cell>
          <cell r="V89">
            <v>0</v>
          </cell>
          <cell r="W89" t="str">
            <v>Medigo</v>
          </cell>
          <cell r="X89" t="str">
            <v>Thực tập</v>
          </cell>
          <cell r="Y89" t="str">
            <v>Marketing</v>
          </cell>
          <cell r="Z89">
            <v>0</v>
          </cell>
          <cell r="AA89">
            <v>0</v>
          </cell>
          <cell r="AB89">
            <v>0</v>
          </cell>
          <cell r="AC89">
            <v>0</v>
          </cell>
          <cell r="AD89">
            <v>0</v>
          </cell>
          <cell r="AE89">
            <v>0</v>
          </cell>
          <cell r="AF89">
            <v>0</v>
          </cell>
          <cell r="AG89">
            <v>0</v>
          </cell>
          <cell r="AH89">
            <v>0</v>
          </cell>
          <cell r="AI89">
            <v>0</v>
          </cell>
          <cell r="AJ89">
            <v>0</v>
          </cell>
          <cell r="AK89">
            <v>0</v>
          </cell>
          <cell r="AL89">
            <v>0</v>
          </cell>
          <cell r="AM89">
            <v>1500000</v>
          </cell>
          <cell r="AN89">
            <v>1500000</v>
          </cell>
          <cell r="AO89">
            <v>0</v>
          </cell>
          <cell r="AP89">
            <v>0</v>
          </cell>
          <cell r="AQ89">
            <v>0</v>
          </cell>
          <cell r="AR89">
            <v>0</v>
          </cell>
          <cell r="AS89">
            <v>0</v>
          </cell>
          <cell r="AT89" t="str">
            <v>Nữ</v>
          </cell>
          <cell r="AU89">
            <v>0</v>
          </cell>
          <cell r="AV89">
            <v>0</v>
          </cell>
          <cell r="AW89">
            <v>0</v>
          </cell>
          <cell r="AX89">
            <v>0</v>
          </cell>
          <cell r="AY89">
            <v>0</v>
          </cell>
          <cell r="AZ89">
            <v>0</v>
          </cell>
          <cell r="BA89">
            <v>0</v>
          </cell>
          <cell r="BB89">
            <v>0</v>
          </cell>
          <cell r="BC89">
            <v>0</v>
          </cell>
          <cell r="BD89">
            <v>0</v>
          </cell>
          <cell r="BE89" t="str">
            <v>Lầu 1, 207 Nguyễn Chí Thanh, P.12, Q.5</v>
          </cell>
          <cell r="BF89">
            <v>27</v>
          </cell>
          <cell r="BG89">
            <v>3</v>
          </cell>
          <cell r="BH89">
            <v>2025</v>
          </cell>
          <cell r="BI89">
            <v>10</v>
          </cell>
          <cell r="BJ89">
            <v>11</v>
          </cell>
          <cell r="BK89">
            <v>2025</v>
          </cell>
          <cell r="BL89" t="str">
            <v>10/11/2025</v>
          </cell>
        </row>
        <row r="90">
          <cell r="C90" t="str">
            <v>NGHIÊM THỊ OANH THƯ</v>
          </cell>
          <cell r="D90" t="str">
            <v>03/11/2000</v>
          </cell>
          <cell r="E90" t="str">
            <v>116b, Nguyên Khiết, Hồng Hà, Hà Nội</v>
          </cell>
          <cell r="F90" t="str">
            <v>116b, Nguyên Khiết, Hồng Hà, Hà Nội</v>
          </cell>
          <cell r="G90" t="str">
            <v>0966600737</v>
          </cell>
          <cell r="H90" t="str">
            <v>oanhthunghiem@gmail.com</v>
          </cell>
          <cell r="I90">
            <v>0</v>
          </cell>
          <cell r="J90">
            <v>0</v>
          </cell>
          <cell r="K90" t="str">
            <v>01300001413</v>
          </cell>
          <cell r="L90" t="str">
            <v>01/10/2025</v>
          </cell>
          <cell r="M90" t="str">
            <v>Bộ Công An</v>
          </cell>
          <cell r="N90" t="str">
            <v>2491926401</v>
          </cell>
          <cell r="O90" t="str">
            <v>TP Bank</v>
          </cell>
          <cell r="P90" t="str">
            <v>12/11/2025</v>
          </cell>
          <cell r="Q90" t="str">
            <v>Cộng tác viên nhập liệu</v>
          </cell>
          <cell r="R90">
            <v>0</v>
          </cell>
          <cell r="S90">
            <v>0</v>
          </cell>
          <cell r="T90">
            <v>0</v>
          </cell>
          <cell r="U90">
            <v>0</v>
          </cell>
          <cell r="V90">
            <v>0</v>
          </cell>
          <cell r="W90" t="str">
            <v>Medigo</v>
          </cell>
          <cell r="X90" t="str">
            <v>Thực tập</v>
          </cell>
          <cell r="Y90" t="str">
            <v>Marketing</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t="str">
            <v>Nữ</v>
          </cell>
          <cell r="AU90">
            <v>0</v>
          </cell>
          <cell r="AV90">
            <v>0</v>
          </cell>
          <cell r="AW90">
            <v>0</v>
          </cell>
          <cell r="AX90">
            <v>0</v>
          </cell>
          <cell r="AY90">
            <v>0</v>
          </cell>
          <cell r="AZ90">
            <v>0</v>
          </cell>
          <cell r="BA90">
            <v>0</v>
          </cell>
          <cell r="BB90">
            <v>0</v>
          </cell>
          <cell r="BC90">
            <v>0</v>
          </cell>
          <cell r="BD90">
            <v>0</v>
          </cell>
          <cell r="BE90" t="str">
            <v>online</v>
          </cell>
          <cell r="BF90">
            <v>3</v>
          </cell>
          <cell r="BG90">
            <v>11</v>
          </cell>
          <cell r="BH90">
            <v>2000</v>
          </cell>
          <cell r="BI90">
            <v>12</v>
          </cell>
          <cell r="BJ90">
            <v>11</v>
          </cell>
          <cell r="BK90">
            <v>2025</v>
          </cell>
          <cell r="BL90" t="str">
            <v>12/11/2025</v>
          </cell>
        </row>
        <row r="91">
          <cell r="C91" t="str">
            <v>VÕ THỊ QUỲNH NHƯ</v>
          </cell>
          <cell r="D91" t="str">
            <v>09/11/2003</v>
          </cell>
          <cell r="E91" t="str">
            <v>Thôn Hòa Thọ, Xã Đình Cương, Tỉnh Quảng Ngãi</v>
          </cell>
          <cell r="F91" t="str">
            <v>A7/22N5 Ấp 4, Xã Bình Hưng, Thành Phố Hồ Chí Minh</v>
          </cell>
          <cell r="G91" t="str">
            <v>0938453765</v>
          </cell>
          <cell r="H91" t="str">
            <v>vothiquynhnhu3765@gmail.com</v>
          </cell>
          <cell r="I91">
            <v>0</v>
          </cell>
          <cell r="J91">
            <v>0</v>
          </cell>
          <cell r="K91" t="str">
            <v>051303007988</v>
          </cell>
          <cell r="L91" t="str">
            <v>18/05/2023</v>
          </cell>
          <cell r="M91" t="str">
            <v>Quảng Ngãi</v>
          </cell>
          <cell r="N91" t="str">
            <v>0938453765</v>
          </cell>
          <cell r="O91" t="str">
            <v>MB Bank</v>
          </cell>
          <cell r="P91" t="str">
            <v>30/10/2025</v>
          </cell>
          <cell r="Q91" t="str">
            <v>Thực tập Marketing</v>
          </cell>
          <cell r="R91">
            <v>0</v>
          </cell>
          <cell r="S91">
            <v>0</v>
          </cell>
          <cell r="T91">
            <v>0</v>
          </cell>
          <cell r="U91">
            <v>0</v>
          </cell>
          <cell r="V91">
            <v>0</v>
          </cell>
          <cell r="W91" t="str">
            <v>Medigo</v>
          </cell>
          <cell r="X91" t="str">
            <v>Thực tập</v>
          </cell>
          <cell r="Y91" t="str">
            <v>Marketing</v>
          </cell>
          <cell r="Z91">
            <v>0</v>
          </cell>
          <cell r="AA91">
            <v>0</v>
          </cell>
          <cell r="AB91">
            <v>0</v>
          </cell>
          <cell r="AC91">
            <v>0</v>
          </cell>
          <cell r="AD91">
            <v>0</v>
          </cell>
          <cell r="AE91">
            <v>0</v>
          </cell>
          <cell r="AF91">
            <v>0</v>
          </cell>
          <cell r="AG91">
            <v>0</v>
          </cell>
          <cell r="AH91">
            <v>0</v>
          </cell>
          <cell r="AI91">
            <v>0</v>
          </cell>
          <cell r="AJ91">
            <v>0</v>
          </cell>
          <cell r="AK91">
            <v>0</v>
          </cell>
          <cell r="AL91">
            <v>0</v>
          </cell>
          <cell r="AM91">
            <v>3000000</v>
          </cell>
          <cell r="AN91">
            <v>3000000</v>
          </cell>
          <cell r="AO91">
            <v>0</v>
          </cell>
          <cell r="AP91">
            <v>0</v>
          </cell>
          <cell r="AQ91">
            <v>0</v>
          </cell>
          <cell r="AR91">
            <v>0</v>
          </cell>
          <cell r="AS91">
            <v>0</v>
          </cell>
          <cell r="AT91" t="str">
            <v>Nữ</v>
          </cell>
          <cell r="AU91">
            <v>0</v>
          </cell>
          <cell r="AV91">
            <v>0</v>
          </cell>
          <cell r="AW91">
            <v>0</v>
          </cell>
          <cell r="AX91">
            <v>0</v>
          </cell>
          <cell r="AY91">
            <v>0</v>
          </cell>
          <cell r="AZ91">
            <v>0</v>
          </cell>
          <cell r="BA91">
            <v>0</v>
          </cell>
          <cell r="BB91">
            <v>0</v>
          </cell>
          <cell r="BC91">
            <v>0</v>
          </cell>
          <cell r="BD91">
            <v>0</v>
          </cell>
          <cell r="BE91" t="str">
            <v>Lầu 1, 207 Nguyễn Chí Thanh, P.12, Q.5</v>
          </cell>
          <cell r="BF91">
            <v>9</v>
          </cell>
          <cell r="BG91">
            <v>11</v>
          </cell>
          <cell r="BH91">
            <v>2003</v>
          </cell>
          <cell r="BI91">
            <v>30</v>
          </cell>
          <cell r="BJ91">
            <v>10</v>
          </cell>
          <cell r="BK91">
            <v>2025</v>
          </cell>
          <cell r="BL91" t="str">
            <v>30/10/2025</v>
          </cell>
        </row>
        <row r="92">
          <cell r="C92" t="str">
            <v>LÊ THỊ KIM VUI</v>
          </cell>
          <cell r="D92" t="str">
            <v>09/9/2002</v>
          </cell>
          <cell r="E92" t="str">
            <v>ấp Minh Thượng, xã U Minh Thượng, tỉnh An Giang</v>
          </cell>
          <cell r="F92" t="str">
            <v>51 Sơn Kỳ, phường Tân Sơn Nhì, TP HCM</v>
          </cell>
          <cell r="G92" t="str">
            <v>0938942240</v>
          </cell>
          <cell r="H92" t="str">
            <v>ltkv0909@gmail.com</v>
          </cell>
          <cell r="I92" t="str">
            <v>8939778737</v>
          </cell>
          <cell r="J92" t="str">
            <v>9123190344</v>
          </cell>
          <cell r="K92" t="str">
            <v>091302015853</v>
          </cell>
          <cell r="L92" t="str">
            <v>23/7/2022</v>
          </cell>
          <cell r="M92" t="str">
            <v>Cục cảnh sát</v>
          </cell>
          <cell r="N92" t="str">
            <v>104884633629</v>
          </cell>
          <cell r="O92" t="str">
            <v>Vietinbank</v>
          </cell>
          <cell r="P92" t="str">
            <v>10/11/2025</v>
          </cell>
          <cell r="Q92" t="str">
            <v>Thực tập sinh Marketing</v>
          </cell>
          <cell r="R92">
            <v>0</v>
          </cell>
          <cell r="S92">
            <v>0</v>
          </cell>
          <cell r="T92">
            <v>0</v>
          </cell>
          <cell r="U92">
            <v>0</v>
          </cell>
          <cell r="V92">
            <v>0</v>
          </cell>
          <cell r="W92" t="str">
            <v>Medigo</v>
          </cell>
          <cell r="X92" t="str">
            <v>Thực tập</v>
          </cell>
          <cell r="Y92" t="str">
            <v>Marketing</v>
          </cell>
          <cell r="Z92">
            <v>0</v>
          </cell>
          <cell r="AA92">
            <v>0</v>
          </cell>
          <cell r="AB92">
            <v>0</v>
          </cell>
          <cell r="AC92">
            <v>0</v>
          </cell>
          <cell r="AD92">
            <v>0</v>
          </cell>
          <cell r="AE92">
            <v>0</v>
          </cell>
          <cell r="AF92">
            <v>0</v>
          </cell>
          <cell r="AG92">
            <v>0</v>
          </cell>
          <cell r="AH92">
            <v>0</v>
          </cell>
          <cell r="AI92">
            <v>0</v>
          </cell>
          <cell r="AJ92">
            <v>0</v>
          </cell>
          <cell r="AK92">
            <v>0</v>
          </cell>
          <cell r="AL92">
            <v>0</v>
          </cell>
          <cell r="AM92">
            <v>1500000</v>
          </cell>
          <cell r="AN92">
            <v>1500000</v>
          </cell>
          <cell r="AO92">
            <v>0</v>
          </cell>
          <cell r="AP92">
            <v>0</v>
          </cell>
          <cell r="AQ92">
            <v>0</v>
          </cell>
          <cell r="AR92">
            <v>0</v>
          </cell>
          <cell r="AS92">
            <v>0</v>
          </cell>
          <cell r="AT92" t="str">
            <v>Nữ</v>
          </cell>
          <cell r="AU92">
            <v>0</v>
          </cell>
          <cell r="AV92">
            <v>0</v>
          </cell>
          <cell r="AW92">
            <v>0</v>
          </cell>
          <cell r="AX92">
            <v>0</v>
          </cell>
          <cell r="AY92">
            <v>0</v>
          </cell>
          <cell r="AZ92">
            <v>0</v>
          </cell>
          <cell r="BA92">
            <v>0</v>
          </cell>
          <cell r="BB92">
            <v>0</v>
          </cell>
          <cell r="BC92">
            <v>0</v>
          </cell>
          <cell r="BD92">
            <v>0</v>
          </cell>
          <cell r="BE92" t="str">
            <v>Lầu 1, 207 Nguyễn Chí Thanh, P.12, Q.5</v>
          </cell>
          <cell r="BF92">
            <v>9</v>
          </cell>
          <cell r="BG92">
            <v>9</v>
          </cell>
          <cell r="BH92">
            <v>2002</v>
          </cell>
          <cell r="BI92">
            <v>10</v>
          </cell>
          <cell r="BJ92">
            <v>11</v>
          </cell>
          <cell r="BK92">
            <v>2025</v>
          </cell>
          <cell r="BL92" t="str">
            <v>10/11/2025</v>
          </cell>
        </row>
        <row r="93">
          <cell r="C93" t="str">
            <v>LÊ ĐÌNH HỒNG KIM</v>
          </cell>
          <cell r="D93" t="str">
            <v>20/07/2004</v>
          </cell>
          <cell r="E93" t="str">
            <v>10/22 Phạm Phú Thứ, Phường B'Lao, tỉnh Lâm Đồng</v>
          </cell>
          <cell r="F93" t="str">
            <v>Chung cư Giai Việt (854-856 Tạ Quang Bửu, Phường Chánh Hưng)</v>
          </cell>
          <cell r="G93" t="str">
            <v>0783200704</v>
          </cell>
          <cell r="H93" t="str">
            <v>ledinhhongkim.work@gmail.com</v>
          </cell>
          <cell r="I93" t="str">
            <v>068304009629</v>
          </cell>
          <cell r="J93" t="str">
            <v>6821571697</v>
          </cell>
          <cell r="K93" t="str">
            <v>068304009629</v>
          </cell>
          <cell r="L93" t="str">
            <v>31/05/2021</v>
          </cell>
          <cell r="M93" t="str">
            <v>Cục trưởng cục Cảnh sát quản lý hành chính về trật tự xã hội</v>
          </cell>
          <cell r="N93" t="str">
            <v>1028768290</v>
          </cell>
          <cell r="O93" t="str">
            <v>Vietcombank</v>
          </cell>
          <cell r="P93" t="str">
            <v>10/11/2025</v>
          </cell>
          <cell r="Q93" t="str">
            <v>Marketing Intern</v>
          </cell>
          <cell r="R93">
            <v>0</v>
          </cell>
          <cell r="S93">
            <v>0</v>
          </cell>
          <cell r="T93">
            <v>0</v>
          </cell>
          <cell r="U93">
            <v>0</v>
          </cell>
          <cell r="V93">
            <v>0</v>
          </cell>
          <cell r="W93" t="str">
            <v>Medigo</v>
          </cell>
          <cell r="X93" t="str">
            <v>Thực tập</v>
          </cell>
          <cell r="Y93" t="str">
            <v>Marketing</v>
          </cell>
          <cell r="Z93">
            <v>0</v>
          </cell>
          <cell r="AA93">
            <v>0</v>
          </cell>
          <cell r="AB93">
            <v>0</v>
          </cell>
          <cell r="AC93">
            <v>0</v>
          </cell>
          <cell r="AD93">
            <v>0</v>
          </cell>
          <cell r="AE93">
            <v>0</v>
          </cell>
          <cell r="AF93">
            <v>0</v>
          </cell>
          <cell r="AG93">
            <v>0</v>
          </cell>
          <cell r="AH93">
            <v>0</v>
          </cell>
          <cell r="AI93">
            <v>0</v>
          </cell>
          <cell r="AJ93">
            <v>0</v>
          </cell>
          <cell r="AK93">
            <v>0</v>
          </cell>
          <cell r="AL93">
            <v>0</v>
          </cell>
          <cell r="AM93">
            <v>3000000</v>
          </cell>
          <cell r="AN93">
            <v>3000000</v>
          </cell>
          <cell r="AO93">
            <v>0</v>
          </cell>
          <cell r="AP93">
            <v>0</v>
          </cell>
          <cell r="AQ93">
            <v>0</v>
          </cell>
          <cell r="AR93">
            <v>0</v>
          </cell>
          <cell r="AS93">
            <v>0</v>
          </cell>
          <cell r="AT93" t="str">
            <v>Nữ</v>
          </cell>
          <cell r="AU93">
            <v>0</v>
          </cell>
          <cell r="AV93">
            <v>0</v>
          </cell>
          <cell r="AW93">
            <v>0</v>
          </cell>
          <cell r="AX93">
            <v>0</v>
          </cell>
          <cell r="AY93">
            <v>0</v>
          </cell>
          <cell r="AZ93">
            <v>0</v>
          </cell>
          <cell r="BA93">
            <v>0</v>
          </cell>
          <cell r="BB93">
            <v>0</v>
          </cell>
          <cell r="BC93">
            <v>0</v>
          </cell>
          <cell r="BD93">
            <v>0</v>
          </cell>
          <cell r="BE93" t="str">
            <v>Lầu 1, 207 Nguyễn Chí Thanh, P.12, Q.5</v>
          </cell>
          <cell r="BF93">
            <v>20</v>
          </cell>
          <cell r="BG93">
            <v>7</v>
          </cell>
          <cell r="BH93">
            <v>2004</v>
          </cell>
          <cell r="BI93">
            <v>10</v>
          </cell>
          <cell r="BJ93">
            <v>11</v>
          </cell>
          <cell r="BK93">
            <v>2025</v>
          </cell>
          <cell r="BL93" t="str">
            <v>10/11/2025</v>
          </cell>
        </row>
        <row r="94">
          <cell r="C94" t="str">
            <v>NGÔ THỊ ANH THƯ</v>
          </cell>
          <cell r="D94" t="str">
            <v>19/09/2005</v>
          </cell>
          <cell r="E94" t="str">
            <v>Kp.Lập Bình, Thuận Nam, Hàm Thuân Nam, Lâm Đồng</v>
          </cell>
          <cell r="F94" t="str">
            <v>Nguyễn Cửu Phú, Tân Tạo, Bình Tân, TP HCM</v>
          </cell>
          <cell r="G94" t="str">
            <v>0522960802</v>
          </cell>
          <cell r="H94" t="str">
            <v>Ngothianhthu321@gmail.com</v>
          </cell>
          <cell r="I94" t="str">
            <v>060305000949 </v>
          </cell>
          <cell r="J94">
            <v>0</v>
          </cell>
          <cell r="K94" t="str">
            <v>060305000949</v>
          </cell>
          <cell r="L94" t="str">
            <v>12/04/2021</v>
          </cell>
          <cell r="M94" t="str">
            <v>Lâm Đồng</v>
          </cell>
          <cell r="N94" t="str">
            <v>104879670337</v>
          </cell>
          <cell r="O94" t="str">
            <v>VietinBank</v>
          </cell>
          <cell r="P94" t="str">
            <v>27/10/2025</v>
          </cell>
          <cell r="Q94" t="str">
            <v>Thực tập Marketing</v>
          </cell>
          <cell r="R94">
            <v>0</v>
          </cell>
          <cell r="S94">
            <v>0</v>
          </cell>
          <cell r="T94">
            <v>0</v>
          </cell>
          <cell r="U94">
            <v>0</v>
          </cell>
          <cell r="V94">
            <v>0</v>
          </cell>
          <cell r="W94" t="str">
            <v>Medigo</v>
          </cell>
          <cell r="X94" t="str">
            <v>Thực tập</v>
          </cell>
          <cell r="Y94" t="str">
            <v>Marketing</v>
          </cell>
          <cell r="Z94">
            <v>0</v>
          </cell>
          <cell r="AA94">
            <v>0</v>
          </cell>
          <cell r="AB94">
            <v>0</v>
          </cell>
          <cell r="AC94">
            <v>0</v>
          </cell>
          <cell r="AD94">
            <v>0</v>
          </cell>
          <cell r="AE94">
            <v>0</v>
          </cell>
          <cell r="AF94">
            <v>0</v>
          </cell>
          <cell r="AG94">
            <v>0</v>
          </cell>
          <cell r="AH94">
            <v>0</v>
          </cell>
          <cell r="AI94">
            <v>0</v>
          </cell>
          <cell r="AJ94">
            <v>0</v>
          </cell>
          <cell r="AK94">
            <v>0</v>
          </cell>
          <cell r="AL94">
            <v>0</v>
          </cell>
          <cell r="AM94">
            <v>1500000</v>
          </cell>
          <cell r="AN94">
            <v>1500000</v>
          </cell>
          <cell r="AO94">
            <v>0</v>
          </cell>
          <cell r="AP94">
            <v>0</v>
          </cell>
          <cell r="AQ94">
            <v>0</v>
          </cell>
          <cell r="AR94">
            <v>0</v>
          </cell>
          <cell r="AS94">
            <v>0</v>
          </cell>
          <cell r="AT94" t="str">
            <v>Nữ</v>
          </cell>
          <cell r="AU94">
            <v>0</v>
          </cell>
          <cell r="AV94">
            <v>0</v>
          </cell>
          <cell r="AW94">
            <v>0</v>
          </cell>
          <cell r="AX94">
            <v>0</v>
          </cell>
          <cell r="AY94">
            <v>0</v>
          </cell>
          <cell r="AZ94">
            <v>0</v>
          </cell>
          <cell r="BA94">
            <v>0</v>
          </cell>
          <cell r="BB94">
            <v>0</v>
          </cell>
          <cell r="BC94">
            <v>0</v>
          </cell>
          <cell r="BD94">
            <v>0</v>
          </cell>
          <cell r="BE94" t="str">
            <v>Lầu 1, 207 Nguyễn Chí Thanh, P.12, Q.5</v>
          </cell>
          <cell r="BF94">
            <v>19</v>
          </cell>
          <cell r="BG94">
            <v>9</v>
          </cell>
          <cell r="BH94">
            <v>2005</v>
          </cell>
          <cell r="BI94">
            <v>27</v>
          </cell>
          <cell r="BJ94">
            <v>10</v>
          </cell>
          <cell r="BK94">
            <v>2025</v>
          </cell>
          <cell r="BL94" t="str">
            <v>27/10/2025</v>
          </cell>
        </row>
        <row r="95">
          <cell r="C95" t="str">
            <v>NGUYỄN NGỌC THẢO</v>
          </cell>
          <cell r="D95" t="str">
            <v>17/03/2004</v>
          </cell>
          <cell r="E95" t="str">
            <v>214 Nguyễn Trãi P3 Q5</v>
          </cell>
          <cell r="F95" t="str">
            <v>214 Nguyễn Trãi P3 Q5</v>
          </cell>
          <cell r="G95" t="str">
            <v>0778008981</v>
          </cell>
          <cell r="H95" t="str">
            <v>Thaonn222@uef.edu.vn</v>
          </cell>
          <cell r="I95" t="str">
            <v>092304013567</v>
          </cell>
          <cell r="J95" t="str">
            <v>Chưa có</v>
          </cell>
          <cell r="K95" t="str">
            <v>092304013567</v>
          </cell>
          <cell r="L95" t="str">
            <v>31/05/2021</v>
          </cell>
          <cell r="M95" t="str">
            <v>CỤC TRƯỞNG CỤC CẢNH SÁT QẢN LÝ HÀNH CHÍNH VỀ TRẬT TỰ XÃ HỘI</v>
          </cell>
          <cell r="N95" t="str">
            <v>0778008981</v>
          </cell>
          <cell r="O95" t="str">
            <v>VietinBank</v>
          </cell>
          <cell r="P95" t="str">
            <v>13/10/2025</v>
          </cell>
          <cell r="Q95" t="str">
            <v>Thực tập sinh Marketing</v>
          </cell>
          <cell r="R95">
            <v>0</v>
          </cell>
          <cell r="S95">
            <v>0</v>
          </cell>
          <cell r="T95">
            <v>0</v>
          </cell>
          <cell r="U95">
            <v>0</v>
          </cell>
          <cell r="V95">
            <v>0</v>
          </cell>
          <cell r="W95" t="str">
            <v>Medigo</v>
          </cell>
          <cell r="X95" t="str">
            <v>Thực tập</v>
          </cell>
          <cell r="Y95" t="str">
            <v>Marketing</v>
          </cell>
          <cell r="Z95">
            <v>0</v>
          </cell>
          <cell r="AA95">
            <v>0</v>
          </cell>
          <cell r="AB95">
            <v>0</v>
          </cell>
          <cell r="AC95">
            <v>0</v>
          </cell>
          <cell r="AD95">
            <v>0</v>
          </cell>
          <cell r="AE95">
            <v>0</v>
          </cell>
          <cell r="AF95" t="str">
            <v>14/10/2025</v>
          </cell>
          <cell r="AG95">
            <v>0</v>
          </cell>
          <cell r="AH95">
            <v>0</v>
          </cell>
          <cell r="AI95">
            <v>0</v>
          </cell>
          <cell r="AJ95">
            <v>0</v>
          </cell>
          <cell r="AK95">
            <v>0</v>
          </cell>
          <cell r="AL95">
            <v>0</v>
          </cell>
          <cell r="AM95">
            <v>1500000</v>
          </cell>
          <cell r="AN95">
            <v>1500000</v>
          </cell>
          <cell r="AO95">
            <v>0</v>
          </cell>
          <cell r="AP95">
            <v>0</v>
          </cell>
          <cell r="AQ95">
            <v>0</v>
          </cell>
          <cell r="AR95">
            <v>0</v>
          </cell>
          <cell r="AS95">
            <v>0</v>
          </cell>
          <cell r="AT95" t="str">
            <v>Nữ</v>
          </cell>
          <cell r="AU95">
            <v>0</v>
          </cell>
          <cell r="AV95">
            <v>0</v>
          </cell>
          <cell r="AW95">
            <v>0</v>
          </cell>
          <cell r="AX95">
            <v>0</v>
          </cell>
          <cell r="AY95">
            <v>0</v>
          </cell>
          <cell r="AZ95">
            <v>0</v>
          </cell>
          <cell r="BA95">
            <v>0</v>
          </cell>
          <cell r="BB95">
            <v>0</v>
          </cell>
          <cell r="BC95">
            <v>0</v>
          </cell>
          <cell r="BD95">
            <v>0</v>
          </cell>
          <cell r="BE95" t="str">
            <v>Lầu 1, 207 Nguyễn Chí Thanh, P.12, Q.5</v>
          </cell>
          <cell r="BF95">
            <v>17</v>
          </cell>
          <cell r="BG95">
            <v>3</v>
          </cell>
          <cell r="BH95">
            <v>2004</v>
          </cell>
          <cell r="BI95">
            <v>14</v>
          </cell>
          <cell r="BJ95">
            <v>10</v>
          </cell>
          <cell r="BK95">
            <v>2025</v>
          </cell>
          <cell r="BL95" t="str">
            <v>14/10/2025</v>
          </cell>
        </row>
        <row r="96">
          <cell r="C96" t="str">
            <v>LÊ NGỌC THÚY VY</v>
          </cell>
          <cell r="D96" t="str">
            <v>01/10/2004</v>
          </cell>
          <cell r="E96" t="str">
            <v>28 Hùng Vương, Hồng Ngự tỉnh Đồng Tháp</v>
          </cell>
          <cell r="F96" t="str">
            <v>645/19 Điện Biên Phủ Q3</v>
          </cell>
          <cell r="G96" t="str">
            <v>0949649507</v>
          </cell>
          <cell r="H96" t="str">
            <v>vy1102004@gmail.com</v>
          </cell>
          <cell r="I96" t="str">
            <v>087304010314</v>
          </cell>
          <cell r="J96" t="str">
            <v>Chưa có</v>
          </cell>
          <cell r="K96" t="str">
            <v>087304010314</v>
          </cell>
          <cell r="L96" t="str">
            <v>12/08/2021</v>
          </cell>
          <cell r="M96" t="str">
            <v>Hồng Ngự-Đồng Tháp</v>
          </cell>
          <cell r="N96">
            <v>1023965471</v>
          </cell>
          <cell r="O96" t="str">
            <v>Vietcombank</v>
          </cell>
          <cell r="P96" t="str">
            <v>07/11/2025</v>
          </cell>
          <cell r="Q96" t="str">
            <v>Thực tập sinh Thiết kế đồ hoạ</v>
          </cell>
          <cell r="R96">
            <v>0</v>
          </cell>
          <cell r="S96">
            <v>0</v>
          </cell>
          <cell r="T96">
            <v>0</v>
          </cell>
          <cell r="U96">
            <v>0</v>
          </cell>
          <cell r="V96">
            <v>0</v>
          </cell>
          <cell r="W96" t="str">
            <v>Medigo</v>
          </cell>
          <cell r="X96" t="str">
            <v>Thực tập</v>
          </cell>
          <cell r="Y96" t="str">
            <v>Marketing</v>
          </cell>
          <cell r="Z96" t="str">
            <v>07/11/2025</v>
          </cell>
          <cell r="AA96">
            <v>0</v>
          </cell>
          <cell r="AB96">
            <v>0</v>
          </cell>
          <cell r="AC96">
            <v>0</v>
          </cell>
          <cell r="AD96">
            <v>0</v>
          </cell>
          <cell r="AE96">
            <v>0</v>
          </cell>
          <cell r="AF96">
            <v>0</v>
          </cell>
          <cell r="AG96">
            <v>0</v>
          </cell>
          <cell r="AH96">
            <v>0</v>
          </cell>
          <cell r="AI96">
            <v>0</v>
          </cell>
          <cell r="AJ96">
            <v>0</v>
          </cell>
          <cell r="AK96">
            <v>0</v>
          </cell>
          <cell r="AL96">
            <v>0</v>
          </cell>
          <cell r="AM96">
            <v>2500000</v>
          </cell>
          <cell r="AN96">
            <v>2500000</v>
          </cell>
          <cell r="AO96">
            <v>0</v>
          </cell>
          <cell r="AP96">
            <v>0</v>
          </cell>
          <cell r="AQ96">
            <v>0</v>
          </cell>
          <cell r="AR96">
            <v>0</v>
          </cell>
          <cell r="AS96">
            <v>0</v>
          </cell>
          <cell r="AT96" t="str">
            <v>Nữ</v>
          </cell>
          <cell r="AU96">
            <v>0</v>
          </cell>
          <cell r="AV96">
            <v>0</v>
          </cell>
          <cell r="AW96">
            <v>0</v>
          </cell>
          <cell r="AX96">
            <v>0</v>
          </cell>
          <cell r="AY96">
            <v>0</v>
          </cell>
          <cell r="AZ96">
            <v>0</v>
          </cell>
          <cell r="BA96">
            <v>0</v>
          </cell>
          <cell r="BB96">
            <v>0</v>
          </cell>
          <cell r="BC96">
            <v>0</v>
          </cell>
          <cell r="BD96">
            <v>0</v>
          </cell>
          <cell r="BE96" t="str">
            <v>Lầu 1, 207 Nguyễn Chí Thanh, P.12, Q.5</v>
          </cell>
          <cell r="BF96">
            <v>1</v>
          </cell>
          <cell r="BG96">
            <v>10</v>
          </cell>
          <cell r="BH96">
            <v>2004</v>
          </cell>
          <cell r="BI96">
            <v>7</v>
          </cell>
          <cell r="BJ96">
            <v>11</v>
          </cell>
          <cell r="BK96">
            <v>2025</v>
          </cell>
          <cell r="BL96" t="str">
            <v>7/11/2025</v>
          </cell>
        </row>
        <row r="97">
          <cell r="C97" t="str">
            <v>VÕ PHẠM BĂNG TÂM</v>
          </cell>
          <cell r="D97" t="str">
            <v>07/04/2004</v>
          </cell>
          <cell r="E97" t="str">
            <v>Thị trấn Chợ Chùa, Nghĩa Hành, Quảng Ngãi</v>
          </cell>
          <cell r="F97" t="str">
            <v>Phước Kiểng, Nhà Bè, Tp. Hồ Chí Minh</v>
          </cell>
          <cell r="G97" t="str">
            <v>0364749838</v>
          </cell>
          <cell r="H97" t="str">
            <v>vobangtam04@gmail.com</v>
          </cell>
          <cell r="I97" t="str">
            <v>031304011857</v>
          </cell>
          <cell r="J97">
            <v>0</v>
          </cell>
          <cell r="K97" t="str">
            <v>031304011857</v>
          </cell>
          <cell r="L97" t="str">
            <v>14/09/2021</v>
          </cell>
          <cell r="M97" t="str">
            <v>Cục cảnh sát</v>
          </cell>
          <cell r="N97" t="str">
            <v>1031720061</v>
          </cell>
          <cell r="O97" t="str">
            <v>Vietcombank</v>
          </cell>
          <cell r="P97" t="str">
            <v>03/11/2025</v>
          </cell>
          <cell r="Q97" t="str">
            <v>Thực tập Marketing</v>
          </cell>
          <cell r="R97">
            <v>0</v>
          </cell>
          <cell r="S97">
            <v>0</v>
          </cell>
          <cell r="T97">
            <v>0</v>
          </cell>
          <cell r="U97">
            <v>0</v>
          </cell>
          <cell r="V97">
            <v>0</v>
          </cell>
          <cell r="W97" t="str">
            <v>Medigo</v>
          </cell>
          <cell r="X97" t="str">
            <v>Thực tập</v>
          </cell>
          <cell r="Y97" t="str">
            <v>Marketing</v>
          </cell>
          <cell r="Z97">
            <v>0</v>
          </cell>
          <cell r="AA97">
            <v>0</v>
          </cell>
          <cell r="AB97">
            <v>0</v>
          </cell>
          <cell r="AC97">
            <v>0</v>
          </cell>
          <cell r="AD97">
            <v>0</v>
          </cell>
          <cell r="AE97">
            <v>0</v>
          </cell>
          <cell r="AF97">
            <v>0</v>
          </cell>
          <cell r="AG97">
            <v>0</v>
          </cell>
          <cell r="AH97">
            <v>0</v>
          </cell>
          <cell r="AI97">
            <v>0</v>
          </cell>
          <cell r="AJ97">
            <v>0</v>
          </cell>
          <cell r="AK97">
            <v>0</v>
          </cell>
          <cell r="AL97">
            <v>0</v>
          </cell>
          <cell r="AM97">
            <v>3000000</v>
          </cell>
          <cell r="AN97">
            <v>3000000</v>
          </cell>
          <cell r="AO97">
            <v>0</v>
          </cell>
          <cell r="AP97">
            <v>0</v>
          </cell>
          <cell r="AQ97">
            <v>0</v>
          </cell>
          <cell r="AR97">
            <v>0</v>
          </cell>
          <cell r="AS97">
            <v>0</v>
          </cell>
          <cell r="AT97" t="str">
            <v>Nữ</v>
          </cell>
          <cell r="AU97">
            <v>0</v>
          </cell>
          <cell r="AV97">
            <v>0</v>
          </cell>
          <cell r="AW97">
            <v>0</v>
          </cell>
          <cell r="AX97">
            <v>0</v>
          </cell>
          <cell r="AY97">
            <v>0</v>
          </cell>
          <cell r="AZ97">
            <v>0</v>
          </cell>
          <cell r="BA97">
            <v>0</v>
          </cell>
          <cell r="BB97">
            <v>0</v>
          </cell>
          <cell r="BC97">
            <v>0</v>
          </cell>
          <cell r="BD97">
            <v>0</v>
          </cell>
          <cell r="BE97" t="str">
            <v>Lầu 1, 207 Nguyễn Chí Thanh, P.12, Q.5</v>
          </cell>
          <cell r="BF97">
            <v>7</v>
          </cell>
          <cell r="BG97">
            <v>4</v>
          </cell>
          <cell r="BH97">
            <v>2004</v>
          </cell>
          <cell r="BI97">
            <v>3</v>
          </cell>
          <cell r="BJ97">
            <v>11</v>
          </cell>
          <cell r="BK97">
            <v>2025</v>
          </cell>
          <cell r="BL97" t="str">
            <v>3/11/2025</v>
          </cell>
        </row>
        <row r="98">
          <cell r="C98" t="str">
            <v>NGUYỄN THỊ  THÙY DUNG</v>
          </cell>
          <cell r="D98" t="str">
            <v>12/7/1992</v>
          </cell>
          <cell r="E98" t="str">
            <v>Tổ 1, Ô1/1 KP Hải Vân, Xã Long Hải, TPHCM</v>
          </cell>
          <cell r="F98" t="str">
            <v>199/11A Tây Hoà, Phường Phước Long, TPHCM</v>
          </cell>
          <cell r="G98" t="str">
            <v>0974036872</v>
          </cell>
          <cell r="H98" t="str">
            <v>nguyenthuydung252@gmail.com</v>
          </cell>
          <cell r="I98" t="str">
            <v>77192001911</v>
          </cell>
          <cell r="J98" t="str">
            <v>7721991034</v>
          </cell>
          <cell r="K98" t="str">
            <v>077192001911</v>
          </cell>
          <cell r="L98" t="str">
            <v>12/8/2021</v>
          </cell>
          <cell r="M98" t="str">
            <v>CCS QLHC về TTXH</v>
          </cell>
          <cell r="N98" t="str">
            <v>19023468017017</v>
          </cell>
          <cell r="O98" t="str">
            <v>Techcombank</v>
          </cell>
          <cell r="P98" t="str">
            <v>10/9/2025</v>
          </cell>
          <cell r="Q98" t="str">
            <v>Senior Performance Marketing Specialist</v>
          </cell>
          <cell r="R98">
            <v>0</v>
          </cell>
          <cell r="S98">
            <v>0</v>
          </cell>
          <cell r="T98">
            <v>0</v>
          </cell>
          <cell r="U98">
            <v>0</v>
          </cell>
          <cell r="V98">
            <v>0</v>
          </cell>
          <cell r="W98" t="str">
            <v>Medigo</v>
          </cell>
          <cell r="X98" t="str">
            <v>HỢP ĐỒNG CÓ THỜI HẠN</v>
          </cell>
          <cell r="Y98" t="str">
            <v>Marketing</v>
          </cell>
          <cell r="Z98">
            <v>0</v>
          </cell>
          <cell r="AA98">
            <v>0</v>
          </cell>
          <cell r="AB98">
            <v>0</v>
          </cell>
          <cell r="AC98">
            <v>0</v>
          </cell>
          <cell r="AD98">
            <v>0</v>
          </cell>
          <cell r="AE98" t="str">
            <v>2 năm</v>
          </cell>
          <cell r="AF98" t="str">
            <v>01/11/2025</v>
          </cell>
          <cell r="AG98" t="str">
            <v>01/11/2027</v>
          </cell>
          <cell r="AH98">
            <v>0</v>
          </cell>
          <cell r="AI98">
            <v>0</v>
          </cell>
          <cell r="AJ98">
            <v>0</v>
          </cell>
          <cell r="AK98">
            <v>0</v>
          </cell>
          <cell r="AL98">
            <v>0</v>
          </cell>
          <cell r="AM98">
            <v>25000000</v>
          </cell>
          <cell r="AN98">
            <v>21250000</v>
          </cell>
          <cell r="AO98" t="str">
            <v>Gross</v>
          </cell>
          <cell r="AP98">
            <v>5310000</v>
          </cell>
          <cell r="AQ98">
            <v>19690000</v>
          </cell>
          <cell r="AR98" t="str">
            <v>mười chín triệu sáu trăm chín mươi ngàn đồng</v>
          </cell>
          <cell r="AS98">
            <v>0</v>
          </cell>
          <cell r="AT98" t="str">
            <v>nữ</v>
          </cell>
          <cell r="AU98">
            <v>0</v>
          </cell>
          <cell r="AV98">
            <v>0</v>
          </cell>
          <cell r="AW98">
            <v>0</v>
          </cell>
          <cell r="AX98">
            <v>0</v>
          </cell>
          <cell r="AY98">
            <v>0</v>
          </cell>
          <cell r="AZ98">
            <v>0</v>
          </cell>
          <cell r="BA98">
            <v>0</v>
          </cell>
          <cell r="BB98">
            <v>0</v>
          </cell>
          <cell r="BC98">
            <v>0</v>
          </cell>
          <cell r="BD98">
            <v>0</v>
          </cell>
          <cell r="BE98" t="str">
            <v>Lầu 1, 207 Nguyễn Chí Thanh, P.12, Q.5</v>
          </cell>
          <cell r="BF98">
            <v>12</v>
          </cell>
          <cell r="BG98">
            <v>7</v>
          </cell>
          <cell r="BH98">
            <v>1992</v>
          </cell>
          <cell r="BI98">
            <v>10</v>
          </cell>
          <cell r="BJ98">
            <v>9</v>
          </cell>
          <cell r="BK98">
            <v>2025</v>
          </cell>
          <cell r="BL98" t="str">
            <v>10/9/2025</v>
          </cell>
        </row>
        <row r="99">
          <cell r="C99" t="str">
            <v>NGUYỄN MAI TRÚC VY</v>
          </cell>
          <cell r="D99" t="str">
            <v>21/2/2005</v>
          </cell>
          <cell r="E99" t="str">
            <v>427, ấp Khánh Hội Tây, xã Tiên Thuỷ, tỉnh Vĩnh Long</v>
          </cell>
          <cell r="F99" t="str">
            <v>223 Lê Tấn Bê, phường An Lạc, TP. Hồ Chí Minh</v>
          </cell>
          <cell r="G99" t="str">
            <v>0335717065</v>
          </cell>
          <cell r="H99" t="str">
            <v>nguyenmaitrucvy21@gmail.com</v>
          </cell>
          <cell r="I99" t="str">
            <v>Chưa có</v>
          </cell>
          <cell r="J99" t="str">
            <v>Chưa có</v>
          </cell>
          <cell r="K99" t="str">
            <v>083305001258</v>
          </cell>
          <cell r="L99" t="str">
            <v>11/4/2021</v>
          </cell>
          <cell r="M99" t="str">
            <v>Cục Trưởng Cục Cảnh Sát Quản Lý Hành Chính Về Trật Tự Xã Hội</v>
          </cell>
          <cell r="N99" t="str">
            <v>102877771924</v>
          </cell>
          <cell r="O99" t="str">
            <v>Vietinbank</v>
          </cell>
          <cell r="P99" t="str">
            <v>12/11/2025</v>
          </cell>
          <cell r="Q99" t="str">
            <v>Thực tập sinh Marketing</v>
          </cell>
          <cell r="R99">
            <v>0</v>
          </cell>
          <cell r="S99">
            <v>0</v>
          </cell>
          <cell r="T99">
            <v>0</v>
          </cell>
          <cell r="U99">
            <v>0</v>
          </cell>
          <cell r="V99">
            <v>0</v>
          </cell>
          <cell r="W99" t="str">
            <v>Medigo</v>
          </cell>
          <cell r="X99" t="str">
            <v>Thực tập</v>
          </cell>
          <cell r="Y99" t="str">
            <v>Marketing</v>
          </cell>
          <cell r="Z99">
            <v>0</v>
          </cell>
          <cell r="AA99">
            <v>0</v>
          </cell>
          <cell r="AB99">
            <v>0</v>
          </cell>
          <cell r="AC99">
            <v>0</v>
          </cell>
          <cell r="AD99">
            <v>0</v>
          </cell>
          <cell r="AE99">
            <v>0</v>
          </cell>
          <cell r="AF99">
            <v>0</v>
          </cell>
          <cell r="AG99">
            <v>0</v>
          </cell>
          <cell r="AH99">
            <v>0</v>
          </cell>
          <cell r="AI99">
            <v>0</v>
          </cell>
          <cell r="AJ99">
            <v>0</v>
          </cell>
          <cell r="AK99">
            <v>0</v>
          </cell>
          <cell r="AL99">
            <v>0</v>
          </cell>
          <cell r="AM99">
            <v>1500000</v>
          </cell>
          <cell r="AN99">
            <v>1500000</v>
          </cell>
          <cell r="AO99">
            <v>0</v>
          </cell>
          <cell r="AP99">
            <v>0</v>
          </cell>
          <cell r="AQ99">
            <v>0</v>
          </cell>
          <cell r="AR99">
            <v>0</v>
          </cell>
          <cell r="AS99">
            <v>0</v>
          </cell>
          <cell r="AT99" t="str">
            <v>Nữ</v>
          </cell>
          <cell r="AU99">
            <v>0</v>
          </cell>
          <cell r="AV99">
            <v>0</v>
          </cell>
          <cell r="AW99">
            <v>0</v>
          </cell>
          <cell r="AX99">
            <v>0</v>
          </cell>
          <cell r="AY99">
            <v>0</v>
          </cell>
          <cell r="AZ99">
            <v>0</v>
          </cell>
          <cell r="BA99">
            <v>0</v>
          </cell>
          <cell r="BB99">
            <v>0</v>
          </cell>
          <cell r="BC99">
            <v>0</v>
          </cell>
          <cell r="BD99">
            <v>0</v>
          </cell>
          <cell r="BE99" t="str">
            <v>Lầu 1, 207 Nguyễn Chí Thanh, P.12, Q.5</v>
          </cell>
          <cell r="BF99">
            <v>21</v>
          </cell>
          <cell r="BG99">
            <v>2</v>
          </cell>
          <cell r="BH99">
            <v>2005</v>
          </cell>
          <cell r="BI99">
            <v>12</v>
          </cell>
          <cell r="BJ99">
            <v>11</v>
          </cell>
          <cell r="BK99">
            <v>2025</v>
          </cell>
          <cell r="BL99" t="str">
            <v>12/11/2025</v>
          </cell>
        </row>
        <row r="100">
          <cell r="C100" t="str">
            <v>ĐẬU NHẬT THẢO VY</v>
          </cell>
          <cell r="D100" t="str">
            <v>30/04/2005</v>
          </cell>
          <cell r="E100" t="str">
            <v>Ấp Đất Mới, Xã Long Phước, Huyện Long Thành, Tỉnh Đồng Nai</v>
          </cell>
          <cell r="F100">
            <v>0</v>
          </cell>
          <cell r="G100" t="str">
            <v>0798595141</v>
          </cell>
          <cell r="H100" t="str">
            <v>daunhatthaovy2005@gmail.com</v>
          </cell>
          <cell r="I100" t="str">
            <v>8915699204</v>
          </cell>
          <cell r="J100">
            <v>0</v>
          </cell>
          <cell r="K100" t="str">
            <v>075305022320</v>
          </cell>
          <cell r="L100" t="str">
            <v>17/06/2022</v>
          </cell>
          <cell r="M100" t="str">
            <v>Cục Cảnh sát</v>
          </cell>
          <cell r="N100">
            <v>1040283619</v>
          </cell>
          <cell r="O100" t="str">
            <v>Vietcombank</v>
          </cell>
          <cell r="P100" t="str">
            <v>11/11/2025</v>
          </cell>
          <cell r="Q100" t="str">
            <v>Thực tập sinh Marketing</v>
          </cell>
          <cell r="R100">
            <v>0</v>
          </cell>
          <cell r="S100">
            <v>0</v>
          </cell>
          <cell r="T100">
            <v>0</v>
          </cell>
          <cell r="U100">
            <v>0</v>
          </cell>
          <cell r="V100">
            <v>0</v>
          </cell>
          <cell r="W100" t="str">
            <v>Medigo</v>
          </cell>
          <cell r="X100" t="str">
            <v>Thực tập</v>
          </cell>
          <cell r="Y100" t="str">
            <v>Marketing</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1500000</v>
          </cell>
          <cell r="AN100">
            <v>1500000</v>
          </cell>
          <cell r="AO100">
            <v>0</v>
          </cell>
          <cell r="AP100">
            <v>0</v>
          </cell>
          <cell r="AQ100">
            <v>0</v>
          </cell>
          <cell r="AR100">
            <v>0</v>
          </cell>
          <cell r="AS100">
            <v>0</v>
          </cell>
          <cell r="AT100" t="str">
            <v>Nữ</v>
          </cell>
          <cell r="AU100">
            <v>0</v>
          </cell>
          <cell r="AV100">
            <v>0</v>
          </cell>
          <cell r="AW100">
            <v>0</v>
          </cell>
          <cell r="AX100">
            <v>0</v>
          </cell>
          <cell r="AY100">
            <v>0</v>
          </cell>
          <cell r="AZ100">
            <v>0</v>
          </cell>
          <cell r="BA100">
            <v>0</v>
          </cell>
          <cell r="BB100">
            <v>0</v>
          </cell>
          <cell r="BC100">
            <v>0</v>
          </cell>
          <cell r="BD100">
            <v>0</v>
          </cell>
          <cell r="BE100" t="str">
            <v>Lầu 1, 207 Nguyễn Chí Thanh, P.12, Q.5</v>
          </cell>
          <cell r="BF100">
            <v>30</v>
          </cell>
          <cell r="BG100">
            <v>4</v>
          </cell>
          <cell r="BH100">
            <v>2005</v>
          </cell>
          <cell r="BI100">
            <v>11</v>
          </cell>
          <cell r="BJ100">
            <v>11</v>
          </cell>
          <cell r="BK100">
            <v>2025</v>
          </cell>
          <cell r="BL100" t="str">
            <v>11/11/2025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phat.tran@medigoapp.com" TargetMode="External"/><Relationship Id="rId13" Type="http://schemas.openxmlformats.org/officeDocument/2006/relationships/hyperlink" Target="mailto:thuy.tran@medigoapp.com" TargetMode="External"/><Relationship Id="rId18" Type="http://schemas.openxmlformats.org/officeDocument/2006/relationships/hyperlink" Target="mailto:hoa.ho@medigoapp.com" TargetMode="External"/><Relationship Id="rId3" Type="http://schemas.openxmlformats.org/officeDocument/2006/relationships/hyperlink" Target="mailto:tran.le@medigoapp.com" TargetMode="External"/><Relationship Id="rId21" Type="http://schemas.openxmlformats.org/officeDocument/2006/relationships/vmlDrawing" Target="../drawings/vmlDrawing1.vml"/><Relationship Id="rId7" Type="http://schemas.openxmlformats.org/officeDocument/2006/relationships/hyperlink" Target="mailto:huong.pham@medigoapp.com" TargetMode="External"/><Relationship Id="rId12" Type="http://schemas.openxmlformats.org/officeDocument/2006/relationships/hyperlink" Target="mailto:ha.le@medigoapp.com" TargetMode="External"/><Relationship Id="rId17" Type="http://schemas.openxmlformats.org/officeDocument/2006/relationships/hyperlink" Target="mailto:quy.pham@medigoapp.com" TargetMode="External"/><Relationship Id="rId2" Type="http://schemas.openxmlformats.org/officeDocument/2006/relationships/hyperlink" Target="mailto:ha.le@medigoapp.com" TargetMode="External"/><Relationship Id="rId16" Type="http://schemas.openxmlformats.org/officeDocument/2006/relationships/hyperlink" Target="mailto:hoa.ho@medigoapp.com" TargetMode="External"/><Relationship Id="rId20" Type="http://schemas.openxmlformats.org/officeDocument/2006/relationships/hyperlink" Target="mailto:tram.bui@medigoapp.com" TargetMode="External"/><Relationship Id="rId1" Type="http://schemas.openxmlformats.org/officeDocument/2006/relationships/hyperlink" Target="mailto:ha.le@medigoapp.com" TargetMode="External"/><Relationship Id="rId6" Type="http://schemas.openxmlformats.org/officeDocument/2006/relationships/hyperlink" Target="mailto:ha.le@medigoapp.com" TargetMode="External"/><Relationship Id="rId11" Type="http://schemas.openxmlformats.org/officeDocument/2006/relationships/hyperlink" Target="mailto:phuong.nguyen@medigoapp.com" TargetMode="External"/><Relationship Id="rId5" Type="http://schemas.openxmlformats.org/officeDocument/2006/relationships/hyperlink" Target="mailto:ha.le@medigoapp.com" TargetMode="External"/><Relationship Id="rId15" Type="http://schemas.openxmlformats.org/officeDocument/2006/relationships/hyperlink" Target="mailto:thuy.ngo@medigoapp.com" TargetMode="External"/><Relationship Id="rId10" Type="http://schemas.openxmlformats.org/officeDocument/2006/relationships/hyperlink" Target="mailto:phuong.trinh@medigoapp.com" TargetMode="External"/><Relationship Id="rId19" Type="http://schemas.openxmlformats.org/officeDocument/2006/relationships/hyperlink" Target="mailto:tram.bui@medigoapp.com" TargetMode="External"/><Relationship Id="rId4" Type="http://schemas.openxmlformats.org/officeDocument/2006/relationships/hyperlink" Target="mailto:tham.ngo@medigoapp.com" TargetMode="External"/><Relationship Id="rId9" Type="http://schemas.openxmlformats.org/officeDocument/2006/relationships/hyperlink" Target="mailto:linh.thai@medigoapp.com" TargetMode="External"/><Relationship Id="rId14" Type="http://schemas.openxmlformats.org/officeDocument/2006/relationships/hyperlink" Target="mailto:bao.dinh@medigoapp.com" TargetMode="External"/><Relationship Id="rId2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p.bd/"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CFF"/>
    <outlinePr summaryRight="0"/>
  </sheetPr>
  <dimension ref="A1:DG754"/>
  <sheetViews>
    <sheetView tabSelected="1" topLeftCell="A9" zoomScale="62" zoomScaleNormal="70" workbookViewId="0">
      <pane xSplit="12" ySplit="5" topLeftCell="AA14" activePane="bottomRight" state="frozen"/>
      <selection pane="topRight"/>
      <selection pane="bottomLeft"/>
      <selection pane="bottomRight" activeCell="AL14" sqref="AL14"/>
    </sheetView>
  </sheetViews>
  <sheetFormatPr defaultColWidth="14.44140625" defaultRowHeight="15" customHeight="1" outlineLevelCol="1"/>
  <cols>
    <col min="1" max="1" width="1.44140625" style="496" customWidth="1"/>
    <col min="2" max="2" width="3.6640625" style="496" customWidth="1"/>
    <col min="3" max="3" width="26" style="496" customWidth="1"/>
    <col min="4" max="4" width="33.44140625" style="488" customWidth="1"/>
    <col min="5" max="5" width="7.33203125" style="496" customWidth="1" outlineLevel="1"/>
    <col min="6" max="6" width="9.88671875" style="496" customWidth="1"/>
    <col min="7" max="7" width="7.109375" style="496" customWidth="1" outlineLevel="1"/>
    <col min="8" max="8" width="10.44140625" style="496" customWidth="1" outlineLevel="1"/>
    <col min="9" max="9" width="16.6640625" style="496" customWidth="1" outlineLevel="1"/>
    <col min="10" max="10" width="16.109375" style="496" customWidth="1" outlineLevel="1"/>
    <col min="11" max="11" width="10" style="496" customWidth="1" outlineLevel="1"/>
    <col min="12" max="12" width="8.88671875" style="497" customWidth="1"/>
    <col min="13" max="14" width="10" style="485" customWidth="1"/>
    <col min="15" max="15" width="7.88671875" style="496" customWidth="1"/>
    <col min="16" max="18" width="5" style="496" customWidth="1" outlineLevel="1"/>
    <col min="19" max="19" width="17.109375" style="496" customWidth="1" outlineLevel="1"/>
    <col min="20" max="20" width="16" style="496" customWidth="1" outlineLevel="1"/>
    <col min="21" max="26" width="3.109375" style="496" customWidth="1" outlineLevel="1"/>
    <col min="27" max="27" width="15.109375" style="496" customWidth="1"/>
    <col min="28" max="28" width="11.6640625" style="496" hidden="1" customWidth="1" outlineLevel="1"/>
    <col min="29" max="29" width="11.6640625" style="496" customWidth="1" outlineLevel="1"/>
    <col min="30" max="30" width="11.6640625" style="496" hidden="1" customWidth="1"/>
    <col min="31" max="31" width="11.6640625" style="496" customWidth="1"/>
    <col min="32" max="32" width="11.6640625" style="1219" customWidth="1"/>
    <col min="33" max="37" width="10.5546875" style="496" customWidth="1" outlineLevel="1"/>
    <col min="38" max="38" width="10.5546875" style="1247" customWidth="1" outlineLevel="1"/>
    <col min="39" max="40" width="13.44140625" style="496" customWidth="1" outlineLevel="1"/>
    <col min="41" max="41" width="14" style="1219" customWidth="1" outlineLevel="1"/>
    <col min="42" max="42" width="10.5546875" style="1344" customWidth="1" outlineLevel="1"/>
    <col min="43" max="43" width="10.5546875" style="1219" customWidth="1" outlineLevel="1"/>
    <col min="44" max="44" width="13.5546875" style="496" customWidth="1" outlineLevel="1"/>
    <col min="45" max="46" width="9.88671875" style="496" customWidth="1" outlineLevel="1"/>
    <col min="47" max="47" width="13.109375" style="496" customWidth="1" outlineLevel="1"/>
    <col min="48" max="48" width="13.33203125" style="488" customWidth="1"/>
    <col min="49" max="49" width="14.6640625" style="496" customWidth="1"/>
    <col min="50" max="50" width="12.44140625" style="496" customWidth="1" outlineLevel="1"/>
    <col min="51" max="51" width="13.5546875" style="496" customWidth="1"/>
    <col min="52" max="52" width="12.88671875" style="496" customWidth="1"/>
    <col min="53" max="53" width="9.6640625" style="1231" customWidth="1" outlineLevel="1"/>
    <col min="54" max="56" width="9.6640625" style="496" customWidth="1" outlineLevel="1"/>
    <col min="57" max="57" width="12.5546875" style="496" customWidth="1"/>
    <col min="58" max="58" width="9.6640625" style="496" customWidth="1"/>
    <col min="59" max="59" width="17.33203125" style="498" customWidth="1"/>
    <col min="60" max="60" width="14.6640625" style="496" customWidth="1" outlineLevel="1"/>
    <col min="61" max="61" width="12" style="496" customWidth="1" outlineLevel="1"/>
    <col min="62" max="63" width="10.5546875" style="496" customWidth="1" outlineLevel="1"/>
    <col min="64" max="64" width="12.5546875" style="496" customWidth="1"/>
    <col min="65" max="65" width="13.33203125" style="496" customWidth="1" outlineLevel="1"/>
    <col min="66" max="66" width="11" style="496" customWidth="1" outlineLevel="1"/>
    <col min="67" max="68" width="10.5546875" style="496" customWidth="1" outlineLevel="1"/>
    <col min="69" max="69" width="13" style="496" customWidth="1"/>
    <col min="70" max="70" width="14.6640625" style="496" customWidth="1"/>
    <col min="71" max="71" width="11.88671875" style="496" customWidth="1" outlineLevel="1"/>
    <col min="72" max="72" width="15" style="496" customWidth="1" outlineLevel="1"/>
    <col min="73" max="73" width="12.44140625" style="496" customWidth="1" outlineLevel="1"/>
    <col min="74" max="74" width="9.6640625" style="496" customWidth="1" outlineLevel="1"/>
    <col min="75" max="75" width="14.5546875" style="496" customWidth="1" outlineLevel="1"/>
    <col min="76" max="76" width="12.6640625" style="496" customWidth="1" outlineLevel="1"/>
    <col min="77" max="77" width="14.109375" style="496" customWidth="1"/>
    <col min="78" max="78" width="11.88671875" style="496" customWidth="1"/>
    <col min="79" max="79" width="12.5546875" style="496" customWidth="1" outlineLevel="1"/>
    <col min="80" max="80" width="18" style="499" customWidth="1"/>
    <col min="81" max="81" width="10.44140625" style="496" customWidth="1"/>
    <col min="82" max="82" width="15.5546875" style="496" customWidth="1"/>
    <col min="83" max="83" width="17.33203125" style="496" customWidth="1"/>
    <col min="84" max="84" width="14" style="496" customWidth="1"/>
    <col min="85" max="85" width="18" style="500" customWidth="1"/>
    <col min="86" max="86" width="14.33203125" style="496" customWidth="1"/>
    <col min="87" max="87" width="33.44140625" style="501" customWidth="1"/>
    <col min="88" max="88" width="12.44140625" style="502" customWidth="1"/>
    <col min="89" max="89" width="8.33203125" style="485" customWidth="1"/>
    <col min="90" max="90" width="14.44140625" style="496" customWidth="1"/>
    <col min="91" max="93" width="8.5546875" style="496" customWidth="1"/>
    <col min="94" max="99" width="14.44140625" style="496" customWidth="1"/>
    <col min="100" max="100" width="18.5546875" style="496" customWidth="1"/>
    <col min="101" max="101" width="17" style="496" customWidth="1"/>
    <col min="102" max="102" width="21.33203125" style="496" customWidth="1"/>
    <col min="103" max="103" width="23.44140625" style="496" customWidth="1"/>
    <col min="104" max="105" width="14.44140625" style="496" customWidth="1"/>
    <col min="106" max="106" width="74.33203125" style="496" customWidth="1"/>
    <col min="107" max="107" width="14.44140625" style="496" customWidth="1"/>
    <col min="108" max="108" width="12.44140625" style="496" customWidth="1"/>
    <col min="109" max="109" width="14.44140625" style="503" customWidth="1"/>
    <col min="110" max="110" width="14.44140625" style="504" customWidth="1"/>
    <col min="111" max="119" width="14.44140625" style="496" customWidth="1"/>
    <col min="120" max="16384" width="14.44140625" style="496"/>
  </cols>
  <sheetData>
    <row r="1" spans="1:111" ht="15" hidden="1" customHeight="1">
      <c r="D1" s="488">
        <v>1</v>
      </c>
      <c r="E1" s="496">
        <v>2</v>
      </c>
      <c r="F1" s="496">
        <v>3</v>
      </c>
      <c r="G1" s="488">
        <v>4</v>
      </c>
      <c r="H1" s="496">
        <v>5</v>
      </c>
      <c r="I1" s="496">
        <v>6</v>
      </c>
      <c r="J1" s="488">
        <v>7</v>
      </c>
      <c r="K1" s="496">
        <v>8</v>
      </c>
      <c r="L1" s="496">
        <v>9</v>
      </c>
      <c r="M1" s="488">
        <v>10</v>
      </c>
      <c r="N1" s="496">
        <v>11</v>
      </c>
      <c r="O1" s="496">
        <v>12</v>
      </c>
      <c r="P1" s="488">
        <v>13</v>
      </c>
      <c r="Q1" s="496">
        <v>14</v>
      </c>
      <c r="R1" s="496">
        <v>15</v>
      </c>
      <c r="S1" s="488">
        <v>16</v>
      </c>
      <c r="T1" s="496">
        <v>17</v>
      </c>
      <c r="U1" s="496">
        <v>18</v>
      </c>
      <c r="V1" s="488">
        <v>19</v>
      </c>
      <c r="W1" s="496">
        <v>20</v>
      </c>
      <c r="X1" s="496">
        <v>21</v>
      </c>
      <c r="Y1" s="488">
        <v>22</v>
      </c>
      <c r="Z1" s="496">
        <v>23</v>
      </c>
      <c r="AA1" s="496">
        <v>26</v>
      </c>
      <c r="AB1" s="496">
        <v>27</v>
      </c>
      <c r="AC1" s="488">
        <v>28</v>
      </c>
      <c r="AD1" s="496">
        <v>29</v>
      </c>
      <c r="AE1" s="496">
        <v>30</v>
      </c>
      <c r="AF1" s="1212">
        <v>31</v>
      </c>
      <c r="AG1" s="496">
        <v>35</v>
      </c>
      <c r="AH1" s="496">
        <v>36</v>
      </c>
      <c r="AI1" s="488">
        <v>37</v>
      </c>
      <c r="AJ1" s="488"/>
      <c r="AK1" s="488"/>
      <c r="AL1" s="496">
        <v>38</v>
      </c>
      <c r="AM1" s="496">
        <v>39</v>
      </c>
      <c r="AN1" s="488">
        <v>40</v>
      </c>
      <c r="AO1" s="1219">
        <v>41</v>
      </c>
      <c r="AP1" s="1344">
        <v>42</v>
      </c>
      <c r="AQ1" s="1212">
        <v>43</v>
      </c>
      <c r="AR1" s="496">
        <v>44</v>
      </c>
      <c r="AS1" s="496">
        <v>45</v>
      </c>
      <c r="AT1" s="488">
        <v>46</v>
      </c>
      <c r="AU1" s="496">
        <v>47</v>
      </c>
      <c r="AV1" s="496">
        <v>48</v>
      </c>
      <c r="AW1" s="488">
        <v>49</v>
      </c>
      <c r="AX1" s="496">
        <v>50</v>
      </c>
      <c r="AY1" s="496">
        <v>51</v>
      </c>
      <c r="AZ1" s="488">
        <v>52</v>
      </c>
      <c r="BA1" s="496">
        <v>53</v>
      </c>
      <c r="BB1" s="496">
        <v>54</v>
      </c>
      <c r="BC1" s="488">
        <v>55</v>
      </c>
      <c r="BD1" s="496">
        <v>56</v>
      </c>
      <c r="BE1" s="496">
        <v>57</v>
      </c>
      <c r="BF1" s="488">
        <v>58</v>
      </c>
      <c r="BG1" s="496">
        <v>59</v>
      </c>
      <c r="BH1" s="496">
        <v>60</v>
      </c>
      <c r="BI1" s="488">
        <v>61</v>
      </c>
      <c r="BJ1" s="496">
        <v>62</v>
      </c>
      <c r="BK1" s="496">
        <v>63</v>
      </c>
      <c r="BL1" s="488">
        <v>64</v>
      </c>
      <c r="BM1" s="496">
        <v>65</v>
      </c>
      <c r="BN1" s="496">
        <v>66</v>
      </c>
      <c r="BO1" s="488">
        <v>67</v>
      </c>
      <c r="BP1" s="496">
        <v>68</v>
      </c>
      <c r="BQ1" s="496">
        <v>69</v>
      </c>
      <c r="BS1" s="488">
        <v>70</v>
      </c>
      <c r="BT1" s="496">
        <v>71</v>
      </c>
      <c r="BU1" s="496">
        <v>72</v>
      </c>
      <c r="BV1" s="488">
        <v>73</v>
      </c>
      <c r="BW1" s="496">
        <v>74</v>
      </c>
      <c r="BX1" s="496">
        <v>75</v>
      </c>
      <c r="BY1" s="488">
        <v>76</v>
      </c>
      <c r="BZ1" s="496">
        <v>77</v>
      </c>
      <c r="CA1" s="496">
        <v>78</v>
      </c>
      <c r="CB1" s="488">
        <v>79</v>
      </c>
      <c r="CC1" s="496">
        <v>80</v>
      </c>
      <c r="CD1" s="496">
        <v>81</v>
      </c>
      <c r="CE1" s="488">
        <v>82</v>
      </c>
      <c r="CF1" s="496">
        <v>83</v>
      </c>
      <c r="CG1" s="500">
        <v>84</v>
      </c>
      <c r="CH1" s="488">
        <v>85</v>
      </c>
      <c r="CI1" s="496">
        <v>86</v>
      </c>
      <c r="CJ1" s="502">
        <v>87</v>
      </c>
      <c r="CK1" s="483">
        <v>88</v>
      </c>
      <c r="CL1" s="496">
        <v>89</v>
      </c>
      <c r="CM1" s="496">
        <v>90</v>
      </c>
      <c r="CN1" s="488">
        <v>91</v>
      </c>
      <c r="CO1" s="496">
        <v>92</v>
      </c>
      <c r="CP1" s="496">
        <v>93</v>
      </c>
      <c r="CQ1" s="488">
        <v>94</v>
      </c>
      <c r="CR1" s="496">
        <v>95</v>
      </c>
      <c r="CS1" s="496">
        <v>96</v>
      </c>
      <c r="CT1" s="488">
        <v>97</v>
      </c>
      <c r="CU1" s="496">
        <v>98</v>
      </c>
      <c r="CV1" s="496">
        <v>99</v>
      </c>
      <c r="CW1" s="488">
        <v>100</v>
      </c>
      <c r="CX1" s="496">
        <v>101</v>
      </c>
      <c r="CY1" s="496">
        <v>102</v>
      </c>
      <c r="CZ1" s="488">
        <v>103</v>
      </c>
      <c r="DA1" s="496">
        <v>104</v>
      </c>
    </row>
    <row r="2" spans="1:111" ht="18" hidden="1" customHeight="1">
      <c r="A2" s="505"/>
      <c r="B2" s="505"/>
      <c r="C2" s="505"/>
      <c r="D2" s="506"/>
      <c r="E2" s="507"/>
      <c r="F2" s="508"/>
      <c r="G2" s="509"/>
      <c r="H2" s="507" t="s">
        <v>0</v>
      </c>
      <c r="I2" s="510"/>
      <c r="J2" s="511"/>
      <c r="K2" s="512"/>
      <c r="L2" s="513"/>
      <c r="M2" s="507"/>
      <c r="N2" s="507"/>
      <c r="O2" s="514"/>
      <c r="P2" s="512"/>
      <c r="Q2" s="512"/>
      <c r="R2" s="515"/>
      <c r="S2" s="516"/>
      <c r="T2" s="515"/>
      <c r="U2" s="517"/>
      <c r="V2" s="515"/>
      <c r="W2" s="515"/>
      <c r="X2" s="515"/>
      <c r="Y2" s="515"/>
      <c r="Z2" s="515"/>
      <c r="AA2" s="515"/>
      <c r="AB2" s="515"/>
      <c r="AC2" s="517"/>
      <c r="AD2" s="515"/>
      <c r="AE2" s="515"/>
      <c r="AF2" s="515"/>
      <c r="AG2" s="518"/>
      <c r="AH2" s="515"/>
      <c r="AI2" s="515"/>
      <c r="AJ2" s="515"/>
      <c r="AK2" s="515"/>
      <c r="AL2" s="515"/>
      <c r="AM2" s="515"/>
      <c r="AN2" s="515"/>
      <c r="AO2" s="515"/>
      <c r="AP2" s="1345"/>
      <c r="AQ2" s="515"/>
      <c r="AR2" s="515"/>
      <c r="AS2" s="515"/>
      <c r="AT2" s="515"/>
      <c r="AU2" s="515"/>
      <c r="AV2" s="519"/>
      <c r="AW2" s="520"/>
      <c r="AX2" s="515"/>
      <c r="AY2" s="515"/>
      <c r="AZ2" s="515"/>
      <c r="BA2" s="520"/>
      <c r="BB2" s="520"/>
      <c r="BC2" s="520"/>
      <c r="BD2" s="520"/>
      <c r="BE2" s="520"/>
      <c r="BF2" s="515"/>
      <c r="BG2" s="521"/>
      <c r="BH2" s="515"/>
      <c r="BI2" s="515"/>
      <c r="BJ2" s="515"/>
      <c r="BK2" s="515"/>
      <c r="BL2" s="515"/>
      <c r="BM2" s="515"/>
      <c r="BN2" s="515"/>
      <c r="BO2" s="515"/>
      <c r="BP2" s="515"/>
      <c r="BQ2" s="515"/>
      <c r="BR2" s="515"/>
      <c r="BS2" s="515"/>
      <c r="BT2" s="515"/>
      <c r="BU2" s="515"/>
      <c r="BV2" s="515"/>
      <c r="BW2" s="515"/>
      <c r="BX2" s="515"/>
      <c r="BY2" s="517"/>
      <c r="BZ2" s="515"/>
      <c r="CA2" s="520"/>
      <c r="CB2" s="522"/>
      <c r="CC2" s="515"/>
      <c r="CD2" s="515"/>
      <c r="CE2" s="523"/>
      <c r="CF2" s="524"/>
      <c r="CG2" s="525"/>
      <c r="CH2" s="526"/>
      <c r="CI2" s="526"/>
      <c r="CK2" s="527"/>
    </row>
    <row r="3" spans="1:111" ht="18" hidden="1" customHeight="1">
      <c r="A3" s="528"/>
      <c r="B3" s="528"/>
      <c r="C3" s="528"/>
      <c r="D3" s="529"/>
      <c r="E3" s="530"/>
      <c r="F3" s="531"/>
      <c r="G3" s="532" t="s">
        <v>1</v>
      </c>
      <c r="H3" s="533">
        <v>46235</v>
      </c>
      <c r="I3" s="534" t="s">
        <v>2</v>
      </c>
      <c r="J3" s="533">
        <v>46265</v>
      </c>
      <c r="K3" s="535"/>
      <c r="L3" s="536"/>
      <c r="M3" s="530"/>
      <c r="N3" s="530"/>
      <c r="O3" s="537"/>
      <c r="P3" s="535"/>
      <c r="Q3" s="535"/>
      <c r="R3" s="538"/>
      <c r="S3" s="539"/>
      <c r="T3" s="517"/>
      <c r="U3" s="540"/>
      <c r="V3" s="517"/>
      <c r="W3" s="517"/>
      <c r="X3" s="517"/>
      <c r="Y3" s="517"/>
      <c r="Z3" s="517"/>
      <c r="AA3" s="541"/>
      <c r="AB3" s="517"/>
      <c r="AC3" s="517"/>
      <c r="AD3" s="517"/>
      <c r="AE3" s="517"/>
      <c r="AF3" s="517"/>
      <c r="AG3" s="542">
        <v>20</v>
      </c>
      <c r="AH3" s="543">
        <v>21</v>
      </c>
      <c r="AI3" s="543">
        <v>22</v>
      </c>
      <c r="AJ3" s="543"/>
      <c r="AK3" s="543"/>
      <c r="AL3" s="544">
        <v>28</v>
      </c>
      <c r="AM3" s="544">
        <v>29</v>
      </c>
      <c r="AN3" s="544">
        <v>30</v>
      </c>
      <c r="AO3" s="1330">
        <v>31</v>
      </c>
      <c r="AP3" s="1346">
        <v>32</v>
      </c>
      <c r="AQ3" s="1330">
        <v>33</v>
      </c>
      <c r="AR3" s="517"/>
      <c r="AS3" s="545">
        <v>25</v>
      </c>
      <c r="AT3" s="545">
        <v>26</v>
      </c>
      <c r="AU3" s="545">
        <v>27</v>
      </c>
      <c r="AW3" s="520"/>
      <c r="AX3" s="517"/>
      <c r="AY3" s="546"/>
      <c r="AZ3" s="517"/>
      <c r="BA3" s="543">
        <v>35</v>
      </c>
      <c r="BB3" s="543">
        <v>36</v>
      </c>
      <c r="BC3" s="543">
        <v>37</v>
      </c>
      <c r="BD3" s="543">
        <v>38</v>
      </c>
      <c r="BE3" s="543">
        <v>39</v>
      </c>
      <c r="BF3" s="538"/>
      <c r="BG3" s="547"/>
      <c r="BH3" s="517"/>
      <c r="BI3" s="515"/>
      <c r="BJ3" s="517"/>
      <c r="BK3" s="517"/>
      <c r="BL3" s="517"/>
      <c r="BM3" s="517"/>
      <c r="BN3" s="515"/>
      <c r="BO3" s="517"/>
      <c r="BP3" s="517"/>
      <c r="BQ3" s="517"/>
      <c r="BR3" s="517"/>
      <c r="BS3" s="517"/>
      <c r="BT3" s="517"/>
      <c r="BU3" s="517"/>
      <c r="BV3" s="517"/>
      <c r="BW3" s="517"/>
      <c r="BX3" s="517"/>
      <c r="BY3" s="517"/>
      <c r="BZ3" s="517"/>
      <c r="CA3" s="548"/>
      <c r="CB3" s="549"/>
      <c r="CC3" s="517"/>
      <c r="CD3" s="517"/>
      <c r="CE3" s="550" t="e">
        <f>#REF!</f>
        <v>#REF!</v>
      </c>
      <c r="CF3" s="524"/>
      <c r="CG3" s="551"/>
      <c r="CH3" s="552"/>
      <c r="CI3" s="552"/>
      <c r="CK3" s="553"/>
    </row>
    <row r="4" spans="1:111" ht="13.5" hidden="1" customHeight="1">
      <c r="A4" s="530"/>
      <c r="B4" s="530"/>
      <c r="C4" s="530"/>
      <c r="D4" s="554"/>
      <c r="E4" s="530"/>
      <c r="F4" s="555"/>
      <c r="G4" s="556"/>
      <c r="H4" s="557"/>
      <c r="I4" s="534"/>
      <c r="J4" s="557"/>
      <c r="K4" s="535"/>
      <c r="L4" s="536"/>
      <c r="M4" s="535"/>
      <c r="N4" s="535"/>
      <c r="O4" s="537"/>
      <c r="P4" s="535"/>
      <c r="Q4" s="558"/>
      <c r="R4" s="559"/>
      <c r="S4" s="560"/>
      <c r="T4" s="561"/>
      <c r="U4" s="561"/>
      <c r="V4" s="561"/>
      <c r="W4" s="561"/>
      <c r="X4" s="561"/>
      <c r="Y4" s="561"/>
      <c r="Z4" s="561"/>
      <c r="AA4" s="562"/>
      <c r="AB4" s="561"/>
      <c r="AC4" s="561"/>
      <c r="AD4" s="561"/>
      <c r="AE4" s="561"/>
      <c r="AF4" s="561"/>
      <c r="AG4" s="561"/>
      <c r="AH4" s="561"/>
      <c r="AI4" s="561"/>
      <c r="AJ4" s="561"/>
      <c r="AK4" s="561"/>
      <c r="AL4" s="561"/>
      <c r="AM4" s="561"/>
      <c r="AN4" s="561"/>
      <c r="AO4" s="561"/>
      <c r="AP4" s="1347"/>
      <c r="AQ4" s="561"/>
      <c r="AR4" s="561"/>
      <c r="AS4" s="561"/>
      <c r="AT4" s="561"/>
      <c r="AU4" s="561"/>
      <c r="AV4" s="563"/>
      <c r="AW4" s="564"/>
      <c r="AX4" s="561"/>
      <c r="AY4" s="561"/>
      <c r="AZ4" s="561"/>
      <c r="BA4" s="565"/>
      <c r="BB4" s="565"/>
      <c r="BC4" s="565"/>
      <c r="BD4" s="565"/>
      <c r="BE4" s="561"/>
      <c r="BF4" s="561"/>
      <c r="BG4" s="566"/>
      <c r="BH4" s="561"/>
      <c r="BI4" s="562"/>
      <c r="BJ4" s="561"/>
      <c r="BK4" s="561"/>
      <c r="BL4" s="561"/>
      <c r="BM4" s="561"/>
      <c r="BN4" s="562"/>
      <c r="BO4" s="561"/>
      <c r="BP4" s="561"/>
      <c r="BQ4" s="561"/>
      <c r="BR4" s="561"/>
      <c r="BS4" s="561"/>
      <c r="BT4" s="561"/>
      <c r="BU4" s="561"/>
      <c r="BV4" s="561"/>
      <c r="BW4" s="561"/>
      <c r="BX4" s="561"/>
      <c r="BY4" s="567"/>
      <c r="BZ4" s="561"/>
      <c r="CA4" s="565"/>
      <c r="CB4" s="568"/>
      <c r="CC4" s="561"/>
      <c r="CD4" s="561"/>
      <c r="CE4" s="569"/>
      <c r="CF4" s="570"/>
      <c r="CG4" s="571"/>
      <c r="CH4" s="572"/>
      <c r="CI4" s="572"/>
      <c r="CK4" s="573"/>
    </row>
    <row r="5" spans="1:111" ht="12.75" hidden="1" customHeight="1">
      <c r="A5" s="528"/>
      <c r="B5" s="528"/>
      <c r="C5" s="528"/>
      <c r="D5" s="529"/>
      <c r="E5" s="530"/>
      <c r="F5" s="531"/>
      <c r="G5" s="556"/>
      <c r="H5" s="557"/>
      <c r="I5" s="534"/>
      <c r="J5" s="557"/>
      <c r="K5" s="535"/>
      <c r="L5" s="536"/>
      <c r="M5" s="535"/>
      <c r="N5" s="535"/>
      <c r="O5" s="537"/>
      <c r="P5" s="535"/>
      <c r="Q5" s="535"/>
      <c r="R5" s="517"/>
      <c r="S5" s="517"/>
      <c r="T5" s="517"/>
      <c r="U5" s="517"/>
      <c r="V5" s="517"/>
      <c r="W5" s="517"/>
      <c r="X5" s="517"/>
      <c r="Y5" s="517"/>
      <c r="Z5" s="517"/>
      <c r="AA5" s="515"/>
      <c r="AB5" s="517"/>
      <c r="AC5" s="517"/>
      <c r="AD5" s="517"/>
      <c r="AE5" s="517"/>
      <c r="AF5" s="517"/>
      <c r="AG5" s="517"/>
      <c r="AH5" s="517"/>
      <c r="AI5" s="517"/>
      <c r="AJ5" s="517"/>
      <c r="AK5" s="517"/>
      <c r="AL5" s="517"/>
      <c r="AM5" s="517"/>
      <c r="AN5" s="517"/>
      <c r="AO5" s="517"/>
      <c r="AP5" s="1348"/>
      <c r="AQ5" s="517"/>
      <c r="AR5" s="517"/>
      <c r="AS5" s="517"/>
      <c r="AT5" s="517"/>
      <c r="AU5" s="517"/>
      <c r="AV5" s="574"/>
      <c r="AW5" s="520"/>
      <c r="AX5" s="517"/>
      <c r="AY5" s="517"/>
      <c r="AZ5" s="517"/>
      <c r="BA5" s="548"/>
      <c r="BB5" s="548"/>
      <c r="BC5" s="548"/>
      <c r="BD5" s="548"/>
      <c r="BE5" s="517"/>
      <c r="BF5" s="517"/>
      <c r="BG5" s="547"/>
      <c r="BH5" s="517"/>
      <c r="BI5" s="515"/>
      <c r="BJ5" s="517"/>
      <c r="BK5" s="517"/>
      <c r="BL5" s="517"/>
      <c r="BM5" s="517"/>
      <c r="BN5" s="515"/>
      <c r="BO5" s="517"/>
      <c r="BP5" s="517"/>
      <c r="BQ5" s="517"/>
      <c r="BR5" s="517"/>
      <c r="BS5" s="517"/>
      <c r="BT5" s="517"/>
      <c r="BU5" s="517"/>
      <c r="BV5" s="517"/>
      <c r="BW5" s="517"/>
      <c r="BX5" s="517"/>
      <c r="BY5" s="517"/>
      <c r="BZ5" s="517"/>
      <c r="CA5" s="548"/>
      <c r="CB5" s="549"/>
      <c r="CC5" s="517"/>
      <c r="CD5" s="517"/>
      <c r="CE5" s="575"/>
      <c r="CF5" s="524"/>
      <c r="CG5" s="551"/>
      <c r="CH5" s="552"/>
      <c r="CI5" s="552"/>
      <c r="CK5" s="553"/>
    </row>
    <row r="6" spans="1:111" ht="12.75" hidden="1" customHeight="1">
      <c r="A6" s="528"/>
      <c r="B6" s="528"/>
      <c r="C6" s="528"/>
      <c r="D6" s="529"/>
      <c r="E6" s="530"/>
      <c r="F6" s="531"/>
      <c r="G6" s="556"/>
      <c r="H6" s="557"/>
      <c r="I6" s="534"/>
      <c r="J6" s="557"/>
      <c r="K6" s="535"/>
      <c r="L6" s="536"/>
      <c r="M6" s="535"/>
      <c r="N6" s="535"/>
      <c r="O6" s="537"/>
      <c r="P6" s="535"/>
      <c r="Q6" s="535"/>
      <c r="R6" s="517"/>
      <c r="S6" s="517"/>
      <c r="T6" s="517"/>
      <c r="U6" s="517"/>
      <c r="V6" s="517"/>
      <c r="W6" s="517"/>
      <c r="X6" s="517"/>
      <c r="Y6" s="517"/>
      <c r="Z6" s="517"/>
      <c r="AA6" s="515"/>
      <c r="AB6" s="517"/>
      <c r="AC6" s="560"/>
      <c r="AD6" s="560"/>
      <c r="AE6" s="560"/>
      <c r="AF6" s="540"/>
      <c r="AG6" s="517"/>
      <c r="AH6" s="517"/>
      <c r="AI6" s="517"/>
      <c r="AJ6" s="517"/>
      <c r="AK6" s="517"/>
      <c r="AL6" s="517"/>
      <c r="AM6" s="517"/>
      <c r="AN6" s="517"/>
      <c r="AO6" s="517"/>
      <c r="AP6" s="1348"/>
      <c r="AQ6" s="517"/>
      <c r="AR6" s="517"/>
      <c r="AS6" s="517"/>
      <c r="AT6" s="517"/>
      <c r="AU6" s="517"/>
      <c r="AV6" s="574"/>
      <c r="AW6" s="520"/>
      <c r="AX6" s="517"/>
      <c r="AY6" s="517"/>
      <c r="AZ6" s="517"/>
      <c r="BA6" s="548"/>
      <c r="BB6" s="548"/>
      <c r="BC6" s="548"/>
      <c r="BD6" s="548"/>
      <c r="BE6" s="517"/>
      <c r="BF6" s="517"/>
      <c r="BG6" s="547"/>
      <c r="BH6" s="517"/>
      <c r="BI6" s="515"/>
      <c r="BJ6" s="517"/>
      <c r="BK6" s="517"/>
      <c r="BL6" s="517"/>
      <c r="BM6" s="517"/>
      <c r="BN6" s="515"/>
      <c r="BO6" s="517"/>
      <c r="BP6" s="517"/>
      <c r="BQ6" s="517"/>
      <c r="BR6" s="517"/>
      <c r="BS6" s="517"/>
      <c r="BT6" s="517"/>
      <c r="BU6" s="517"/>
      <c r="BV6" s="517"/>
      <c r="BW6" s="517"/>
      <c r="BX6" s="517"/>
      <c r="BY6" s="517"/>
      <c r="BZ6" s="517"/>
      <c r="CA6" s="548"/>
      <c r="CB6" s="549"/>
      <c r="CC6" s="517"/>
      <c r="CD6" s="517"/>
      <c r="CE6" s="550" t="e">
        <f>BG13-BQ13-CA13-CD13+CC13</f>
        <v>#REF!</v>
      </c>
      <c r="CF6" s="524" t="e">
        <f>CG6-'TTCK VP '!F118</f>
        <v>#REF!</v>
      </c>
      <c r="CG6" s="551" t="e">
        <f>#REF!+#REF!+#REF!</f>
        <v>#REF!</v>
      </c>
      <c r="CH6" s="552" t="s">
        <v>3</v>
      </c>
      <c r="CI6" s="552"/>
      <c r="CK6" s="553"/>
    </row>
    <row r="7" spans="1:111" ht="12.75" hidden="1" customHeight="1">
      <c r="A7" s="528"/>
      <c r="B7" s="528"/>
      <c r="C7" s="528"/>
      <c r="D7" s="529"/>
      <c r="E7" s="530"/>
      <c r="F7" s="531"/>
      <c r="G7" s="556"/>
      <c r="H7" s="557"/>
      <c r="I7" s="534"/>
      <c r="J7" s="557"/>
      <c r="K7" s="535"/>
      <c r="L7" s="536"/>
      <c r="M7" s="535"/>
      <c r="N7" s="535"/>
      <c r="O7" s="537"/>
      <c r="P7" s="535"/>
      <c r="Q7" s="535"/>
      <c r="R7" s="517"/>
      <c r="S7" s="517"/>
      <c r="T7" s="517"/>
      <c r="U7" s="517"/>
      <c r="V7" s="517"/>
      <c r="W7" s="517"/>
      <c r="X7" s="517"/>
      <c r="Y7" s="517"/>
      <c r="Z7" s="517"/>
      <c r="AA7" s="515"/>
      <c r="AB7" s="517"/>
      <c r="AC7" s="517"/>
      <c r="AD7" s="517"/>
      <c r="AE7" s="517"/>
      <c r="AF7" s="517"/>
      <c r="AG7" s="517"/>
      <c r="AH7" s="517"/>
      <c r="AI7" s="517"/>
      <c r="AJ7" s="517"/>
      <c r="AK7" s="517"/>
      <c r="AL7" s="517"/>
      <c r="AM7" s="517"/>
      <c r="AN7" s="517"/>
      <c r="AO7" s="517"/>
      <c r="AP7" s="1348"/>
      <c r="AQ7" s="517"/>
      <c r="AR7" s="517"/>
      <c r="AS7" s="517"/>
      <c r="AT7" s="517"/>
      <c r="AU7" s="517"/>
      <c r="AV7" s="574"/>
      <c r="AW7" s="520"/>
      <c r="AX7" s="517"/>
      <c r="AY7" s="517"/>
      <c r="AZ7" s="517"/>
      <c r="BA7" s="548"/>
      <c r="BB7" s="548"/>
      <c r="BC7" s="548"/>
      <c r="BD7" s="548"/>
      <c r="BE7" s="517"/>
      <c r="BF7" s="517"/>
      <c r="BG7" s="547"/>
      <c r="BH7" s="517"/>
      <c r="BI7" s="515"/>
      <c r="BJ7" s="517"/>
      <c r="BK7" s="517"/>
      <c r="BL7" s="517"/>
      <c r="BM7" s="517"/>
      <c r="BN7" s="515"/>
      <c r="BO7" s="517"/>
      <c r="BP7" s="517"/>
      <c r="BQ7" s="517"/>
      <c r="BR7" s="517"/>
      <c r="BS7" s="517"/>
      <c r="BT7" s="517"/>
      <c r="BU7" s="517"/>
      <c r="BV7" s="517"/>
      <c r="BW7" s="517"/>
      <c r="BX7" s="517"/>
      <c r="BY7" s="517"/>
      <c r="BZ7" s="517"/>
      <c r="CA7" s="548"/>
      <c r="CB7" s="549"/>
      <c r="CC7" s="517"/>
      <c r="CD7" s="517"/>
      <c r="CE7" s="575"/>
      <c r="CF7" s="524" t="e">
        <f>CG7-#REF!</f>
        <v>#REF!</v>
      </c>
      <c r="CG7" s="551" t="e">
        <f>#REF!</f>
        <v>#REF!</v>
      </c>
      <c r="CH7" s="552" t="s">
        <v>4</v>
      </c>
      <c r="CI7" s="552"/>
      <c r="CK7" s="553"/>
    </row>
    <row r="8" spans="1:111" ht="12.75" hidden="1" customHeight="1">
      <c r="A8" s="528"/>
      <c r="B8" s="528"/>
      <c r="C8" s="528"/>
      <c r="D8" s="529"/>
      <c r="E8" s="530"/>
      <c r="F8" s="531"/>
      <c r="G8" s="556"/>
      <c r="H8" s="557"/>
      <c r="I8" s="534"/>
      <c r="J8" s="557"/>
      <c r="K8" s="535"/>
      <c r="L8" s="536"/>
      <c r="M8" s="535"/>
      <c r="N8" s="576"/>
      <c r="O8" s="537"/>
      <c r="P8" s="535"/>
      <c r="Q8" s="535"/>
      <c r="R8" s="577"/>
      <c r="S8" s="517"/>
      <c r="T8" s="517"/>
      <c r="U8" s="517"/>
      <c r="V8" s="517"/>
      <c r="W8" s="517"/>
      <c r="X8" s="517"/>
      <c r="Y8" s="517"/>
      <c r="Z8" s="517"/>
      <c r="AA8" s="515"/>
      <c r="AB8" s="517"/>
      <c r="AC8" s="517"/>
      <c r="AD8" s="578"/>
      <c r="AE8" s="578"/>
      <c r="AF8" s="1213"/>
      <c r="AG8" s="517"/>
      <c r="AH8" s="517"/>
      <c r="AI8" s="517"/>
      <c r="AJ8" s="517"/>
      <c r="AK8" s="517"/>
      <c r="AL8" s="517"/>
      <c r="AM8" s="517"/>
      <c r="AN8" s="517"/>
      <c r="AO8" s="517"/>
      <c r="AP8" s="1348"/>
      <c r="AQ8" s="517"/>
      <c r="AR8" s="517"/>
      <c r="AS8" s="517"/>
      <c r="AT8" s="517"/>
      <c r="AU8" s="517"/>
      <c r="AV8" s="574"/>
      <c r="AW8" s="520"/>
      <c r="AX8" s="517"/>
      <c r="AY8" s="517"/>
      <c r="AZ8" s="517"/>
      <c r="BA8" s="548"/>
      <c r="BB8" s="548"/>
      <c r="BC8" s="548"/>
      <c r="BD8" s="548"/>
      <c r="BE8" s="517"/>
      <c r="BF8" s="517"/>
      <c r="BG8" s="547">
        <f>BG93+BG87+BG81+BG74+BG69+BG60+BG53+BG45+BG36+BG30+BG22</f>
        <v>633481173.07237637</v>
      </c>
      <c r="BH8" s="517"/>
      <c r="BI8" s="515"/>
      <c r="BJ8" s="517"/>
      <c r="BK8" s="517"/>
      <c r="BL8" s="517"/>
      <c r="BM8" s="517"/>
      <c r="BN8" s="515"/>
      <c r="BO8" s="517"/>
      <c r="BP8" s="517"/>
      <c r="BQ8" s="517"/>
      <c r="BR8" s="517"/>
      <c r="BS8" s="517"/>
      <c r="BT8" s="517"/>
      <c r="BU8" s="517"/>
      <c r="BV8" s="517"/>
      <c r="BW8" s="517"/>
      <c r="BX8" s="517"/>
      <c r="BY8" s="517"/>
      <c r="BZ8" s="517"/>
      <c r="CA8" s="548"/>
      <c r="CB8" s="549"/>
      <c r="CC8" s="517"/>
      <c r="CD8" s="517"/>
      <c r="CE8" s="550"/>
      <c r="CF8" s="524"/>
      <c r="CG8" s="551"/>
      <c r="CH8" s="552"/>
      <c r="CI8" s="552"/>
      <c r="CK8" s="553"/>
      <c r="CM8" s="579">
        <v>1</v>
      </c>
      <c r="CN8" s="579">
        <v>4</v>
      </c>
      <c r="CO8" s="579">
        <v>2024</v>
      </c>
      <c r="CP8" s="580">
        <v>5</v>
      </c>
      <c r="CQ8" s="581">
        <v>2026</v>
      </c>
      <c r="DA8" s="1174" t="s">
        <v>5</v>
      </c>
      <c r="DB8" s="1175" t="s">
        <v>5</v>
      </c>
    </row>
    <row r="9" spans="1:111" s="479" customFormat="1" ht="48" customHeight="1">
      <c r="A9" s="505"/>
      <c r="B9" s="505"/>
      <c r="C9" s="505"/>
      <c r="D9" s="506">
        <v>1</v>
      </c>
      <c r="E9" s="505">
        <v>2</v>
      </c>
      <c r="F9" s="508">
        <v>3</v>
      </c>
      <c r="G9" s="506">
        <v>4</v>
      </c>
      <c r="H9" s="505">
        <v>5</v>
      </c>
      <c r="I9" s="508">
        <v>6</v>
      </c>
      <c r="J9" s="506">
        <v>7</v>
      </c>
      <c r="K9" s="505">
        <v>8</v>
      </c>
      <c r="L9" s="582">
        <v>9</v>
      </c>
      <c r="M9" s="583">
        <v>10</v>
      </c>
      <c r="N9" s="584">
        <v>11</v>
      </c>
      <c r="O9" s="582">
        <v>12</v>
      </c>
      <c r="P9" s="506">
        <v>13</v>
      </c>
      <c r="Q9" s="505">
        <v>14</v>
      </c>
      <c r="R9" s="508">
        <v>15</v>
      </c>
      <c r="S9" s="506">
        <v>16</v>
      </c>
      <c r="T9" s="584">
        <v>17</v>
      </c>
      <c r="U9" s="508">
        <v>18</v>
      </c>
      <c r="V9" s="506">
        <v>19</v>
      </c>
      <c r="W9" s="505">
        <v>20</v>
      </c>
      <c r="X9" s="508">
        <v>21</v>
      </c>
      <c r="Y9" s="506">
        <v>22</v>
      </c>
      <c r="Z9" s="505">
        <v>23</v>
      </c>
      <c r="AA9" s="505">
        <v>26</v>
      </c>
      <c r="AB9" s="508">
        <v>27</v>
      </c>
      <c r="AC9" s="506">
        <v>28</v>
      </c>
      <c r="AD9" s="505">
        <v>29</v>
      </c>
      <c r="AE9" s="582">
        <v>30</v>
      </c>
      <c r="AF9" s="1214">
        <v>31</v>
      </c>
      <c r="AG9" s="585">
        <v>35</v>
      </c>
      <c r="AH9" s="586">
        <v>36</v>
      </c>
      <c r="AI9" s="587">
        <v>37</v>
      </c>
      <c r="AJ9" s="587"/>
      <c r="AK9" s="587"/>
      <c r="AL9" s="1233">
        <v>38</v>
      </c>
      <c r="AM9" s="586">
        <v>39</v>
      </c>
      <c r="AN9" s="587">
        <v>40</v>
      </c>
      <c r="AO9" s="1331">
        <v>41</v>
      </c>
      <c r="AP9" s="1365">
        <v>42</v>
      </c>
      <c r="AQ9" s="1367">
        <v>43</v>
      </c>
      <c r="AR9" s="505">
        <v>44</v>
      </c>
      <c r="AS9" s="586">
        <v>45</v>
      </c>
      <c r="AT9" s="587">
        <v>46</v>
      </c>
      <c r="AU9" s="585">
        <v>47</v>
      </c>
      <c r="AV9" s="508">
        <v>48</v>
      </c>
      <c r="AW9" s="506">
        <v>49</v>
      </c>
      <c r="AX9" s="505">
        <v>50</v>
      </c>
      <c r="AY9" s="508">
        <v>51</v>
      </c>
      <c r="AZ9" s="506">
        <v>52</v>
      </c>
      <c r="BA9" s="1222">
        <v>53</v>
      </c>
      <c r="BB9" s="586">
        <v>54</v>
      </c>
      <c r="BC9" s="587">
        <v>55</v>
      </c>
      <c r="BD9" s="585">
        <v>56</v>
      </c>
      <c r="BE9" s="586">
        <v>57</v>
      </c>
      <c r="BF9" s="587">
        <v>58</v>
      </c>
      <c r="BG9" s="505">
        <v>59</v>
      </c>
      <c r="BH9" s="508">
        <v>60</v>
      </c>
      <c r="BI9" s="506">
        <v>61</v>
      </c>
      <c r="BJ9" s="505">
        <v>62</v>
      </c>
      <c r="BK9" s="508">
        <v>63</v>
      </c>
      <c r="BL9" s="506">
        <v>64</v>
      </c>
      <c r="BM9" s="505">
        <v>65</v>
      </c>
      <c r="BN9" s="508">
        <v>66</v>
      </c>
      <c r="BO9" s="506">
        <v>67</v>
      </c>
      <c r="BP9" s="505">
        <v>68</v>
      </c>
      <c r="BQ9" s="508">
        <v>69</v>
      </c>
      <c r="BR9" s="506">
        <v>70</v>
      </c>
      <c r="BS9" s="505">
        <v>71</v>
      </c>
      <c r="BT9" s="508">
        <v>72</v>
      </c>
      <c r="BU9" s="506">
        <v>73</v>
      </c>
      <c r="BV9" s="505">
        <v>74</v>
      </c>
      <c r="BW9" s="508">
        <v>75</v>
      </c>
      <c r="BX9" s="506">
        <v>76</v>
      </c>
      <c r="BY9" s="505">
        <v>77</v>
      </c>
      <c r="BZ9" s="508">
        <v>78</v>
      </c>
      <c r="CA9" s="506">
        <v>79</v>
      </c>
      <c r="CB9" s="505">
        <v>80</v>
      </c>
      <c r="CC9" s="508">
        <v>81</v>
      </c>
      <c r="CD9" s="506">
        <v>82</v>
      </c>
      <c r="CE9" s="505">
        <v>83</v>
      </c>
      <c r="CF9" s="508">
        <v>84</v>
      </c>
      <c r="CG9" s="506">
        <v>85</v>
      </c>
      <c r="CH9" s="505">
        <v>86</v>
      </c>
      <c r="CI9" s="508">
        <v>87</v>
      </c>
      <c r="CJ9" s="506">
        <v>88</v>
      </c>
      <c r="CK9" s="505">
        <v>89</v>
      </c>
      <c r="CL9" s="508">
        <v>90</v>
      </c>
      <c r="CM9" s="506">
        <v>91</v>
      </c>
      <c r="CN9" s="505">
        <v>92</v>
      </c>
      <c r="CO9" s="508">
        <v>93</v>
      </c>
      <c r="CP9" s="506">
        <v>94</v>
      </c>
      <c r="CQ9" s="505">
        <v>95</v>
      </c>
      <c r="CR9" s="508">
        <v>96</v>
      </c>
      <c r="CS9" s="506">
        <v>97</v>
      </c>
      <c r="CT9" s="505">
        <v>98</v>
      </c>
      <c r="CU9" s="508">
        <v>99</v>
      </c>
      <c r="CV9" s="506">
        <v>100</v>
      </c>
      <c r="CW9" s="505">
        <v>101</v>
      </c>
      <c r="CX9" s="508">
        <v>102</v>
      </c>
      <c r="CY9" s="506">
        <v>103</v>
      </c>
      <c r="CZ9" s="505">
        <v>104</v>
      </c>
      <c r="DA9" s="508">
        <v>105</v>
      </c>
      <c r="DB9" s="506">
        <v>106</v>
      </c>
      <c r="DC9" s="505">
        <v>107</v>
      </c>
      <c r="DD9" s="508">
        <v>108</v>
      </c>
      <c r="DE9" s="506">
        <v>109</v>
      </c>
      <c r="DF9" s="505">
        <v>110</v>
      </c>
      <c r="DG9" s="508">
        <v>111</v>
      </c>
    </row>
    <row r="10" spans="1:111" s="480" customFormat="1" ht="25.5" customHeight="1">
      <c r="A10" s="588"/>
      <c r="B10" s="588"/>
      <c r="C10" s="588"/>
      <c r="D10" s="589"/>
      <c r="E10" s="588"/>
      <c r="F10" s="590"/>
      <c r="G10" s="589"/>
      <c r="H10" s="588"/>
      <c r="I10" s="590"/>
      <c r="J10" s="589"/>
      <c r="K10" s="588"/>
      <c r="L10" s="591">
        <v>16</v>
      </c>
      <c r="M10" s="410">
        <v>3</v>
      </c>
      <c r="N10" s="410">
        <v>4</v>
      </c>
      <c r="O10" s="590"/>
      <c r="P10" s="589"/>
      <c r="Q10" s="588"/>
      <c r="R10" s="590"/>
      <c r="S10" s="589"/>
      <c r="T10" s="588"/>
      <c r="U10" s="590"/>
      <c r="V10" s="589"/>
      <c r="W10" s="588"/>
      <c r="X10" s="590"/>
      <c r="Y10" s="589"/>
      <c r="Z10" s="588"/>
      <c r="AA10" s="588"/>
      <c r="AB10" s="590"/>
      <c r="AC10" s="589"/>
      <c r="AD10" s="588"/>
      <c r="AE10" s="590"/>
      <c r="AF10" s="1215"/>
      <c r="AG10" s="593">
        <v>20</v>
      </c>
      <c r="AH10" s="591">
        <v>21</v>
      </c>
      <c r="AI10" s="592">
        <v>22</v>
      </c>
      <c r="AJ10" s="592"/>
      <c r="AK10" s="592"/>
      <c r="AL10" s="1234">
        <v>28</v>
      </c>
      <c r="AM10" s="594">
        <v>29</v>
      </c>
      <c r="AN10" s="594">
        <v>30</v>
      </c>
      <c r="AO10" s="1332">
        <v>31</v>
      </c>
      <c r="AP10" s="1349">
        <v>32</v>
      </c>
      <c r="AQ10" s="1332">
        <v>33</v>
      </c>
      <c r="AR10" s="588"/>
      <c r="AS10" s="413">
        <v>25</v>
      </c>
      <c r="AT10" s="413">
        <v>26</v>
      </c>
      <c r="AU10" s="413">
        <v>27</v>
      </c>
      <c r="AV10" s="590"/>
      <c r="AW10" s="589"/>
      <c r="AX10" s="588"/>
      <c r="AY10" s="590"/>
      <c r="AZ10" s="589"/>
      <c r="BA10" s="1223">
        <v>35</v>
      </c>
      <c r="BB10" s="409">
        <v>36</v>
      </c>
      <c r="BC10" s="409">
        <v>37</v>
      </c>
      <c r="BD10" s="409">
        <v>38</v>
      </c>
      <c r="BE10" s="409">
        <v>39</v>
      </c>
      <c r="BF10" s="409">
        <v>40</v>
      </c>
      <c r="BG10" s="588"/>
      <c r="BH10" s="590"/>
      <c r="BI10" s="589"/>
      <c r="BJ10" s="588"/>
      <c r="BK10" s="590"/>
      <c r="BL10" s="589"/>
      <c r="BM10" s="588"/>
      <c r="BN10" s="590"/>
      <c r="BO10" s="589"/>
      <c r="BP10" s="588"/>
      <c r="BQ10" s="590"/>
      <c r="BR10" s="589"/>
      <c r="BS10" s="588"/>
      <c r="BT10" s="590"/>
      <c r="BU10" s="589"/>
      <c r="BV10" s="588"/>
      <c r="BW10" s="590"/>
      <c r="BX10" s="589"/>
      <c r="BY10" s="588"/>
      <c r="BZ10" s="590"/>
      <c r="CA10" s="589"/>
      <c r="CB10" s="588"/>
      <c r="CC10" s="590"/>
      <c r="CD10" s="589"/>
      <c r="CE10" s="588"/>
      <c r="CF10" s="590"/>
      <c r="CG10" s="589"/>
      <c r="CH10" s="588"/>
      <c r="CI10" s="590"/>
      <c r="CJ10" s="589"/>
      <c r="CK10" s="588"/>
      <c r="CL10" s="590"/>
      <c r="CM10" s="589"/>
      <c r="CN10" s="588"/>
      <c r="CO10" s="590"/>
      <c r="CP10" s="589"/>
      <c r="CQ10" s="588"/>
      <c r="CR10" s="590"/>
      <c r="CS10" s="589"/>
      <c r="CT10" s="588"/>
      <c r="CU10" s="590"/>
      <c r="CV10" s="589"/>
      <c r="CW10" s="588"/>
      <c r="CX10" s="590"/>
      <c r="CY10" s="589"/>
      <c r="CZ10" s="588"/>
      <c r="DA10" s="590"/>
      <c r="DB10" s="589"/>
      <c r="DC10" s="588"/>
      <c r="DD10" s="590"/>
      <c r="DE10" s="589"/>
      <c r="DF10" s="588"/>
      <c r="DG10" s="590"/>
    </row>
    <row r="11" spans="1:111" ht="71.25" customHeight="1">
      <c r="A11" s="595" t="s">
        <v>6</v>
      </c>
      <c r="B11" s="595" t="s">
        <v>7</v>
      </c>
      <c r="C11" s="595" t="s">
        <v>8</v>
      </c>
      <c r="D11" s="596" t="s">
        <v>9</v>
      </c>
      <c r="E11" s="597" t="s">
        <v>10</v>
      </c>
      <c r="F11" s="598" t="s">
        <v>11</v>
      </c>
      <c r="G11" s="599" t="s">
        <v>12</v>
      </c>
      <c r="H11" s="597" t="s">
        <v>13</v>
      </c>
      <c r="I11" s="600" t="s">
        <v>14</v>
      </c>
      <c r="J11" s="597" t="s">
        <v>15</v>
      </c>
      <c r="K11" s="597" t="s">
        <v>16</v>
      </c>
      <c r="L11" s="601" t="s">
        <v>17</v>
      </c>
      <c r="M11" s="602" t="s">
        <v>18</v>
      </c>
      <c r="N11" s="602" t="s">
        <v>19</v>
      </c>
      <c r="O11" s="603" t="s">
        <v>20</v>
      </c>
      <c r="P11" s="604" t="s">
        <v>21</v>
      </c>
      <c r="Q11" s="604" t="s">
        <v>22</v>
      </c>
      <c r="R11" s="605" t="s">
        <v>23</v>
      </c>
      <c r="S11" s="605" t="s">
        <v>24</v>
      </c>
      <c r="T11" s="605" t="s">
        <v>25</v>
      </c>
      <c r="U11" s="605" t="s">
        <v>26</v>
      </c>
      <c r="V11" s="605" t="s">
        <v>27</v>
      </c>
      <c r="W11" s="605" t="s">
        <v>28</v>
      </c>
      <c r="X11" s="605" t="s">
        <v>29</v>
      </c>
      <c r="Y11" s="605" t="s">
        <v>30</v>
      </c>
      <c r="Z11" s="605" t="s">
        <v>31</v>
      </c>
      <c r="AA11" s="607" t="s">
        <v>32</v>
      </c>
      <c r="AB11" s="605" t="s">
        <v>33</v>
      </c>
      <c r="AC11" s="608" t="s">
        <v>34</v>
      </c>
      <c r="AD11" s="608" t="s">
        <v>35</v>
      </c>
      <c r="AE11" s="609" t="s">
        <v>36</v>
      </c>
      <c r="AF11" s="1216" t="s">
        <v>37</v>
      </c>
      <c r="AG11" s="610" t="s">
        <v>41</v>
      </c>
      <c r="AH11" s="611" t="s">
        <v>42</v>
      </c>
      <c r="AI11" s="612" t="s">
        <v>43</v>
      </c>
      <c r="AJ11" s="1220" t="s">
        <v>510</v>
      </c>
      <c r="AK11" s="1220" t="s">
        <v>511</v>
      </c>
      <c r="AL11" s="1235" t="s">
        <v>44</v>
      </c>
      <c r="AM11" s="613" t="s">
        <v>45</v>
      </c>
      <c r="AN11" s="613" t="s">
        <v>46</v>
      </c>
      <c r="AO11" s="1333" t="s">
        <v>47</v>
      </c>
      <c r="AP11" s="1350" t="s">
        <v>48</v>
      </c>
      <c r="AQ11" s="1333" t="s">
        <v>49</v>
      </c>
      <c r="AR11" s="611" t="s">
        <v>50</v>
      </c>
      <c r="AS11" s="606" t="s">
        <v>51</v>
      </c>
      <c r="AT11" s="606" t="s">
        <v>52</v>
      </c>
      <c r="AU11" s="606" t="s">
        <v>53</v>
      </c>
      <c r="AV11" s="614" t="s">
        <v>54</v>
      </c>
      <c r="AW11" s="605" t="s">
        <v>55</v>
      </c>
      <c r="AX11" s="605" t="s">
        <v>56</v>
      </c>
      <c r="AY11" s="605" t="s">
        <v>57</v>
      </c>
      <c r="AZ11" s="605" t="s">
        <v>58</v>
      </c>
      <c r="BA11" s="1224" t="s">
        <v>59</v>
      </c>
      <c r="BB11" s="615" t="s">
        <v>60</v>
      </c>
      <c r="BC11" s="615" t="s">
        <v>61</v>
      </c>
      <c r="BD11" s="615" t="s">
        <v>62</v>
      </c>
      <c r="BE11" s="616" t="s">
        <v>63</v>
      </c>
      <c r="BF11" s="617" t="s">
        <v>64</v>
      </c>
      <c r="BG11" s="618" t="s">
        <v>65</v>
      </c>
      <c r="BH11" s="619" t="s">
        <v>66</v>
      </c>
      <c r="BI11" s="619" t="s">
        <v>67</v>
      </c>
      <c r="BJ11" s="619" t="s">
        <v>68</v>
      </c>
      <c r="BK11" s="619" t="s">
        <v>69</v>
      </c>
      <c r="BL11" s="619" t="s">
        <v>70</v>
      </c>
      <c r="BM11" s="619" t="s">
        <v>71</v>
      </c>
      <c r="BN11" s="619" t="s">
        <v>72</v>
      </c>
      <c r="BO11" s="619" t="s">
        <v>73</v>
      </c>
      <c r="BP11" s="619" t="s">
        <v>74</v>
      </c>
      <c r="BQ11" s="619" t="s">
        <v>75</v>
      </c>
      <c r="BR11" s="620" t="s">
        <v>76</v>
      </c>
      <c r="BS11" s="621" t="s">
        <v>77</v>
      </c>
      <c r="BT11" s="622" t="s">
        <v>78</v>
      </c>
      <c r="BU11" s="608" t="s">
        <v>79</v>
      </c>
      <c r="BV11" s="608" t="s">
        <v>80</v>
      </c>
      <c r="BW11" s="608" t="s">
        <v>81</v>
      </c>
      <c r="BX11" s="608" t="s">
        <v>82</v>
      </c>
      <c r="BY11" s="623" t="s">
        <v>83</v>
      </c>
      <c r="BZ11" s="608" t="s">
        <v>84</v>
      </c>
      <c r="CA11" s="624" t="s">
        <v>85</v>
      </c>
      <c r="CB11" s="625" t="s">
        <v>86</v>
      </c>
      <c r="CC11" s="626" t="s">
        <v>87</v>
      </c>
      <c r="CD11" s="608" t="s">
        <v>88</v>
      </c>
      <c r="CE11" s="627" t="s">
        <v>89</v>
      </c>
      <c r="CF11" s="628" t="s">
        <v>90</v>
      </c>
      <c r="CG11" s="629" t="s">
        <v>91</v>
      </c>
      <c r="CH11" s="630" t="s">
        <v>92</v>
      </c>
      <c r="CI11" s="631" t="s">
        <v>93</v>
      </c>
      <c r="CJ11" s="632"/>
      <c r="CK11" s="633" t="s">
        <v>94</v>
      </c>
      <c r="CL11" s="634" t="s">
        <v>95</v>
      </c>
      <c r="CM11" s="635" t="s">
        <v>96</v>
      </c>
      <c r="CN11" s="635" t="s">
        <v>97</v>
      </c>
      <c r="CO11" s="635" t="s">
        <v>98</v>
      </c>
      <c r="CP11" s="636" t="s">
        <v>99</v>
      </c>
      <c r="CQ11" s="636" t="s">
        <v>100</v>
      </c>
      <c r="CR11" s="636" t="s">
        <v>101</v>
      </c>
      <c r="CS11" s="637" t="s">
        <v>102</v>
      </c>
      <c r="CT11" s="637" t="s">
        <v>103</v>
      </c>
      <c r="CU11" s="637" t="s">
        <v>104</v>
      </c>
      <c r="CV11" s="635" t="s">
        <v>105</v>
      </c>
      <c r="CW11" s="635" t="s">
        <v>106</v>
      </c>
      <c r="CX11" s="635" t="s">
        <v>107</v>
      </c>
      <c r="CY11" s="634" t="s">
        <v>108</v>
      </c>
      <c r="CZ11" s="631" t="s">
        <v>109</v>
      </c>
      <c r="DA11" s="631" t="s">
        <v>110</v>
      </c>
      <c r="DB11" s="631" t="s">
        <v>111</v>
      </c>
      <c r="DC11" s="631"/>
      <c r="DD11" s="638"/>
    </row>
    <row r="12" spans="1:111" ht="12.75" customHeight="1">
      <c r="A12" s="639">
        <v>1</v>
      </c>
      <c r="B12" s="639">
        <f>1+A12</f>
        <v>2</v>
      </c>
      <c r="C12" s="639">
        <v>3</v>
      </c>
      <c r="D12" s="639">
        <v>4</v>
      </c>
      <c r="E12" s="639">
        <v>5</v>
      </c>
      <c r="F12" s="639">
        <v>6</v>
      </c>
      <c r="G12" s="639">
        <v>7</v>
      </c>
      <c r="H12" s="639">
        <v>8</v>
      </c>
      <c r="I12" s="639">
        <v>9</v>
      </c>
      <c r="J12" s="639">
        <v>10</v>
      </c>
      <c r="K12" s="639">
        <v>11</v>
      </c>
      <c r="L12" s="640">
        <v>12</v>
      </c>
      <c r="M12" s="639">
        <v>13</v>
      </c>
      <c r="N12" s="639">
        <v>14</v>
      </c>
      <c r="O12" s="639">
        <v>15</v>
      </c>
      <c r="P12" s="639">
        <v>16</v>
      </c>
      <c r="Q12" s="639">
        <v>17</v>
      </c>
      <c r="R12" s="639">
        <v>18</v>
      </c>
      <c r="S12" s="639">
        <v>19</v>
      </c>
      <c r="T12" s="639">
        <v>20</v>
      </c>
      <c r="U12" s="639">
        <v>21</v>
      </c>
      <c r="V12" s="639">
        <v>22</v>
      </c>
      <c r="W12" s="639">
        <v>23</v>
      </c>
      <c r="X12" s="639">
        <v>24</v>
      </c>
      <c r="Y12" s="639">
        <v>25</v>
      </c>
      <c r="Z12" s="639">
        <v>26</v>
      </c>
      <c r="AA12" s="639">
        <v>27</v>
      </c>
      <c r="AB12" s="639">
        <v>28</v>
      </c>
      <c r="AC12" s="639">
        <v>29</v>
      </c>
      <c r="AD12" s="639">
        <v>30</v>
      </c>
      <c r="AE12" s="639">
        <v>31</v>
      </c>
      <c r="AF12" s="639">
        <v>32</v>
      </c>
      <c r="AG12" s="639">
        <v>36</v>
      </c>
      <c r="AH12" s="639">
        <v>37</v>
      </c>
      <c r="AI12" s="639"/>
      <c r="AJ12" s="639"/>
      <c r="AK12" s="639"/>
      <c r="AL12" s="1236">
        <v>38</v>
      </c>
      <c r="AM12" s="639">
        <v>39</v>
      </c>
      <c r="AN12" s="639">
        <v>40</v>
      </c>
      <c r="AO12" s="639">
        <v>41</v>
      </c>
      <c r="AP12" s="1351">
        <v>42</v>
      </c>
      <c r="AQ12" s="639">
        <v>43</v>
      </c>
      <c r="AR12" s="639">
        <v>44</v>
      </c>
      <c r="AS12" s="639">
        <v>44</v>
      </c>
      <c r="AT12" s="639"/>
      <c r="AU12" s="639">
        <v>44</v>
      </c>
      <c r="AV12" s="639">
        <v>46</v>
      </c>
      <c r="AW12" s="639">
        <v>47</v>
      </c>
      <c r="AX12" s="639">
        <v>48</v>
      </c>
      <c r="AY12" s="639">
        <v>49</v>
      </c>
      <c r="AZ12" s="639">
        <v>50</v>
      </c>
      <c r="BA12" s="1225">
        <v>51</v>
      </c>
      <c r="BB12" s="639">
        <v>52</v>
      </c>
      <c r="BC12" s="639">
        <v>53</v>
      </c>
      <c r="BD12" s="639">
        <v>54</v>
      </c>
      <c r="BE12" s="639">
        <v>55</v>
      </c>
      <c r="BF12" s="639">
        <v>56</v>
      </c>
      <c r="BG12" s="639">
        <v>57</v>
      </c>
      <c r="BH12" s="639">
        <v>58</v>
      </c>
      <c r="BI12" s="639">
        <v>59</v>
      </c>
      <c r="BJ12" s="639">
        <v>60</v>
      </c>
      <c r="BK12" s="639">
        <v>61</v>
      </c>
      <c r="BL12" s="639">
        <v>62</v>
      </c>
      <c r="BM12" s="639">
        <v>63</v>
      </c>
      <c r="BN12" s="639">
        <v>64</v>
      </c>
      <c r="BO12" s="639">
        <v>65</v>
      </c>
      <c r="BP12" s="639">
        <v>66</v>
      </c>
      <c r="BQ12" s="639">
        <v>67</v>
      </c>
      <c r="BR12" s="639"/>
      <c r="BS12" s="639">
        <v>68</v>
      </c>
      <c r="BT12" s="641">
        <v>69</v>
      </c>
      <c r="BU12" s="639">
        <v>70</v>
      </c>
      <c r="BV12" s="639">
        <v>71</v>
      </c>
      <c r="BW12" s="639">
        <v>72</v>
      </c>
      <c r="BX12" s="639">
        <v>73</v>
      </c>
      <c r="BY12" s="639">
        <v>74</v>
      </c>
      <c r="BZ12" s="639">
        <v>75</v>
      </c>
      <c r="CA12" s="639">
        <v>76</v>
      </c>
      <c r="CB12" s="642">
        <v>77</v>
      </c>
      <c r="CC12" s="639">
        <v>78</v>
      </c>
      <c r="CD12" s="639">
        <v>79</v>
      </c>
      <c r="CE12" s="639">
        <v>80</v>
      </c>
      <c r="CF12" s="639">
        <v>81</v>
      </c>
      <c r="CG12" s="629">
        <v>82</v>
      </c>
      <c r="CH12" s="643">
        <v>83</v>
      </c>
      <c r="CI12" s="639">
        <v>84</v>
      </c>
      <c r="CJ12" s="644">
        <v>85</v>
      </c>
      <c r="CK12" s="639">
        <v>86</v>
      </c>
      <c r="CL12" s="639">
        <v>87</v>
      </c>
      <c r="CM12" s="639">
        <v>88</v>
      </c>
      <c r="CN12" s="639">
        <v>89</v>
      </c>
      <c r="CO12" s="639">
        <v>90</v>
      </c>
      <c r="CP12" s="639">
        <v>91</v>
      </c>
      <c r="CQ12" s="639">
        <v>92</v>
      </c>
      <c r="CR12" s="639">
        <v>93</v>
      </c>
      <c r="CS12" s="639">
        <v>94</v>
      </c>
      <c r="CT12" s="639">
        <v>95</v>
      </c>
      <c r="CU12" s="639">
        <v>96</v>
      </c>
      <c r="CV12" s="639">
        <v>97</v>
      </c>
      <c r="CW12" s="639">
        <v>98</v>
      </c>
      <c r="CX12" s="639">
        <v>99</v>
      </c>
      <c r="CY12" s="639">
        <v>100</v>
      </c>
      <c r="CZ12" s="639">
        <v>102</v>
      </c>
      <c r="DA12" s="639">
        <v>103</v>
      </c>
      <c r="DB12" s="639">
        <v>104</v>
      </c>
      <c r="DC12" s="639">
        <v>105</v>
      </c>
      <c r="DD12" s="645" t="s">
        <v>112</v>
      </c>
      <c r="DE12" s="646"/>
    </row>
    <row r="13" spans="1:111" s="156" customFormat="1" ht="18.75" customHeight="1">
      <c r="A13" s="647" t="s">
        <v>113</v>
      </c>
      <c r="B13" s="647"/>
      <c r="C13" s="647"/>
      <c r="D13" s="648"/>
      <c r="E13" s="648"/>
      <c r="F13" s="648"/>
      <c r="G13" s="649"/>
      <c r="H13" s="648"/>
      <c r="I13" s="650"/>
      <c r="J13" s="648"/>
      <c r="K13" s="648" t="e">
        <f>#REF!+#REF!+#REF!+#REF!+#REF!</f>
        <v>#REF!</v>
      </c>
      <c r="L13" s="648" t="e">
        <f>#REF!+#REF!+#REF!+#REF!+#REF!</f>
        <v>#REF!</v>
      </c>
      <c r="M13" s="648" t="e">
        <f>#REF!+#REF!+#REF!+#REF!+#REF!</f>
        <v>#REF!</v>
      </c>
      <c r="N13" s="648" t="e">
        <f>#REF!+#REF!+#REF!+#REF!+#REF!</f>
        <v>#REF!</v>
      </c>
      <c r="O13" s="648" t="e">
        <f>#REF!+#REF!+#REF!+#REF!+#REF!</f>
        <v>#REF!</v>
      </c>
      <c r="P13" s="648" t="e">
        <f>#REF!+#REF!+#REF!+#REF!+#REF!</f>
        <v>#REF!</v>
      </c>
      <c r="Q13" s="648" t="e">
        <f>#REF!+#REF!+#REF!+#REF!+#REF!</f>
        <v>#REF!</v>
      </c>
      <c r="R13" s="648" t="e">
        <f>#REF!+#REF!+#REF!+#REF!+#REF!</f>
        <v>#REF!</v>
      </c>
      <c r="S13" s="648" t="e">
        <f>#REF!+#REF!+#REF!+#REF!+#REF!</f>
        <v>#REF!</v>
      </c>
      <c r="T13" s="648" t="e">
        <f>#REF!+#REF!+#REF!+#REF!+#REF!</f>
        <v>#REF!</v>
      </c>
      <c r="U13" s="648" t="e">
        <f>#REF!+#REF!+#REF!+#REF!+#REF!</f>
        <v>#REF!</v>
      </c>
      <c r="V13" s="648" t="e">
        <f>#REF!+#REF!+#REF!+#REF!+#REF!</f>
        <v>#REF!</v>
      </c>
      <c r="W13" s="648" t="e">
        <f>#REF!+#REF!+#REF!+#REF!+#REF!</f>
        <v>#REF!</v>
      </c>
      <c r="X13" s="648" t="e">
        <f>#REF!+#REF!+#REF!+#REF!+#REF!</f>
        <v>#REF!</v>
      </c>
      <c r="Y13" s="648" t="e">
        <f>#REF!+#REF!+#REF!+#REF!+#REF!</f>
        <v>#REF!</v>
      </c>
      <c r="Z13" s="648" t="e">
        <f>#REF!+#REF!+#REF!+#REF!+#REF!</f>
        <v>#REF!</v>
      </c>
      <c r="AA13" s="648" t="e">
        <f>#REF!+#REF!+#REF!+#REF!+#REF!</f>
        <v>#REF!</v>
      </c>
      <c r="AB13" s="648" t="e">
        <f>#REF!+#REF!+#REF!+#REF!+#REF!</f>
        <v>#REF!</v>
      </c>
      <c r="AC13" s="648" t="e">
        <f>#REF!+#REF!+#REF!+#REF!+#REF!</f>
        <v>#REF!</v>
      </c>
      <c r="AD13" s="648" t="e">
        <f>#REF!+#REF!+#REF!+#REF!+#REF!</f>
        <v>#REF!</v>
      </c>
      <c r="AE13" s="648" t="e">
        <f>#REF!+#REF!+#REF!+#REF!+#REF!</f>
        <v>#REF!</v>
      </c>
      <c r="AF13" s="648" t="e">
        <f>#REF!+#REF!+#REF!+#REF!+#REF!</f>
        <v>#REF!</v>
      </c>
      <c r="AG13" s="648" t="e">
        <f>#REF!+#REF!+#REF!+#REF!+#REF!</f>
        <v>#REF!</v>
      </c>
      <c r="AH13" s="648" t="e">
        <f>#REF!+#REF!+#REF!+#REF!+#REF!</f>
        <v>#REF!</v>
      </c>
      <c r="AI13" s="648" t="e">
        <f>#REF!+#REF!+#REF!+#REF!+#REF!</f>
        <v>#REF!</v>
      </c>
      <c r="AJ13" s="648"/>
      <c r="AK13" s="648"/>
      <c r="AL13" s="1237" t="e">
        <f>#REF!+#REF!+#REF!+#REF!+#REF!</f>
        <v>#REF!</v>
      </c>
      <c r="AM13" s="648" t="e">
        <f>#REF!+#REF!+#REF!+#REF!+#REF!</f>
        <v>#REF!</v>
      </c>
      <c r="AN13" s="648" t="e">
        <f>#REF!+#REF!+#REF!+#REF!+#REF!</f>
        <v>#REF!</v>
      </c>
      <c r="AO13" s="648" t="e">
        <f>#REF!+#REF!+#REF!+#REF!+#REF!</f>
        <v>#REF!</v>
      </c>
      <c r="AP13" s="1352" t="e">
        <f>#REF!+#REF!+#REF!+#REF!+#REF!</f>
        <v>#REF!</v>
      </c>
      <c r="AQ13" s="648" t="e">
        <f>#REF!+#REF!+#REF!+#REF!+#REF!</f>
        <v>#REF!</v>
      </c>
      <c r="AR13" s="648" t="e">
        <f>#REF!+#REF!+#REF!+#REF!+#REF!</f>
        <v>#REF!</v>
      </c>
      <c r="AS13" s="648" t="e">
        <f>#REF!+#REF!+#REF!+#REF!+#REF!</f>
        <v>#REF!</v>
      </c>
      <c r="AT13" s="648" t="e">
        <f>#REF!+#REF!+#REF!+#REF!+#REF!</f>
        <v>#REF!</v>
      </c>
      <c r="AU13" s="648" t="e">
        <f>#REF!+#REF!+#REF!+#REF!+#REF!</f>
        <v>#REF!</v>
      </c>
      <c r="AV13" s="648" t="e">
        <f>#REF!+#REF!+#REF!+#REF!+#REF!</f>
        <v>#REF!</v>
      </c>
      <c r="AW13" s="648" t="e">
        <f>#REF!+#REF!+#REF!+#REF!+#REF!</f>
        <v>#REF!</v>
      </c>
      <c r="AX13" s="648" t="e">
        <f>#REF!+#REF!+#REF!+#REF!+#REF!</f>
        <v>#REF!</v>
      </c>
      <c r="AY13" s="648" t="e">
        <f>#REF!+#REF!+#REF!+#REF!+#REF!</f>
        <v>#REF!</v>
      </c>
      <c r="AZ13" s="648" t="e">
        <f>#REF!+#REF!+#REF!+#REF!+#REF!</f>
        <v>#REF!</v>
      </c>
      <c r="BA13" s="1226" t="e">
        <f>#REF!+#REF!+#REF!+#REF!+#REF!</f>
        <v>#REF!</v>
      </c>
      <c r="BB13" s="648" t="e">
        <f>#REF!+#REF!+#REF!+#REF!+#REF!</f>
        <v>#REF!</v>
      </c>
      <c r="BC13" s="648" t="e">
        <f>#REF!+#REF!+#REF!+#REF!+#REF!</f>
        <v>#REF!</v>
      </c>
      <c r="BD13" s="648" t="e">
        <f>#REF!+#REF!+#REF!+#REF!+#REF!</f>
        <v>#REF!</v>
      </c>
      <c r="BE13" s="648" t="e">
        <f>#REF!+#REF!+#REF!+#REF!+#REF!</f>
        <v>#REF!</v>
      </c>
      <c r="BF13" s="648" t="e">
        <f>#REF!+#REF!+#REF!+#REF!+#REF!</f>
        <v>#REF!</v>
      </c>
      <c r="BG13" s="648" t="e">
        <f>#REF!+#REF!+#REF!+#REF!+#REF!</f>
        <v>#REF!</v>
      </c>
      <c r="BH13" s="648" t="e">
        <f>#REF!+#REF!+#REF!+#REF!+#REF!</f>
        <v>#REF!</v>
      </c>
      <c r="BI13" s="648" t="e">
        <f>#REF!+#REF!+#REF!+#REF!+#REF!</f>
        <v>#REF!</v>
      </c>
      <c r="BJ13" s="648" t="e">
        <f>#REF!+#REF!+#REF!+#REF!+#REF!</f>
        <v>#REF!</v>
      </c>
      <c r="BK13" s="648" t="e">
        <f>#REF!+#REF!+#REF!+#REF!+#REF!</f>
        <v>#REF!</v>
      </c>
      <c r="BL13" s="648" t="e">
        <f>#REF!+#REF!+#REF!+#REF!+#REF!</f>
        <v>#REF!</v>
      </c>
      <c r="BM13" s="648" t="e">
        <f>#REF!+#REF!+#REF!+#REF!+#REF!</f>
        <v>#REF!</v>
      </c>
      <c r="BN13" s="648" t="e">
        <f>#REF!+#REF!+#REF!+#REF!+#REF!</f>
        <v>#REF!</v>
      </c>
      <c r="BO13" s="648" t="e">
        <f>#REF!+#REF!+#REF!+#REF!+#REF!</f>
        <v>#REF!</v>
      </c>
      <c r="BP13" s="648" t="e">
        <f>#REF!+#REF!+#REF!+#REF!+#REF!</f>
        <v>#REF!</v>
      </c>
      <c r="BQ13" s="648" t="e">
        <f>#REF!+#REF!+#REF!+#REF!+#REF!</f>
        <v>#REF!</v>
      </c>
      <c r="BR13" s="648" t="e">
        <f>#REF!+#REF!+#REF!+#REF!+#REF!</f>
        <v>#REF!</v>
      </c>
      <c r="BS13" s="648" t="e">
        <f>#REF!+#REF!+#REF!+#REF!+#REF!</f>
        <v>#REF!</v>
      </c>
      <c r="BT13" s="648" t="e">
        <f>#REF!+#REF!+#REF!+#REF!+#REF!</f>
        <v>#REF!</v>
      </c>
      <c r="BU13" s="648" t="e">
        <f>#REF!+#REF!+#REF!+#REF!+#REF!</f>
        <v>#REF!</v>
      </c>
      <c r="BV13" s="648" t="e">
        <f>#REF!+#REF!+#REF!+#REF!+#REF!</f>
        <v>#REF!</v>
      </c>
      <c r="BW13" s="648" t="e">
        <f>#REF!+#REF!+#REF!+#REF!+#REF!</f>
        <v>#REF!</v>
      </c>
      <c r="BX13" s="648" t="e">
        <f>#REF!+#REF!+#REF!+#REF!+#REF!</f>
        <v>#REF!</v>
      </c>
      <c r="BY13" s="648" t="e">
        <f>#REF!+#REF!+#REF!+#REF!+#REF!</f>
        <v>#REF!</v>
      </c>
      <c r="BZ13" s="648" t="e">
        <f>#REF!+#REF!+#REF!+#REF!+#REF!</f>
        <v>#REF!</v>
      </c>
      <c r="CA13" s="648" t="e">
        <f>#REF!+#REF!+#REF!+#REF!+#REF!</f>
        <v>#REF!</v>
      </c>
      <c r="CB13" s="648" t="e">
        <f>#REF!+#REF!+#REF!+#REF!+#REF!</f>
        <v>#REF!</v>
      </c>
      <c r="CC13" s="648" t="e">
        <f>#REF!+#REF!+#REF!+#REF!+#REF!</f>
        <v>#REF!</v>
      </c>
      <c r="CD13" s="648" t="e">
        <f>#REF!+#REF!+#REF!+#REF!+#REF!</f>
        <v>#REF!</v>
      </c>
      <c r="CE13" s="648" t="e">
        <f>#REF!+#REF!+#REF!+#REF!+#REF!</f>
        <v>#REF!</v>
      </c>
      <c r="CF13" s="648" t="e">
        <f>#REF!+#REF!+#REF!+#REF!+#REF!</f>
        <v>#REF!</v>
      </c>
      <c r="CG13" s="629" t="e">
        <f>#REF!+#REF!+#REF!+#REF!+#REF!</f>
        <v>#REF!</v>
      </c>
      <c r="CH13" s="648"/>
      <c r="CI13" s="648"/>
      <c r="CJ13" s="648" t="e">
        <f>#REF!+#REF!+#REF!+#REF!+#REF!</f>
        <v>#REF!</v>
      </c>
      <c r="CK13" s="648" t="e">
        <f>#REF!+#REF!+#REF!+#REF!+#REF!</f>
        <v>#REF!</v>
      </c>
      <c r="CL13" s="648" t="e">
        <f>#REF!+#REF!+#REF!+#REF!+#REF!</f>
        <v>#REF!</v>
      </c>
      <c r="CM13" s="648" t="e">
        <f>#REF!+#REF!+#REF!+#REF!+#REF!</f>
        <v>#REF!</v>
      </c>
      <c r="CN13" s="648" t="e">
        <f>#REF!+#REF!+#REF!+#REF!+#REF!</f>
        <v>#REF!</v>
      </c>
      <c r="CO13" s="648" t="e">
        <f>#REF!+#REF!+#REF!+#REF!+#REF!</f>
        <v>#REF!</v>
      </c>
      <c r="CP13" s="648" t="e">
        <f>#REF!+#REF!+#REF!+#REF!+#REF!</f>
        <v>#REF!</v>
      </c>
      <c r="CQ13" s="648" t="e">
        <f>#REF!+#REF!+#REF!+#REF!+#REF!</f>
        <v>#REF!</v>
      </c>
      <c r="CR13" s="648" t="e">
        <f>#REF!+#REF!+#REF!+#REF!+#REF!</f>
        <v>#REF!</v>
      </c>
      <c r="CS13" s="648" t="e">
        <f>#REF!+#REF!+#REF!+#REF!+#REF!</f>
        <v>#REF!</v>
      </c>
      <c r="CT13" s="648" t="e">
        <f>#REF!+#REF!+#REF!+#REF!+#REF!</f>
        <v>#REF!</v>
      </c>
      <c r="CU13" s="648" t="e">
        <f>#REF!+#REF!+#REF!+#REF!+#REF!</f>
        <v>#REF!</v>
      </c>
      <c r="CV13" s="648" t="e">
        <f>#REF!+#REF!+#REF!+#REF!+#REF!</f>
        <v>#REF!</v>
      </c>
      <c r="CW13" s="648" t="e">
        <f>#REF!+#REF!+#REF!+#REF!+#REF!</f>
        <v>#REF!</v>
      </c>
      <c r="CX13" s="648" t="e">
        <f>#REF!+#REF!+#REF!+#REF!+#REF!</f>
        <v>#REF!</v>
      </c>
      <c r="CY13" s="648" t="e">
        <f>#REF!+#REF!+#REF!+#REF!+#REF!</f>
        <v>#REF!</v>
      </c>
      <c r="CZ13" s="648" t="e">
        <f>#REF!+#REF!+#REF!+#REF!+#REF!</f>
        <v>#REF!</v>
      </c>
      <c r="DA13" s="648" t="e">
        <f>#REF!+#REF!+#REF!+#REF!+#REF!</f>
        <v>#REF!</v>
      </c>
      <c r="DB13" s="648" t="e">
        <f>#REF!+#REF!+#REF!+#REF!+#REF!</f>
        <v>#REF!</v>
      </c>
      <c r="DC13" s="648" t="e">
        <f>#REF!+#REF!+#REF!+#REF!+#REF!</f>
        <v>#REF!</v>
      </c>
      <c r="DD13" s="651"/>
      <c r="DE13" s="500"/>
      <c r="DF13" s="652"/>
    </row>
    <row r="14" spans="1:111" s="481" customFormat="1" ht="25.5" customHeight="1">
      <c r="A14" s="653" t="s">
        <v>114</v>
      </c>
      <c r="B14" s="653" t="s">
        <v>115</v>
      </c>
      <c r="C14" s="654"/>
      <c r="D14" s="655"/>
      <c r="E14" s="656"/>
      <c r="F14" s="656"/>
      <c r="G14" s="656"/>
      <c r="H14" s="656"/>
      <c r="I14" s="657"/>
      <c r="J14" s="657"/>
      <c r="K14" s="657"/>
      <c r="L14" s="658">
        <f>L22+L30+L36+L53+L60+L69+L74+L81+L87+L93+L45</f>
        <v>1315</v>
      </c>
      <c r="M14" s="658">
        <f>M22+M30+M36+M53+M60+M69+M74+M81+M87+M93+M45</f>
        <v>7272.86</v>
      </c>
      <c r="N14" s="658">
        <f>N22+N30+N36+N53+N60+N69+N74+N81+N87+N93+N45</f>
        <v>4565.0899999999992</v>
      </c>
      <c r="O14" s="658">
        <f>O22+O30+O36+O53+O60+O69+O74+O81+O87+O93+O45</f>
        <v>264</v>
      </c>
      <c r="P14" s="658">
        <f>P22+P30+P36+P53+P60+P69+P74+P81+P87+P93+P45</f>
        <v>0</v>
      </c>
      <c r="Q14" s="658">
        <f>Q22+Q30+Q36+Q53+Q60+Q69+Q74+Q81+Q87+Q93+Q45</f>
        <v>0</v>
      </c>
      <c r="R14" s="658">
        <f>R22+R30+R36+R53+R60+R69+R74+R81+R87+R93+R45</f>
        <v>0</v>
      </c>
      <c r="S14" s="658">
        <f>S22+S30+S36+S53+S60+S69+S74+S81+S87+S93+S45</f>
        <v>207090000</v>
      </c>
      <c r="T14" s="658">
        <f>T22+T30+T36+T53+T60+T69+T74+T81+T87+T93+T45</f>
        <v>1964285.7142857143</v>
      </c>
      <c r="U14" s="658">
        <f>U22+U30+U36+U53+U60+U69+U74+U81+U87+U93+U45</f>
        <v>0</v>
      </c>
      <c r="V14" s="658">
        <f>V22+V30+V36+V53+V60+V69+V74+V81+V87+V93+V45</f>
        <v>0</v>
      </c>
      <c r="W14" s="658">
        <f>W22+W30+W36+W53+W60+W69+W74+W81+W87+W93+W45</f>
        <v>0</v>
      </c>
      <c r="X14" s="658">
        <f>X22+X30+X36+X53+X60+X69+X74+X81+X87+X93+X45</f>
        <v>0</v>
      </c>
      <c r="Y14" s="658">
        <f>Y22+Y30+Y36+Y53+Y60+Y69+Y74+Y81+Y87+Y93+Y45</f>
        <v>0</v>
      </c>
      <c r="Z14" s="658">
        <f>Z22+Z30+Z36+Z53+Z60+Z69+Z74+Z81+Z87+Z93+Z45</f>
        <v>0</v>
      </c>
      <c r="AA14" s="658">
        <f>AA22+AA30+AA36+AA53+AA60+AA69+AA74+AA81+AA87+AA93+AA45</f>
        <v>362009058</v>
      </c>
      <c r="AB14" s="658">
        <f>AB22+AB30+AB36+AB53+AB60+AB69+AB74+AB81+AB87+AB93+AB45</f>
        <v>160500000</v>
      </c>
      <c r="AC14" s="658">
        <f>AC22+AC30+AC36+AC53+AC60+AC69+AC74+AC81+AC87+AC93+AC45</f>
        <v>102000000</v>
      </c>
      <c r="AD14" s="658">
        <f>AD22+AD30+AD36+AD53+AD60+AD69+AD74+AD81+AD87+AD93+AD45</f>
        <v>106802197.80219781</v>
      </c>
      <c r="AE14" s="658">
        <f>AE22+AE30+AE36+AE53+AE60+AE69+AE74+AE81+AE87+AE93+AE45</f>
        <v>204166824.55839282</v>
      </c>
      <c r="AF14" s="647">
        <f>AF22+AF30+AF36+AF53+AF60+AF69+AF74+AF81+AF87+AF93+AF45</f>
        <v>190337198.96625</v>
      </c>
      <c r="AG14" s="658">
        <f>AG22+AG30+AG36+AG53+AG60+AG69+AG74+AG81+AG87+AG93+AG45</f>
        <v>9500000</v>
      </c>
      <c r="AH14" s="658">
        <f>AH22+AH30+AH36+AH53+AH60+AH69+AH74+AH81+AH87+AH93+AH45</f>
        <v>0</v>
      </c>
      <c r="AI14" s="658">
        <f>AI22+AI30+AI36+AI53+AI60+AI69+AI74+AI81+AI87+AI93+AI45</f>
        <v>24428582</v>
      </c>
      <c r="AJ14" s="658">
        <f>AJ22+AJ30+AJ36+AJ53+AJ60+AJ69+AJ74+AJ81+AJ87+AJ93+AJ45</f>
        <v>1500000</v>
      </c>
      <c r="AK14" s="658">
        <f>AK22+AK30+AK36+AK53+AK60+AK69+AK74+AK81+AK87+AK93+AK45</f>
        <v>2000000</v>
      </c>
      <c r="AL14" s="1238">
        <f>AL22+AL30+AL36+AL53+AL60+AL69+AL74+AL81+AL87+AL93+AL45</f>
        <v>33666666</v>
      </c>
      <c r="AM14" s="647">
        <f>AM22+AM30+AM36+AM53+AM60+AM69+AM74+AM81+AM87+AM93+AM45</f>
        <v>22407598</v>
      </c>
      <c r="AN14" s="658">
        <f>AN22+AN30+AN36+AN53+AN60+AN69+AN74+AN81+AN87+AN93+AN45</f>
        <v>98951370</v>
      </c>
      <c r="AO14" s="658">
        <f>AO22+AO30+AO36+AO53+AO60+AO69+AO74+AO81+AO87+AO93+AO45</f>
        <v>1659525</v>
      </c>
      <c r="AP14" s="1353">
        <f>AP22+AP30+AP36+AP53+AP60+AP69+AP74+AP81+AP87+AP93+AP45</f>
        <v>660</v>
      </c>
      <c r="AQ14" s="647">
        <f>AQ22+AQ30+AQ36+AQ53+AQ60+AQ69+AQ74+AQ81+AQ87+AQ93+AQ45</f>
        <v>9651400</v>
      </c>
      <c r="AR14" s="658">
        <f>AR22+AR30+AR36+AR53+AR60+AR69+AR74+AR81+AR87+AR93+AR45</f>
        <v>0</v>
      </c>
      <c r="AS14" s="658">
        <f>AS22+AS30+AS36+AS53+AS60+AS69+AS74+AS81+AS87+AS93+AS45</f>
        <v>553000</v>
      </c>
      <c r="AT14" s="658">
        <f>AT22+AT30+AT36+AT53+AT60+AT69+AT74+AT81+AT87+AT93+AT45</f>
        <v>1050000</v>
      </c>
      <c r="AU14" s="658">
        <f>AU22+AU30+AU36+AU53+AU60+AU69+AU74+AU81+AU87+AU93+AU45</f>
        <v>9739907</v>
      </c>
      <c r="AV14" s="658">
        <f>AV22+AV30+AV36+AV53+AV60+AV69+AV74+AV81+AV87+AV93+AV45</f>
        <v>0</v>
      </c>
      <c r="AW14" s="658">
        <f>AW22+AW30+AW36+AW53+AW60+AW69+AW74+AW81+AW87+AW93+AW45</f>
        <v>0</v>
      </c>
      <c r="AX14" s="658">
        <f>AX22+AX30+AX36+AX53+AX60+AX69+AX74+AX81+AX87+AX93+AX45</f>
        <v>0</v>
      </c>
      <c r="AY14" s="658">
        <f>AY22+AY30+AY36+AY53+AY60+AY69+AY74+AY81+AY87+AY93+AY45</f>
        <v>400000</v>
      </c>
      <c r="AZ14" s="658">
        <f>AZ22+AZ30+AZ36+AZ53+AZ60+AZ69+AZ74+AZ81+AZ87+AZ93+AZ45</f>
        <v>2217813</v>
      </c>
      <c r="BA14" s="1227">
        <f>BA22+BA30+BA36+BA53+BA60+BA69+BA74+BA81+BA87+BA93+BA45</f>
        <v>177000</v>
      </c>
      <c r="BB14" s="658">
        <f>BB22+BB30+BB36+BB53+BB60+BB69+BB74+BB81+BB87+BB93+BB45</f>
        <v>0</v>
      </c>
      <c r="BC14" s="658">
        <f>BC22+BC30+BC36+BC53+BC60+BC69+BC74+BC81+BC87+BC93+BC45</f>
        <v>600000</v>
      </c>
      <c r="BD14" s="658">
        <f>BD22+BD30+BD36+BD53+BD60+BD69+BD74+BD81+BD87+BD93+BD45</f>
        <v>0</v>
      </c>
      <c r="BE14" s="658">
        <f>BE22+BE30+BE36+BE53+BE60+BE69+BE74+BE81+BE87+BE93+BE45</f>
        <v>4435911</v>
      </c>
      <c r="BF14" s="658">
        <f>BF22+BF30+BF36+BF53+BF60+BF69+BF74+BF81+BF87+BF93+BF45</f>
        <v>1500000</v>
      </c>
      <c r="BG14" s="658">
        <f>BG22+BG30+BG36+BG53+BG60+BG69+BG74+BG81+BG87+BG93+BG45</f>
        <v>633481173.07237637</v>
      </c>
      <c r="BH14" s="658">
        <f>BH22+BH30+BH36+BH53+BH60+BH69+BH74+BH81+BH87+BH93+BH45</f>
        <v>36240749.999999993</v>
      </c>
      <c r="BI14" s="658">
        <f>BI22+BI30+BI36+BI53+BI60+BI69+BI74+BI81+BI87+BI93+BI45</f>
        <v>6212700</v>
      </c>
      <c r="BJ14" s="658">
        <f>BJ22+BJ30+BJ36+BJ53+BJ60+BJ69+BJ74+BJ81+BJ87+BJ93+BJ45</f>
        <v>2070900</v>
      </c>
      <c r="BK14" s="658">
        <f>BK22+BK30+BK36+BK53+BK60+BK69+BK74+BK81+BK87+BK93+BK45</f>
        <v>0</v>
      </c>
      <c r="BL14" s="658">
        <f>BL22+BL30+BL36+BL53+BL60+BL69+BL74+BL81+BL87+BL93+BL45</f>
        <v>44524350</v>
      </c>
      <c r="BM14" s="658">
        <f>BM22+BM30+BM36+BM53+BM60+BM69+BM74+BM81+BM87+BM93+BM45</f>
        <v>16567200</v>
      </c>
      <c r="BN14" s="658">
        <f>BN22+BN30+BN36+BN53+BN60+BN69+BN74+BN81+BN87+BN93+BN45</f>
        <v>3106350</v>
      </c>
      <c r="BO14" s="658">
        <f>BO22+BO30+BO36+BO53+BO60+BO69+BO74+BO81+BO87+BO93+BO45</f>
        <v>2070900</v>
      </c>
      <c r="BP14" s="658">
        <f>BP22+BP30+BP36+BP53+BP60+BP69+BP74+BP81+BP87+BP93+BP45</f>
        <v>0</v>
      </c>
      <c r="BQ14" s="658">
        <f>BQ22+BQ30+BQ36+BQ53+BQ60+BQ69+BQ74+BQ81+BQ87+BQ93+BQ45</f>
        <v>21744450</v>
      </c>
      <c r="BR14" s="658"/>
      <c r="BS14" s="658">
        <f>BS22+BS30+BS36+BS53+BS60+BS69+BS74+BS81+BS87+BS93+BS45</f>
        <v>19511728.571428575</v>
      </c>
      <c r="BT14" s="658">
        <f>BT22+BT30+BT36+BT53+BT60+BT69+BT74+BT81+BT87+BT93+BT45</f>
        <v>341766776.69678575</v>
      </c>
      <c r="BU14" s="658">
        <f>BU22+BU30+BU36+BU53+BU60+BU69+BU74+BU81+BU87+BU93+BU45</f>
        <v>496000000</v>
      </c>
      <c r="BV14" s="658">
        <f>BV22+BV30+BV36+BV53+BV60+BV69+BV74+BV81+BV87+BV93+BV45</f>
        <v>1</v>
      </c>
      <c r="BW14" s="658">
        <f>BW22+BW30+BW36+BW53+BW60+BW69+BW74+BW81+BW87+BW93+BW45</f>
        <v>6200000</v>
      </c>
      <c r="BX14" s="658">
        <f>BX22+BX30+BX36+BX53+BX60+BX69+BX74+BX81+BX87+BX93+BX45</f>
        <v>18956700</v>
      </c>
      <c r="BY14" s="658">
        <f>BY22+BY30+BY36+BY53+BY60+BY69+BY74+BY81+BY87+BY93+BY45</f>
        <v>521156700</v>
      </c>
      <c r="BZ14" s="658">
        <f>BZ22+BZ30+BZ36+BZ53+BZ60+BZ69+BZ74+BZ81+BZ87+BZ93+BZ45</f>
        <v>133845979.07142857</v>
      </c>
      <c r="CA14" s="658">
        <f>CA22+CA30+CA36+CA53+CA60+CA69+CA74+CA81+CA87+CA93+CA45</f>
        <v>12233480.264285713</v>
      </c>
      <c r="CB14" s="658">
        <f>CB22+CB30+CB36+CB53+CB60+CB69+CB74+CB81+CB87+CB93+CB45</f>
        <v>572423325</v>
      </c>
      <c r="CC14" s="658">
        <f>CC22+CC30+CC36+CC53+CC60+CC69+CC74+CC81+CC87+CC93+CC45</f>
        <v>696428</v>
      </c>
      <c r="CD14" s="658">
        <f>CD22+CD30+CD36+CD53+CD60+CD69+CD74+CD81+CD87+CD93+CD45</f>
        <v>11000000</v>
      </c>
      <c r="CE14" s="658">
        <f>CE22+CE30+CE36+CE53+CE60+CE69+CE74+CE81+CE87+CE93+CE45</f>
        <v>562119753</v>
      </c>
      <c r="CF14" s="658">
        <f>CF22+CF30+CF36+CF53+CF60+CF69+CF74+CF81+CF87+CF93+CF45</f>
        <v>0</v>
      </c>
      <c r="CG14" s="659">
        <f>CG22+CG30+CG36+CG53+CG60+CG69+CG74+CG81+CG87+CG93+CG45</f>
        <v>562119753</v>
      </c>
      <c r="CH14" s="658">
        <f>CH22+CH30+CH36+CH53+CH60+CH69+CH74+CH81+CH87+CH93</f>
        <v>0</v>
      </c>
      <c r="CI14" s="658"/>
      <c r="CJ14" s="658"/>
      <c r="CK14" s="660"/>
      <c r="CL14" s="661">
        <f>CL22+CL30+CL36+CL53+CL60+CL69+CL74+CL81+CL87+CL93</f>
        <v>0</v>
      </c>
      <c r="CM14" s="654"/>
      <c r="CN14" s="654"/>
      <c r="CO14" s="654"/>
      <c r="CP14" s="654"/>
      <c r="CQ14" s="654"/>
      <c r="CR14" s="654"/>
      <c r="CS14" s="654"/>
      <c r="CT14" s="654"/>
      <c r="CU14" s="654"/>
      <c r="CV14" s="654"/>
      <c r="CW14" s="654"/>
      <c r="CX14" s="654"/>
      <c r="CY14" s="654"/>
      <c r="CZ14" s="654"/>
      <c r="DA14" s="654"/>
      <c r="DB14" s="662"/>
      <c r="DC14" s="654"/>
      <c r="DE14" s="663"/>
      <c r="DF14" s="664"/>
    </row>
    <row r="15" spans="1:111" s="482" customFormat="1" ht="27" customHeight="1">
      <c r="A15" s="665">
        <v>1</v>
      </c>
      <c r="B15" s="666">
        <v>8</v>
      </c>
      <c r="C15" s="667" t="s">
        <v>116</v>
      </c>
      <c r="D15" s="668" t="s">
        <v>117</v>
      </c>
      <c r="E15" s="665" t="str">
        <f t="shared" ref="E15:E17" si="0">IF(OR(G15="CHT",G15="DSBC"),"HĐLĐ",IF(OR(G15="DSTV",G15="Q.CHT"),"HĐTV","HĐCTV"))</f>
        <v>HĐLĐ</v>
      </c>
      <c r="F15" s="669" t="s">
        <v>118</v>
      </c>
      <c r="G15" s="670" t="s">
        <v>119</v>
      </c>
      <c r="H15" s="671">
        <v>45352</v>
      </c>
      <c r="I15" s="672" t="s">
        <v>120</v>
      </c>
      <c r="J15" s="672" t="s">
        <v>121</v>
      </c>
      <c r="K15" s="673">
        <v>26</v>
      </c>
      <c r="L15" s="674">
        <v>2</v>
      </c>
      <c r="M15" s="674">
        <v>31.69</v>
      </c>
      <c r="N15" s="674">
        <v>0</v>
      </c>
      <c r="O15" s="675">
        <v>16</v>
      </c>
      <c r="P15" s="676"/>
      <c r="Q15" s="675"/>
      <c r="R15" s="677"/>
      <c r="S15" s="675">
        <f t="shared" ref="S15:S77" si="1">IF(E15="HĐLĐ",5310000,0)</f>
        <v>5310000</v>
      </c>
      <c r="T15" s="749"/>
      <c r="U15" s="678"/>
      <c r="V15" s="676"/>
      <c r="W15" s="676"/>
      <c r="X15" s="676"/>
      <c r="Y15" s="676"/>
      <c r="Z15" s="676"/>
      <c r="AA15" s="675">
        <f>CY15</f>
        <v>6500000</v>
      </c>
      <c r="AB15" s="676"/>
      <c r="AC15" s="676"/>
      <c r="AD15" s="676"/>
      <c r="AE15" s="680">
        <f>IF(E15="HĐTV",AC15/28/8*M15,AA15/28/8*M15)</f>
        <v>919575.89285714284</v>
      </c>
      <c r="AF15" s="1211">
        <f>IF(E15="HĐTV",AC15/28/8*N15*1.5,AA15/28/8*N15*1.5)</f>
        <v>0</v>
      </c>
      <c r="AG15" s="681">
        <v>0</v>
      </c>
      <c r="AH15" s="681">
        <v>0</v>
      </c>
      <c r="AI15" s="681">
        <v>0</v>
      </c>
      <c r="AJ15" s="681"/>
      <c r="AK15" s="681"/>
      <c r="AL15" s="682">
        <v>0</v>
      </c>
      <c r="AM15" s="682">
        <v>0</v>
      </c>
      <c r="AN15" s="682">
        <v>0</v>
      </c>
      <c r="AO15" s="1334">
        <v>0</v>
      </c>
      <c r="AP15" s="1354">
        <v>0</v>
      </c>
      <c r="AQ15" s="1334">
        <v>0</v>
      </c>
      <c r="AR15" s="675"/>
      <c r="AS15" s="679">
        <v>0</v>
      </c>
      <c r="AT15" s="679"/>
      <c r="AU15" s="679">
        <v>0</v>
      </c>
      <c r="AV15" s="675"/>
      <c r="AW15" s="675"/>
      <c r="AX15" s="676"/>
      <c r="AY15" s="675"/>
      <c r="AZ15" s="683"/>
      <c r="BA15" s="679">
        <v>0</v>
      </c>
      <c r="BB15" s="679">
        <v>0</v>
      </c>
      <c r="BC15" s="679">
        <v>0</v>
      </c>
      <c r="BD15" s="679">
        <v>0</v>
      </c>
      <c r="BE15" s="679">
        <v>0</v>
      </c>
      <c r="BF15" s="675">
        <v>0</v>
      </c>
      <c r="BG15" s="684">
        <f>SUM(T15:Z15)+SUM(AD15:AZ15)-SUM(BA15:BF15)</f>
        <v>919575.89285714284</v>
      </c>
      <c r="BH15" s="685">
        <f>S15*17.5%</f>
        <v>929249.99999999988</v>
      </c>
      <c r="BI15" s="685">
        <f>S15*3%</f>
        <v>159300</v>
      </c>
      <c r="BJ15" s="685">
        <f>S15*1%</f>
        <v>53100</v>
      </c>
      <c r="BK15" s="685"/>
      <c r="BL15" s="686">
        <f>SUM(BH15:BK15)</f>
        <v>1141650</v>
      </c>
      <c r="BM15" s="685">
        <f>S15*8%</f>
        <v>424800</v>
      </c>
      <c r="BN15" s="685">
        <f>S15*1.5%</f>
        <v>79650</v>
      </c>
      <c r="BO15" s="685">
        <f>S15*1%</f>
        <v>53100</v>
      </c>
      <c r="BP15" s="685"/>
      <c r="BQ15" s="686">
        <f>SUM(BM15:BP15)</f>
        <v>557550</v>
      </c>
      <c r="BR15" s="686">
        <f>AF15</f>
        <v>0</v>
      </c>
      <c r="BS15" s="687">
        <f>T15+U15+V15+W15</f>
        <v>0</v>
      </c>
      <c r="BT15" s="688">
        <f>BG15-BS15-BR15</f>
        <v>919575.89285714284</v>
      </c>
      <c r="BU15" s="687">
        <f>BT15</f>
        <v>919575.89285714284</v>
      </c>
      <c r="BV15" s="689"/>
      <c r="BW15" s="687">
        <f>BV15*6200000</f>
        <v>0</v>
      </c>
      <c r="BX15" s="687">
        <f t="shared" ref="BX15:BX17" si="2">BQ15</f>
        <v>557550</v>
      </c>
      <c r="BY15" s="690">
        <f>BU15+BW15+BX15</f>
        <v>1477125.8928571427</v>
      </c>
      <c r="BZ15" s="687">
        <f t="shared" ref="BZ15:BZ17" si="3">IF(BT15-BY15&gt;0,BT15-BY15,0)</f>
        <v>0</v>
      </c>
      <c r="CA15" s="687">
        <f>IF(AND(OR($E15="HĐTV",$E15="HĐCTV"),$BZ15&lt;2000000),0,IF(OR($E15="HĐTV",$E15="HĐCTV"),$BZ15*10%,ROUND(IF($BZ15&lt;=10000000,$BZ15*5%,IF($BZ15&lt;=30000000,$BZ15*10%-500000,IF($BZ15&lt;=60000000,$BZ15*20%-3500000,IF($BZ15&lt;=100000000,$BZ15*30%-9500000,$BZ15*35%-14500000)))),0)))</f>
        <v>0</v>
      </c>
      <c r="CB15" s="691">
        <f t="shared" ref="CB15:CB17" si="4">ROUND(BG15-BQ15-CA15,0)</f>
        <v>362026</v>
      </c>
      <c r="CC15" s="689"/>
      <c r="CD15" s="692">
        <f>AV15+AW15</f>
        <v>0</v>
      </c>
      <c r="CE15" s="693">
        <f>CB15+CC15-CD15</f>
        <v>362026</v>
      </c>
      <c r="CF15" s="694">
        <f t="shared" ref="CF15:CF18" si="5">CE15-CG15</f>
        <v>0</v>
      </c>
      <c r="CG15" s="629">
        <f t="shared" ref="CG15:CG18" si="6">CE15</f>
        <v>362026</v>
      </c>
      <c r="CH15" s="695"/>
      <c r="CI15" s="696" t="s">
        <v>122</v>
      </c>
      <c r="CJ15" s="697">
        <f>VLOOKUP(D15,[1]CNT!$C$6:$AP$113,40,0)</f>
        <v>0</v>
      </c>
      <c r="CK15" s="698">
        <v>11</v>
      </c>
      <c r="CL15" s="675"/>
      <c r="CM15" s="698">
        <v>1</v>
      </c>
      <c r="CN15" s="698">
        <v>3</v>
      </c>
      <c r="CO15" s="698">
        <v>2024</v>
      </c>
      <c r="CP15" s="699">
        <f>IF((($CO$8-CO15)*12)+($CN$8-CN15)&gt;=12,((($CO$8-CO15)*12)+($CN$8-CN15))-1,0)</f>
        <v>0</v>
      </c>
      <c r="CQ15" s="699">
        <f>IF(CP15&lt;12,(($CQ$8-CO15)*12)+($CP$8-CN15),0)</f>
        <v>26</v>
      </c>
      <c r="CR15" s="699">
        <f>IF(OR(CP15&gt;12,CP15=12),((CP15-(CS15*12))+((($CQ$8-2024)*12)+($CP$8-4)))+1,0)</f>
        <v>0</v>
      </c>
      <c r="CS15" s="676">
        <f>IF(OR(CP15&gt;12,CP15=12),ROUNDDOWN(CP15/12,0),0)</f>
        <v>0</v>
      </c>
      <c r="CT15" s="676">
        <f>IF(CQ15&gt;11,ROUNDDOWN(CQ15/12,0),0)</f>
        <v>2</v>
      </c>
      <c r="CU15" s="676">
        <f>IF(CR15&gt;11,ROUNDDOWN(CR15/12,0),0)</f>
        <v>0</v>
      </c>
      <c r="CV15" s="677">
        <f>IF(CP15=0,0,6000000*1.07^CS15)</f>
        <v>0</v>
      </c>
      <c r="CW15" s="677">
        <f>IF(CT15&lt;2,0,6000000+(CT15-1)*500000)</f>
        <v>6500000</v>
      </c>
      <c r="CX15" s="677">
        <f>IF(CU15=0,CV15,IF(CU15&lt;1,0,CV15+CU15*500000))</f>
        <v>0</v>
      </c>
      <c r="CY15" s="700">
        <f t="shared" ref="CY15" si="7">IF(CX15&gt;0,CX15,IF(CW15&gt;0,CW15,6000000))</f>
        <v>6500000</v>
      </c>
      <c r="CZ15" s="701"/>
      <c r="DA15" s="702"/>
      <c r="DB15" s="701" t="str">
        <f>CZ15&amp;";"&amp;" "&amp;DA15</f>
        <v xml:space="preserve">; </v>
      </c>
      <c r="DC15" s="701"/>
      <c r="DE15" s="703"/>
      <c r="DF15" s="704">
        <f>VLOOKUP($D15,'[2]Med Service'!$D$11:$DI$87,110,0)</f>
        <v>1035547</v>
      </c>
      <c r="DG15" s="675" t="str">
        <f>VLOOKUP($D15,'[3]BẢNG LƯƠNG'!$C$3:$AH$102,32,0)</f>
        <v/>
      </c>
    </row>
    <row r="16" spans="1:111" s="483" customFormat="1" ht="27" customHeight="1">
      <c r="A16" s="705">
        <v>3</v>
      </c>
      <c r="B16" s="666">
        <v>8</v>
      </c>
      <c r="C16" s="706" t="s">
        <v>123</v>
      </c>
      <c r="D16" s="707" t="s">
        <v>124</v>
      </c>
      <c r="E16" s="708" t="str">
        <f>IF(OR(G16="CHT",G16="DSBC"),"HĐLĐ",IF(OR(G16="DSTV",G16="Q.CHT"),"HĐTV","HĐCTV"))</f>
        <v>HĐTV</v>
      </c>
      <c r="F16" s="1207" t="s">
        <v>118</v>
      </c>
      <c r="G16" s="1209" t="s">
        <v>125</v>
      </c>
      <c r="H16" s="710">
        <v>46196</v>
      </c>
      <c r="I16" s="1176" t="s">
        <v>126</v>
      </c>
      <c r="J16" s="1249" t="s">
        <v>121</v>
      </c>
      <c r="K16" s="673">
        <v>28</v>
      </c>
      <c r="L16" s="674">
        <v>26</v>
      </c>
      <c r="M16" s="674">
        <v>186.64</v>
      </c>
      <c r="N16" s="674">
        <v>28.38</v>
      </c>
      <c r="O16" s="675">
        <v>0</v>
      </c>
      <c r="P16" s="712"/>
      <c r="Q16" s="713"/>
      <c r="R16" s="714"/>
      <c r="S16" s="675">
        <f>IF(E16="HĐLĐ",5310000,0)</f>
        <v>0</v>
      </c>
      <c r="T16" s="749">
        <f t="shared" ref="T16" si="8">IF(500000/28*L16&gt;500000,500000,500000/28*L16)</f>
        <v>464285.71428571432</v>
      </c>
      <c r="U16" s="712"/>
      <c r="V16" s="716"/>
      <c r="W16" s="712"/>
      <c r="X16" s="712"/>
      <c r="Y16" s="712"/>
      <c r="Z16" s="712"/>
      <c r="AA16" s="717">
        <f>CY16</f>
        <v>6000000</v>
      </c>
      <c r="AB16" s="712"/>
      <c r="AC16" s="718">
        <f>AA16</f>
        <v>6000000</v>
      </c>
      <c r="AD16" s="712"/>
      <c r="AE16" s="680">
        <f t="shared" ref="AE16:AE21" si="9">IF(E16="HĐTV",AC16/28/8*M16,AA16/28/8*M16)</f>
        <v>4999285.7142857136</v>
      </c>
      <c r="AF16" s="1211">
        <f t="shared" ref="AF16:AF78" si="10">IF(E16="HĐTV",AC16/28/8*N16*1.5,AA16/28/8*N16*1.5)</f>
        <v>1140267.857142857</v>
      </c>
      <c r="AG16" s="681" t="s">
        <v>127</v>
      </c>
      <c r="AH16" s="681">
        <v>0</v>
      </c>
      <c r="AI16" s="681">
        <v>0</v>
      </c>
      <c r="AJ16" s="681"/>
      <c r="AK16" s="681"/>
      <c r="AL16" s="1239">
        <v>1000000</v>
      </c>
      <c r="AM16" s="682">
        <v>0</v>
      </c>
      <c r="AN16" s="682">
        <v>1280200</v>
      </c>
      <c r="AO16" s="1335">
        <v>6601</v>
      </c>
      <c r="AP16" s="1354">
        <v>0</v>
      </c>
      <c r="AQ16" s="1334">
        <v>0</v>
      </c>
      <c r="AR16" s="675"/>
      <c r="AS16" s="679">
        <v>0</v>
      </c>
      <c r="AT16" s="679">
        <v>300000</v>
      </c>
      <c r="AU16" s="679">
        <v>0</v>
      </c>
      <c r="AV16" s="715"/>
      <c r="AW16" s="715"/>
      <c r="AX16" s="712"/>
      <c r="AY16" s="719"/>
      <c r="AZ16" s="720"/>
      <c r="BA16" s="679">
        <v>0</v>
      </c>
      <c r="BB16" s="679">
        <v>0</v>
      </c>
      <c r="BC16" s="679">
        <v>0</v>
      </c>
      <c r="BD16" s="679">
        <v>0</v>
      </c>
      <c r="BE16" s="679">
        <v>0</v>
      </c>
      <c r="BF16" s="675">
        <v>0</v>
      </c>
      <c r="BG16" s="684">
        <f t="shared" ref="BG16:BG21" si="11">SUM(T16:Z16)+SUM(AD16:AZ16)-SUM(BA16:BF16)</f>
        <v>9190640.2857142854</v>
      </c>
      <c r="BH16" s="685">
        <f t="shared" ref="BH16:BH21" si="12">S16*17.5%</f>
        <v>0</v>
      </c>
      <c r="BI16" s="685">
        <f t="shared" ref="BI16:BI21" si="13">S16*3%</f>
        <v>0</v>
      </c>
      <c r="BJ16" s="685">
        <f t="shared" ref="BJ16:BJ21" si="14">S16*1%</f>
        <v>0</v>
      </c>
      <c r="BK16" s="685"/>
      <c r="BL16" s="686">
        <f t="shared" ref="BL16:BL21" si="15">SUM(BH16:BK16)</f>
        <v>0</v>
      </c>
      <c r="BM16" s="685">
        <f t="shared" ref="BM16:BM21" si="16">S16*8%</f>
        <v>0</v>
      </c>
      <c r="BN16" s="685">
        <f t="shared" ref="BN16:BN21" si="17">S16*1.5%</f>
        <v>0</v>
      </c>
      <c r="BO16" s="685">
        <f t="shared" ref="BO16:BO21" si="18">S16*1%</f>
        <v>0</v>
      </c>
      <c r="BP16" s="685"/>
      <c r="BQ16" s="686">
        <f t="shared" ref="BQ16:BQ21" si="19">SUM(BM16:BP16)</f>
        <v>0</v>
      </c>
      <c r="BR16" s="686">
        <f>AF16</f>
        <v>1140267.857142857</v>
      </c>
      <c r="BS16" s="721">
        <f>T16+U16+V16+W16</f>
        <v>464285.71428571432</v>
      </c>
      <c r="BT16" s="688">
        <f>BG16-BS16-BR16</f>
        <v>7586086.7142857136</v>
      </c>
      <c r="BU16" s="722">
        <f>IF(E16="HĐLĐ",15500000,0)</f>
        <v>0</v>
      </c>
      <c r="BV16" s="723"/>
      <c r="BW16" s="721">
        <f>BV16*6200000</f>
        <v>0</v>
      </c>
      <c r="BX16" s="721">
        <f t="shared" si="2"/>
        <v>0</v>
      </c>
      <c r="BY16" s="724">
        <f>BU16+BW16+BX16</f>
        <v>0</v>
      </c>
      <c r="BZ16" s="721">
        <f t="shared" si="3"/>
        <v>7586086.7142857136</v>
      </c>
      <c r="CA16" s="725">
        <f>IF(AND(OR($E16="HĐTV",$E16="HĐCTV"),$BZ16&lt;2000000),0,IF(OR($E16="HĐTV",$E16="HĐCTV"),$BZ16*10%,ROUND(IF($BZ16&lt;=10000000,$BZ16*5%,IF($BZ16&lt;=30000000,$BZ16*10%-500000,IF($BZ16&lt;=60000000,$BZ16*20%-3500000,IF($BZ16&lt;=100000000,$BZ16*30%-9500000,$BZ16*35%-14500000)))),0)))</f>
        <v>758608.67142857146</v>
      </c>
      <c r="CB16" s="726">
        <f t="shared" si="4"/>
        <v>8432032</v>
      </c>
      <c r="CC16" s="723"/>
      <c r="CD16" s="727">
        <f>AV16+AW16</f>
        <v>0</v>
      </c>
      <c r="CE16" s="693">
        <f>CB16+CC16-CD16</f>
        <v>8432032</v>
      </c>
      <c r="CF16" s="729">
        <f>CE16-CG16</f>
        <v>0</v>
      </c>
      <c r="CG16" s="629">
        <f t="shared" si="6"/>
        <v>8432032</v>
      </c>
      <c r="CH16" s="695"/>
      <c r="CI16" s="730" t="s">
        <v>130</v>
      </c>
      <c r="CJ16" s="731"/>
      <c r="CK16" s="732">
        <v>9</v>
      </c>
      <c r="CL16" s="715">
        <f>VLOOKUP(D16,[1]CNT!C7:AJ70,15,0)</f>
        <v>0</v>
      </c>
      <c r="CM16" s="732">
        <v>23</v>
      </c>
      <c r="CN16" s="732">
        <v>6</v>
      </c>
      <c r="CO16" s="732">
        <v>2026</v>
      </c>
      <c r="CP16" s="733">
        <f>IF((($CO$8-CO16)*12)+($CN$8-CN16)&gt;=12,((($CO$8-CO16)*12)+($CN$8-CN16))-1,0)</f>
        <v>0</v>
      </c>
      <c r="CQ16" s="734">
        <f>IF(CP16&lt;12,(($CQ$8-CO16)*12)+($CP$8-CN16),0)</f>
        <v>-1</v>
      </c>
      <c r="CR16" s="733">
        <f>IF(OR(CP16&gt;12,CP16=12),((CP16-(CS16*12))+((($CQ$8-2024)*12)+($CP$8-4)))+1,0)</f>
        <v>0</v>
      </c>
      <c r="CS16" s="735">
        <f>IF(OR(CP16&gt;12,CP16=12),ROUNDDOWN(CP16/12,0),0)</f>
        <v>0</v>
      </c>
      <c r="CT16" s="735">
        <f>IF(CQ16&gt;11,ROUNDDOWN(CQ16/12,0),0)</f>
        <v>0</v>
      </c>
      <c r="CU16" s="735">
        <f>IF(CR16&gt;11,ROUNDDOWN(CR16/12,0),0)</f>
        <v>0</v>
      </c>
      <c r="CV16" s="736">
        <f>IF(CP16=0,0,6000000*1.07^CS16)</f>
        <v>0</v>
      </c>
      <c r="CW16" s="736">
        <f>IF(CT16&lt;2,0,6000000+(CT16-1)*500000)</f>
        <v>0</v>
      </c>
      <c r="CX16" s="736">
        <f>IF(CU16=0,CV16,IF(CU16&lt;1,0,CV16+CU16*500000))</f>
        <v>0</v>
      </c>
      <c r="CY16" s="737">
        <f t="shared" ref="CY16:CY21" si="20">IF(CX16&gt;0,CX16,IF(CW16&gt;0,CW16,6000000))</f>
        <v>6000000</v>
      </c>
      <c r="CZ16" s="738"/>
      <c r="DA16" s="739"/>
      <c r="DB16" s="738" t="str">
        <f>CZ16&amp;";"&amp;" "&amp;DA16</f>
        <v xml:space="preserve">; </v>
      </c>
      <c r="DC16" s="738"/>
      <c r="DE16" s="740"/>
      <c r="DF16" s="741" t="e">
        <f>VLOOKUP($D16,'[2]Med Service'!$D$11:$DI$87,110,0)</f>
        <v>#N/A</v>
      </c>
      <c r="DG16" s="715" t="e">
        <f>VLOOKUP($D16,'[3]BẢNG LƯƠNG'!$C$3:$AH$102,32,0)</f>
        <v>#N/A</v>
      </c>
    </row>
    <row r="17" spans="1:111" s="484" customFormat="1" ht="27" customHeight="1">
      <c r="A17" s="742">
        <v>2</v>
      </c>
      <c r="B17" s="666">
        <v>8</v>
      </c>
      <c r="C17" s="743" t="s">
        <v>131</v>
      </c>
      <c r="D17" s="744" t="s">
        <v>132</v>
      </c>
      <c r="E17" s="742" t="str">
        <f t="shared" si="0"/>
        <v>HĐTV</v>
      </c>
      <c r="F17" s="669" t="s">
        <v>118</v>
      </c>
      <c r="G17" s="745" t="s">
        <v>133</v>
      </c>
      <c r="H17" s="1177" t="s">
        <v>134</v>
      </c>
      <c r="I17" s="746" t="s">
        <v>135</v>
      </c>
      <c r="J17" s="746" t="s">
        <v>136</v>
      </c>
      <c r="K17" s="673">
        <v>28</v>
      </c>
      <c r="L17" s="674">
        <v>29</v>
      </c>
      <c r="M17" s="674">
        <v>26.98</v>
      </c>
      <c r="N17" s="674">
        <v>219.5</v>
      </c>
      <c r="O17" s="675">
        <v>8</v>
      </c>
      <c r="P17" s="747"/>
      <c r="Q17" s="697"/>
      <c r="R17" s="748"/>
      <c r="S17" s="675">
        <f t="shared" si="1"/>
        <v>0</v>
      </c>
      <c r="T17" s="749">
        <f>IF(500000/28*L17&gt;500000,500000,500000/28*L17)</f>
        <v>500000</v>
      </c>
      <c r="U17" s="750"/>
      <c r="V17" s="747"/>
      <c r="W17" s="747"/>
      <c r="X17" s="747"/>
      <c r="Y17" s="747"/>
      <c r="Z17" s="747"/>
      <c r="AA17" s="751">
        <f>VLOOKUP(D17,'[4]Med Service'!D$42:AC$140,26,0)</f>
        <v>6000000</v>
      </c>
      <c r="AB17" s="752">
        <f>AA17</f>
        <v>6000000</v>
      </c>
      <c r="AC17" s="751">
        <f>AA17</f>
        <v>6000000</v>
      </c>
      <c r="AD17" s="753">
        <f>IF(E17="HĐTV",AC17/K17*L17,AB17/K17*L17)</f>
        <v>6214285.7142857146</v>
      </c>
      <c r="AE17" s="680">
        <f t="shared" si="9"/>
        <v>722678.57142857148</v>
      </c>
      <c r="AF17" s="1211">
        <f t="shared" si="10"/>
        <v>8819196.4285714291</v>
      </c>
      <c r="AG17" s="681">
        <v>0</v>
      </c>
      <c r="AH17" s="681">
        <v>0</v>
      </c>
      <c r="AI17" s="681">
        <v>1446429</v>
      </c>
      <c r="AJ17" s="681"/>
      <c r="AK17" s="681"/>
      <c r="AL17" s="1239">
        <v>933333</v>
      </c>
      <c r="AM17" s="682">
        <v>0</v>
      </c>
      <c r="AN17" s="754">
        <v>579960</v>
      </c>
      <c r="AO17" s="1335">
        <v>7700</v>
      </c>
      <c r="AP17" s="1354">
        <v>0</v>
      </c>
      <c r="AQ17" s="1334">
        <v>0</v>
      </c>
      <c r="AR17" s="675"/>
      <c r="AS17" s="679">
        <v>0</v>
      </c>
      <c r="AT17" s="679">
        <v>0</v>
      </c>
      <c r="AU17" s="679">
        <v>0</v>
      </c>
      <c r="AV17" s="697"/>
      <c r="AW17" s="697"/>
      <c r="AX17" s="747"/>
      <c r="AY17" s="697"/>
      <c r="AZ17" s="755"/>
      <c r="BA17" s="679">
        <v>0</v>
      </c>
      <c r="BB17" s="679">
        <v>0</v>
      </c>
      <c r="BC17" s="679">
        <v>0</v>
      </c>
      <c r="BD17" s="679">
        <v>0</v>
      </c>
      <c r="BE17" s="679">
        <v>0</v>
      </c>
      <c r="BF17" s="675">
        <v>0</v>
      </c>
      <c r="BG17" s="684">
        <f t="shared" si="11"/>
        <v>19223582.714285716</v>
      </c>
      <c r="BH17" s="685">
        <f t="shared" si="12"/>
        <v>0</v>
      </c>
      <c r="BI17" s="685">
        <f t="shared" si="13"/>
        <v>0</v>
      </c>
      <c r="BJ17" s="685">
        <f t="shared" si="14"/>
        <v>0</v>
      </c>
      <c r="BK17" s="685"/>
      <c r="BL17" s="686">
        <f t="shared" si="15"/>
        <v>0</v>
      </c>
      <c r="BM17" s="685">
        <f t="shared" si="16"/>
        <v>0</v>
      </c>
      <c r="BN17" s="685">
        <f t="shared" si="17"/>
        <v>0</v>
      </c>
      <c r="BO17" s="685">
        <f t="shared" si="18"/>
        <v>0</v>
      </c>
      <c r="BP17" s="685"/>
      <c r="BQ17" s="686">
        <f t="shared" si="19"/>
        <v>0</v>
      </c>
      <c r="BR17" s="686">
        <f>AF17</f>
        <v>8819196.4285714291</v>
      </c>
      <c r="BS17" s="756">
        <f>T17+U17+V17+W17</f>
        <v>500000</v>
      </c>
      <c r="BT17" s="688">
        <f>BG17-BS17-BR17</f>
        <v>9904386.2857142873</v>
      </c>
      <c r="BU17" s="722">
        <f>IF(E17="HĐLĐ",15500000,0)</f>
        <v>0</v>
      </c>
      <c r="BV17" s="757"/>
      <c r="BW17" s="756"/>
      <c r="BX17" s="753">
        <f t="shared" si="2"/>
        <v>0</v>
      </c>
      <c r="BY17" s="724">
        <f>BU17+BW17+BX17</f>
        <v>0</v>
      </c>
      <c r="BZ17" s="753">
        <f t="shared" si="3"/>
        <v>9904386.2857142873</v>
      </c>
      <c r="CA17" s="725">
        <f>IF(AND(OR($E17="HĐTV",$E17="HĐCTV"),$BZ17&lt;2000000),0,IF(OR($E17="HĐTV",$E17="HĐCTV"),$BZ17*10%,ROUND(IF($BZ17&lt;=10000000,$BZ17*5%,IF($BZ17&lt;=30000000,$BZ17*10%-500000,IF($BZ17&lt;=60000000,$BZ17*20%-3500000,IF($BZ17&lt;=100000000,$BZ17*30%-9500000,$BZ17*35%-14500000)))),0)))</f>
        <v>990438.62857142882</v>
      </c>
      <c r="CB17" s="758">
        <f t="shared" si="4"/>
        <v>18233144</v>
      </c>
      <c r="CC17" s="757"/>
      <c r="CD17" s="759"/>
      <c r="CE17" s="760">
        <f t="shared" ref="CE17:CE18" si="21">CB17+CC17-CD17</f>
        <v>18233144</v>
      </c>
      <c r="CF17" s="729">
        <f t="shared" si="5"/>
        <v>0</v>
      </c>
      <c r="CG17" s="629">
        <f t="shared" si="6"/>
        <v>18233144</v>
      </c>
      <c r="CH17" s="695"/>
      <c r="CI17" s="761" t="s">
        <v>138</v>
      </c>
      <c r="CJ17" s="731"/>
      <c r="CK17" s="762">
        <v>1</v>
      </c>
      <c r="CL17" s="763"/>
      <c r="CM17" s="762"/>
      <c r="CN17" s="762"/>
      <c r="CO17" s="762"/>
      <c r="CP17" s="764"/>
      <c r="CQ17" s="764"/>
      <c r="CR17" s="764"/>
      <c r="CS17" s="747"/>
      <c r="CT17" s="747"/>
      <c r="CU17" s="747"/>
      <c r="CV17" s="748"/>
      <c r="CW17" s="748"/>
      <c r="CX17" s="748"/>
      <c r="CY17" s="765">
        <f t="shared" si="20"/>
        <v>6000000</v>
      </c>
      <c r="CZ17" s="766"/>
      <c r="DA17" s="767"/>
      <c r="DB17" s="766"/>
      <c r="DC17" s="766"/>
      <c r="DE17" s="768"/>
      <c r="DF17" s="769"/>
      <c r="DG17" s="697"/>
    </row>
    <row r="18" spans="1:111" s="483" customFormat="1" ht="27" customHeight="1">
      <c r="A18" s="705"/>
      <c r="B18" s="770">
        <v>8</v>
      </c>
      <c r="C18" s="771" t="s">
        <v>139</v>
      </c>
      <c r="D18" s="772" t="s">
        <v>140</v>
      </c>
      <c r="E18" s="708" t="str">
        <f>IF(OR(G18="CHT",G18="DSBC"),"HĐLĐ",IF(OR(G18="DSTV",G18="Q.CHT"),"HĐTV","HĐCTV"))</f>
        <v>HĐLĐ</v>
      </c>
      <c r="F18" s="669" t="s">
        <v>118</v>
      </c>
      <c r="G18" s="709" t="s">
        <v>119</v>
      </c>
      <c r="H18" s="773">
        <v>45096</v>
      </c>
      <c r="I18" s="774" t="s">
        <v>141</v>
      </c>
      <c r="J18" s="774" t="s">
        <v>142</v>
      </c>
      <c r="K18" s="673">
        <v>26</v>
      </c>
      <c r="L18" s="775">
        <v>21</v>
      </c>
      <c r="M18" s="674">
        <v>0.38</v>
      </c>
      <c r="N18" s="674">
        <v>164.21</v>
      </c>
      <c r="O18" s="675">
        <v>0</v>
      </c>
      <c r="P18" s="712"/>
      <c r="Q18" s="713"/>
      <c r="R18" s="714"/>
      <c r="S18" s="675">
        <f t="shared" si="1"/>
        <v>5310000</v>
      </c>
      <c r="T18" s="749">
        <f t="shared" ref="T18:T80" si="22">IF(500000/28*L18&gt;500000,500000,500000/28*L18)</f>
        <v>375000.00000000006</v>
      </c>
      <c r="U18" s="712"/>
      <c r="V18" s="712"/>
      <c r="W18" s="712"/>
      <c r="X18" s="712"/>
      <c r="Y18" s="712"/>
      <c r="Z18" s="712"/>
      <c r="AA18" s="776">
        <v>6500000</v>
      </c>
      <c r="AB18" s="777">
        <f>AA18</f>
        <v>6500000</v>
      </c>
      <c r="AC18" s="778">
        <f>IF(E18="HĐTV",AB18*85%,0)</f>
        <v>0</v>
      </c>
      <c r="AD18" s="779">
        <f>IF(E18="HĐTV",AC18/K18*L18,AB18/K18*L18)</f>
        <v>5250000</v>
      </c>
      <c r="AE18" s="680">
        <f t="shared" si="9"/>
        <v>11026.785714285714</v>
      </c>
      <c r="AF18" s="1211">
        <f t="shared" si="10"/>
        <v>7147533.4821428582</v>
      </c>
      <c r="AG18" s="681">
        <v>0</v>
      </c>
      <c r="AH18" s="681">
        <v>0</v>
      </c>
      <c r="AI18" s="681">
        <v>1125000</v>
      </c>
      <c r="AJ18" s="681"/>
      <c r="AK18" s="681"/>
      <c r="AL18" s="1239">
        <v>2200000</v>
      </c>
      <c r="AM18" s="682">
        <v>0</v>
      </c>
      <c r="AN18" s="682">
        <v>3537750</v>
      </c>
      <c r="AO18" s="1335">
        <v>11205</v>
      </c>
      <c r="AP18" s="1354">
        <v>0</v>
      </c>
      <c r="AQ18" s="1334">
        <v>0</v>
      </c>
      <c r="AR18" s="675"/>
      <c r="AS18" s="679">
        <v>0</v>
      </c>
      <c r="AT18" s="679">
        <v>0</v>
      </c>
      <c r="AU18" s="679">
        <v>0</v>
      </c>
      <c r="AV18" s="781"/>
      <c r="AW18" s="781"/>
      <c r="AX18" s="712"/>
      <c r="AY18" s="721"/>
      <c r="AZ18" s="720"/>
      <c r="BA18" s="679">
        <v>0</v>
      </c>
      <c r="BB18" s="679">
        <v>0</v>
      </c>
      <c r="BC18" s="679">
        <v>0</v>
      </c>
      <c r="BD18" s="679">
        <v>0</v>
      </c>
      <c r="BE18" s="679">
        <v>0</v>
      </c>
      <c r="BF18" s="675">
        <v>0</v>
      </c>
      <c r="BG18" s="684">
        <f t="shared" si="11"/>
        <v>19657515.267857142</v>
      </c>
      <c r="BH18" s="685">
        <f t="shared" si="12"/>
        <v>929249.99999999988</v>
      </c>
      <c r="BI18" s="685">
        <f t="shared" si="13"/>
        <v>159300</v>
      </c>
      <c r="BJ18" s="685">
        <f t="shared" si="14"/>
        <v>53100</v>
      </c>
      <c r="BK18" s="685"/>
      <c r="BL18" s="686">
        <f t="shared" si="15"/>
        <v>1141650</v>
      </c>
      <c r="BM18" s="685">
        <f t="shared" si="16"/>
        <v>424800</v>
      </c>
      <c r="BN18" s="685">
        <f t="shared" si="17"/>
        <v>79650</v>
      </c>
      <c r="BO18" s="685">
        <f t="shared" si="18"/>
        <v>53100</v>
      </c>
      <c r="BP18" s="685"/>
      <c r="BQ18" s="686">
        <f t="shared" si="19"/>
        <v>557550</v>
      </c>
      <c r="BR18" s="783"/>
      <c r="BS18" s="721"/>
      <c r="BT18" s="688"/>
      <c r="BU18" s="721"/>
      <c r="BV18" s="784"/>
      <c r="BW18" s="721"/>
      <c r="BX18" s="721"/>
      <c r="BY18" s="721"/>
      <c r="BZ18" s="721"/>
      <c r="CA18" s="782"/>
      <c r="CB18" s="721"/>
      <c r="CC18" s="723"/>
      <c r="CD18" s="727"/>
      <c r="CE18" s="760">
        <f t="shared" si="21"/>
        <v>0</v>
      </c>
      <c r="CF18" s="729">
        <f t="shared" si="5"/>
        <v>0</v>
      </c>
      <c r="CG18" s="629">
        <f t="shared" si="6"/>
        <v>0</v>
      </c>
      <c r="CH18" s="786"/>
      <c r="CI18" s="787"/>
      <c r="CJ18" s="675"/>
      <c r="CK18" s="735">
        <v>2</v>
      </c>
      <c r="CL18" s="715"/>
      <c r="CM18" s="735"/>
      <c r="CN18" s="735"/>
      <c r="CO18" s="735"/>
      <c r="CP18" s="733"/>
      <c r="CQ18" s="733"/>
      <c r="CR18" s="733"/>
      <c r="CS18" s="735"/>
      <c r="CT18" s="735"/>
      <c r="CU18" s="735"/>
      <c r="CV18" s="736"/>
      <c r="CW18" s="736"/>
      <c r="CX18" s="736"/>
      <c r="CY18" s="788">
        <f t="shared" si="20"/>
        <v>6000000</v>
      </c>
      <c r="CZ18" s="738"/>
      <c r="DA18" s="789"/>
      <c r="DB18" s="738"/>
      <c r="DC18" s="738"/>
      <c r="DE18" s="790"/>
      <c r="DF18" s="741"/>
      <c r="DG18" s="715"/>
    </row>
    <row r="19" spans="1:111" s="485" customFormat="1" ht="27" customHeight="1">
      <c r="A19" s="705">
        <v>4</v>
      </c>
      <c r="B19" s="666">
        <v>8</v>
      </c>
      <c r="C19" s="791" t="s">
        <v>146</v>
      </c>
      <c r="D19" s="792" t="s">
        <v>147</v>
      </c>
      <c r="E19" s="793" t="str">
        <f t="shared" ref="E19:E20" si="23">IF(OR(G19="CHT",G19="DSBC"),"HĐLĐ",IF(OR(G19="DSTV",G19="Q.CHT"),"HĐTV","HĐCTV"))</f>
        <v>HĐLĐ</v>
      </c>
      <c r="F19" s="669" t="s">
        <v>118</v>
      </c>
      <c r="G19" s="709" t="s">
        <v>119</v>
      </c>
      <c r="H19" s="794">
        <v>44743</v>
      </c>
      <c r="I19" s="734" t="s">
        <v>148</v>
      </c>
      <c r="J19" s="734" t="s">
        <v>149</v>
      </c>
      <c r="K19" s="673">
        <v>28</v>
      </c>
      <c r="L19" s="674">
        <v>11</v>
      </c>
      <c r="M19" s="674">
        <v>66.260000000000005</v>
      </c>
      <c r="N19" s="674">
        <v>23.12</v>
      </c>
      <c r="O19" s="675">
        <v>0</v>
      </c>
      <c r="P19" s="795"/>
      <c r="Q19" s="796"/>
      <c r="R19" s="797"/>
      <c r="S19" s="675">
        <f t="shared" si="1"/>
        <v>5310000</v>
      </c>
      <c r="T19" s="749">
        <f t="shared" si="22"/>
        <v>196428.57142857145</v>
      </c>
      <c r="U19" s="795"/>
      <c r="V19" s="795"/>
      <c r="W19" s="795"/>
      <c r="X19" s="795"/>
      <c r="Y19" s="795"/>
      <c r="Z19" s="795"/>
      <c r="AA19" s="717">
        <f>CY19</f>
        <v>8350258.0000000009</v>
      </c>
      <c r="AB19" s="795"/>
      <c r="AC19" s="795"/>
      <c r="AD19" s="795"/>
      <c r="AE19" s="680">
        <f t="shared" si="9"/>
        <v>2470036.1387500009</v>
      </c>
      <c r="AF19" s="1211">
        <f t="shared" si="10"/>
        <v>1292798.8725000003</v>
      </c>
      <c r="AG19" s="681">
        <v>0</v>
      </c>
      <c r="AH19" s="681">
        <v>0</v>
      </c>
      <c r="AI19" s="681">
        <v>0</v>
      </c>
      <c r="AJ19" s="681"/>
      <c r="AK19" s="681"/>
      <c r="AL19" s="682">
        <v>0</v>
      </c>
      <c r="AM19" s="682">
        <v>0</v>
      </c>
      <c r="AN19" s="682">
        <v>1011600</v>
      </c>
      <c r="AO19" s="1335">
        <v>0</v>
      </c>
      <c r="AP19" s="1354">
        <v>0</v>
      </c>
      <c r="AQ19" s="1334">
        <v>0</v>
      </c>
      <c r="AR19" s="675"/>
      <c r="AS19" s="679">
        <v>0</v>
      </c>
      <c r="AT19" s="679">
        <v>0</v>
      </c>
      <c r="AU19" s="679">
        <v>0</v>
      </c>
      <c r="AV19" s="717"/>
      <c r="AW19" s="717"/>
      <c r="AX19" s="795"/>
      <c r="AY19" s="798"/>
      <c r="AZ19" s="799"/>
      <c r="BA19" s="679">
        <v>0</v>
      </c>
      <c r="BB19" s="679">
        <v>0</v>
      </c>
      <c r="BC19" s="679">
        <v>0</v>
      </c>
      <c r="BD19" s="679">
        <v>0</v>
      </c>
      <c r="BE19" s="679">
        <v>0</v>
      </c>
      <c r="BF19" s="675">
        <v>0</v>
      </c>
      <c r="BG19" s="684">
        <f t="shared" si="11"/>
        <v>4970863.5826785732</v>
      </c>
      <c r="BH19" s="685">
        <f t="shared" si="12"/>
        <v>929249.99999999988</v>
      </c>
      <c r="BI19" s="685">
        <f t="shared" si="13"/>
        <v>159300</v>
      </c>
      <c r="BJ19" s="685">
        <f t="shared" si="14"/>
        <v>53100</v>
      </c>
      <c r="BK19" s="685"/>
      <c r="BL19" s="686">
        <f t="shared" si="15"/>
        <v>1141650</v>
      </c>
      <c r="BM19" s="685">
        <f t="shared" si="16"/>
        <v>424800</v>
      </c>
      <c r="BN19" s="685">
        <f t="shared" si="17"/>
        <v>79650</v>
      </c>
      <c r="BO19" s="685">
        <f t="shared" si="18"/>
        <v>53100</v>
      </c>
      <c r="BP19" s="685"/>
      <c r="BQ19" s="686">
        <f t="shared" si="19"/>
        <v>557550</v>
      </c>
      <c r="BR19" s="686">
        <f>AF19</f>
        <v>1292798.8725000003</v>
      </c>
      <c r="BS19" s="798">
        <f>T19+U19+V19+W19</f>
        <v>196428.57142857145</v>
      </c>
      <c r="BT19" s="688">
        <f>BG19-BS19-BR19</f>
        <v>3481636.1387500009</v>
      </c>
      <c r="BU19" s="798">
        <f>IF(E19="HĐLĐ",15500000,0)</f>
        <v>15500000</v>
      </c>
      <c r="BV19" s="800"/>
      <c r="BW19" s="798">
        <f>BV19*6200000</f>
        <v>0</v>
      </c>
      <c r="BX19" s="798">
        <f>BQ19</f>
        <v>557550</v>
      </c>
      <c r="BY19" s="798">
        <f>BU19+BW19+BX19</f>
        <v>16057550</v>
      </c>
      <c r="BZ19" s="798">
        <f>IF(BT19-BY19&gt;0,BT19-BY19,0)</f>
        <v>0</v>
      </c>
      <c r="CA19" s="782">
        <f>IF(AND(OR($E19="HĐTV",$E19="HĐCTV"),$BZ19&lt;2000000),0,IF(OR($E19="HĐTV",$E19="HĐCTV"),$BZ19*10%,ROUND(IF($BZ19&lt;=10000000,$BZ19*5%,IF($BZ19&lt;=30000000,$BZ19*10%-500000,IF($BZ19&lt;=60000000,$BZ19*20%-3500000,IF($BZ19&lt;=100000000,$BZ19*30%-9500000,$BZ19*35%-14500000)))),0)))</f>
        <v>0</v>
      </c>
      <c r="CB19" s="801">
        <f>ROUND(BG19-BQ19-CA19,0)</f>
        <v>4413314</v>
      </c>
      <c r="CC19" s="723"/>
      <c r="CD19" s="802">
        <f>AV19+AW19</f>
        <v>0</v>
      </c>
      <c r="CE19" s="803">
        <f>CB19+CC19-CD19</f>
        <v>4413314</v>
      </c>
      <c r="CF19" s="804">
        <f>CE19-CG19</f>
        <v>0</v>
      </c>
      <c r="CG19" s="629">
        <f>CE19</f>
        <v>4413314</v>
      </c>
      <c r="CH19" s="695"/>
      <c r="CI19" s="730" t="str">
        <f>VLOOKUP($C19,[5]Sheet1!$C$5:$K$139,9,0)</f>
        <v>vy.ngo@medigoapp.com</v>
      </c>
      <c r="CJ19" s="675">
        <f>VLOOKUP(D19,[1]CNT!$C$6:$AP$113,40,0)</f>
        <v>0</v>
      </c>
      <c r="CK19" s="805">
        <v>3</v>
      </c>
      <c r="CL19" s="715">
        <f>VLOOKUP(D19,[1]CNT!C7:AJ70,15,0)</f>
        <v>0</v>
      </c>
      <c r="CM19" s="805">
        <v>14</v>
      </c>
      <c r="CN19" s="805">
        <v>2</v>
      </c>
      <c r="CO19" s="805">
        <v>2021</v>
      </c>
      <c r="CP19" s="734">
        <f>IF((($CO$8-CO19)*12)+($CN$8-CN19)&gt;=12,((($CO$8-CO19)*12)+($CN$8-CN19))-1,0)</f>
        <v>37</v>
      </c>
      <c r="CQ19" s="734">
        <f>IF(CP19&lt;12,(($CQ$8-CO19)*12)+($CP$8-CN19),0)</f>
        <v>0</v>
      </c>
      <c r="CR19" s="734">
        <f>IF(OR(CP19&gt;12,CP19=12),((CP19-(CS19*12))+((($CQ$8-2024)*12)+($CP$8-4)))+1,0)</f>
        <v>27</v>
      </c>
      <c r="CS19" s="805">
        <f>IF(OR(CP19&gt;12,CP19=12),ROUNDDOWN(CP19/12,0),0)</f>
        <v>3</v>
      </c>
      <c r="CT19" s="805">
        <f>IF(CQ19&gt;11,ROUNDDOWN(CQ19/12,0),0)</f>
        <v>0</v>
      </c>
      <c r="CU19" s="805">
        <f>IF(CR19&gt;11,ROUNDDOWN(CR19/12,0),0)</f>
        <v>2</v>
      </c>
      <c r="CV19" s="806">
        <f>IF(CP19=0,0,6000000*1.07^CS19)</f>
        <v>7350258.0000000009</v>
      </c>
      <c r="CW19" s="806">
        <f>IF(CT19&lt;2,0,6000000+(CT19-1)*500000)</f>
        <v>0</v>
      </c>
      <c r="CX19" s="806">
        <f>IF(CU19=0,CV19,IF(CU19&lt;1,0,CV19+CU19*500000))</f>
        <v>8350258.0000000009</v>
      </c>
      <c r="CY19" s="737">
        <f t="shared" si="20"/>
        <v>8350258.0000000009</v>
      </c>
      <c r="CZ19" s="807"/>
      <c r="DA19" s="739"/>
      <c r="DB19" s="807" t="str">
        <f>CZ19&amp;";"&amp;" "&amp;DA19</f>
        <v xml:space="preserve">; </v>
      </c>
      <c r="DC19" s="807"/>
      <c r="DE19" s="740"/>
      <c r="DF19" s="741">
        <f>VLOOKUP($D19,'[2]Med Service'!$D$11:$DI$87,110,0)</f>
        <v>0</v>
      </c>
      <c r="DG19" s="715" t="str">
        <f>VLOOKUP($D19,'[3]BẢNG LƯƠNG'!$C$3:$AH$102,32,0)</f>
        <v/>
      </c>
    </row>
    <row r="20" spans="1:111" s="483" customFormat="1" ht="27" customHeight="1">
      <c r="A20" s="705">
        <v>5</v>
      </c>
      <c r="B20" s="666">
        <v>8</v>
      </c>
      <c r="C20" s="706" t="s">
        <v>151</v>
      </c>
      <c r="D20" s="707" t="s">
        <v>152</v>
      </c>
      <c r="E20" s="708" t="str">
        <f t="shared" si="23"/>
        <v>HĐLĐ</v>
      </c>
      <c r="F20" s="669" t="s">
        <v>118</v>
      </c>
      <c r="G20" s="709" t="s">
        <v>119</v>
      </c>
      <c r="H20" s="710" t="s">
        <v>153</v>
      </c>
      <c r="I20" s="711" t="s">
        <v>154</v>
      </c>
      <c r="J20" s="711" t="s">
        <v>121</v>
      </c>
      <c r="K20" s="673">
        <v>28</v>
      </c>
      <c r="L20" s="674">
        <v>23</v>
      </c>
      <c r="M20" s="674">
        <v>164.33</v>
      </c>
      <c r="N20" s="674">
        <v>24.07</v>
      </c>
      <c r="O20" s="675">
        <v>0</v>
      </c>
      <c r="P20" s="712"/>
      <c r="Q20" s="713"/>
      <c r="R20" s="714"/>
      <c r="S20" s="675">
        <f t="shared" si="1"/>
        <v>5310000</v>
      </c>
      <c r="T20" s="749">
        <f t="shared" si="22"/>
        <v>410714.28571428574</v>
      </c>
      <c r="U20" s="712"/>
      <c r="V20" s="712"/>
      <c r="W20" s="712"/>
      <c r="X20" s="712"/>
      <c r="Y20" s="712"/>
      <c r="Z20" s="712"/>
      <c r="AA20" s="715">
        <f>CY20</f>
        <v>6000000</v>
      </c>
      <c r="AB20" s="712"/>
      <c r="AC20" s="712"/>
      <c r="AD20" s="712"/>
      <c r="AE20" s="680">
        <f t="shared" si="9"/>
        <v>4401696.4285714291</v>
      </c>
      <c r="AF20" s="1211">
        <f t="shared" si="10"/>
        <v>967098.21428571432</v>
      </c>
      <c r="AG20" s="681">
        <v>0</v>
      </c>
      <c r="AH20" s="681">
        <v>0</v>
      </c>
      <c r="AI20" s="681">
        <v>0</v>
      </c>
      <c r="AJ20" s="681"/>
      <c r="AK20" s="681"/>
      <c r="AL20" s="682">
        <v>0</v>
      </c>
      <c r="AM20" s="682">
        <v>0</v>
      </c>
      <c r="AN20" s="682">
        <v>1686900</v>
      </c>
      <c r="AO20" s="1335">
        <v>18300</v>
      </c>
      <c r="AP20" s="1354">
        <v>0</v>
      </c>
      <c r="AQ20" s="1334">
        <v>0</v>
      </c>
      <c r="AR20" s="675"/>
      <c r="AS20" s="679">
        <v>0</v>
      </c>
      <c r="AT20" s="679">
        <v>0</v>
      </c>
      <c r="AU20" s="679">
        <v>0</v>
      </c>
      <c r="AV20" s="715"/>
      <c r="AW20" s="715"/>
      <c r="AX20" s="712"/>
      <c r="AY20" s="808"/>
      <c r="AZ20" s="720"/>
      <c r="BA20" s="679">
        <v>0</v>
      </c>
      <c r="BB20" s="679">
        <v>0</v>
      </c>
      <c r="BC20" s="679">
        <v>0</v>
      </c>
      <c r="BD20" s="679">
        <v>0</v>
      </c>
      <c r="BE20" s="679">
        <v>0</v>
      </c>
      <c r="BF20" s="675">
        <v>0</v>
      </c>
      <c r="BG20" s="684">
        <f t="shared" si="11"/>
        <v>7484708.9285714291</v>
      </c>
      <c r="BH20" s="685">
        <f t="shared" si="12"/>
        <v>929249.99999999988</v>
      </c>
      <c r="BI20" s="685">
        <f t="shared" si="13"/>
        <v>159300</v>
      </c>
      <c r="BJ20" s="685">
        <f t="shared" si="14"/>
        <v>53100</v>
      </c>
      <c r="BK20" s="685"/>
      <c r="BL20" s="686">
        <f t="shared" si="15"/>
        <v>1141650</v>
      </c>
      <c r="BM20" s="685">
        <f t="shared" si="16"/>
        <v>424800</v>
      </c>
      <c r="BN20" s="685">
        <f t="shared" si="17"/>
        <v>79650</v>
      </c>
      <c r="BO20" s="685">
        <f t="shared" si="18"/>
        <v>53100</v>
      </c>
      <c r="BP20" s="685"/>
      <c r="BQ20" s="686">
        <f t="shared" si="19"/>
        <v>557550</v>
      </c>
      <c r="BR20" s="686">
        <f>AF20</f>
        <v>967098.21428571432</v>
      </c>
      <c r="BS20" s="721">
        <f>T20+U20+V20+W20</f>
        <v>410714.28571428574</v>
      </c>
      <c r="BT20" s="688">
        <f>BG20-BS20-BR20</f>
        <v>6106896.4285714291</v>
      </c>
      <c r="BU20" s="721">
        <f>IF(E20="HĐLĐ",15500000,0)</f>
        <v>15500000</v>
      </c>
      <c r="BV20" s="723"/>
      <c r="BW20" s="721">
        <f>BV20*6200000</f>
        <v>0</v>
      </c>
      <c r="BX20" s="721">
        <f>BQ20</f>
        <v>557550</v>
      </c>
      <c r="BY20" s="809">
        <f>BU20+BW20+BX20</f>
        <v>16057550</v>
      </c>
      <c r="BZ20" s="721">
        <f>IF(BT20-BY20&gt;0,BT20-BY20,0)</f>
        <v>0</v>
      </c>
      <c r="CA20" s="782">
        <f>IF(AND(OR($E20="HĐTV",$E20="HĐCTV"),$BZ20&lt;2000000),0,IF(OR($E20="HĐTV",$E20="HĐCTV"),$BZ20*10%,ROUND(IF($BZ20&lt;=10000000,$BZ20*5%,IF($BZ20&lt;=30000000,$BZ20*10%-500000,IF($BZ20&lt;=60000000,$BZ20*20%-3500000,IF($BZ20&lt;=100000000,$BZ20*30%-9500000,$BZ20*35%-14500000)))),0)))</f>
        <v>0</v>
      </c>
      <c r="CB20" s="726">
        <f>ROUND(BG20-BQ20-CA20,0)</f>
        <v>6927159</v>
      </c>
      <c r="CC20" s="723"/>
      <c r="CD20" s="727">
        <f>AV20+AW20</f>
        <v>0</v>
      </c>
      <c r="CE20" s="728">
        <f>CB20+CC20-CD20</f>
        <v>6927159</v>
      </c>
      <c r="CF20" s="810">
        <f>CE20-CG20</f>
        <v>0</v>
      </c>
      <c r="CG20" s="629">
        <f>CE20</f>
        <v>6927159</v>
      </c>
      <c r="CH20" s="695"/>
      <c r="CI20" s="696" t="s">
        <v>156</v>
      </c>
      <c r="CJ20" s="675">
        <f>VLOOKUP(D20,[1]CNT!$C$6:$AP$113,40,0)</f>
        <v>0</v>
      </c>
      <c r="CK20" s="732">
        <v>6</v>
      </c>
      <c r="CL20" s="715">
        <f>VLOOKUP(D20,[1]CNT!C7:AJ70,15,0)</f>
        <v>0</v>
      </c>
      <c r="CM20" s="732">
        <v>1</v>
      </c>
      <c r="CN20" s="732">
        <v>11</v>
      </c>
      <c r="CO20" s="732">
        <v>2024</v>
      </c>
      <c r="CP20" s="733">
        <f>IF((($CO$8-CO20)*12)+($CN$8-CN20)&gt;=12,((($CO$8-CO20)*12)+($CN$8-CN20))-1,0)</f>
        <v>0</v>
      </c>
      <c r="CQ20" s="733">
        <f>IF(CP20&lt;12,(($CQ$8-CO20)*12)+($CP$8-CN20),0)</f>
        <v>18</v>
      </c>
      <c r="CR20" s="733">
        <f>IF(OR(CP20&gt;12,CP20=12),((CP20-(CS20*12))+((($CQ$8-2024)*12)+($CP$8-4)))+1,0)</f>
        <v>0</v>
      </c>
      <c r="CS20" s="735">
        <f>IF(OR(CP20&gt;12,CP20=12),ROUNDDOWN(CP20/12,0),0)</f>
        <v>0</v>
      </c>
      <c r="CT20" s="735">
        <f>IF(CQ20&gt;11,ROUNDDOWN(CQ20/12,0),0)</f>
        <v>1</v>
      </c>
      <c r="CU20" s="735">
        <f>IF(CR20&gt;11,ROUNDDOWN(CR20/12,0),0)</f>
        <v>0</v>
      </c>
      <c r="CV20" s="736">
        <f>IF(CP20=0,0,6000000*1.07^CS20)</f>
        <v>0</v>
      </c>
      <c r="CW20" s="736">
        <f>IF(CT20&lt;2,0,6000000+(CT20-1)*500000)</f>
        <v>0</v>
      </c>
      <c r="CX20" s="736">
        <f>IF(CU20=0,CV20,IF(CU20&lt;1,0,CV20+CU20*500000))</f>
        <v>0</v>
      </c>
      <c r="CY20" s="737">
        <f t="shared" si="20"/>
        <v>6000000</v>
      </c>
      <c r="CZ20" s="738"/>
      <c r="DA20" s="739"/>
      <c r="DB20" s="738" t="str">
        <f>CZ20&amp;";"&amp;" "&amp;DA20</f>
        <v xml:space="preserve">; </v>
      </c>
      <c r="DC20" s="738"/>
      <c r="DE20" s="740"/>
      <c r="DF20" s="741">
        <f>VLOOKUP($D20,'[2]Med Service'!$D$11:$DI$87,110,0)</f>
        <v>0</v>
      </c>
      <c r="DG20" s="715" t="str">
        <f>VLOOKUP($D20,'[3]BẢNG LƯƠNG'!$C$3:$AH$102,32,0)</f>
        <v/>
      </c>
    </row>
    <row r="21" spans="1:111" s="483" customFormat="1" ht="27" customHeight="1">
      <c r="A21" s="705"/>
      <c r="B21" s="666"/>
      <c r="C21" s="771" t="s">
        <v>157</v>
      </c>
      <c r="D21" s="772" t="s">
        <v>158</v>
      </c>
      <c r="E21" s="708" t="str">
        <f t="shared" ref="E21" si="24">IF(OR(G21="CHT",G21="DSBC"),"HĐLĐ",IF(OR(G21="DSTV",G21="Q.CHT"),"HĐTV","HĐCTV"))</f>
        <v>HĐLĐ</v>
      </c>
      <c r="F21" s="669" t="s">
        <v>118</v>
      </c>
      <c r="G21" s="709" t="s">
        <v>119</v>
      </c>
      <c r="H21" s="773">
        <v>45099</v>
      </c>
      <c r="I21" s="774" t="s">
        <v>159</v>
      </c>
      <c r="J21" s="774" t="s">
        <v>160</v>
      </c>
      <c r="K21" s="673">
        <v>26</v>
      </c>
      <c r="L21" s="674">
        <v>29</v>
      </c>
      <c r="M21" s="674">
        <v>253.43</v>
      </c>
      <c r="N21" s="674">
        <v>31.43</v>
      </c>
      <c r="O21" s="675">
        <v>8</v>
      </c>
      <c r="P21" s="712"/>
      <c r="Q21" s="713"/>
      <c r="R21" s="714"/>
      <c r="S21" s="675">
        <f t="shared" si="1"/>
        <v>5310000</v>
      </c>
      <c r="T21" s="749">
        <f t="shared" si="22"/>
        <v>500000</v>
      </c>
      <c r="U21" s="712"/>
      <c r="V21" s="712"/>
      <c r="W21" s="712"/>
      <c r="X21" s="712"/>
      <c r="Y21" s="712"/>
      <c r="Z21" s="712"/>
      <c r="AA21" s="776">
        <v>6500000</v>
      </c>
      <c r="AB21" s="777">
        <f>AA21</f>
        <v>6500000</v>
      </c>
      <c r="AC21" s="778">
        <f>IF(E21="HĐTV",AB21*85%,0)</f>
        <v>0</v>
      </c>
      <c r="AD21" s="779">
        <f>IF(E21="HĐTV",AC21/K21*L21,AB21/K21*L21)</f>
        <v>7250000</v>
      </c>
      <c r="AE21" s="680">
        <f t="shared" si="9"/>
        <v>7353995.5357142854</v>
      </c>
      <c r="AF21" s="1211">
        <f t="shared" si="10"/>
        <v>1368046.875</v>
      </c>
      <c r="AG21" s="681">
        <v>0</v>
      </c>
      <c r="AH21" s="681">
        <v>0</v>
      </c>
      <c r="AI21" s="681">
        <v>0</v>
      </c>
      <c r="AJ21" s="681"/>
      <c r="AK21" s="681"/>
      <c r="AL21" s="1239">
        <v>2800000</v>
      </c>
      <c r="AM21" s="682">
        <v>2472797</v>
      </c>
      <c r="AN21" s="682">
        <v>3808150</v>
      </c>
      <c r="AO21" s="1335">
        <v>46851</v>
      </c>
      <c r="AP21" s="1354">
        <v>0</v>
      </c>
      <c r="AQ21" s="1334">
        <v>0</v>
      </c>
      <c r="AR21" s="675"/>
      <c r="AS21" s="679">
        <v>0</v>
      </c>
      <c r="AT21" s="679">
        <v>0</v>
      </c>
      <c r="AU21" s="679">
        <v>0</v>
      </c>
      <c r="AV21" s="715"/>
      <c r="AW21" s="715"/>
      <c r="AX21" s="712"/>
      <c r="AY21" s="808"/>
      <c r="AZ21" s="720"/>
      <c r="BA21" s="679">
        <v>0</v>
      </c>
      <c r="BB21" s="679">
        <v>0</v>
      </c>
      <c r="BC21" s="679">
        <v>0</v>
      </c>
      <c r="BD21" s="679">
        <v>0</v>
      </c>
      <c r="BE21" s="679">
        <v>0</v>
      </c>
      <c r="BF21" s="675">
        <v>0</v>
      </c>
      <c r="BG21" s="684">
        <f t="shared" si="11"/>
        <v>25599840.410714284</v>
      </c>
      <c r="BH21" s="685">
        <f t="shared" si="12"/>
        <v>929249.99999999988</v>
      </c>
      <c r="BI21" s="685">
        <f t="shared" si="13"/>
        <v>159300</v>
      </c>
      <c r="BJ21" s="685">
        <f t="shared" si="14"/>
        <v>53100</v>
      </c>
      <c r="BK21" s="685"/>
      <c r="BL21" s="686">
        <f t="shared" si="15"/>
        <v>1141650</v>
      </c>
      <c r="BM21" s="685">
        <f t="shared" si="16"/>
        <v>424800</v>
      </c>
      <c r="BN21" s="685">
        <f t="shared" si="17"/>
        <v>79650</v>
      </c>
      <c r="BO21" s="685">
        <f t="shared" si="18"/>
        <v>53100</v>
      </c>
      <c r="BP21" s="685"/>
      <c r="BQ21" s="686">
        <f t="shared" si="19"/>
        <v>557550</v>
      </c>
      <c r="BR21" s="686"/>
      <c r="BS21" s="721"/>
      <c r="BT21" s="688"/>
      <c r="BU21" s="721"/>
      <c r="BV21" s="723"/>
      <c r="BW21" s="721"/>
      <c r="BX21" s="721"/>
      <c r="BY21" s="809"/>
      <c r="BZ21" s="721"/>
      <c r="CA21" s="782"/>
      <c r="CB21" s="726"/>
      <c r="CC21" s="723"/>
      <c r="CD21" s="727"/>
      <c r="CE21" s="728">
        <f>CB21+CC21-CD21</f>
        <v>0</v>
      </c>
      <c r="CF21" s="810"/>
      <c r="CG21" s="629">
        <f>CE21</f>
        <v>0</v>
      </c>
      <c r="CH21" s="811"/>
      <c r="CI21" s="696"/>
      <c r="CJ21" s="675"/>
      <c r="CK21" s="732"/>
      <c r="CL21" s="715"/>
      <c r="CM21" s="732"/>
      <c r="CN21" s="732"/>
      <c r="CO21" s="732"/>
      <c r="CP21" s="733"/>
      <c r="CQ21" s="733"/>
      <c r="CR21" s="733"/>
      <c r="CS21" s="735"/>
      <c r="CT21" s="735"/>
      <c r="CU21" s="735"/>
      <c r="CV21" s="736"/>
      <c r="CW21" s="736"/>
      <c r="CX21" s="736"/>
      <c r="CY21" s="788">
        <f t="shared" si="20"/>
        <v>6000000</v>
      </c>
      <c r="CZ21" s="738"/>
      <c r="DA21" s="739"/>
      <c r="DB21" s="738"/>
      <c r="DC21" s="738"/>
      <c r="DE21" s="740"/>
      <c r="DF21" s="741"/>
      <c r="DG21" s="715"/>
    </row>
    <row r="22" spans="1:111" s="486" customFormat="1" ht="16.5" customHeight="1" thickBot="1">
      <c r="A22" s="812"/>
      <c r="B22" s="813"/>
      <c r="C22" s="814"/>
      <c r="D22" s="815"/>
      <c r="E22" s="816"/>
      <c r="F22" s="817"/>
      <c r="G22" s="818"/>
      <c r="H22" s="819"/>
      <c r="I22" s="820"/>
      <c r="J22" s="821"/>
      <c r="K22" s="1327"/>
      <c r="L22" s="821">
        <f t="shared" ref="L22:S22" si="25">SUM(L15:L21)</f>
        <v>141</v>
      </c>
      <c r="M22" s="821">
        <f t="shared" si="25"/>
        <v>729.71</v>
      </c>
      <c r="N22" s="821">
        <f t="shared" si="25"/>
        <v>490.71000000000004</v>
      </c>
      <c r="O22" s="821">
        <f t="shared" si="25"/>
        <v>32</v>
      </c>
      <c r="P22" s="821">
        <f t="shared" si="25"/>
        <v>0</v>
      </c>
      <c r="Q22" s="821">
        <f t="shared" si="25"/>
        <v>0</v>
      </c>
      <c r="R22" s="821">
        <f t="shared" si="25"/>
        <v>0</v>
      </c>
      <c r="S22" s="821">
        <f t="shared" si="25"/>
        <v>26550000</v>
      </c>
      <c r="T22" s="1329"/>
      <c r="U22" s="821">
        <f t="shared" ref="U22:AD22" si="26">SUM(U15:U21)</f>
        <v>0</v>
      </c>
      <c r="V22" s="821">
        <f t="shared" si="26"/>
        <v>0</v>
      </c>
      <c r="W22" s="821">
        <f t="shared" si="26"/>
        <v>0</v>
      </c>
      <c r="X22" s="821">
        <f t="shared" si="26"/>
        <v>0</v>
      </c>
      <c r="Y22" s="821">
        <f t="shared" si="26"/>
        <v>0</v>
      </c>
      <c r="Z22" s="821">
        <f t="shared" si="26"/>
        <v>0</v>
      </c>
      <c r="AA22" s="821">
        <f t="shared" si="26"/>
        <v>45850258</v>
      </c>
      <c r="AB22" s="821">
        <f t="shared" si="26"/>
        <v>19000000</v>
      </c>
      <c r="AC22" s="821">
        <f t="shared" si="26"/>
        <v>12000000</v>
      </c>
      <c r="AD22" s="821">
        <f t="shared" si="26"/>
        <v>18714285.714285716</v>
      </c>
      <c r="AE22" s="1328">
        <f>SUM(AE15:AE21)</f>
        <v>20878295.067321427</v>
      </c>
      <c r="AF22" s="1328">
        <f>SUM(AF15:AF21)</f>
        <v>20734941.729642853</v>
      </c>
      <c r="AG22" s="821">
        <f>SUM(AG15:AG21)</f>
        <v>0</v>
      </c>
      <c r="AH22" s="821">
        <f>SUM(AH15:AH21)</f>
        <v>0</v>
      </c>
      <c r="AI22" s="821">
        <f>SUM(AI15:AI21)</f>
        <v>2571429</v>
      </c>
      <c r="AJ22" s="821">
        <f t="shared" ref="AJ22:AM22" si="27">SUM(AJ15:AJ21)</f>
        <v>0</v>
      </c>
      <c r="AK22" s="821">
        <f t="shared" si="27"/>
        <v>0</v>
      </c>
      <c r="AL22" s="821">
        <f t="shared" si="27"/>
        <v>6933333</v>
      </c>
      <c r="AM22" s="821">
        <f t="shared" si="27"/>
        <v>2472797</v>
      </c>
      <c r="AN22" s="821">
        <f t="shared" ref="AN22:BG22" si="28">SUM(AN15:AN21)</f>
        <v>11904560</v>
      </c>
      <c r="AO22" s="1336">
        <f t="shared" si="28"/>
        <v>90657</v>
      </c>
      <c r="AP22" s="1355">
        <f t="shared" si="28"/>
        <v>0</v>
      </c>
      <c r="AQ22" s="1336">
        <f t="shared" si="28"/>
        <v>0</v>
      </c>
      <c r="AR22" s="821">
        <f t="shared" si="28"/>
        <v>0</v>
      </c>
      <c r="AS22" s="821">
        <f t="shared" si="28"/>
        <v>0</v>
      </c>
      <c r="AT22" s="821">
        <f t="shared" si="28"/>
        <v>300000</v>
      </c>
      <c r="AU22" s="821">
        <f t="shared" si="28"/>
        <v>0</v>
      </c>
      <c r="AV22" s="821">
        <f t="shared" si="28"/>
        <v>0</v>
      </c>
      <c r="AW22" s="821">
        <f t="shared" si="28"/>
        <v>0</v>
      </c>
      <c r="AX22" s="821">
        <f t="shared" si="28"/>
        <v>0</v>
      </c>
      <c r="AY22" s="821">
        <f t="shared" si="28"/>
        <v>0</v>
      </c>
      <c r="AZ22" s="821">
        <f t="shared" si="28"/>
        <v>0</v>
      </c>
      <c r="BA22" s="821">
        <f t="shared" si="28"/>
        <v>0</v>
      </c>
      <c r="BB22" s="821">
        <f t="shared" si="28"/>
        <v>0</v>
      </c>
      <c r="BC22" s="821">
        <f t="shared" si="28"/>
        <v>0</v>
      </c>
      <c r="BD22" s="821">
        <f t="shared" si="28"/>
        <v>0</v>
      </c>
      <c r="BE22" s="821">
        <f t="shared" si="28"/>
        <v>0</v>
      </c>
      <c r="BF22" s="821">
        <f t="shared" si="28"/>
        <v>0</v>
      </c>
      <c r="BG22" s="821">
        <f t="shared" si="28"/>
        <v>87046727.082678571</v>
      </c>
      <c r="BH22" s="821">
        <f t="shared" ref="BH22:CG22" si="29">SUM(BH15:BH21)</f>
        <v>4646249.9999999991</v>
      </c>
      <c r="BI22" s="821">
        <f t="shared" si="29"/>
        <v>796500</v>
      </c>
      <c r="BJ22" s="821">
        <f t="shared" si="29"/>
        <v>265500</v>
      </c>
      <c r="BK22" s="821">
        <f t="shared" si="29"/>
        <v>0</v>
      </c>
      <c r="BL22" s="821">
        <f t="shared" si="29"/>
        <v>5708250</v>
      </c>
      <c r="BM22" s="821">
        <f t="shared" si="29"/>
        <v>2124000</v>
      </c>
      <c r="BN22" s="821">
        <f t="shared" si="29"/>
        <v>398250</v>
      </c>
      <c r="BO22" s="821">
        <f t="shared" si="29"/>
        <v>265500</v>
      </c>
      <c r="BP22" s="821">
        <f t="shared" si="29"/>
        <v>0</v>
      </c>
      <c r="BQ22" s="821">
        <f t="shared" si="29"/>
        <v>2787750</v>
      </c>
      <c r="BR22" s="821">
        <f t="shared" si="29"/>
        <v>12219361.372500001</v>
      </c>
      <c r="BS22" s="821">
        <f t="shared" si="29"/>
        <v>1571428.5714285714</v>
      </c>
      <c r="BT22" s="821">
        <f t="shared" si="29"/>
        <v>27998581.460178573</v>
      </c>
      <c r="BU22" s="821">
        <f t="shared" si="29"/>
        <v>31919575.892857142</v>
      </c>
      <c r="BV22" s="821">
        <f t="shared" si="29"/>
        <v>0</v>
      </c>
      <c r="BW22" s="821">
        <f t="shared" si="29"/>
        <v>0</v>
      </c>
      <c r="BX22" s="821">
        <f t="shared" si="29"/>
        <v>1672650</v>
      </c>
      <c r="BY22" s="821">
        <f t="shared" si="29"/>
        <v>33592225.892857142</v>
      </c>
      <c r="BZ22" s="821">
        <f t="shared" si="29"/>
        <v>17490473</v>
      </c>
      <c r="CA22" s="821">
        <f t="shared" si="29"/>
        <v>1749047.3000000003</v>
      </c>
      <c r="CB22" s="821">
        <f t="shared" si="29"/>
        <v>38367675</v>
      </c>
      <c r="CC22" s="821">
        <f t="shared" si="29"/>
        <v>0</v>
      </c>
      <c r="CD22" s="821">
        <f t="shared" si="29"/>
        <v>0</v>
      </c>
      <c r="CE22" s="821">
        <f t="shared" si="29"/>
        <v>38367675</v>
      </c>
      <c r="CF22" s="821">
        <f t="shared" si="29"/>
        <v>0</v>
      </c>
      <c r="CG22" s="821">
        <f t="shared" si="29"/>
        <v>38367675</v>
      </c>
      <c r="CH22" s="821">
        <f t="shared" ref="CH22:DG22" si="30">SUM(CH15:CH20)</f>
        <v>0</v>
      </c>
      <c r="CI22" s="821">
        <f t="shared" si="30"/>
        <v>0</v>
      </c>
      <c r="CJ22" s="821">
        <f t="shared" si="30"/>
        <v>0</v>
      </c>
      <c r="CK22" s="821">
        <f t="shared" si="30"/>
        <v>32</v>
      </c>
      <c r="CL22" s="821">
        <f t="shared" si="30"/>
        <v>0</v>
      </c>
      <c r="CM22" s="821">
        <f t="shared" si="30"/>
        <v>39</v>
      </c>
      <c r="CN22" s="821">
        <f t="shared" si="30"/>
        <v>22</v>
      </c>
      <c r="CO22" s="821">
        <f t="shared" si="30"/>
        <v>8095</v>
      </c>
      <c r="CP22" s="821">
        <f t="shared" si="30"/>
        <v>37</v>
      </c>
      <c r="CQ22" s="821">
        <f t="shared" si="30"/>
        <v>43</v>
      </c>
      <c r="CR22" s="821">
        <f t="shared" si="30"/>
        <v>27</v>
      </c>
      <c r="CS22" s="821">
        <f t="shared" si="30"/>
        <v>3</v>
      </c>
      <c r="CT22" s="821">
        <f t="shared" si="30"/>
        <v>3</v>
      </c>
      <c r="CU22" s="821">
        <f t="shared" si="30"/>
        <v>2</v>
      </c>
      <c r="CV22" s="821">
        <f t="shared" si="30"/>
        <v>7350258.0000000009</v>
      </c>
      <c r="CW22" s="821">
        <f t="shared" si="30"/>
        <v>6500000</v>
      </c>
      <c r="CX22" s="821">
        <f t="shared" si="30"/>
        <v>8350258.0000000009</v>
      </c>
      <c r="CY22" s="821">
        <f t="shared" si="30"/>
        <v>38850258</v>
      </c>
      <c r="CZ22" s="821">
        <f t="shared" si="30"/>
        <v>0</v>
      </c>
      <c r="DA22" s="821">
        <f t="shared" si="30"/>
        <v>0</v>
      </c>
      <c r="DB22" s="821">
        <f t="shared" si="30"/>
        <v>0</v>
      </c>
      <c r="DC22" s="821">
        <f t="shared" si="30"/>
        <v>0</v>
      </c>
      <c r="DD22" s="821">
        <f t="shared" si="30"/>
        <v>0</v>
      </c>
      <c r="DE22" s="821">
        <f t="shared" si="30"/>
        <v>0</v>
      </c>
      <c r="DF22" s="821" t="e">
        <f t="shared" si="30"/>
        <v>#N/A</v>
      </c>
      <c r="DG22" s="821" t="e">
        <f t="shared" si="30"/>
        <v>#N/A</v>
      </c>
    </row>
    <row r="23" spans="1:111" s="487" customFormat="1" ht="27.75" customHeight="1" thickBot="1">
      <c r="A23" s="705">
        <v>13</v>
      </c>
      <c r="B23" s="666">
        <v>7</v>
      </c>
      <c r="C23" s="822" t="s">
        <v>164</v>
      </c>
      <c r="D23" s="772" t="s">
        <v>165</v>
      </c>
      <c r="E23" s="708" t="str">
        <f>IF(OR(G23="CHT",G23="DSBC"),"HĐLĐ",IF(OR(G23="DSTV",G23="Q.CHT"),"HĐTV","HĐCTV"))</f>
        <v>HĐLĐ</v>
      </c>
      <c r="F23" s="793" t="s">
        <v>166</v>
      </c>
      <c r="G23" s="1221" t="s">
        <v>167</v>
      </c>
      <c r="H23" s="773">
        <v>45524</v>
      </c>
      <c r="I23" s="774" t="s">
        <v>168</v>
      </c>
      <c r="J23" s="774" t="s">
        <v>121</v>
      </c>
      <c r="K23" s="673">
        <v>28</v>
      </c>
      <c r="L23" s="824">
        <v>23</v>
      </c>
      <c r="M23" s="825">
        <v>183.01</v>
      </c>
      <c r="N23" s="825">
        <v>0</v>
      </c>
      <c r="O23" s="826">
        <v>0</v>
      </c>
      <c r="P23" s="715"/>
      <c r="Q23" s="827"/>
      <c r="R23" s="715"/>
      <c r="S23" s="675">
        <f t="shared" si="1"/>
        <v>5310000</v>
      </c>
      <c r="T23" s="749">
        <f t="shared" si="22"/>
        <v>410714.28571428574</v>
      </c>
      <c r="U23" s="715"/>
      <c r="V23" s="828"/>
      <c r="W23" s="715"/>
      <c r="X23" s="715"/>
      <c r="Y23" s="715"/>
      <c r="Z23" s="715"/>
      <c r="AA23" s="780">
        <f>CY23</f>
        <v>6000000</v>
      </c>
      <c r="AB23" s="715"/>
      <c r="AC23" s="715"/>
      <c r="AD23" s="715"/>
      <c r="AE23" s="680">
        <f t="shared" ref="AE23:AE29" si="31">IF(E23="HĐTV",AC23/28/8*M23,AA23/28/8*M23)</f>
        <v>4902053.5714285709</v>
      </c>
      <c r="AF23" s="1211">
        <f t="shared" si="10"/>
        <v>0</v>
      </c>
      <c r="AG23" s="679" t="s">
        <v>169</v>
      </c>
      <c r="AH23" s="829">
        <v>0</v>
      </c>
      <c r="AI23" s="829">
        <v>0</v>
      </c>
      <c r="AJ23" s="829"/>
      <c r="AK23" s="829"/>
      <c r="AL23" s="829">
        <v>0</v>
      </c>
      <c r="AM23" s="829">
        <v>0</v>
      </c>
      <c r="AN23" s="830">
        <v>688400</v>
      </c>
      <c r="AO23" s="1337">
        <v>14067</v>
      </c>
      <c r="AP23" s="1356">
        <v>0</v>
      </c>
      <c r="AQ23" s="1341">
        <v>1000000</v>
      </c>
      <c r="AR23" s="675"/>
      <c r="AS23" s="829">
        <v>0</v>
      </c>
      <c r="AT23" s="829">
        <v>0</v>
      </c>
      <c r="AU23" s="829">
        <v>2681852</v>
      </c>
      <c r="AV23" s="829"/>
      <c r="AW23" s="715"/>
      <c r="AX23" s="715"/>
      <c r="AY23" s="715"/>
      <c r="AZ23" s="715"/>
      <c r="BA23" s="679">
        <v>0</v>
      </c>
      <c r="BB23" s="829">
        <v>0</v>
      </c>
      <c r="BC23" s="829">
        <v>0</v>
      </c>
      <c r="BD23" s="829">
        <v>0</v>
      </c>
      <c r="BE23" s="831">
        <v>0</v>
      </c>
      <c r="BF23" s="715">
        <v>0</v>
      </c>
      <c r="BG23" s="684">
        <f t="shared" ref="BG23:BG24" si="32">SUM(T23:Z23)+SUM(AD23:AZ23)-SUM(BA23:BF23)</f>
        <v>9697086.8571428563</v>
      </c>
      <c r="BH23" s="685">
        <f t="shared" ref="BH23:BH29" si="33">S23*17.5%</f>
        <v>929249.99999999988</v>
      </c>
      <c r="BI23" s="685">
        <f t="shared" ref="BI23:BI29" si="34">S23*3%</f>
        <v>159300</v>
      </c>
      <c r="BJ23" s="685">
        <f t="shared" ref="BJ23:BJ29" si="35">S23*1%</f>
        <v>53100</v>
      </c>
      <c r="BK23" s="685"/>
      <c r="BL23" s="686">
        <f t="shared" ref="BL23:BL29" si="36">SUM(BH23:BK23)</f>
        <v>1141650</v>
      </c>
      <c r="BM23" s="685">
        <f t="shared" ref="BM23:BM29" si="37">S23*8%</f>
        <v>424800</v>
      </c>
      <c r="BN23" s="685">
        <f t="shared" ref="BN23:BN29" si="38">S23*1.5%</f>
        <v>79650</v>
      </c>
      <c r="BO23" s="685">
        <f t="shared" ref="BO23:BO29" si="39">S23*1%</f>
        <v>53100</v>
      </c>
      <c r="BP23" s="685"/>
      <c r="BQ23" s="686">
        <f t="shared" ref="BQ23:BQ29" si="40">SUM(BM23:BP23)</f>
        <v>557550</v>
      </c>
      <c r="BR23" s="835">
        <f>AF23</f>
        <v>0</v>
      </c>
      <c r="BS23" s="832">
        <f>T23+U23+V23+W23</f>
        <v>410714.28571428574</v>
      </c>
      <c r="BT23" s="836">
        <f>BG23-BS23-BR23</f>
        <v>9286372.5714285709</v>
      </c>
      <c r="BU23" s="832">
        <f>IF(E23="HĐLĐ",15500000,0)</f>
        <v>15500000</v>
      </c>
      <c r="BV23" s="837"/>
      <c r="BW23" s="832">
        <f>BV23*6200000</f>
        <v>0</v>
      </c>
      <c r="BX23" s="832">
        <f>BQ23</f>
        <v>557550</v>
      </c>
      <c r="BY23" s="838">
        <f>BU23+BW23+BX23</f>
        <v>16057550</v>
      </c>
      <c r="BZ23" s="832">
        <f>IF(BT23-BY23&gt;0,BT23-BY23,0)</f>
        <v>0</v>
      </c>
      <c r="CA23" s="833">
        <f>IF(AND(OR($E23="HĐTV",$E23="HĐCTV"),$BZ23&lt;2000000),0,IF(OR($E23="HĐTV",$E23="HĐCTV"),$BZ23*10%,ROUND(IF($BZ23&lt;=10000000,$BZ23*5%,IF($BZ23&lt;=30000000,$BZ23*10%-500000,IF($BZ23&lt;=60000000,$BZ23*20%-3500000,IF($BZ23&lt;=100000000,$BZ23*30%-9500000,$BZ23*35%-14500000)))),0)))</f>
        <v>0</v>
      </c>
      <c r="CB23" s="839">
        <f>ROUND(BG23-BQ23-CA23,0)</f>
        <v>9139537</v>
      </c>
      <c r="CC23" s="837"/>
      <c r="CD23" s="727">
        <f>AV23+AW23</f>
        <v>0</v>
      </c>
      <c r="CE23" s="840">
        <f>CB23+CC23-CD23</f>
        <v>9139537</v>
      </c>
      <c r="CF23" s="841">
        <f>CE23-CG23</f>
        <v>0</v>
      </c>
      <c r="CG23" s="629">
        <f>CE23</f>
        <v>9139537</v>
      </c>
      <c r="CH23" s="842"/>
      <c r="CI23" s="843" t="s">
        <v>170</v>
      </c>
      <c r="CJ23" s="675">
        <f>VLOOKUP(D23,[1]CNT!$C$6:$AP$113,40,0)</f>
        <v>0</v>
      </c>
      <c r="CK23" s="732">
        <v>12</v>
      </c>
      <c r="CL23" s="715">
        <f>VLOOKUP(D23,[1]CNT!C10:AJ73,15,0)</f>
        <v>0</v>
      </c>
      <c r="CM23" s="844">
        <v>20</v>
      </c>
      <c r="CN23" s="844">
        <v>8</v>
      </c>
      <c r="CO23" s="844">
        <v>2024</v>
      </c>
      <c r="CP23" s="845">
        <f>IF((($CO$8-CO23)*12)+($CN$8-CN23)&gt;=12,((($CO$8-CO23)*12)+($CN$8-CN23))-1,0)</f>
        <v>0</v>
      </c>
      <c r="CQ23" s="846">
        <f>IF(CP23&lt;12,(($CQ$8-CO23)*12)+($CP$8-CN23),0)</f>
        <v>21</v>
      </c>
      <c r="CR23" s="845">
        <f>IF(OR(CP23&gt;12,CP23=12),((CP23-(CS23*12))+((($CQ$8-2024)*12)+($CP$8-4)))+1,0)</f>
        <v>0</v>
      </c>
      <c r="CS23" s="847">
        <f>IF(OR(CP23&gt;12,CP23=12),ROUNDDOWN(CP23/12,0),0)</f>
        <v>0</v>
      </c>
      <c r="CT23" s="847">
        <f>IF(CQ23&gt;11,ROUNDDOWN(CQ23/12,0),0)</f>
        <v>1</v>
      </c>
      <c r="CU23" s="847">
        <f>IF(CR23&gt;11,ROUNDDOWN(CR23/12,0),0)</f>
        <v>0</v>
      </c>
      <c r="CV23" s="848">
        <f>IF(CP23=0,0,6000000*1.07^CS23)</f>
        <v>0</v>
      </c>
      <c r="CW23" s="848">
        <f>IF(CT23&lt;2,0,6000000+(CT23-1)*500000)</f>
        <v>0</v>
      </c>
      <c r="CX23" s="848">
        <f>IF(CU23=0,CV23,IF(CU23&lt;1,0,CV23+CU23*500000))</f>
        <v>0</v>
      </c>
      <c r="CY23" s="788">
        <f t="shared" ref="CY23:CY29" si="41">IF(CX23&gt;0,CX23,IF(CW23&gt;0,CW23,6000000))</f>
        <v>6000000</v>
      </c>
      <c r="CZ23" s="849"/>
      <c r="DA23" s="850">
        <f>CJ23</f>
        <v>0</v>
      </c>
      <c r="DB23" s="417"/>
      <c r="DC23" s="851"/>
      <c r="DE23" s="646">
        <f>VLOOKUP($D23,'[6]Tong hop'!$B$8:$Q$45,15,0)</f>
        <v>346622</v>
      </c>
      <c r="DF23" s="852">
        <f>VLOOKUP($D23,'[2]Med Service'!$D$11:$DI$87,110,0)</f>
        <v>0</v>
      </c>
      <c r="DG23" s="715" t="str">
        <f>VLOOKUP($D23,'[3]BẢNG LƯƠNG'!$C$3:$AH$102,32,0)</f>
        <v>Vi phạm chấm điểm checklist  28/05/2026: 10.000đ</v>
      </c>
    </row>
    <row r="24" spans="1:111" s="488" customFormat="1" ht="27" customHeight="1" thickBot="1">
      <c r="A24" s="705">
        <v>8</v>
      </c>
      <c r="B24" s="666">
        <v>7</v>
      </c>
      <c r="C24" s="822" t="s">
        <v>171</v>
      </c>
      <c r="D24" s="772" t="s">
        <v>172</v>
      </c>
      <c r="E24" s="708" t="str">
        <f>IF(OR(G24="CHT",G24="DSBC"),"HĐLĐ",IF(OR(G24="DSTV",G24="Q.CHT"),"HĐTV","HĐCTV"))</f>
        <v>HĐTV</v>
      </c>
      <c r="F24" s="793" t="s">
        <v>166</v>
      </c>
      <c r="G24" s="709" t="s">
        <v>133</v>
      </c>
      <c r="H24" s="1178" t="s">
        <v>173</v>
      </c>
      <c r="I24" s="1179" t="s">
        <v>174</v>
      </c>
      <c r="J24" s="774" t="s">
        <v>175</v>
      </c>
      <c r="K24" s="673">
        <v>28</v>
      </c>
      <c r="L24" s="824">
        <v>4</v>
      </c>
      <c r="M24" s="825">
        <v>32.49</v>
      </c>
      <c r="N24" s="825">
        <v>0</v>
      </c>
      <c r="O24" s="826">
        <v>0</v>
      </c>
      <c r="P24" s="853"/>
      <c r="Q24" s="827"/>
      <c r="R24" s="854"/>
      <c r="S24" s="675">
        <f t="shared" si="1"/>
        <v>0</v>
      </c>
      <c r="T24" s="749">
        <f t="shared" si="22"/>
        <v>71428.571428571435</v>
      </c>
      <c r="U24" s="853"/>
      <c r="V24" s="828"/>
      <c r="W24" s="853"/>
      <c r="X24" s="853"/>
      <c r="Y24" s="853"/>
      <c r="Z24" s="853"/>
      <c r="AA24" s="855">
        <v>6000000</v>
      </c>
      <c r="AB24" s="856">
        <f>AA24</f>
        <v>6000000</v>
      </c>
      <c r="AC24" s="857">
        <v>6000000</v>
      </c>
      <c r="AD24" s="858">
        <f>IF(E24="HĐTV",AC24/K24*L24,AB24/K24*L24)</f>
        <v>857142.85714285716</v>
      </c>
      <c r="AE24" s="680">
        <f t="shared" si="31"/>
        <v>870267.85714285716</v>
      </c>
      <c r="AF24" s="1211">
        <f t="shared" si="10"/>
        <v>0</v>
      </c>
      <c r="AG24" s="679">
        <v>0</v>
      </c>
      <c r="AH24" s="829">
        <v>0</v>
      </c>
      <c r="AI24" s="829">
        <v>0</v>
      </c>
      <c r="AJ24" s="829"/>
      <c r="AK24" s="829"/>
      <c r="AL24" s="829">
        <v>0</v>
      </c>
      <c r="AM24" s="829">
        <v>0</v>
      </c>
      <c r="AN24" s="830">
        <v>0</v>
      </c>
      <c r="AO24" s="1337">
        <v>0</v>
      </c>
      <c r="AP24" s="1356">
        <v>0</v>
      </c>
      <c r="AQ24" s="1341">
        <v>0</v>
      </c>
      <c r="AR24" s="675"/>
      <c r="AS24" s="829">
        <v>0</v>
      </c>
      <c r="AT24" s="829">
        <v>0</v>
      </c>
      <c r="AU24" s="829">
        <v>0</v>
      </c>
      <c r="AV24" s="829"/>
      <c r="AW24" s="715"/>
      <c r="AX24" s="853"/>
      <c r="AY24" s="780"/>
      <c r="AZ24" s="859"/>
      <c r="BA24" s="679">
        <v>0</v>
      </c>
      <c r="BB24" s="829">
        <v>0</v>
      </c>
      <c r="BC24" s="829">
        <v>0</v>
      </c>
      <c r="BD24" s="829">
        <v>0</v>
      </c>
      <c r="BE24" s="831">
        <v>0</v>
      </c>
      <c r="BF24" s="715">
        <v>0</v>
      </c>
      <c r="BG24" s="684">
        <f t="shared" si="32"/>
        <v>1798839.2857142857</v>
      </c>
      <c r="BH24" s="685">
        <f t="shared" si="33"/>
        <v>0</v>
      </c>
      <c r="BI24" s="685">
        <f t="shared" si="34"/>
        <v>0</v>
      </c>
      <c r="BJ24" s="685">
        <f t="shared" si="35"/>
        <v>0</v>
      </c>
      <c r="BK24" s="685"/>
      <c r="BL24" s="686">
        <f t="shared" si="36"/>
        <v>0</v>
      </c>
      <c r="BM24" s="685">
        <f t="shared" si="37"/>
        <v>0</v>
      </c>
      <c r="BN24" s="685">
        <f t="shared" si="38"/>
        <v>0</v>
      </c>
      <c r="BO24" s="685">
        <f t="shared" si="39"/>
        <v>0</v>
      </c>
      <c r="BP24" s="685"/>
      <c r="BQ24" s="686">
        <f t="shared" si="40"/>
        <v>0</v>
      </c>
      <c r="BR24" s="835">
        <f>AF24</f>
        <v>0</v>
      </c>
      <c r="BS24" s="832">
        <f>T24+U24+V24+W24</f>
        <v>71428.571428571435</v>
      </c>
      <c r="BT24" s="836">
        <f>BG24-BS24-BR24</f>
        <v>1727410.7142857143</v>
      </c>
      <c r="BU24" s="860">
        <f>IF(E24="HĐLĐ",15500000,0)</f>
        <v>0</v>
      </c>
      <c r="BV24" s="837"/>
      <c r="BW24" s="832"/>
      <c r="BX24" s="858">
        <f>BQ24</f>
        <v>0</v>
      </c>
      <c r="BY24" s="861">
        <f>BU24+BW24+BX24</f>
        <v>0</v>
      </c>
      <c r="BZ24" s="858">
        <f>IF(BT24-BY24&gt;0,BT24-BY24,0)</f>
        <v>1727410.7142857143</v>
      </c>
      <c r="CA24" s="862">
        <f>IF(AND(OR($E24="HĐTV",$E24="HĐCTV"),$BZ24&lt;2000000),0,IF(OR($E24="HĐTV",$E24="HĐCTV"),$BZ24*10%,ROUND(IF($BZ24&lt;=10000000,$BZ24*5%,IF($BZ24&lt;=30000000,$BZ24*10%-500000,IF($BZ24&lt;=60000000,$BZ24*20%-3500000,IF($BZ24&lt;=100000000,$BZ24*30%-9500000,$BZ24*35%-14500000)))),0)))</f>
        <v>0</v>
      </c>
      <c r="CB24" s="863">
        <f>ROUND(BG24-BQ24-CA24,0)</f>
        <v>1798839</v>
      </c>
      <c r="CC24" s="837"/>
      <c r="CD24" s="727"/>
      <c r="CE24" s="864">
        <f>CB24+CC24-CD24</f>
        <v>1798839</v>
      </c>
      <c r="CF24" s="865">
        <f>CE24-CG24</f>
        <v>0</v>
      </c>
      <c r="CG24" s="629">
        <f>CE24</f>
        <v>1798839</v>
      </c>
      <c r="CH24" s="842"/>
      <c r="CI24" s="843" t="s">
        <v>176</v>
      </c>
      <c r="CJ24" s="866"/>
      <c r="CK24" s="732">
        <v>9</v>
      </c>
      <c r="CL24" s="715"/>
      <c r="CM24" s="844"/>
      <c r="CN24" s="844"/>
      <c r="CO24" s="844"/>
      <c r="CP24" s="845"/>
      <c r="CQ24" s="846"/>
      <c r="CR24" s="845"/>
      <c r="CS24" s="847"/>
      <c r="CT24" s="847"/>
      <c r="CU24" s="847"/>
      <c r="CV24" s="848"/>
      <c r="CW24" s="848"/>
      <c r="CX24" s="848"/>
      <c r="CY24" s="788">
        <f t="shared" si="41"/>
        <v>6000000</v>
      </c>
      <c r="CZ24" s="849"/>
      <c r="DA24" s="850"/>
      <c r="DB24" s="417"/>
      <c r="DC24" s="849"/>
      <c r="DE24" s="646"/>
      <c r="DF24" s="852"/>
      <c r="DG24" s="715"/>
    </row>
    <row r="25" spans="1:111" s="487" customFormat="1" ht="24" customHeight="1" thickBot="1">
      <c r="A25" s="705">
        <v>15</v>
      </c>
      <c r="B25" s="666">
        <v>7</v>
      </c>
      <c r="C25" s="822" t="s">
        <v>177</v>
      </c>
      <c r="D25" s="772" t="s">
        <v>178</v>
      </c>
      <c r="E25" s="708" t="s">
        <v>179</v>
      </c>
      <c r="F25" s="793" t="s">
        <v>166</v>
      </c>
      <c r="G25" s="709" t="s">
        <v>119</v>
      </c>
      <c r="H25" s="773">
        <v>45575</v>
      </c>
      <c r="I25" s="1179" t="s">
        <v>180</v>
      </c>
      <c r="J25" s="774" t="s">
        <v>181</v>
      </c>
      <c r="K25" s="673">
        <v>28</v>
      </c>
      <c r="L25" s="824">
        <v>29</v>
      </c>
      <c r="M25" s="825">
        <v>11.02</v>
      </c>
      <c r="N25" s="825">
        <v>230.26</v>
      </c>
      <c r="O25" s="826">
        <v>8</v>
      </c>
      <c r="P25" s="853"/>
      <c r="Q25" s="827"/>
      <c r="R25" s="854"/>
      <c r="S25" s="675">
        <f t="shared" si="1"/>
        <v>5310000</v>
      </c>
      <c r="T25" s="749">
        <f t="shared" si="22"/>
        <v>500000</v>
      </c>
      <c r="U25" s="853"/>
      <c r="V25" s="828"/>
      <c r="W25" s="853"/>
      <c r="X25" s="853"/>
      <c r="Y25" s="853"/>
      <c r="Z25" s="853"/>
      <c r="AA25" s="780">
        <f>CY25</f>
        <v>6000000</v>
      </c>
      <c r="AB25" s="853"/>
      <c r="AC25" s="853"/>
      <c r="AD25" s="853"/>
      <c r="AE25" s="680">
        <f t="shared" si="31"/>
        <v>295178.57142857142</v>
      </c>
      <c r="AF25" s="1211">
        <f t="shared" si="10"/>
        <v>9251517.8571428563</v>
      </c>
      <c r="AG25" s="679">
        <v>0</v>
      </c>
      <c r="AH25" s="829">
        <v>0</v>
      </c>
      <c r="AI25" s="829">
        <v>1500000</v>
      </c>
      <c r="AJ25" s="829"/>
      <c r="AK25" s="829"/>
      <c r="AL25" s="829">
        <v>0</v>
      </c>
      <c r="AM25" s="829">
        <v>0</v>
      </c>
      <c r="AN25" s="830">
        <v>629100</v>
      </c>
      <c r="AO25" s="1337">
        <v>7550</v>
      </c>
      <c r="AP25" s="1356">
        <v>0</v>
      </c>
      <c r="AQ25" s="1341">
        <v>0</v>
      </c>
      <c r="AR25" s="675"/>
      <c r="AS25" s="829">
        <v>0</v>
      </c>
      <c r="AT25" s="829">
        <v>0</v>
      </c>
      <c r="AU25" s="829">
        <v>340044</v>
      </c>
      <c r="AV25" s="829"/>
      <c r="AW25" s="715"/>
      <c r="AX25" s="867"/>
      <c r="AY25" s="780"/>
      <c r="AZ25" s="859"/>
      <c r="BA25" s="679">
        <v>0</v>
      </c>
      <c r="BB25" s="829">
        <v>0</v>
      </c>
      <c r="BC25" s="868">
        <v>100000</v>
      </c>
      <c r="BD25" s="829">
        <v>0</v>
      </c>
      <c r="BE25" s="831">
        <v>0</v>
      </c>
      <c r="BF25" s="715">
        <v>0</v>
      </c>
      <c r="BG25" s="684">
        <f t="shared" ref="BG25:BG78" si="42">SUM(T25:Z25)+SUM(AD25:AZ25)-SUM(BA25:BF25)</f>
        <v>12423390.428571427</v>
      </c>
      <c r="BH25" s="685">
        <f t="shared" si="33"/>
        <v>929249.99999999988</v>
      </c>
      <c r="BI25" s="685">
        <f t="shared" si="34"/>
        <v>159300</v>
      </c>
      <c r="BJ25" s="685">
        <f t="shared" si="35"/>
        <v>53100</v>
      </c>
      <c r="BK25" s="685"/>
      <c r="BL25" s="686">
        <f t="shared" si="36"/>
        <v>1141650</v>
      </c>
      <c r="BM25" s="685">
        <f t="shared" si="37"/>
        <v>424800</v>
      </c>
      <c r="BN25" s="685">
        <f t="shared" si="38"/>
        <v>79650</v>
      </c>
      <c r="BO25" s="685">
        <f t="shared" si="39"/>
        <v>53100</v>
      </c>
      <c r="BP25" s="685"/>
      <c r="BQ25" s="686">
        <f t="shared" si="40"/>
        <v>557550</v>
      </c>
      <c r="BR25" s="835">
        <f>AF25</f>
        <v>9251517.8571428563</v>
      </c>
      <c r="BS25" s="834">
        <f>SUM(BN25:BQ25)</f>
        <v>690300</v>
      </c>
      <c r="BT25" s="836">
        <f>BG25-BS25-BR25</f>
        <v>2481572.5714285709</v>
      </c>
      <c r="BU25" s="832">
        <f>IF(E25="HĐLĐ",15500000,0)</f>
        <v>15500000</v>
      </c>
      <c r="BV25" s="837"/>
      <c r="BW25" s="832">
        <f>BV25*6200000</f>
        <v>0</v>
      </c>
      <c r="BX25" s="832">
        <f>BQ25</f>
        <v>557550</v>
      </c>
      <c r="BY25" s="838">
        <f>BU25+BW25+BX25</f>
        <v>16057550</v>
      </c>
      <c r="BZ25" s="832">
        <f>IF(BT25-BY25&gt;0,BT25-BY25,0)</f>
        <v>0</v>
      </c>
      <c r="CA25" s="833">
        <f>IF(AND(OR($E25="HĐTV",$E25="HĐCTV"),$BZ25&lt;2000000),0,IF(OR($E25="HĐTV",$E25="HĐCTV"),$BZ25*10%,ROUND(IF($BZ25&lt;=10000000,$BZ25*5%,IF($BZ25&lt;=30000000,$BZ25*10%-500000,IF($BZ25&lt;=60000000,$BZ25*20%-3500000,IF($BZ25&lt;=100000000,$BZ25*30%-9500000,$BZ25*35%-14500000)))),0)))</f>
        <v>0</v>
      </c>
      <c r="CB25" s="839">
        <f>ROUND(BG25-BQ25-CA25,0)</f>
        <v>11865840</v>
      </c>
      <c r="CC25" s="837"/>
      <c r="CD25" s="727">
        <f>AV25+AW25</f>
        <v>0</v>
      </c>
      <c r="CE25" s="840">
        <f>CB25+CC25-CD25</f>
        <v>11865840</v>
      </c>
      <c r="CF25" s="841">
        <f>CE25-CG25</f>
        <v>0</v>
      </c>
      <c r="CG25" s="629">
        <f>CE25</f>
        <v>11865840</v>
      </c>
      <c r="CH25" s="842"/>
      <c r="CI25" s="843" t="s">
        <v>182</v>
      </c>
      <c r="CJ25" s="675">
        <f>VLOOKUP(D25,[1]CNT!$C$6:$AP$113,40,0)</f>
        <v>0</v>
      </c>
      <c r="CK25" s="732">
        <v>10</v>
      </c>
      <c r="CL25" s="715">
        <f>VLOOKUP(D25,[1]CNT!C12:AJ75,15,0)</f>
        <v>0</v>
      </c>
      <c r="CM25" s="844">
        <v>10</v>
      </c>
      <c r="CN25" s="844">
        <v>10</v>
      </c>
      <c r="CO25" s="844">
        <v>2024</v>
      </c>
      <c r="CP25" s="845">
        <v>0</v>
      </c>
      <c r="CQ25" s="846">
        <v>17</v>
      </c>
      <c r="CR25" s="845">
        <f>IF(OR(CP25&gt;12,CP25=12),((CP25-(CS25*12))+((($CQ$8-2024)*12)+($CP$8-4)))+1,0)</f>
        <v>0</v>
      </c>
      <c r="CS25" s="847">
        <v>0</v>
      </c>
      <c r="CT25" s="847">
        <v>1</v>
      </c>
      <c r="CU25" s="847">
        <v>0</v>
      </c>
      <c r="CV25" s="848">
        <v>0</v>
      </c>
      <c r="CW25" s="848">
        <v>0</v>
      </c>
      <c r="CX25" s="848">
        <v>0</v>
      </c>
      <c r="CY25" s="788">
        <f t="shared" si="41"/>
        <v>6000000</v>
      </c>
      <c r="CZ25" s="849"/>
      <c r="DA25" s="850">
        <f>CJ25</f>
        <v>0</v>
      </c>
      <c r="DB25" s="466" t="s">
        <v>183</v>
      </c>
      <c r="DC25" s="851"/>
      <c r="DE25" s="646">
        <f>VLOOKUP($D25,'[6]Tong hop'!$B$8:$Q$45,15,0)</f>
        <v>432003</v>
      </c>
      <c r="DF25" s="852">
        <f>VLOOKUP($D25,'[2]Med Service'!$D$11:$DI$87,110,0)</f>
        <v>0</v>
      </c>
      <c r="DG25" s="715" t="str">
        <f>VLOOKUP($D25,'[3]BẢNG LƯƠNG'!$C$3:$AH$102,32,0)</f>
        <v/>
      </c>
    </row>
    <row r="26" spans="1:111" s="487" customFormat="1" ht="27.75" customHeight="1" thickBot="1">
      <c r="A26" s="705">
        <v>16</v>
      </c>
      <c r="B26" s="666">
        <v>7</v>
      </c>
      <c r="C26" s="822" t="s">
        <v>184</v>
      </c>
      <c r="D26" s="772" t="s">
        <v>185</v>
      </c>
      <c r="E26" s="708" t="str">
        <f>IF(OR(G26="CHT",G26="DSBC"),"HĐLĐ",IF(OR(G26="DSTV",G26="Q.CHT"),"HĐTV","HĐCTV"))</f>
        <v>HĐLĐ</v>
      </c>
      <c r="F26" s="793" t="s">
        <v>166</v>
      </c>
      <c r="G26" s="709" t="s">
        <v>119</v>
      </c>
      <c r="H26" s="773" t="s">
        <v>186</v>
      </c>
      <c r="I26" s="774" t="s">
        <v>187</v>
      </c>
      <c r="J26" s="774" t="s">
        <v>188</v>
      </c>
      <c r="K26" s="673">
        <v>28</v>
      </c>
      <c r="L26" s="824">
        <v>31</v>
      </c>
      <c r="M26" s="825">
        <v>16</v>
      </c>
      <c r="N26" s="825">
        <v>245.44</v>
      </c>
      <c r="O26" s="826">
        <v>16</v>
      </c>
      <c r="P26" s="853"/>
      <c r="Q26" s="827"/>
      <c r="R26" s="854"/>
      <c r="S26" s="675">
        <f t="shared" si="1"/>
        <v>5310000</v>
      </c>
      <c r="T26" s="749">
        <f t="shared" si="22"/>
        <v>500000</v>
      </c>
      <c r="U26" s="853"/>
      <c r="V26" s="828"/>
      <c r="W26" s="853"/>
      <c r="X26" s="853"/>
      <c r="Y26" s="853"/>
      <c r="Z26" s="853"/>
      <c r="AA26" s="780">
        <f>CY26</f>
        <v>6000000</v>
      </c>
      <c r="AB26" s="853"/>
      <c r="AC26" s="853"/>
      <c r="AD26" s="853"/>
      <c r="AE26" s="680">
        <f t="shared" si="31"/>
        <v>428571.42857142858</v>
      </c>
      <c r="AF26" s="1211">
        <f t="shared" si="10"/>
        <v>9861428.5714285709</v>
      </c>
      <c r="AG26" s="679">
        <v>0</v>
      </c>
      <c r="AH26" s="829">
        <v>0</v>
      </c>
      <c r="AI26" s="829">
        <v>1500000</v>
      </c>
      <c r="AJ26" s="829"/>
      <c r="AK26" s="829"/>
      <c r="AL26" s="829">
        <v>0</v>
      </c>
      <c r="AM26" s="829">
        <v>0</v>
      </c>
      <c r="AN26" s="830">
        <v>867600</v>
      </c>
      <c r="AO26" s="1337">
        <v>4035</v>
      </c>
      <c r="AP26" s="1356">
        <v>0</v>
      </c>
      <c r="AQ26" s="1341">
        <v>0</v>
      </c>
      <c r="AR26" s="675"/>
      <c r="AS26" s="829">
        <v>0</v>
      </c>
      <c r="AT26" s="829">
        <v>0</v>
      </c>
      <c r="AU26" s="829">
        <v>375112</v>
      </c>
      <c r="AV26" s="829"/>
      <c r="AW26" s="715"/>
      <c r="AX26" s="715"/>
      <c r="AY26" s="869">
        <v>100000</v>
      </c>
      <c r="AZ26" s="870">
        <v>100000</v>
      </c>
      <c r="BA26" s="679">
        <v>0</v>
      </c>
      <c r="BB26" s="829">
        <v>0</v>
      </c>
      <c r="BC26" s="829">
        <v>0</v>
      </c>
      <c r="BD26" s="829">
        <v>0</v>
      </c>
      <c r="BE26" s="831">
        <v>0</v>
      </c>
      <c r="BF26" s="715">
        <v>0</v>
      </c>
      <c r="BG26" s="684">
        <f t="shared" si="42"/>
        <v>13736747</v>
      </c>
      <c r="BH26" s="685">
        <f t="shared" si="33"/>
        <v>929249.99999999988</v>
      </c>
      <c r="BI26" s="685">
        <f t="shared" si="34"/>
        <v>159300</v>
      </c>
      <c r="BJ26" s="685">
        <f t="shared" si="35"/>
        <v>53100</v>
      </c>
      <c r="BK26" s="685"/>
      <c r="BL26" s="686">
        <f t="shared" si="36"/>
        <v>1141650</v>
      </c>
      <c r="BM26" s="685">
        <f t="shared" si="37"/>
        <v>424800</v>
      </c>
      <c r="BN26" s="685">
        <f t="shared" si="38"/>
        <v>79650</v>
      </c>
      <c r="BO26" s="685">
        <f t="shared" si="39"/>
        <v>53100</v>
      </c>
      <c r="BP26" s="685"/>
      <c r="BQ26" s="686">
        <f t="shared" si="40"/>
        <v>557550</v>
      </c>
      <c r="BR26" s="835">
        <f>AF26</f>
        <v>9861428.5714285709</v>
      </c>
      <c r="BS26" s="832">
        <f>T26+U26+V26+W26</f>
        <v>500000</v>
      </c>
      <c r="BT26" s="836">
        <f>BG26-BS26-BR26</f>
        <v>3375318.4285714291</v>
      </c>
      <c r="BU26" s="832">
        <f>IF(E26="HĐLĐ",15500000,0)</f>
        <v>15500000</v>
      </c>
      <c r="BV26" s="837"/>
      <c r="BW26" s="832">
        <f>BV26*6200000</f>
        <v>0</v>
      </c>
      <c r="BX26" s="832">
        <f>BQ26</f>
        <v>557550</v>
      </c>
      <c r="BY26" s="838">
        <f>BU26+BW26+BX26</f>
        <v>16057550</v>
      </c>
      <c r="BZ26" s="832">
        <f>IF(BT26-BY26&gt;0,BT26-BY26,0)</f>
        <v>0</v>
      </c>
      <c r="CA26" s="833">
        <f>IF(AND(OR($E26="HĐTV",$E26="HĐCTV"),$BZ26&lt;2000000),0,IF(OR($E26="HĐTV",$E26="HĐCTV"),$BZ26*10%,ROUND(IF($BZ26&lt;=10000000,$BZ26*5%,IF($BZ26&lt;=30000000,$BZ26*10%-500000,IF($BZ26&lt;=60000000,$BZ26*20%-3500000,IF($BZ26&lt;=100000000,$BZ26*30%-9500000,$BZ26*35%-14500000)))),0)))</f>
        <v>0</v>
      </c>
      <c r="CB26" s="839">
        <f>ROUND(BG26-BQ26-CA26,0)</f>
        <v>13179197</v>
      </c>
      <c r="CC26" s="837"/>
      <c r="CD26" s="727">
        <f>AV26+AW26</f>
        <v>0</v>
      </c>
      <c r="CE26" s="840">
        <f>CB26+CC26-CD26</f>
        <v>13179197</v>
      </c>
      <c r="CF26" s="841">
        <f>CE26-CG26</f>
        <v>0</v>
      </c>
      <c r="CG26" s="629">
        <f>CE26</f>
        <v>13179197</v>
      </c>
      <c r="CH26" s="842"/>
      <c r="CI26" s="843" t="s">
        <v>189</v>
      </c>
      <c r="CJ26" s="675">
        <f>VLOOKUP(D26,[1]CNT!$C$6:$AP$113,40,0)</f>
        <v>0</v>
      </c>
      <c r="CK26" s="732">
        <v>8</v>
      </c>
      <c r="CL26" s="715">
        <f>VLOOKUP(D26,[1]CNT!C13:AJ76,15,0)</f>
        <v>0</v>
      </c>
      <c r="CM26" s="844">
        <v>21</v>
      </c>
      <c r="CN26" s="844">
        <v>7</v>
      </c>
      <c r="CO26" s="844">
        <v>2025</v>
      </c>
      <c r="CP26" s="845">
        <f>IF((($CO$8-CO26)*12)+($CN$8-CN26)&gt;=12,((($CO$8-CO26)*12)+($CN$8-CN26))-1,0)</f>
        <v>0</v>
      </c>
      <c r="CQ26" s="846">
        <f>IF(CP26&lt;12,(($CQ$8-CO26)*12)+($CP$8-CN26),0)</f>
        <v>10</v>
      </c>
      <c r="CR26" s="845">
        <f>IF(OR(CP26&gt;12,CP26=12),((CP26-(CS26*12))+((($CQ$8-2024)*12)+($CP$8-4)))+1,0)</f>
        <v>0</v>
      </c>
      <c r="CS26" s="847">
        <f>IF(OR(CP26&gt;12,CP26=12),ROUNDDOWN(CP26/12,0),0)</f>
        <v>0</v>
      </c>
      <c r="CT26" s="847">
        <f>IF(CQ26&gt;11,ROUNDDOWN(CQ26/12,0),0)</f>
        <v>0</v>
      </c>
      <c r="CU26" s="847">
        <f>IF(CR26&gt;11,ROUNDDOWN(CR26/12,0),0)</f>
        <v>0</v>
      </c>
      <c r="CV26" s="848">
        <f>IF(CP26=0,0,6000000*1.07^CS26)</f>
        <v>0</v>
      </c>
      <c r="CW26" s="848">
        <f>IF(CT26&lt;2,0,6000000+(CT26-1)*500000)</f>
        <v>0</v>
      </c>
      <c r="CX26" s="848">
        <f>IF(CU26=0,CV26,IF(CU26&lt;1,0,CV26+CU26*500000))</f>
        <v>0</v>
      </c>
      <c r="CY26" s="788">
        <f t="shared" si="41"/>
        <v>6000000</v>
      </c>
      <c r="CZ26" s="849"/>
      <c r="DA26" s="850">
        <f>CJ26</f>
        <v>0</v>
      </c>
      <c r="DB26" s="417"/>
      <c r="DC26" s="851"/>
      <c r="DE26" s="646"/>
      <c r="DF26" s="852">
        <f>VLOOKUP($D26,'[2]Med Service'!$D$11:$DI$87,110,0)</f>
        <v>0</v>
      </c>
      <c r="DG26" s="715" t="str">
        <f>VLOOKUP($D26,'[3]BẢNG LƯƠNG'!$C$3:$AH$102,32,0)</f>
        <v/>
      </c>
    </row>
    <row r="27" spans="1:111" s="488" customFormat="1" ht="27" customHeight="1" thickBot="1">
      <c r="A27" s="705"/>
      <c r="B27" s="666"/>
      <c r="C27" s="871" t="s">
        <v>190</v>
      </c>
      <c r="D27" s="872" t="s">
        <v>191</v>
      </c>
      <c r="E27" s="793" t="str">
        <f t="shared" ref="E27:E29" si="43">IF(OR(G27="CHT",G27="DSBC"),"HĐLĐ",IF(OR(G27="DSTV",G27="Q.CHT"),"HĐTV","HĐCTV"))</f>
        <v>HĐLĐ</v>
      </c>
      <c r="F27" s="793" t="s">
        <v>166</v>
      </c>
      <c r="G27" s="709" t="s">
        <v>119</v>
      </c>
      <c r="H27" s="1180" t="s">
        <v>192</v>
      </c>
      <c r="I27" s="873" t="s">
        <v>193</v>
      </c>
      <c r="J27" s="873" t="s">
        <v>149</v>
      </c>
      <c r="K27" s="673">
        <v>28</v>
      </c>
      <c r="L27" s="824">
        <v>4</v>
      </c>
      <c r="M27" s="825">
        <v>44.77</v>
      </c>
      <c r="N27" s="825">
        <v>0.5</v>
      </c>
      <c r="O27" s="826">
        <v>16</v>
      </c>
      <c r="P27" s="853"/>
      <c r="Q27" s="827"/>
      <c r="R27" s="854"/>
      <c r="S27" s="675">
        <f t="shared" si="1"/>
        <v>5310000</v>
      </c>
      <c r="T27" s="1251">
        <f>500000-T41-T65</f>
        <v>17857.142857142826</v>
      </c>
      <c r="U27" s="853"/>
      <c r="V27" s="853"/>
      <c r="W27" s="853"/>
      <c r="X27" s="853"/>
      <c r="Y27" s="853"/>
      <c r="Z27" s="853"/>
      <c r="AA27" s="776">
        <f>CY27</f>
        <v>6000000</v>
      </c>
      <c r="AB27" s="777">
        <f>AA27</f>
        <v>6000000</v>
      </c>
      <c r="AC27" s="778">
        <f>IF(E27="HĐTV",AB27*85%,0)</f>
        <v>0</v>
      </c>
      <c r="AD27" s="779">
        <f>IF(E27="HĐTV",AC27/K27*L27,AB27/K27*L27)</f>
        <v>857142.85714285716</v>
      </c>
      <c r="AE27" s="680">
        <f t="shared" si="31"/>
        <v>1199196.4285714286</v>
      </c>
      <c r="AF27" s="1211">
        <f t="shared" si="10"/>
        <v>20089.285714285714</v>
      </c>
      <c r="AG27" s="679">
        <v>0</v>
      </c>
      <c r="AH27" s="829">
        <v>0</v>
      </c>
      <c r="AI27" s="829">
        <v>0</v>
      </c>
      <c r="AJ27" s="829"/>
      <c r="AK27" s="829"/>
      <c r="AL27" s="829">
        <v>0</v>
      </c>
      <c r="AM27" s="829">
        <v>0</v>
      </c>
      <c r="AN27" s="830">
        <v>0</v>
      </c>
      <c r="AO27" s="1337">
        <v>0</v>
      </c>
      <c r="AP27" s="1356">
        <v>0</v>
      </c>
      <c r="AQ27" s="1341">
        <v>0</v>
      </c>
      <c r="AR27" s="675"/>
      <c r="AS27" s="829">
        <v>0</v>
      </c>
      <c r="AT27" s="829">
        <v>0</v>
      </c>
      <c r="AU27" s="829">
        <v>0</v>
      </c>
      <c r="AV27" s="829"/>
      <c r="AW27" s="715"/>
      <c r="AX27" s="715"/>
      <c r="AY27" s="715"/>
      <c r="AZ27" s="715"/>
      <c r="BA27" s="679">
        <v>0</v>
      </c>
      <c r="BB27" s="829">
        <v>0</v>
      </c>
      <c r="BC27" s="829">
        <v>0</v>
      </c>
      <c r="BD27" s="829">
        <v>0</v>
      </c>
      <c r="BE27" s="831">
        <v>0</v>
      </c>
      <c r="BF27" s="715">
        <v>0</v>
      </c>
      <c r="BG27" s="684">
        <f t="shared" si="42"/>
        <v>2094285.7142857143</v>
      </c>
      <c r="BH27" s="685">
        <f t="shared" si="33"/>
        <v>929249.99999999988</v>
      </c>
      <c r="BI27" s="685">
        <f t="shared" si="34"/>
        <v>159300</v>
      </c>
      <c r="BJ27" s="685">
        <f t="shared" si="35"/>
        <v>53100</v>
      </c>
      <c r="BK27" s="685"/>
      <c r="BL27" s="686">
        <f t="shared" si="36"/>
        <v>1141650</v>
      </c>
      <c r="BM27" s="685">
        <f t="shared" si="37"/>
        <v>424800</v>
      </c>
      <c r="BN27" s="685">
        <f t="shared" si="38"/>
        <v>79650</v>
      </c>
      <c r="BO27" s="685">
        <f t="shared" si="39"/>
        <v>53100</v>
      </c>
      <c r="BP27" s="685"/>
      <c r="BQ27" s="686">
        <f t="shared" si="40"/>
        <v>557550</v>
      </c>
      <c r="BR27" s="835"/>
      <c r="BS27" s="832"/>
      <c r="BT27" s="836"/>
      <c r="BU27" s="832"/>
      <c r="BV27" s="837"/>
      <c r="BW27" s="832"/>
      <c r="BX27" s="832"/>
      <c r="BY27" s="838"/>
      <c r="BZ27" s="832"/>
      <c r="CA27" s="833"/>
      <c r="CB27" s="839"/>
      <c r="CC27" s="837"/>
      <c r="CD27" s="727"/>
      <c r="CE27" s="840"/>
      <c r="CF27" s="841"/>
      <c r="CG27" s="629"/>
      <c r="CH27" s="842"/>
      <c r="CI27" s="843"/>
      <c r="CJ27" s="675"/>
      <c r="CK27" s="732">
        <v>11</v>
      </c>
      <c r="CL27" s="715"/>
      <c r="CM27" s="844"/>
      <c r="CN27" s="844"/>
      <c r="CO27" s="844"/>
      <c r="CP27" s="845"/>
      <c r="CQ27" s="846"/>
      <c r="CR27" s="845"/>
      <c r="CS27" s="847"/>
      <c r="CT27" s="847"/>
      <c r="CU27" s="847"/>
      <c r="CV27" s="848"/>
      <c r="CW27" s="848"/>
      <c r="CX27" s="848"/>
      <c r="CY27" s="788">
        <f t="shared" si="41"/>
        <v>6000000</v>
      </c>
      <c r="CZ27" s="849"/>
      <c r="DA27" s="850"/>
      <c r="DB27" s="417"/>
      <c r="DC27" s="849"/>
      <c r="DE27" s="646"/>
      <c r="DF27" s="852"/>
      <c r="DG27" s="715"/>
    </row>
    <row r="28" spans="1:111" s="488" customFormat="1" ht="27" customHeight="1" thickBot="1">
      <c r="A28" s="705">
        <v>9</v>
      </c>
      <c r="B28" s="666">
        <v>7</v>
      </c>
      <c r="C28" s="822" t="s">
        <v>194</v>
      </c>
      <c r="D28" s="772" t="s">
        <v>195</v>
      </c>
      <c r="E28" s="708" t="str">
        <f t="shared" si="43"/>
        <v>HĐLĐ</v>
      </c>
      <c r="F28" s="793" t="s">
        <v>166</v>
      </c>
      <c r="G28" s="709" t="s">
        <v>119</v>
      </c>
      <c r="H28" s="773" t="s">
        <v>196</v>
      </c>
      <c r="I28" s="1179" t="s">
        <v>197</v>
      </c>
      <c r="J28" s="774" t="s">
        <v>198</v>
      </c>
      <c r="K28" s="673">
        <v>28</v>
      </c>
      <c r="L28" s="824">
        <v>30</v>
      </c>
      <c r="M28" s="825">
        <v>262.37</v>
      </c>
      <c r="N28" s="825">
        <v>1.1000000000000001</v>
      </c>
      <c r="O28" s="826">
        <v>16</v>
      </c>
      <c r="P28" s="853"/>
      <c r="Q28" s="827"/>
      <c r="R28" s="854"/>
      <c r="S28" s="675">
        <f t="shared" si="1"/>
        <v>5310000</v>
      </c>
      <c r="T28" s="749">
        <f t="shared" si="22"/>
        <v>500000</v>
      </c>
      <c r="U28" s="853"/>
      <c r="V28" s="828"/>
      <c r="W28" s="853"/>
      <c r="X28" s="853"/>
      <c r="Y28" s="853"/>
      <c r="Z28" s="853"/>
      <c r="AA28" s="780">
        <f>CY28</f>
        <v>6000000</v>
      </c>
      <c r="AB28" s="853"/>
      <c r="AC28" s="853"/>
      <c r="AD28" s="853"/>
      <c r="AE28" s="680">
        <f t="shared" si="31"/>
        <v>7027767.8571428573</v>
      </c>
      <c r="AF28" s="1211">
        <f t="shared" si="10"/>
        <v>44196.42857142858</v>
      </c>
      <c r="AG28" s="679">
        <v>0</v>
      </c>
      <c r="AH28" s="829">
        <v>0</v>
      </c>
      <c r="AI28" s="829">
        <v>0</v>
      </c>
      <c r="AJ28" s="829"/>
      <c r="AK28" s="829"/>
      <c r="AL28" s="829">
        <v>0</v>
      </c>
      <c r="AM28" s="829">
        <v>0</v>
      </c>
      <c r="AN28" s="830">
        <v>1723400</v>
      </c>
      <c r="AO28" s="1337">
        <v>40230</v>
      </c>
      <c r="AP28" s="1356">
        <v>0</v>
      </c>
      <c r="AQ28" s="1341">
        <v>0</v>
      </c>
      <c r="AR28" s="675"/>
      <c r="AS28" s="829">
        <v>0</v>
      </c>
      <c r="AT28" s="829">
        <v>0</v>
      </c>
      <c r="AU28" s="829">
        <v>3697588</v>
      </c>
      <c r="AV28" s="821"/>
      <c r="AW28" s="715"/>
      <c r="AX28" s="853"/>
      <c r="AY28" s="874"/>
      <c r="AZ28" s="859"/>
      <c r="BA28" s="679">
        <v>0</v>
      </c>
      <c r="BB28" s="829">
        <v>0</v>
      </c>
      <c r="BC28" s="868">
        <v>100000</v>
      </c>
      <c r="BD28" s="829">
        <v>0</v>
      </c>
      <c r="BE28" s="831">
        <v>0</v>
      </c>
      <c r="BF28" s="715">
        <v>0</v>
      </c>
      <c r="BG28" s="684">
        <f t="shared" si="42"/>
        <v>12933182.285714285</v>
      </c>
      <c r="BH28" s="685">
        <f t="shared" si="33"/>
        <v>929249.99999999988</v>
      </c>
      <c r="BI28" s="685">
        <f t="shared" si="34"/>
        <v>159300</v>
      </c>
      <c r="BJ28" s="685">
        <f t="shared" si="35"/>
        <v>53100</v>
      </c>
      <c r="BK28" s="685"/>
      <c r="BL28" s="686">
        <f t="shared" si="36"/>
        <v>1141650</v>
      </c>
      <c r="BM28" s="685">
        <f t="shared" si="37"/>
        <v>424800</v>
      </c>
      <c r="BN28" s="685">
        <f t="shared" si="38"/>
        <v>79650</v>
      </c>
      <c r="BO28" s="685">
        <f t="shared" si="39"/>
        <v>53100</v>
      </c>
      <c r="BP28" s="685"/>
      <c r="BQ28" s="686">
        <f t="shared" si="40"/>
        <v>557550</v>
      </c>
      <c r="BR28" s="835">
        <f>AF28</f>
        <v>44196.42857142858</v>
      </c>
      <c r="BS28" s="832">
        <f>T28+U28+V28+W28</f>
        <v>500000</v>
      </c>
      <c r="BT28" s="836">
        <f>BG28-BS28-BR28</f>
        <v>12388985.857142856</v>
      </c>
      <c r="BU28" s="832">
        <f>IF(E28="HĐLĐ",15500000,0)</f>
        <v>15500000</v>
      </c>
      <c r="BV28" s="837"/>
      <c r="BW28" s="832">
        <f>BV28*6200000</f>
        <v>0</v>
      </c>
      <c r="BX28" s="832">
        <f>BQ28</f>
        <v>557550</v>
      </c>
      <c r="BY28" s="838">
        <f>BU28+BW28+BX28</f>
        <v>16057550</v>
      </c>
      <c r="BZ28" s="832">
        <f>IF(BT28-BY28&gt;0,BT28-BY28,0)</f>
        <v>0</v>
      </c>
      <c r="CA28" s="833">
        <f>IF(AND(OR($E28="HĐTV",$E28="HĐCTV"),$BZ28&lt;2000000),0,IF(OR($E28="HĐTV",$E28="HĐCTV"),$BZ28*10%,ROUND(IF($BZ28&lt;=10000000,$BZ28*5%,IF($BZ28&lt;=30000000,$BZ28*10%-500000,IF($BZ28&lt;=60000000,$BZ28*20%-3500000,IF($BZ28&lt;=100000000,$BZ28*30%-9500000,$BZ28*35%-14500000)))),0)))</f>
        <v>0</v>
      </c>
      <c r="CB28" s="839">
        <f>ROUND(BG28-BQ28-CA28,0)</f>
        <v>12375632</v>
      </c>
      <c r="CC28" s="837"/>
      <c r="CD28" s="727">
        <f>AV28+AW28</f>
        <v>0</v>
      </c>
      <c r="CE28" s="840">
        <f>CB28+CC28-CD28</f>
        <v>12375632</v>
      </c>
      <c r="CF28" s="841">
        <f>CE28-CG28</f>
        <v>0</v>
      </c>
      <c r="CG28" s="629">
        <f>CE28</f>
        <v>12375632</v>
      </c>
      <c r="CH28" s="842"/>
      <c r="CI28" s="843" t="str">
        <f>VLOOKUP($C28,[5]Sheet1!$C$5:$K$139,9,0)</f>
        <v>thuy.hoang@medigoapp.com</v>
      </c>
      <c r="CJ28" s="675" t="str">
        <f>VLOOKUP(D28,[1]CNT!$C$6:$AP$113,40,0)</f>
        <v>Sai kênh bán HD1155007 : 100.000đ</v>
      </c>
      <c r="CK28" s="732">
        <v>3</v>
      </c>
      <c r="CL28" s="715">
        <f>VLOOKUP(D28,[1]CNT!C7:AJ70,15,0)</f>
        <v>0</v>
      </c>
      <c r="CM28" s="844">
        <v>27</v>
      </c>
      <c r="CN28" s="844">
        <v>10</v>
      </c>
      <c r="CO28" s="844">
        <v>2025</v>
      </c>
      <c r="CP28" s="845">
        <f>IF((($CO$8-CO28)*12)+($CN$8-CN28)&gt;=12,((($CO$8-CO28)*12)+($CN$8-CN28))-1,0)</f>
        <v>0</v>
      </c>
      <c r="CQ28" s="846">
        <f>IF(CP28&lt;12,(($CQ$8-CO28)*12)+($CP$8-CN28),0)</f>
        <v>7</v>
      </c>
      <c r="CR28" s="845">
        <f>IF(OR(CP28&gt;12,CP28=12),((CP28-(CS28*12))+((($CQ$8-2024)*12)+($CP$8-4)))+1,0)</f>
        <v>0</v>
      </c>
      <c r="CS28" s="847">
        <f>IF(OR(CP28&gt;12,CP28=12),ROUNDDOWN(CP28/12,0),0)</f>
        <v>0</v>
      </c>
      <c r="CT28" s="847">
        <f>IF(CQ28&gt;11,ROUNDDOWN(CQ28/12,0),0)</f>
        <v>0</v>
      </c>
      <c r="CU28" s="847">
        <f>IF(CR28&gt;11,ROUNDDOWN(CR28/12,0),0)</f>
        <v>0</v>
      </c>
      <c r="CV28" s="848">
        <f>IF(CP28=0,0,6000000*1.07^CS28)</f>
        <v>0</v>
      </c>
      <c r="CW28" s="848">
        <f>IF(CT28&lt;2,0,6000000+(CT28-1)*500000)</f>
        <v>0</v>
      </c>
      <c r="CX28" s="848">
        <f>IF(CU28=0,CV28,IF(CU28&lt;1,0,CV28+CU28*500000))</f>
        <v>0</v>
      </c>
      <c r="CY28" s="788">
        <f t="shared" si="41"/>
        <v>6000000</v>
      </c>
      <c r="CZ28" s="849"/>
      <c r="DA28" s="850" t="str">
        <f>CJ28</f>
        <v>Sai kênh bán HD1155007 : 100.000đ</v>
      </c>
      <c r="DB28" s="466" t="s">
        <v>200</v>
      </c>
      <c r="DC28" s="849"/>
      <c r="DE28" s="646"/>
      <c r="DF28" s="852">
        <f>VLOOKUP($D28,'[2]Med Service'!$D$11:$DI$87,110,0)</f>
        <v>0</v>
      </c>
      <c r="DG28" s="715" t="str">
        <f>VLOOKUP($D28,'[3]BẢNG LƯƠNG'!$C$3:$AH$102,32,0)</f>
        <v/>
      </c>
    </row>
    <row r="29" spans="1:111" s="488" customFormat="1" ht="27" customHeight="1" thickBot="1">
      <c r="A29" s="705">
        <v>10</v>
      </c>
      <c r="B29" s="666">
        <v>7</v>
      </c>
      <c r="C29" s="822" t="s">
        <v>201</v>
      </c>
      <c r="D29" s="772" t="s">
        <v>202</v>
      </c>
      <c r="E29" s="708" t="str">
        <f t="shared" si="43"/>
        <v>HĐLĐ</v>
      </c>
      <c r="F29" s="793" t="s">
        <v>166</v>
      </c>
      <c r="G29" s="709" t="s">
        <v>119</v>
      </c>
      <c r="H29" s="773">
        <v>45510</v>
      </c>
      <c r="I29" s="774" t="s">
        <v>203</v>
      </c>
      <c r="J29" s="774" t="s">
        <v>204</v>
      </c>
      <c r="K29" s="673">
        <v>28</v>
      </c>
      <c r="L29" s="824">
        <v>30</v>
      </c>
      <c r="M29" s="825">
        <v>252.16</v>
      </c>
      <c r="N29" s="825">
        <v>8.08</v>
      </c>
      <c r="O29" s="826">
        <v>16</v>
      </c>
      <c r="P29" s="853"/>
      <c r="Q29" s="827"/>
      <c r="R29" s="854"/>
      <c r="S29" s="675">
        <f t="shared" si="1"/>
        <v>5310000</v>
      </c>
      <c r="T29" s="749">
        <f t="shared" si="22"/>
        <v>500000</v>
      </c>
      <c r="U29" s="853"/>
      <c r="V29" s="853"/>
      <c r="W29" s="853"/>
      <c r="X29" s="853"/>
      <c r="Y29" s="853"/>
      <c r="Z29" s="853"/>
      <c r="AA29" s="780">
        <f>CY29</f>
        <v>6000000</v>
      </c>
      <c r="AB29" s="853"/>
      <c r="AC29" s="853"/>
      <c r="AD29" s="853"/>
      <c r="AE29" s="680">
        <f t="shared" si="31"/>
        <v>6754285.7142857146</v>
      </c>
      <c r="AF29" s="1211">
        <f t="shared" si="10"/>
        <v>324642.85714285716</v>
      </c>
      <c r="AG29" s="679">
        <v>0</v>
      </c>
      <c r="AH29" s="829">
        <v>0</v>
      </c>
      <c r="AI29" s="829">
        <v>0</v>
      </c>
      <c r="AJ29" s="829"/>
      <c r="AK29" s="829"/>
      <c r="AL29" s="829">
        <v>0</v>
      </c>
      <c r="AM29" s="829">
        <v>0</v>
      </c>
      <c r="AN29" s="830">
        <v>1139700</v>
      </c>
      <c r="AO29" s="1337">
        <v>37807</v>
      </c>
      <c r="AP29" s="1356">
        <v>160</v>
      </c>
      <c r="AQ29" s="1341">
        <v>0</v>
      </c>
      <c r="AR29" s="675"/>
      <c r="AS29" s="829">
        <v>0</v>
      </c>
      <c r="AT29" s="829">
        <v>0</v>
      </c>
      <c r="AU29" s="829">
        <v>2352976</v>
      </c>
      <c r="AV29" s="829"/>
      <c r="AW29" s="715"/>
      <c r="AX29" s="715"/>
      <c r="AY29" s="715"/>
      <c r="AZ29" s="715"/>
      <c r="BA29" s="679">
        <v>0</v>
      </c>
      <c r="BB29" s="829">
        <v>0</v>
      </c>
      <c r="BC29" s="829">
        <v>0</v>
      </c>
      <c r="BD29" s="829">
        <v>0</v>
      </c>
      <c r="BE29" s="831">
        <v>0</v>
      </c>
      <c r="BF29" s="715">
        <v>0</v>
      </c>
      <c r="BG29" s="684">
        <f t="shared" si="42"/>
        <v>11109571.571428571</v>
      </c>
      <c r="BH29" s="685">
        <f t="shared" si="33"/>
        <v>929249.99999999988</v>
      </c>
      <c r="BI29" s="685">
        <f t="shared" si="34"/>
        <v>159300</v>
      </c>
      <c r="BJ29" s="685">
        <f t="shared" si="35"/>
        <v>53100</v>
      </c>
      <c r="BK29" s="685"/>
      <c r="BL29" s="686">
        <f t="shared" si="36"/>
        <v>1141650</v>
      </c>
      <c r="BM29" s="685">
        <f t="shared" si="37"/>
        <v>424800</v>
      </c>
      <c r="BN29" s="685">
        <f t="shared" si="38"/>
        <v>79650</v>
      </c>
      <c r="BO29" s="685">
        <f t="shared" si="39"/>
        <v>53100</v>
      </c>
      <c r="BP29" s="685"/>
      <c r="BQ29" s="686">
        <f t="shared" si="40"/>
        <v>557550</v>
      </c>
      <c r="BR29" s="835">
        <f>AF29</f>
        <v>324642.85714285716</v>
      </c>
      <c r="BS29" s="832">
        <f>T29+U29+V29+W29</f>
        <v>500000</v>
      </c>
      <c r="BT29" s="836">
        <f>BG29-BS29-BR29</f>
        <v>10284928.714285715</v>
      </c>
      <c r="BU29" s="832">
        <f>IF(E29="HĐLĐ",15500000,0)</f>
        <v>15500000</v>
      </c>
      <c r="BV29" s="837"/>
      <c r="BW29" s="832">
        <f>BV29*6200000</f>
        <v>0</v>
      </c>
      <c r="BX29" s="832">
        <f>BQ29</f>
        <v>557550</v>
      </c>
      <c r="BY29" s="838">
        <f>BU29+BW29+BX29</f>
        <v>16057550</v>
      </c>
      <c r="BZ29" s="832">
        <f>IF(BT29-BY29&gt;0,BT29-BY29,0)</f>
        <v>0</v>
      </c>
      <c r="CA29" s="833">
        <f>IF(AND(OR($E29="HĐTV",$E29="HĐCTV"),$BZ29&lt;2000000),0,IF(OR($E29="HĐTV",$E29="HĐCTV"),$BZ29*10%,ROUND(IF($BZ29&lt;=10000000,$BZ29*5%,IF($BZ29&lt;=30000000,$BZ29*10%-500000,IF($BZ29&lt;=60000000,$BZ29*20%-3500000,IF($BZ29&lt;=100000000,$BZ29*30%-9500000,$BZ29*35%-14500000)))),0)))</f>
        <v>0</v>
      </c>
      <c r="CB29" s="839">
        <f>ROUND(BG29-BQ29-CA29,0)</f>
        <v>10552022</v>
      </c>
      <c r="CC29" s="837"/>
      <c r="CD29" s="727">
        <f>AV29+AW29</f>
        <v>0</v>
      </c>
      <c r="CE29" s="840">
        <f>CB29+CC29-CD29</f>
        <v>10552022</v>
      </c>
      <c r="CF29" s="841">
        <f>CE29-CG29</f>
        <v>0</v>
      </c>
      <c r="CG29" s="629">
        <f>CE29</f>
        <v>10552022</v>
      </c>
      <c r="CH29" s="842"/>
      <c r="CI29" s="843" t="s">
        <v>206</v>
      </c>
      <c r="CJ29" s="675">
        <f>VLOOKUP(D29,[1]CNT!$C$6:$AP$113,40,0)</f>
        <v>0</v>
      </c>
      <c r="CK29" s="732">
        <v>1</v>
      </c>
      <c r="CL29" s="715">
        <f>VLOOKUP(D29,[1]CNT!C8:AJ71,15,0)</f>
        <v>0</v>
      </c>
      <c r="CM29" s="844">
        <v>6</v>
      </c>
      <c r="CN29" s="844">
        <v>8</v>
      </c>
      <c r="CO29" s="844">
        <v>2024</v>
      </c>
      <c r="CP29" s="845">
        <f>IF((($CO$8-CO29)*12)+($CN$8-CN29)&gt;=12,((($CO$8-CO29)*12)+($CN$8-CN29))-1,0)</f>
        <v>0</v>
      </c>
      <c r="CQ29" s="846">
        <f>IF(CP29&lt;12,(($CQ$8-CO29)*12)+($CP$8-CN29),0)</f>
        <v>21</v>
      </c>
      <c r="CR29" s="845">
        <f>IF(OR(CP29&gt;12,CP29=12),((CP29-(CS29*12))+((($CQ$8-2024)*12)+($CP$8-4)))+1,0)</f>
        <v>0</v>
      </c>
      <c r="CS29" s="847">
        <f>IF(OR(CP29&gt;12,CP29=12),ROUNDDOWN(CP29/12,0),0)</f>
        <v>0</v>
      </c>
      <c r="CT29" s="847">
        <f>IF(CQ29&gt;11,ROUNDDOWN(CQ29/12,0),0)</f>
        <v>1</v>
      </c>
      <c r="CU29" s="847">
        <f>IF(CR29&gt;11,ROUNDDOWN(CR29/12,0),0)</f>
        <v>0</v>
      </c>
      <c r="CV29" s="848">
        <f>IF(CP29=0,0,6000000*1.07^CS29)</f>
        <v>0</v>
      </c>
      <c r="CW29" s="848">
        <f>IF(CT29&lt;2,0,6000000+(CT29-1)*500000)</f>
        <v>0</v>
      </c>
      <c r="CX29" s="848">
        <f>IF(CU29=0,CV29,IF(CU29&lt;1,0,CV29+CU29*500000))</f>
        <v>0</v>
      </c>
      <c r="CY29" s="788">
        <f t="shared" si="41"/>
        <v>6000000</v>
      </c>
      <c r="CZ29" s="849"/>
      <c r="DA29" s="850">
        <f>CJ29</f>
        <v>0</v>
      </c>
      <c r="DB29" s="417"/>
      <c r="DC29" s="849"/>
      <c r="DE29" s="646">
        <f>VLOOKUP($D29,'[6]Tong hop'!$B$8:$Q$45,15,0)</f>
        <v>79114</v>
      </c>
      <c r="DF29" s="852">
        <f>VLOOKUP($D29,'[2]Med Service'!$D$11:$DI$87,110,0)</f>
        <v>0</v>
      </c>
      <c r="DG29" s="715" t="str">
        <f>VLOOKUP($D29,'[3]BẢNG LƯƠNG'!$C$3:$AH$102,32,0)</f>
        <v/>
      </c>
    </row>
    <row r="30" spans="1:111" s="489" customFormat="1" ht="24" customHeight="1" thickBot="1">
      <c r="A30" s="812"/>
      <c r="B30" s="813"/>
      <c r="C30" s="875"/>
      <c r="D30" s="815"/>
      <c r="E30" s="816"/>
      <c r="F30" s="816"/>
      <c r="G30" s="821">
        <f ca="1">SUM(G23:G92)</f>
        <v>0</v>
      </c>
      <c r="H30" s="821"/>
      <c r="I30" s="821">
        <f ca="1">SUM(I23:I92)</f>
        <v>0</v>
      </c>
      <c r="J30" s="821">
        <f ca="1">SUM(J23:J92)</f>
        <v>0</v>
      </c>
      <c r="K30" s="1327"/>
      <c r="L30" s="821">
        <f>SUM(L23:L29)</f>
        <v>151</v>
      </c>
      <c r="M30" s="821">
        <f t="shared" ref="M30:BU30" si="44">SUM(M23:M29)</f>
        <v>801.82</v>
      </c>
      <c r="N30" s="821">
        <f t="shared" si="44"/>
        <v>485.38</v>
      </c>
      <c r="O30" s="821">
        <f t="shared" si="44"/>
        <v>72</v>
      </c>
      <c r="P30" s="821">
        <f t="shared" si="44"/>
        <v>0</v>
      </c>
      <c r="Q30" s="821">
        <f t="shared" si="44"/>
        <v>0</v>
      </c>
      <c r="R30" s="821">
        <f t="shared" si="44"/>
        <v>0</v>
      </c>
      <c r="S30" s="821">
        <f t="shared" si="44"/>
        <v>31860000</v>
      </c>
      <c r="T30" s="1329"/>
      <c r="U30" s="821">
        <f t="shared" si="44"/>
        <v>0</v>
      </c>
      <c r="V30" s="821">
        <f t="shared" si="44"/>
        <v>0</v>
      </c>
      <c r="W30" s="821">
        <f t="shared" si="44"/>
        <v>0</v>
      </c>
      <c r="X30" s="821">
        <f t="shared" si="44"/>
        <v>0</v>
      </c>
      <c r="Y30" s="821">
        <f t="shared" si="44"/>
        <v>0</v>
      </c>
      <c r="Z30" s="821">
        <f t="shared" si="44"/>
        <v>0</v>
      </c>
      <c r="AA30" s="821">
        <f t="shared" si="44"/>
        <v>42000000</v>
      </c>
      <c r="AB30" s="821">
        <f t="shared" si="44"/>
        <v>12000000</v>
      </c>
      <c r="AC30" s="821">
        <f t="shared" si="44"/>
        <v>6000000</v>
      </c>
      <c r="AD30" s="821">
        <f t="shared" si="44"/>
        <v>1714285.7142857143</v>
      </c>
      <c r="AE30" s="1328">
        <f>SUM(AE23:AE29)</f>
        <v>21477321.428571425</v>
      </c>
      <c r="AF30" s="1328">
        <f>SUM(AF23:AF29)</f>
        <v>19501875</v>
      </c>
      <c r="AG30" s="821">
        <f t="shared" si="44"/>
        <v>0</v>
      </c>
      <c r="AH30" s="821">
        <f t="shared" si="44"/>
        <v>0</v>
      </c>
      <c r="AI30" s="821">
        <f t="shared" si="44"/>
        <v>3000000</v>
      </c>
      <c r="AJ30" s="821">
        <f t="shared" si="44"/>
        <v>0</v>
      </c>
      <c r="AK30" s="821">
        <f t="shared" si="44"/>
        <v>0</v>
      </c>
      <c r="AL30" s="821">
        <f t="shared" si="44"/>
        <v>0</v>
      </c>
      <c r="AM30" s="821">
        <f t="shared" si="44"/>
        <v>0</v>
      </c>
      <c r="AN30" s="821">
        <f t="shared" si="44"/>
        <v>5048200</v>
      </c>
      <c r="AO30" s="1336">
        <f t="shared" si="44"/>
        <v>103689</v>
      </c>
      <c r="AP30" s="1355">
        <f t="shared" si="44"/>
        <v>160</v>
      </c>
      <c r="AQ30" s="1336">
        <f t="shared" si="44"/>
        <v>1000000</v>
      </c>
      <c r="AR30" s="821">
        <f t="shared" si="44"/>
        <v>0</v>
      </c>
      <c r="AS30" s="821">
        <f t="shared" si="44"/>
        <v>0</v>
      </c>
      <c r="AT30" s="821">
        <f t="shared" si="44"/>
        <v>0</v>
      </c>
      <c r="AU30" s="821">
        <f t="shared" si="44"/>
        <v>9447572</v>
      </c>
      <c r="AV30" s="821">
        <f t="shared" si="44"/>
        <v>0</v>
      </c>
      <c r="AW30" s="821">
        <f t="shared" si="44"/>
        <v>0</v>
      </c>
      <c r="AX30" s="821">
        <f t="shared" si="44"/>
        <v>0</v>
      </c>
      <c r="AY30" s="821">
        <f t="shared" si="44"/>
        <v>100000</v>
      </c>
      <c r="AZ30" s="821">
        <f t="shared" si="44"/>
        <v>100000</v>
      </c>
      <c r="BA30" s="821">
        <f t="shared" si="44"/>
        <v>0</v>
      </c>
      <c r="BB30" s="821">
        <f t="shared" si="44"/>
        <v>0</v>
      </c>
      <c r="BC30" s="821">
        <f t="shared" si="44"/>
        <v>200000</v>
      </c>
      <c r="BD30" s="821">
        <f t="shared" si="44"/>
        <v>0</v>
      </c>
      <c r="BE30" s="821">
        <f t="shared" si="44"/>
        <v>0</v>
      </c>
      <c r="BF30" s="821">
        <f t="shared" si="44"/>
        <v>0</v>
      </c>
      <c r="BG30" s="821">
        <f t="shared" si="44"/>
        <v>63793103.142857134</v>
      </c>
      <c r="BH30" s="821">
        <f t="shared" si="44"/>
        <v>5575499.9999999991</v>
      </c>
      <c r="BI30" s="821">
        <f t="shared" si="44"/>
        <v>955800</v>
      </c>
      <c r="BJ30" s="821">
        <f t="shared" si="44"/>
        <v>318600</v>
      </c>
      <c r="BK30" s="821">
        <f t="shared" si="44"/>
        <v>0</v>
      </c>
      <c r="BL30" s="821">
        <f t="shared" si="44"/>
        <v>6849900</v>
      </c>
      <c r="BM30" s="821">
        <f t="shared" si="44"/>
        <v>2548800</v>
      </c>
      <c r="BN30" s="821">
        <f t="shared" si="44"/>
        <v>477900</v>
      </c>
      <c r="BO30" s="821">
        <f t="shared" si="44"/>
        <v>318600</v>
      </c>
      <c r="BP30" s="821">
        <f t="shared" si="44"/>
        <v>0</v>
      </c>
      <c r="BQ30" s="821">
        <f t="shared" si="44"/>
        <v>3345300</v>
      </c>
      <c r="BR30" s="821">
        <f t="shared" si="44"/>
        <v>19481785.714285713</v>
      </c>
      <c r="BS30" s="821">
        <f t="shared" si="44"/>
        <v>2672442.8571428573</v>
      </c>
      <c r="BT30" s="821">
        <f t="shared" si="44"/>
        <v>39544588.857142858</v>
      </c>
      <c r="BU30" s="821">
        <f t="shared" si="44"/>
        <v>77500000</v>
      </c>
      <c r="BV30" s="821">
        <f t="shared" ref="BV30:DC30" si="45">SUM(BV23:BV29)</f>
        <v>0</v>
      </c>
      <c r="BW30" s="821">
        <f t="shared" si="45"/>
        <v>0</v>
      </c>
      <c r="BX30" s="821">
        <f t="shared" si="45"/>
        <v>2787750</v>
      </c>
      <c r="BY30" s="821">
        <f t="shared" si="45"/>
        <v>80287750</v>
      </c>
      <c r="BZ30" s="821">
        <f t="shared" si="45"/>
        <v>1727410.7142857143</v>
      </c>
      <c r="CA30" s="821">
        <f t="shared" si="45"/>
        <v>0</v>
      </c>
      <c r="CB30" s="821">
        <f t="shared" si="45"/>
        <v>58911067</v>
      </c>
      <c r="CC30" s="821">
        <f t="shared" si="45"/>
        <v>0</v>
      </c>
      <c r="CD30" s="821">
        <f t="shared" si="45"/>
        <v>0</v>
      </c>
      <c r="CE30" s="821">
        <f t="shared" si="45"/>
        <v>58911067</v>
      </c>
      <c r="CF30" s="821">
        <f t="shared" si="45"/>
        <v>0</v>
      </c>
      <c r="CG30" s="821">
        <f t="shared" si="45"/>
        <v>58911067</v>
      </c>
      <c r="CH30" s="821">
        <f t="shared" si="45"/>
        <v>0</v>
      </c>
      <c r="CI30" s="821">
        <f t="shared" si="45"/>
        <v>0</v>
      </c>
      <c r="CJ30" s="821">
        <f t="shared" si="45"/>
        <v>0</v>
      </c>
      <c r="CK30" s="821">
        <f t="shared" si="45"/>
        <v>54</v>
      </c>
      <c r="CL30" s="821">
        <f t="shared" si="45"/>
        <v>0</v>
      </c>
      <c r="CM30" s="821">
        <f t="shared" si="45"/>
        <v>84</v>
      </c>
      <c r="CN30" s="821">
        <f t="shared" si="45"/>
        <v>43</v>
      </c>
      <c r="CO30" s="821">
        <f t="shared" si="45"/>
        <v>10122</v>
      </c>
      <c r="CP30" s="821">
        <f t="shared" si="45"/>
        <v>0</v>
      </c>
      <c r="CQ30" s="821">
        <f t="shared" si="45"/>
        <v>76</v>
      </c>
      <c r="CR30" s="821">
        <f t="shared" si="45"/>
        <v>0</v>
      </c>
      <c r="CS30" s="821">
        <f t="shared" si="45"/>
        <v>0</v>
      </c>
      <c r="CT30" s="821">
        <f t="shared" si="45"/>
        <v>3</v>
      </c>
      <c r="CU30" s="821">
        <f t="shared" si="45"/>
        <v>0</v>
      </c>
      <c r="CV30" s="821">
        <f t="shared" si="45"/>
        <v>0</v>
      </c>
      <c r="CW30" s="821">
        <f t="shared" si="45"/>
        <v>0</v>
      </c>
      <c r="CX30" s="821">
        <f t="shared" si="45"/>
        <v>0</v>
      </c>
      <c r="CY30" s="821">
        <f t="shared" si="45"/>
        <v>42000000</v>
      </c>
      <c r="CZ30" s="821">
        <f t="shared" si="45"/>
        <v>0</v>
      </c>
      <c r="DA30" s="821">
        <f t="shared" si="45"/>
        <v>0</v>
      </c>
      <c r="DB30" s="821">
        <f t="shared" si="45"/>
        <v>0</v>
      </c>
      <c r="DC30" s="821">
        <f t="shared" si="45"/>
        <v>0</v>
      </c>
      <c r="DD30" s="876"/>
      <c r="DE30" s="646"/>
      <c r="DF30" s="852">
        <f>VLOOKUP($D30,'[2]Med Service'!$D$11:$DI$87,110,0)</f>
        <v>0</v>
      </c>
      <c r="DG30" s="715"/>
    </row>
    <row r="31" spans="1:111" s="490" customFormat="1" ht="27" customHeight="1" thickBot="1">
      <c r="A31" s="877" t="s">
        <v>207</v>
      </c>
      <c r="B31" s="878">
        <v>7</v>
      </c>
      <c r="C31" s="879" t="s">
        <v>208</v>
      </c>
      <c r="D31" s="880" t="s">
        <v>209</v>
      </c>
      <c r="E31" s="877" t="str">
        <f>IF(OR(G31="CHT",G31="DSBC"),"HĐLĐ",IF(OR(G31="DSTV",G31="Q.CHT"),"HĐTV","HĐCTV"))</f>
        <v>HĐLĐ</v>
      </c>
      <c r="F31" s="877" t="s">
        <v>210</v>
      </c>
      <c r="G31" s="877" t="s">
        <v>167</v>
      </c>
      <c r="H31" s="881">
        <v>44644</v>
      </c>
      <c r="I31" s="882" t="s">
        <v>211</v>
      </c>
      <c r="J31" s="882" t="s">
        <v>149</v>
      </c>
      <c r="K31" s="673">
        <v>28</v>
      </c>
      <c r="L31" s="824">
        <v>27</v>
      </c>
      <c r="M31" s="825">
        <v>202.49</v>
      </c>
      <c r="N31" s="825">
        <v>49.04</v>
      </c>
      <c r="O31" s="826">
        <v>0</v>
      </c>
      <c r="P31" s="883"/>
      <c r="Q31" s="884"/>
      <c r="R31" s="883"/>
      <c r="S31" s="675">
        <f t="shared" si="1"/>
        <v>5310000</v>
      </c>
      <c r="T31" s="749">
        <f t="shared" si="22"/>
        <v>482142.85714285716</v>
      </c>
      <c r="U31" s="883"/>
      <c r="V31" s="883"/>
      <c r="W31" s="883"/>
      <c r="X31" s="883"/>
      <c r="Y31" s="883"/>
      <c r="Z31" s="883"/>
      <c r="AA31" s="885">
        <f>CY31</f>
        <v>7869400</v>
      </c>
      <c r="AB31" s="883"/>
      <c r="AC31" s="883"/>
      <c r="AD31" s="883"/>
      <c r="AE31" s="680">
        <f>IF(E31="HĐTV",AC31/28/8*M31,AA31/28/8*M31)</f>
        <v>7113726.8125</v>
      </c>
      <c r="AF31" s="1211">
        <f t="shared" si="10"/>
        <v>2584254.75</v>
      </c>
      <c r="AG31" s="829" t="s">
        <v>127</v>
      </c>
      <c r="AH31" s="886">
        <v>0</v>
      </c>
      <c r="AI31" s="887">
        <v>0</v>
      </c>
      <c r="AJ31" s="887"/>
      <c r="AK31" s="887"/>
      <c r="AL31" s="886">
        <v>0</v>
      </c>
      <c r="AM31" s="886">
        <v>0</v>
      </c>
      <c r="AN31" s="887">
        <v>1446150</v>
      </c>
      <c r="AO31" s="1338">
        <v>107427</v>
      </c>
      <c r="AP31" s="1359">
        <v>0</v>
      </c>
      <c r="AQ31" s="1368">
        <v>500000</v>
      </c>
      <c r="AR31" s="675"/>
      <c r="AS31" s="886">
        <v>0</v>
      </c>
      <c r="AT31" s="888">
        <v>300000</v>
      </c>
      <c r="AU31" s="829">
        <v>0</v>
      </c>
      <c r="AV31" s="829"/>
      <c r="AW31" s="883"/>
      <c r="AX31" s="883"/>
      <c r="AY31" s="883"/>
      <c r="AZ31" s="883">
        <v>2017813</v>
      </c>
      <c r="BA31" s="829">
        <v>0</v>
      </c>
      <c r="BB31" s="886">
        <v>0</v>
      </c>
      <c r="BC31" s="886">
        <v>0</v>
      </c>
      <c r="BD31" s="886">
        <v>0</v>
      </c>
      <c r="BE31" s="886">
        <v>0</v>
      </c>
      <c r="BF31" s="715">
        <v>0</v>
      </c>
      <c r="BG31" s="684">
        <f t="shared" si="42"/>
        <v>14551514.419642856</v>
      </c>
      <c r="BH31" s="685">
        <f t="shared" ref="BH31:BH35" si="46">S31*17.5%</f>
        <v>929249.99999999988</v>
      </c>
      <c r="BI31" s="685">
        <f t="shared" ref="BI31:BI35" si="47">S31*3%</f>
        <v>159300</v>
      </c>
      <c r="BJ31" s="685">
        <f t="shared" ref="BJ31:BJ35" si="48">S31*1%</f>
        <v>53100</v>
      </c>
      <c r="BK31" s="685"/>
      <c r="BL31" s="686">
        <f t="shared" ref="BL31:BL35" si="49">SUM(BH31:BK31)</f>
        <v>1141650</v>
      </c>
      <c r="BM31" s="685">
        <f t="shared" ref="BM31:BM35" si="50">S31*8%</f>
        <v>424800</v>
      </c>
      <c r="BN31" s="685">
        <f t="shared" ref="BN31:BN35" si="51">S31*1.5%</f>
        <v>79650</v>
      </c>
      <c r="BO31" s="685">
        <f t="shared" ref="BO31:BO35" si="52">S31*1%</f>
        <v>53100</v>
      </c>
      <c r="BP31" s="685"/>
      <c r="BQ31" s="686">
        <f t="shared" ref="BQ31:BQ35" si="53">SUM(BM31:BP31)</f>
        <v>557550</v>
      </c>
      <c r="BR31" s="890">
        <f>AF31</f>
        <v>2584254.75</v>
      </c>
      <c r="BS31" s="889">
        <f>T31+U31+V31+W31</f>
        <v>482142.85714285716</v>
      </c>
      <c r="BT31" s="891">
        <f>BG31-BS31-BR31</f>
        <v>11485116.8125</v>
      </c>
      <c r="BU31" s="889">
        <f>IF(E31="HĐLĐ",15500000,0)</f>
        <v>15500000</v>
      </c>
      <c r="BV31" s="892"/>
      <c r="BW31" s="889">
        <f>BV31*6200000</f>
        <v>0</v>
      </c>
      <c r="BX31" s="889">
        <f>BQ31</f>
        <v>557550</v>
      </c>
      <c r="BY31" s="893">
        <f>BU31+BW31+BX31</f>
        <v>16057550</v>
      </c>
      <c r="BZ31" s="889">
        <f>IF(BT31-BY31&gt;0,BT31-BY31,0)</f>
        <v>0</v>
      </c>
      <c r="CA31" s="889">
        <f>IF(AND(OR(E31="HĐTV",E31="HĐCTV"),BZ31&lt;2000000),0,IF(OR(E31="HĐTV",E31="HĐCTV"),BZ31*10%,ROUND(+IF(AND(BZ31&gt;=0,BZ31&lt;=5000000),BZ31*0.05,IF(AND(BZ31&gt;5000000,BZ31&lt;=10000000),BZ31*0.1-250000,IF(AND(BZ31&gt;10000000,BZ31&lt;=18000000),BZ31*0.15-750000,IF(AND(BZ31&gt;18000000,BZ31&lt;=32000000),BZ31*0.2-1650000,IF(AND(BZ31&gt;32000000,BZ31&lt;=52000000),BZ31*0.25-3250000,IF(AND(BZ31&gt;52000000,BZ31&lt;=80000000),BZ31*0.3-5850000,BZ31*0.35-9850000)))))),0)))</f>
        <v>0</v>
      </c>
      <c r="CB31" s="894">
        <f>ROUND(BG31-BQ31-CA31,0)</f>
        <v>13993964</v>
      </c>
      <c r="CC31" s="883"/>
      <c r="CD31" s="895"/>
      <c r="CE31" s="896">
        <f>CB31+CC31-CD31</f>
        <v>13993964</v>
      </c>
      <c r="CF31" s="897">
        <f>CE31-CG31</f>
        <v>0</v>
      </c>
      <c r="CG31" s="898">
        <f>CE31</f>
        <v>13993964</v>
      </c>
      <c r="CH31" s="899"/>
      <c r="CI31" s="900" t="s">
        <v>213</v>
      </c>
      <c r="CJ31" s="901">
        <f>CG31-CH31</f>
        <v>13993964</v>
      </c>
      <c r="CK31" s="902">
        <v>12</v>
      </c>
      <c r="CL31" s="903">
        <f>VLOOKUP(D31,[1]CNT!C9:AJ72,15,0)</f>
        <v>0</v>
      </c>
      <c r="CM31" s="904">
        <v>24</v>
      </c>
      <c r="CN31" s="904">
        <v>3</v>
      </c>
      <c r="CO31" s="904">
        <v>2022</v>
      </c>
      <c r="CP31" s="905">
        <f>IF((($CO$8-CO31)*12)+($CN$8-CN31)&gt;=12,((($CO$8-CO31)*12)+($CN$8-CN31))-1,0)</f>
        <v>24</v>
      </c>
      <c r="CQ31" s="906">
        <f>IF(CP31&lt;12,(($CQ$8-CO31)*12)+($CP$8-CN31),0)</f>
        <v>0</v>
      </c>
      <c r="CR31" s="905">
        <f>IF(OR(CP31&gt;12,CP31=12),((CP31-(CS31*12))+((($CQ$8-2024)*12)+($CP$8-4)))+1,0)</f>
        <v>26</v>
      </c>
      <c r="CS31" s="907">
        <f>IF(OR(CP31&gt;12,CP31=12),ROUNDDOWN(CP31/12,0),0)</f>
        <v>2</v>
      </c>
      <c r="CT31" s="907">
        <f>IF(CQ31&gt;11,ROUNDDOWN(CQ31/12,0),0)</f>
        <v>0</v>
      </c>
      <c r="CU31" s="907">
        <f>IF(CR31&gt;11,ROUNDDOWN(CR31/12,0),0)</f>
        <v>2</v>
      </c>
      <c r="CV31" s="908">
        <f>IF(CP31=0,0,6000000*1.07^CS31)</f>
        <v>6869400</v>
      </c>
      <c r="CW31" s="908">
        <f>IF(CT31&lt;2,0,6000000+(CT31-1)*500000)</f>
        <v>0</v>
      </c>
      <c r="CX31" s="908">
        <f>IF(CU31=0,CV31,IF(CU31&lt;1,0,CV31+CU31*500000))</f>
        <v>7869400</v>
      </c>
      <c r="CY31" s="909">
        <f t="shared" ref="CY31:CY32" si="54">IF(CX31&gt;0,CX31,IF(CW31&gt;0,CW31,6000000))</f>
        <v>7869400</v>
      </c>
      <c r="CZ31" s="910"/>
      <c r="DA31" s="911">
        <f>CJ31</f>
        <v>13993964</v>
      </c>
      <c r="DB31" s="417"/>
      <c r="DC31" s="910"/>
      <c r="DE31" s="912">
        <f>VLOOKUP($D31,'[6]Tong hop'!$B$8:$Q$45,15,0)</f>
        <v>0</v>
      </c>
      <c r="DF31" s="913">
        <f>VLOOKUP($D31,'[2]Med Service'!$D$11:$DI$87,110,0)</f>
        <v>3028734</v>
      </c>
      <c r="DG31" s="883" t="str">
        <f>VLOOKUP($D31,'[3]BẢNG LƯƠNG'!$C$3:$AH$102,32,0)</f>
        <v>Lệch doanh thu HD.BY98NJKV: 60.000đ</v>
      </c>
    </row>
    <row r="32" spans="1:111" s="488" customFormat="1" ht="27" customHeight="1" thickBot="1">
      <c r="A32" s="914">
        <v>24</v>
      </c>
      <c r="B32" s="666">
        <v>7</v>
      </c>
      <c r="C32" s="822" t="s">
        <v>139</v>
      </c>
      <c r="D32" s="772" t="s">
        <v>140</v>
      </c>
      <c r="E32" s="708" t="str">
        <f>IF(OR(G32="CHT",G32="DSBC"),"HĐLĐ",IF(OR(G32="DSTV",G32="Q.CHT"),"HĐTV","HĐCTV"))</f>
        <v>HĐLĐ</v>
      </c>
      <c r="F32" s="877" t="s">
        <v>210</v>
      </c>
      <c r="G32" s="709" t="s">
        <v>119</v>
      </c>
      <c r="H32" s="773">
        <v>45096</v>
      </c>
      <c r="I32" s="774" t="s">
        <v>141</v>
      </c>
      <c r="J32" s="774" t="s">
        <v>142</v>
      </c>
      <c r="K32" s="673">
        <v>28</v>
      </c>
      <c r="L32" s="824">
        <v>6</v>
      </c>
      <c r="M32" s="825">
        <v>0</v>
      </c>
      <c r="N32" s="825">
        <v>46.45</v>
      </c>
      <c r="O32" s="826">
        <v>0</v>
      </c>
      <c r="P32" s="853"/>
      <c r="Q32" s="827"/>
      <c r="R32" s="854"/>
      <c r="S32" s="675">
        <f t="shared" si="1"/>
        <v>5310000</v>
      </c>
      <c r="T32" s="749">
        <f t="shared" si="22"/>
        <v>107142.85714285716</v>
      </c>
      <c r="U32" s="853"/>
      <c r="V32" s="853"/>
      <c r="W32" s="853"/>
      <c r="X32" s="853"/>
      <c r="Y32" s="853"/>
      <c r="Z32" s="853"/>
      <c r="AA32" s="780">
        <f>CY32</f>
        <v>6500000</v>
      </c>
      <c r="AB32" s="853"/>
      <c r="AC32" s="853"/>
      <c r="AD32" s="853"/>
      <c r="AE32" s="680">
        <f>IF(E32="HĐTV",AC32/28/8*M32,AA32/28/8*M32)</f>
        <v>0</v>
      </c>
      <c r="AF32" s="1211">
        <f t="shared" si="10"/>
        <v>2021819.1964285714</v>
      </c>
      <c r="AG32" s="829">
        <v>0</v>
      </c>
      <c r="AH32" s="886">
        <v>0</v>
      </c>
      <c r="AI32" s="887">
        <v>321439</v>
      </c>
      <c r="AJ32" s="887"/>
      <c r="AK32" s="887"/>
      <c r="AL32" s="886">
        <v>0</v>
      </c>
      <c r="AM32" s="886">
        <v>1301447</v>
      </c>
      <c r="AN32" s="887">
        <v>0</v>
      </c>
      <c r="AO32" s="1338">
        <v>11205</v>
      </c>
      <c r="AP32" s="1359">
        <v>0</v>
      </c>
      <c r="AQ32" s="1342">
        <v>0</v>
      </c>
      <c r="AR32" s="675"/>
      <c r="AS32" s="886">
        <v>0</v>
      </c>
      <c r="AT32" s="886">
        <v>0</v>
      </c>
      <c r="AU32" s="829">
        <v>0</v>
      </c>
      <c r="AV32" s="829"/>
      <c r="AW32" s="715"/>
      <c r="AX32" s="715"/>
      <c r="AY32" s="915"/>
      <c r="AZ32" s="715"/>
      <c r="BA32" s="829">
        <v>0</v>
      </c>
      <c r="BB32" s="886">
        <v>0</v>
      </c>
      <c r="BC32" s="886">
        <v>0</v>
      </c>
      <c r="BD32" s="886">
        <v>0</v>
      </c>
      <c r="BE32" s="886">
        <v>0</v>
      </c>
      <c r="BF32" s="715">
        <v>0</v>
      </c>
      <c r="BG32" s="684">
        <f t="shared" si="42"/>
        <v>3763053.0535714286</v>
      </c>
      <c r="BH32" s="685">
        <f t="shared" si="46"/>
        <v>929249.99999999988</v>
      </c>
      <c r="BI32" s="685">
        <f t="shared" si="47"/>
        <v>159300</v>
      </c>
      <c r="BJ32" s="685">
        <f t="shared" si="48"/>
        <v>53100</v>
      </c>
      <c r="BK32" s="685"/>
      <c r="BL32" s="686">
        <f t="shared" si="49"/>
        <v>1141650</v>
      </c>
      <c r="BM32" s="685">
        <f t="shared" si="50"/>
        <v>424800</v>
      </c>
      <c r="BN32" s="685">
        <f t="shared" si="51"/>
        <v>79650</v>
      </c>
      <c r="BO32" s="685">
        <f t="shared" si="52"/>
        <v>53100</v>
      </c>
      <c r="BP32" s="685"/>
      <c r="BQ32" s="686">
        <f t="shared" si="53"/>
        <v>557550</v>
      </c>
      <c r="BR32" s="835">
        <f>AF32</f>
        <v>2021819.1964285714</v>
      </c>
      <c r="BS32" s="832">
        <f>T32+U32+V32+W32</f>
        <v>107142.85714285716</v>
      </c>
      <c r="BT32" s="836">
        <f>BG32-BS32-BR32</f>
        <v>1634091</v>
      </c>
      <c r="BU32" s="832">
        <f>IF(E32="HĐLĐ",15500000,0)</f>
        <v>15500000</v>
      </c>
      <c r="BV32" s="837">
        <v>1</v>
      </c>
      <c r="BW32" s="832">
        <f>BV32*6200000</f>
        <v>6200000</v>
      </c>
      <c r="BX32" s="832">
        <f>BQ32</f>
        <v>557550</v>
      </c>
      <c r="BY32" s="838">
        <f>BU32+BW32+BX32</f>
        <v>22257550</v>
      </c>
      <c r="BZ32" s="832">
        <f>IF(BT32-BY32&gt;0,BT32-BY32,0)</f>
        <v>0</v>
      </c>
      <c r="CA32" s="832">
        <f>IF(AND(OR(E32="HĐTV",E32="HĐCTV"),BZ32&lt;2000000),0,IF(OR(E32="HĐTV",E32="HĐCTV"),BZ32*10%,ROUND(+IF(AND(BZ32&gt;=0,BZ32&lt;=5000000),BZ32*0.05,IF(AND(BZ32&gt;5000000,BZ32&lt;=10000000),BZ32*0.1-250000,IF(AND(BZ32&gt;10000000,BZ32&lt;=18000000),BZ32*0.15-750000,IF(AND(BZ32&gt;18000000,BZ32&lt;=32000000),BZ32*0.2-1650000,IF(AND(BZ32&gt;32000000,BZ32&lt;=52000000),BZ32*0.25-3250000,IF(AND(BZ32&gt;52000000,BZ32&lt;=80000000),BZ32*0.3-5850000,BZ32*0.35-9850000)))))),0)))</f>
        <v>0</v>
      </c>
      <c r="CB32" s="839">
        <f>ROUND(BG32-BQ32-CA32,0)</f>
        <v>3205503</v>
      </c>
      <c r="CC32" s="837"/>
      <c r="CD32" s="727">
        <f>AV32+AW32</f>
        <v>0</v>
      </c>
      <c r="CE32" s="896">
        <f t="shared" ref="CE32:CE35" si="55">CB32+CC32-CD32</f>
        <v>3205503</v>
      </c>
      <c r="CF32" s="841">
        <f>CE32-CG32</f>
        <v>0</v>
      </c>
      <c r="CG32" s="629">
        <f>CE32</f>
        <v>3205503</v>
      </c>
      <c r="CH32" s="842"/>
      <c r="CI32" s="843" t="s">
        <v>215</v>
      </c>
      <c r="CJ32" s="675">
        <f>VLOOKUP(D32,[1]CNT!$C$6:$AP$113,40,0)</f>
        <v>0</v>
      </c>
      <c r="CK32" s="732">
        <v>4</v>
      </c>
      <c r="CL32" s="717">
        <f>VLOOKUP(D32,[1]CNT!C10:AJ73,15,0)</f>
        <v>0</v>
      </c>
      <c r="CM32" s="844">
        <v>19</v>
      </c>
      <c r="CN32" s="844">
        <v>6</v>
      </c>
      <c r="CO32" s="844">
        <v>2023</v>
      </c>
      <c r="CP32" s="845">
        <f>IF((($CO$8-CO32)*12)+($CN$8-CN32)&gt;=12,((($CO$8-CO32)*12)+($CN$8-CN32))-1,0)</f>
        <v>0</v>
      </c>
      <c r="CQ32" s="846">
        <f>IF(CP32&lt;12,(($CQ$8-CO32)*12)+($CP$8-CN32),0)</f>
        <v>35</v>
      </c>
      <c r="CR32" s="845">
        <f>IF(OR(CP32&gt;12,CP32=12),((CP32-(CS32*12))+((($CQ$8-2024)*12)+($CP$8-4)))+1,0)</f>
        <v>0</v>
      </c>
      <c r="CS32" s="847">
        <f>IF(OR(CP32&gt;12,CP32=12),ROUNDDOWN(CP32/12,0),0)</f>
        <v>0</v>
      </c>
      <c r="CT32" s="847">
        <f>IF(CQ32&gt;11,ROUNDDOWN(CQ32/12,0),0)</f>
        <v>2</v>
      </c>
      <c r="CU32" s="847">
        <f>IF(CR32&gt;11,ROUNDDOWN(CR32/12,0),0)</f>
        <v>0</v>
      </c>
      <c r="CV32" s="848">
        <f>IF(CP32=0,0,6000000*1.07^CS32)</f>
        <v>0</v>
      </c>
      <c r="CW32" s="848">
        <f>IF(CT32&lt;2,0,6000000+(CT32-1)*500000)</f>
        <v>6500000</v>
      </c>
      <c r="CX32" s="848">
        <f>IF(CU32=0,CV32,IF(CU32&lt;1,0,CV32+CU32*500000))</f>
        <v>0</v>
      </c>
      <c r="CY32" s="788">
        <f t="shared" si="54"/>
        <v>6500000</v>
      </c>
      <c r="CZ32" s="849"/>
      <c r="DA32" s="850">
        <f>CJ32</f>
        <v>0</v>
      </c>
      <c r="DB32" s="417"/>
      <c r="DC32" s="849"/>
      <c r="DE32" s="646"/>
      <c r="DF32" s="852">
        <f>VLOOKUP($D32,'[2]Med Service'!$D$11:$DI$87,110,0)</f>
        <v>0</v>
      </c>
      <c r="DG32" s="715" t="str">
        <f>VLOOKUP($D32,'[3]BẢNG LƯƠNG'!$C$3:$AH$102,32,0)</f>
        <v/>
      </c>
    </row>
    <row r="33" spans="1:111" s="491" customFormat="1" ht="27.75" customHeight="1" thickBot="1">
      <c r="A33" s="877" t="s">
        <v>207</v>
      </c>
      <c r="B33" s="878">
        <v>7</v>
      </c>
      <c r="C33" s="879" t="s">
        <v>216</v>
      </c>
      <c r="D33" s="916" t="s">
        <v>217</v>
      </c>
      <c r="E33" s="877" t="str">
        <f>IF(OR(G33="CHT",G33="DSBC"),"HĐLĐ",IF(OR(G33="DSTV",G33="Q.CHT"),"HĐTV","HĐCTV"))</f>
        <v>HĐLĐ</v>
      </c>
      <c r="F33" s="877" t="s">
        <v>210</v>
      </c>
      <c r="G33" s="877" t="s">
        <v>119</v>
      </c>
      <c r="H33" s="881" t="s">
        <v>218</v>
      </c>
      <c r="I33" s="882" t="s">
        <v>219</v>
      </c>
      <c r="J33" s="882" t="s">
        <v>220</v>
      </c>
      <c r="K33" s="673">
        <v>28</v>
      </c>
      <c r="L33" s="824">
        <v>28</v>
      </c>
      <c r="M33" s="825">
        <v>69.75</v>
      </c>
      <c r="N33" s="825">
        <v>185.25</v>
      </c>
      <c r="O33" s="826">
        <v>16</v>
      </c>
      <c r="P33" s="917"/>
      <c r="Q33" s="884"/>
      <c r="R33" s="918"/>
      <c r="S33" s="675">
        <f t="shared" si="1"/>
        <v>5310000</v>
      </c>
      <c r="T33" s="749">
        <f t="shared" si="22"/>
        <v>500000.00000000006</v>
      </c>
      <c r="U33" s="919"/>
      <c r="V33" s="920"/>
      <c r="W33" s="917"/>
      <c r="X33" s="917"/>
      <c r="Y33" s="917"/>
      <c r="Z33" s="917"/>
      <c r="AA33" s="885">
        <f>CY33</f>
        <v>6000000</v>
      </c>
      <c r="AB33" s="917"/>
      <c r="AC33" s="917"/>
      <c r="AD33" s="917"/>
      <c r="AE33" s="680">
        <f>IF(E33="HĐTV",AC33/28/8*M33,AA33/28/8*M33)</f>
        <v>1868303.5714285714</v>
      </c>
      <c r="AF33" s="1211">
        <f t="shared" si="10"/>
        <v>7443080.3571428582</v>
      </c>
      <c r="AG33" s="829">
        <v>0</v>
      </c>
      <c r="AH33" s="886">
        <v>0</v>
      </c>
      <c r="AI33" s="887">
        <v>1285714</v>
      </c>
      <c r="AJ33" s="887"/>
      <c r="AK33" s="887"/>
      <c r="AL33" s="1240">
        <v>4000000</v>
      </c>
      <c r="AM33" s="886">
        <v>2145059</v>
      </c>
      <c r="AN33" s="887">
        <v>4854450</v>
      </c>
      <c r="AO33" s="1338">
        <v>15362</v>
      </c>
      <c r="AP33" s="1359">
        <v>0</v>
      </c>
      <c r="AQ33" s="1342">
        <v>0</v>
      </c>
      <c r="AR33" s="675"/>
      <c r="AS33" s="886">
        <v>0</v>
      </c>
      <c r="AT33" s="886">
        <v>0</v>
      </c>
      <c r="AU33" s="829">
        <v>0</v>
      </c>
      <c r="AV33" s="829"/>
      <c r="AW33" s="883"/>
      <c r="AX33" s="883"/>
      <c r="AY33" s="921"/>
      <c r="AZ33" s="883"/>
      <c r="BA33" s="829">
        <v>0</v>
      </c>
      <c r="BB33" s="886">
        <v>0</v>
      </c>
      <c r="BC33" s="888">
        <v>100000</v>
      </c>
      <c r="BD33" s="886">
        <v>0</v>
      </c>
      <c r="BE33" s="888">
        <v>90000</v>
      </c>
      <c r="BF33" s="715">
        <v>0</v>
      </c>
      <c r="BG33" s="684">
        <f t="shared" si="42"/>
        <v>21921968.928571429</v>
      </c>
      <c r="BH33" s="685">
        <f t="shared" si="46"/>
        <v>929249.99999999988</v>
      </c>
      <c r="BI33" s="685">
        <f t="shared" si="47"/>
        <v>159300</v>
      </c>
      <c r="BJ33" s="685">
        <f t="shared" si="48"/>
        <v>53100</v>
      </c>
      <c r="BK33" s="685"/>
      <c r="BL33" s="686">
        <f t="shared" si="49"/>
        <v>1141650</v>
      </c>
      <c r="BM33" s="685">
        <f t="shared" si="50"/>
        <v>424800</v>
      </c>
      <c r="BN33" s="685">
        <f t="shared" si="51"/>
        <v>79650</v>
      </c>
      <c r="BO33" s="685">
        <f t="shared" si="52"/>
        <v>53100</v>
      </c>
      <c r="BP33" s="685"/>
      <c r="BQ33" s="686">
        <f t="shared" si="53"/>
        <v>557550</v>
      </c>
      <c r="BR33" s="890">
        <f>AF33</f>
        <v>7443080.3571428582</v>
      </c>
      <c r="BS33" s="889">
        <f>T33+U33+V33+W33</f>
        <v>500000.00000000006</v>
      </c>
      <c r="BT33" s="891">
        <f>BG33-BS33-BR33</f>
        <v>13978888.571428571</v>
      </c>
      <c r="BU33" s="889">
        <f>15500000-BU51</f>
        <v>11285087.071428571</v>
      </c>
      <c r="BV33" s="892"/>
      <c r="BW33" s="889">
        <f t="shared" ref="BW33" si="56">BV33*6200000</f>
        <v>0</v>
      </c>
      <c r="BX33" s="889">
        <f t="shared" ref="BX33" si="57">BQ33</f>
        <v>557550</v>
      </c>
      <c r="BY33" s="893">
        <f>BU33+BW33+BX33</f>
        <v>11842637.071428571</v>
      </c>
      <c r="BZ33" s="889">
        <f>IF(BT33-BY33&gt;0,BT33-BY33,0)</f>
        <v>2136251.5</v>
      </c>
      <c r="CA33" s="889">
        <f>IF(AND(OR($E33="HĐTV",$E33="HĐCTV"),$BZ33&lt;2000000),0,IF(OR($E33="HĐTV",$E33="HĐCTV"),$BZ33*10%,ROUND(IF($BZ33&lt;=10000000,$BZ33*5%,IF($BZ33&lt;=30000000,$BZ33*10%-500000,IF($BZ33&lt;=60000000,$BZ33*20%-3500000,IF($BZ33&lt;=100000000,$BZ33*30%-9500000,$BZ33*35%-14500000)))),0)))</f>
        <v>106813</v>
      </c>
      <c r="CB33" s="894">
        <f>ROUND(BG33-BQ33-CA33,0)</f>
        <v>21257606</v>
      </c>
      <c r="CC33" s="892"/>
      <c r="CD33" s="895">
        <v>6000000</v>
      </c>
      <c r="CE33" s="896">
        <f t="shared" si="55"/>
        <v>15257606</v>
      </c>
      <c r="CF33" s="897">
        <f>CE33-CG33</f>
        <v>0</v>
      </c>
      <c r="CG33" s="898">
        <f>CE33</f>
        <v>15257606</v>
      </c>
      <c r="CH33" s="899"/>
      <c r="CI33" s="900" t="str">
        <f>VLOOKUP($C33,[5]Sheet1!$C$5:$K$139,9,0)</f>
        <v>tai.phan@medigoapp.com</v>
      </c>
      <c r="CJ33" s="901">
        <f t="shared" ref="CJ33" si="58">CG33-CH33</f>
        <v>15257606</v>
      </c>
      <c r="CK33" s="902">
        <v>4</v>
      </c>
      <c r="CL33" s="903">
        <f>VLOOKUP(D33,[1]CNT!C8:AJ71,15,0)</f>
        <v>0</v>
      </c>
      <c r="CM33" s="904">
        <v>26</v>
      </c>
      <c r="CN33" s="904">
        <v>1</v>
      </c>
      <c r="CO33" s="904">
        <v>2026</v>
      </c>
      <c r="CP33" s="905">
        <f t="shared" ref="CP33" si="59">IF((($CO$8-CO33)*12)+($CN$8-CN33)&gt;=12,((($CO$8-CO33)*12)+($CN$8-CN33))-1,0)</f>
        <v>0</v>
      </c>
      <c r="CQ33" s="906">
        <f t="shared" ref="CQ33" si="60">IF(CP33&lt;12,(($CQ$8-CO33)*12)+($CP$8-CN33),0)</f>
        <v>4</v>
      </c>
      <c r="CR33" s="905">
        <f t="shared" ref="CR33" si="61">IF(OR(CP33&gt;12,CP33=12),((CP33-(CS33*12))+((($CQ$8-2024)*12)+($CP$8-4)))+1,0)</f>
        <v>0</v>
      </c>
      <c r="CS33" s="907">
        <f t="shared" ref="CS33" si="62">IF(OR(CP33&gt;12,CP33=12),ROUNDDOWN(CP33/12,0),0)</f>
        <v>0</v>
      </c>
      <c r="CT33" s="907">
        <f t="shared" ref="CT33:CU33" si="63">IF(CQ33&gt;11,ROUNDDOWN(CQ33/12,0),0)</f>
        <v>0</v>
      </c>
      <c r="CU33" s="907">
        <f t="shared" si="63"/>
        <v>0</v>
      </c>
      <c r="CV33" s="908">
        <f t="shared" ref="CV33" si="64">IF(CP33=0,0,6000000*1.07^CS33)</f>
        <v>0</v>
      </c>
      <c r="CW33" s="908">
        <f t="shared" ref="CW33" si="65">IF(CT33&lt;2,0,6000000+(CT33-1)*500000)</f>
        <v>0</v>
      </c>
      <c r="CX33" s="908">
        <f t="shared" ref="CX33" si="66">IF(CU33=0,CV33,IF(CU33&lt;1,0,CV33+CU33*500000))</f>
        <v>0</v>
      </c>
      <c r="CY33" s="909">
        <v>6000000</v>
      </c>
      <c r="CZ33" s="910"/>
      <c r="DA33" s="911">
        <f t="shared" ref="DA33" si="67">CJ33</f>
        <v>15257606</v>
      </c>
      <c r="DB33" s="466" t="s">
        <v>225</v>
      </c>
      <c r="DC33" s="922"/>
      <c r="DE33" s="912"/>
      <c r="DF33" s="913">
        <f>VLOOKUP($D33,'[2]Med Service'!$D$11:$DI$87,110,0)</f>
        <v>0</v>
      </c>
      <c r="DG33" s="883" t="str">
        <f>VLOOKUP($D33,'[3]BẢNG LƯƠNG'!$C$3:$AH$102,32,0)</f>
        <v/>
      </c>
    </row>
    <row r="34" spans="1:111" s="492" customFormat="1" ht="27.75" customHeight="1" thickBot="1">
      <c r="A34" s="923"/>
      <c r="B34" s="924"/>
      <c r="C34" s="925"/>
      <c r="D34" s="926" t="s">
        <v>226</v>
      </c>
      <c r="E34" s="877" t="str">
        <f>IF(OR(G34="CHT",G34="DSBC"),"HĐLĐ",IF(OR(G34="DSTV",G34="Q.CHT"),"HĐTV","HĐCTV"))</f>
        <v>HĐLĐ</v>
      </c>
      <c r="F34" s="877" t="s">
        <v>210</v>
      </c>
      <c r="G34" s="923" t="s">
        <v>119</v>
      </c>
      <c r="H34" s="1202" t="s">
        <v>2005</v>
      </c>
      <c r="I34" s="1201">
        <v>23241857</v>
      </c>
      <c r="J34" s="927" t="s">
        <v>928</v>
      </c>
      <c r="K34" s="673">
        <v>28</v>
      </c>
      <c r="L34" s="928">
        <v>30</v>
      </c>
      <c r="M34" s="929">
        <v>283.54000000000002</v>
      </c>
      <c r="N34" s="929">
        <v>55.74</v>
      </c>
      <c r="O34" s="930">
        <v>16</v>
      </c>
      <c r="P34" s="931"/>
      <c r="Q34" s="932"/>
      <c r="R34" s="933"/>
      <c r="S34" s="675">
        <f t="shared" si="1"/>
        <v>5310000</v>
      </c>
      <c r="T34" s="749">
        <f t="shared" si="22"/>
        <v>500000</v>
      </c>
      <c r="U34" s="934"/>
      <c r="V34" s="935"/>
      <c r="W34" s="931"/>
      <c r="X34" s="931"/>
      <c r="Y34" s="931"/>
      <c r="Z34" s="931"/>
      <c r="AA34" s="776">
        <v>6500000</v>
      </c>
      <c r="AB34" s="777">
        <f>AA34</f>
        <v>6500000</v>
      </c>
      <c r="AC34" s="778">
        <f>IF(E34="HĐTV",AB34*85%,0)</f>
        <v>0</v>
      </c>
      <c r="AD34" s="779">
        <f>IF(E34="HĐTV",AC34/K34*L34,AB34/K34*L34)</f>
        <v>6964285.7142857136</v>
      </c>
      <c r="AE34" s="680">
        <f>IF(E34="HĐTV",AC34/28/8*M34,AA34/28/8*M34)</f>
        <v>8227723.2142857146</v>
      </c>
      <c r="AF34" s="1211">
        <f t="shared" si="10"/>
        <v>2426183.0357142854</v>
      </c>
      <c r="AG34" s="937">
        <v>0</v>
      </c>
      <c r="AH34" s="936">
        <v>0</v>
      </c>
      <c r="AI34" s="887"/>
      <c r="AJ34" s="938"/>
      <c r="AK34" s="938"/>
      <c r="AL34" s="1241">
        <v>1000000</v>
      </c>
      <c r="AM34" s="936">
        <v>0</v>
      </c>
      <c r="AN34" s="938">
        <v>3048900</v>
      </c>
      <c r="AO34" s="1339">
        <v>68625</v>
      </c>
      <c r="AP34" s="1366">
        <v>0</v>
      </c>
      <c r="AQ34" s="1369">
        <v>0</v>
      </c>
      <c r="AR34" s="939"/>
      <c r="AS34" s="936">
        <v>0</v>
      </c>
      <c r="AT34" s="936">
        <v>0</v>
      </c>
      <c r="AU34" s="829">
        <v>0</v>
      </c>
      <c r="AV34" s="829"/>
      <c r="AW34" s="940"/>
      <c r="AX34" s="940"/>
      <c r="AY34" s="941"/>
      <c r="AZ34" s="940"/>
      <c r="BA34" s="937">
        <v>0</v>
      </c>
      <c r="BB34" s="936">
        <v>0</v>
      </c>
      <c r="BC34" s="936">
        <v>0</v>
      </c>
      <c r="BD34" s="936">
        <v>0</v>
      </c>
      <c r="BE34" s="936">
        <v>0</v>
      </c>
      <c r="BF34" s="715">
        <v>0</v>
      </c>
      <c r="BG34" s="684">
        <f t="shared" si="42"/>
        <v>22235716.964285716</v>
      </c>
      <c r="BH34" s="685">
        <f t="shared" si="46"/>
        <v>929249.99999999988</v>
      </c>
      <c r="BI34" s="685">
        <f t="shared" si="47"/>
        <v>159300</v>
      </c>
      <c r="BJ34" s="685">
        <f t="shared" si="48"/>
        <v>53100</v>
      </c>
      <c r="BK34" s="685"/>
      <c r="BL34" s="686">
        <f t="shared" si="49"/>
        <v>1141650</v>
      </c>
      <c r="BM34" s="685">
        <f t="shared" si="50"/>
        <v>424800</v>
      </c>
      <c r="BN34" s="685">
        <f t="shared" si="51"/>
        <v>79650</v>
      </c>
      <c r="BO34" s="685">
        <f t="shared" si="52"/>
        <v>53100</v>
      </c>
      <c r="BP34" s="685"/>
      <c r="BQ34" s="686">
        <f t="shared" si="53"/>
        <v>557550</v>
      </c>
      <c r="BR34" s="943"/>
      <c r="BS34" s="942"/>
      <c r="BT34" s="944"/>
      <c r="BU34" s="942"/>
      <c r="BV34" s="945"/>
      <c r="BW34" s="942"/>
      <c r="BX34" s="942"/>
      <c r="BY34" s="946"/>
      <c r="BZ34" s="942"/>
      <c r="CA34" s="942"/>
      <c r="CB34" s="947"/>
      <c r="CC34" s="945"/>
      <c r="CD34" s="948"/>
      <c r="CE34" s="896">
        <f t="shared" si="55"/>
        <v>0</v>
      </c>
      <c r="CF34" s="949"/>
      <c r="CG34" s="950"/>
      <c r="CH34" s="951"/>
      <c r="CI34" s="952"/>
      <c r="CJ34" s="953"/>
      <c r="CK34" s="954"/>
      <c r="CL34" s="955"/>
      <c r="CM34" s="956"/>
      <c r="CN34" s="956"/>
      <c r="CO34" s="956"/>
      <c r="CP34" s="957"/>
      <c r="CQ34" s="958"/>
      <c r="CR34" s="957"/>
      <c r="CS34" s="959"/>
      <c r="CT34" s="959"/>
      <c r="CU34" s="959"/>
      <c r="CV34" s="960"/>
      <c r="CW34" s="960"/>
      <c r="CX34" s="960"/>
      <c r="CY34" s="788">
        <f>IF(CX34&gt;0,CX34,IF(CW34&gt;0,CW34,6000000))</f>
        <v>6000000</v>
      </c>
      <c r="CZ34" s="961"/>
      <c r="DA34" s="962"/>
      <c r="DB34" s="963"/>
      <c r="DC34" s="964"/>
      <c r="DE34" s="965"/>
      <c r="DF34" s="966"/>
      <c r="DG34" s="940"/>
    </row>
    <row r="35" spans="1:111" ht="27" customHeight="1" thickBot="1">
      <c r="A35" s="914">
        <v>20</v>
      </c>
      <c r="B35" s="666">
        <v>7</v>
      </c>
      <c r="C35" s="967" t="s">
        <v>228</v>
      </c>
      <c r="D35" s="872" t="s">
        <v>229</v>
      </c>
      <c r="E35" s="793" t="str">
        <f>IF(OR(G35="CHT",G35="DSBC"),"HĐLĐ",IF(OR(G35="DSTV",G35="Q.CHT"),"HĐTV","HĐCTV"))</f>
        <v>HĐTV</v>
      </c>
      <c r="F35" s="877" t="s">
        <v>210</v>
      </c>
      <c r="G35" s="794" t="s">
        <v>133</v>
      </c>
      <c r="H35" s="1180" t="s">
        <v>134</v>
      </c>
      <c r="I35" s="774" t="s">
        <v>230</v>
      </c>
      <c r="J35" s="774" t="s">
        <v>231</v>
      </c>
      <c r="K35" s="673">
        <v>28</v>
      </c>
      <c r="L35" s="824">
        <v>28</v>
      </c>
      <c r="M35" s="825">
        <v>206.43</v>
      </c>
      <c r="N35" s="825">
        <v>32.22</v>
      </c>
      <c r="O35" s="826">
        <v>0</v>
      </c>
      <c r="P35" s="968"/>
      <c r="Q35" s="969"/>
      <c r="R35" s="970"/>
      <c r="S35" s="675">
        <f t="shared" si="1"/>
        <v>0</v>
      </c>
      <c r="T35" s="749">
        <f t="shared" si="22"/>
        <v>500000.00000000006</v>
      </c>
      <c r="U35" s="968"/>
      <c r="V35" s="968"/>
      <c r="W35" s="968"/>
      <c r="X35" s="968"/>
      <c r="Y35" s="968"/>
      <c r="Z35" s="968"/>
      <c r="AA35" s="855">
        <v>6000000</v>
      </c>
      <c r="AB35" s="856">
        <f>AA35</f>
        <v>6000000</v>
      </c>
      <c r="AC35" s="857">
        <v>6000000</v>
      </c>
      <c r="AD35" s="858">
        <f>IF(E35="HĐTV",AC35/K35*L35,AB35/K35*L35)</f>
        <v>6000000</v>
      </c>
      <c r="AE35" s="680">
        <f>IF(E35="HĐTV",AC35/28/8*M35,AA35/28/8*M35)</f>
        <v>5529375</v>
      </c>
      <c r="AF35" s="1211">
        <f t="shared" si="10"/>
        <v>1294553.5714285714</v>
      </c>
      <c r="AG35" s="829">
        <v>0</v>
      </c>
      <c r="AH35" s="886">
        <v>0</v>
      </c>
      <c r="AI35" s="887"/>
      <c r="AJ35" s="887"/>
      <c r="AK35" s="887"/>
      <c r="AL35" s="1240">
        <v>1000000</v>
      </c>
      <c r="AM35" s="886">
        <v>0</v>
      </c>
      <c r="AN35" s="887">
        <v>380880</v>
      </c>
      <c r="AO35" s="1338">
        <v>0</v>
      </c>
      <c r="AP35" s="1359">
        <v>0</v>
      </c>
      <c r="AQ35" s="1342">
        <v>0</v>
      </c>
      <c r="AR35" s="675"/>
      <c r="AS35" s="886">
        <v>0</v>
      </c>
      <c r="AT35" s="886">
        <v>0</v>
      </c>
      <c r="AU35" s="821">
        <v>0</v>
      </c>
      <c r="AV35" s="821"/>
      <c r="AW35" s="717"/>
      <c r="AX35" s="968"/>
      <c r="AY35" s="971"/>
      <c r="AZ35" s="972"/>
      <c r="BA35" s="829">
        <v>0</v>
      </c>
      <c r="BB35" s="886">
        <v>0</v>
      </c>
      <c r="BC35" s="886">
        <v>0</v>
      </c>
      <c r="BD35" s="886">
        <v>0</v>
      </c>
      <c r="BE35" s="886">
        <v>0</v>
      </c>
      <c r="BF35" s="715">
        <v>500000</v>
      </c>
      <c r="BG35" s="684">
        <f t="shared" si="42"/>
        <v>14204808.571428571</v>
      </c>
      <c r="BH35" s="685">
        <f t="shared" si="46"/>
        <v>0</v>
      </c>
      <c r="BI35" s="685">
        <f t="shared" si="47"/>
        <v>0</v>
      </c>
      <c r="BJ35" s="685">
        <f t="shared" si="48"/>
        <v>0</v>
      </c>
      <c r="BK35" s="685"/>
      <c r="BL35" s="686">
        <f t="shared" si="49"/>
        <v>0</v>
      </c>
      <c r="BM35" s="685">
        <f t="shared" si="50"/>
        <v>0</v>
      </c>
      <c r="BN35" s="685">
        <f t="shared" si="51"/>
        <v>0</v>
      </c>
      <c r="BO35" s="685">
        <f t="shared" si="52"/>
        <v>0</v>
      </c>
      <c r="BP35" s="685"/>
      <c r="BQ35" s="686">
        <f t="shared" si="53"/>
        <v>0</v>
      </c>
      <c r="BR35" s="835">
        <f>AF35</f>
        <v>1294553.5714285714</v>
      </c>
      <c r="BS35" s="832">
        <f>T35+U35+V35+W35</f>
        <v>500000.00000000006</v>
      </c>
      <c r="BT35" s="836">
        <f>BG35-BS35-BR35</f>
        <v>12410255</v>
      </c>
      <c r="BU35" s="860">
        <f>IF(E35="HĐLĐ",15500000,0)</f>
        <v>0</v>
      </c>
      <c r="BV35" s="973"/>
      <c r="BW35" s="858"/>
      <c r="BX35" s="858">
        <f>BQ35</f>
        <v>0</v>
      </c>
      <c r="BY35" s="861">
        <f>BU35+BW35+BX35</f>
        <v>0</v>
      </c>
      <c r="BZ35" s="858">
        <f>IF(BT35-BY35&gt;0,BT35-BY35,0)</f>
        <v>12410255</v>
      </c>
      <c r="CA35" s="862">
        <f>IF(AND(OR($E35="HĐTV",$E35="HĐCTV"),$BZ35&lt;2000000),0,IF(OR($E35="HĐTV",$E35="HĐCTV"),$BZ35*10%,ROUND(IF($BZ35&lt;=10000000,$BZ35*5%,IF($BZ35&lt;=30000000,$BZ35*10%-500000,IF($BZ35&lt;=60000000,$BZ35*20%-3500000,IF($BZ35&lt;=100000000,$BZ35*30%-9500000,$BZ35*35%-14500000)))),0)))</f>
        <v>1241025.5</v>
      </c>
      <c r="CB35" s="863">
        <f>ROUND(BG35-BQ35-CA35,0)</f>
        <v>12963783</v>
      </c>
      <c r="CC35" s="973"/>
      <c r="CD35" s="802"/>
      <c r="CE35" s="896">
        <f t="shared" si="55"/>
        <v>12963783</v>
      </c>
      <c r="CF35" s="865">
        <f>CE35-CG35</f>
        <v>0</v>
      </c>
      <c r="CG35" s="629">
        <f>CE35</f>
        <v>12963783</v>
      </c>
      <c r="CH35" s="842"/>
      <c r="CI35" s="974" t="s">
        <v>232</v>
      </c>
      <c r="CJ35" s="866"/>
      <c r="CK35" s="805">
        <v>2</v>
      </c>
      <c r="CL35" s="717"/>
      <c r="CM35" s="975"/>
      <c r="CN35" s="975"/>
      <c r="CO35" s="975"/>
      <c r="CP35" s="579"/>
      <c r="CQ35" s="976"/>
      <c r="CR35" s="579"/>
      <c r="CS35" s="977"/>
      <c r="CT35" s="977"/>
      <c r="CU35" s="977"/>
      <c r="CV35" s="978"/>
      <c r="CW35" s="978"/>
      <c r="CX35" s="978"/>
      <c r="CY35" s="788">
        <f>IF(CX35&gt;0,CX35,IF(CW35&gt;0,CW35,6000000))</f>
        <v>6000000</v>
      </c>
      <c r="CZ35" s="979"/>
      <c r="DA35" s="850"/>
      <c r="DB35" s="466" t="s">
        <v>233</v>
      </c>
      <c r="DC35" s="979"/>
      <c r="DE35" s="980"/>
      <c r="DF35" s="981"/>
      <c r="DG35" s="717"/>
    </row>
    <row r="36" spans="1:111" s="486" customFormat="1" ht="27" customHeight="1" thickBot="1">
      <c r="A36" s="812"/>
      <c r="B36" s="813"/>
      <c r="C36" s="814"/>
      <c r="D36" s="815"/>
      <c r="E36" s="816"/>
      <c r="F36" s="982"/>
      <c r="G36" s="818"/>
      <c r="H36" s="819"/>
      <c r="I36" s="820"/>
      <c r="J36" s="821">
        <f ca="1">SUM(J31:J92)</f>
        <v>0</v>
      </c>
      <c r="K36" s="1327"/>
      <c r="L36" s="821">
        <f>SUM(L31:L35)</f>
        <v>119</v>
      </c>
      <c r="M36" s="821">
        <f t="shared" ref="M36:BU36" si="68">SUM(M31:M35)</f>
        <v>762.21</v>
      </c>
      <c r="N36" s="821">
        <f t="shared" si="68"/>
        <v>368.70000000000005</v>
      </c>
      <c r="O36" s="821">
        <f t="shared" si="68"/>
        <v>32</v>
      </c>
      <c r="P36" s="821">
        <f t="shared" si="68"/>
        <v>0</v>
      </c>
      <c r="Q36" s="821">
        <f t="shared" si="68"/>
        <v>0</v>
      </c>
      <c r="R36" s="821">
        <f t="shared" si="68"/>
        <v>0</v>
      </c>
      <c r="S36" s="821">
        <f t="shared" si="68"/>
        <v>21240000</v>
      </c>
      <c r="T36" s="1329"/>
      <c r="U36" s="821">
        <f t="shared" si="68"/>
        <v>0</v>
      </c>
      <c r="V36" s="821">
        <f t="shared" si="68"/>
        <v>0</v>
      </c>
      <c r="W36" s="821">
        <f t="shared" si="68"/>
        <v>0</v>
      </c>
      <c r="X36" s="821">
        <f t="shared" si="68"/>
        <v>0</v>
      </c>
      <c r="Y36" s="821">
        <f t="shared" si="68"/>
        <v>0</v>
      </c>
      <c r="Z36" s="821">
        <f t="shared" si="68"/>
        <v>0</v>
      </c>
      <c r="AA36" s="821">
        <f t="shared" si="68"/>
        <v>32869400</v>
      </c>
      <c r="AB36" s="821">
        <f t="shared" si="68"/>
        <v>12500000</v>
      </c>
      <c r="AC36" s="821">
        <f t="shared" si="68"/>
        <v>6000000</v>
      </c>
      <c r="AD36" s="821">
        <f t="shared" si="68"/>
        <v>12964285.714285713</v>
      </c>
      <c r="AE36" s="1328">
        <f>SUM(AE31:AE35)</f>
        <v>22739128.598214284</v>
      </c>
      <c r="AF36" s="1328">
        <f>SUM(AF31:AF35)</f>
        <v>15769890.910714285</v>
      </c>
      <c r="AG36" s="821">
        <f t="shared" si="68"/>
        <v>0</v>
      </c>
      <c r="AH36" s="821">
        <f t="shared" si="68"/>
        <v>0</v>
      </c>
      <c r="AI36" s="821">
        <f t="shared" si="68"/>
        <v>1607153</v>
      </c>
      <c r="AJ36" s="821"/>
      <c r="AK36" s="821"/>
      <c r="AL36" s="821">
        <f t="shared" si="68"/>
        <v>6000000</v>
      </c>
      <c r="AM36" s="821">
        <f t="shared" si="68"/>
        <v>3446506</v>
      </c>
      <c r="AN36" s="821">
        <f t="shared" si="68"/>
        <v>9730380</v>
      </c>
      <c r="AO36" s="1336">
        <f t="shared" si="68"/>
        <v>202619</v>
      </c>
      <c r="AP36" s="1355">
        <f t="shared" si="68"/>
        <v>0</v>
      </c>
      <c r="AQ36" s="1336">
        <f t="shared" si="68"/>
        <v>500000</v>
      </c>
      <c r="AR36" s="821">
        <f t="shared" si="68"/>
        <v>0</v>
      </c>
      <c r="AS36" s="821">
        <f t="shared" si="68"/>
        <v>0</v>
      </c>
      <c r="AT36" s="821">
        <f t="shared" si="68"/>
        <v>300000</v>
      </c>
      <c r="AU36" s="829">
        <f t="shared" si="68"/>
        <v>0</v>
      </c>
      <c r="AV36" s="829">
        <f t="shared" si="68"/>
        <v>0</v>
      </c>
      <c r="AW36" s="821">
        <f t="shared" si="68"/>
        <v>0</v>
      </c>
      <c r="AX36" s="821">
        <f t="shared" si="68"/>
        <v>0</v>
      </c>
      <c r="AY36" s="821">
        <f t="shared" si="68"/>
        <v>0</v>
      </c>
      <c r="AZ36" s="821">
        <f t="shared" si="68"/>
        <v>2017813</v>
      </c>
      <c r="BA36" s="821">
        <f t="shared" si="68"/>
        <v>0</v>
      </c>
      <c r="BB36" s="821">
        <f t="shared" si="68"/>
        <v>0</v>
      </c>
      <c r="BC36" s="821">
        <f t="shared" si="68"/>
        <v>100000</v>
      </c>
      <c r="BD36" s="821">
        <f t="shared" si="68"/>
        <v>0</v>
      </c>
      <c r="BE36" s="821">
        <f t="shared" si="68"/>
        <v>90000</v>
      </c>
      <c r="BF36" s="821">
        <f t="shared" si="68"/>
        <v>500000</v>
      </c>
      <c r="BG36" s="821">
        <f t="shared" si="68"/>
        <v>76677061.9375</v>
      </c>
      <c r="BH36" s="821">
        <f t="shared" si="68"/>
        <v>3716999.9999999995</v>
      </c>
      <c r="BI36" s="821">
        <f t="shared" si="68"/>
        <v>637200</v>
      </c>
      <c r="BJ36" s="821">
        <f t="shared" si="68"/>
        <v>212400</v>
      </c>
      <c r="BK36" s="821">
        <f t="shared" si="68"/>
        <v>0</v>
      </c>
      <c r="BL36" s="821">
        <f t="shared" si="68"/>
        <v>4566600</v>
      </c>
      <c r="BM36" s="821">
        <f t="shared" si="68"/>
        <v>1699200</v>
      </c>
      <c r="BN36" s="821">
        <f t="shared" si="68"/>
        <v>318600</v>
      </c>
      <c r="BO36" s="821">
        <f t="shared" si="68"/>
        <v>212400</v>
      </c>
      <c r="BP36" s="821">
        <f t="shared" si="68"/>
        <v>0</v>
      </c>
      <c r="BQ36" s="821">
        <f t="shared" si="68"/>
        <v>2230200</v>
      </c>
      <c r="BR36" s="821">
        <f t="shared" si="68"/>
        <v>13343707.875</v>
      </c>
      <c r="BS36" s="821">
        <f t="shared" si="68"/>
        <v>1589285.7142857143</v>
      </c>
      <c r="BT36" s="821">
        <f t="shared" si="68"/>
        <v>39508351.383928567</v>
      </c>
      <c r="BU36" s="821">
        <f t="shared" si="68"/>
        <v>42285087.071428567</v>
      </c>
      <c r="BV36" s="821">
        <f t="shared" ref="BV36:CG36" si="69">SUM(BV31:BV35)</f>
        <v>1</v>
      </c>
      <c r="BW36" s="821">
        <f t="shared" si="69"/>
        <v>6200000</v>
      </c>
      <c r="BX36" s="821">
        <f t="shared" si="69"/>
        <v>1672650</v>
      </c>
      <c r="BY36" s="821">
        <f t="shared" si="69"/>
        <v>50157737.071428567</v>
      </c>
      <c r="BZ36" s="821">
        <f t="shared" si="69"/>
        <v>14546506.5</v>
      </c>
      <c r="CA36" s="821">
        <f t="shared" si="69"/>
        <v>1347838.5</v>
      </c>
      <c r="CB36" s="821">
        <f t="shared" si="69"/>
        <v>51420856</v>
      </c>
      <c r="CC36" s="821">
        <f t="shared" si="69"/>
        <v>0</v>
      </c>
      <c r="CD36" s="821">
        <f t="shared" si="69"/>
        <v>6000000</v>
      </c>
      <c r="CE36" s="821">
        <f t="shared" si="69"/>
        <v>45420856</v>
      </c>
      <c r="CF36" s="821">
        <f t="shared" si="69"/>
        <v>0</v>
      </c>
      <c r="CG36" s="821">
        <f t="shared" si="69"/>
        <v>45420856</v>
      </c>
      <c r="CH36" s="821">
        <f t="shared" ref="CH36:DC36" si="70">SUM(CH31:CH35)</f>
        <v>0</v>
      </c>
      <c r="CI36" s="821">
        <f t="shared" si="70"/>
        <v>0</v>
      </c>
      <c r="CJ36" s="821">
        <f t="shared" si="70"/>
        <v>29251570</v>
      </c>
      <c r="CK36" s="821">
        <f t="shared" si="70"/>
        <v>22</v>
      </c>
      <c r="CL36" s="821">
        <f t="shared" si="70"/>
        <v>0</v>
      </c>
      <c r="CM36" s="821">
        <f t="shared" si="70"/>
        <v>69</v>
      </c>
      <c r="CN36" s="821">
        <f t="shared" si="70"/>
        <v>10</v>
      </c>
      <c r="CO36" s="821">
        <f t="shared" si="70"/>
        <v>6071</v>
      </c>
      <c r="CP36" s="821">
        <f t="shared" si="70"/>
        <v>24</v>
      </c>
      <c r="CQ36" s="821">
        <f t="shared" si="70"/>
        <v>39</v>
      </c>
      <c r="CR36" s="821">
        <f t="shared" si="70"/>
        <v>26</v>
      </c>
      <c r="CS36" s="821">
        <f t="shared" si="70"/>
        <v>2</v>
      </c>
      <c r="CT36" s="821">
        <f t="shared" si="70"/>
        <v>2</v>
      </c>
      <c r="CU36" s="821">
        <f t="shared" si="70"/>
        <v>2</v>
      </c>
      <c r="CV36" s="821">
        <f t="shared" si="70"/>
        <v>6869400</v>
      </c>
      <c r="CW36" s="821">
        <f t="shared" si="70"/>
        <v>6500000</v>
      </c>
      <c r="CX36" s="821">
        <f t="shared" si="70"/>
        <v>7869400</v>
      </c>
      <c r="CY36" s="821">
        <f t="shared" si="70"/>
        <v>32369400</v>
      </c>
      <c r="CZ36" s="821">
        <f t="shared" si="70"/>
        <v>0</v>
      </c>
      <c r="DA36" s="821">
        <f t="shared" si="70"/>
        <v>29251570</v>
      </c>
      <c r="DB36" s="821">
        <f t="shared" si="70"/>
        <v>0</v>
      </c>
      <c r="DC36" s="821">
        <f t="shared" si="70"/>
        <v>0</v>
      </c>
      <c r="DD36" s="876"/>
      <c r="DE36" s="646"/>
      <c r="DF36" s="852">
        <f>VLOOKUP($D36,'[2]Med Service'!$D$11:$DI$87,110,0)</f>
        <v>0</v>
      </c>
      <c r="DG36" s="715"/>
    </row>
    <row r="37" spans="1:111" s="493" customFormat="1" ht="21.75" customHeight="1" thickBot="1">
      <c r="A37" s="665">
        <v>27</v>
      </c>
      <c r="B37" s="983">
        <v>7</v>
      </c>
      <c r="C37" s="984" t="s">
        <v>116</v>
      </c>
      <c r="D37" s="985" t="s">
        <v>117</v>
      </c>
      <c r="E37" s="665" t="str">
        <f>IF(OR(G37="CHT",G37="DSBC"),"HĐLĐ",IF(OR(G37="DSTV",G37="Q.CHT"),"HĐTV","HĐCTV"))</f>
        <v>HĐLĐ</v>
      </c>
      <c r="F37" s="669" t="s">
        <v>234</v>
      </c>
      <c r="G37" s="670" t="s">
        <v>167</v>
      </c>
      <c r="H37" s="986">
        <v>45352</v>
      </c>
      <c r="I37" s="987" t="s">
        <v>120</v>
      </c>
      <c r="J37" s="987" t="s">
        <v>121</v>
      </c>
      <c r="K37" s="673">
        <v>28</v>
      </c>
      <c r="L37" s="988">
        <v>28</v>
      </c>
      <c r="M37" s="989">
        <v>272.06</v>
      </c>
      <c r="N37" s="989">
        <v>6.88</v>
      </c>
      <c r="O37" s="990">
        <v>0</v>
      </c>
      <c r="P37" s="991"/>
      <c r="Q37" s="675"/>
      <c r="R37" s="992"/>
      <c r="S37" s="675">
        <f t="shared" si="1"/>
        <v>5310000</v>
      </c>
      <c r="T37" s="749">
        <f t="shared" si="22"/>
        <v>500000.00000000006</v>
      </c>
      <c r="U37" s="994"/>
      <c r="V37" s="991"/>
      <c r="W37" s="991"/>
      <c r="X37" s="991"/>
      <c r="Y37" s="991"/>
      <c r="Z37" s="991"/>
      <c r="AA37" s="993">
        <f>CY37</f>
        <v>6500000</v>
      </c>
      <c r="AB37" s="991"/>
      <c r="AC37" s="991"/>
      <c r="AD37" s="991"/>
      <c r="AE37" s="680">
        <f t="shared" ref="AE37:AE44" si="71">IF(E37="HĐTV",AC37/28/8*M37,AA37/28/8*M37)</f>
        <v>7894598.2142857136</v>
      </c>
      <c r="AF37" s="1211">
        <f t="shared" si="10"/>
        <v>299464.28571428568</v>
      </c>
      <c r="AG37" s="995">
        <v>1500000</v>
      </c>
      <c r="AH37" s="995">
        <v>0</v>
      </c>
      <c r="AI37" s="995">
        <v>0</v>
      </c>
      <c r="AJ37" s="995"/>
      <c r="AK37" s="995"/>
      <c r="AL37" s="995">
        <v>0</v>
      </c>
      <c r="AM37" s="995">
        <v>0</v>
      </c>
      <c r="AN37" s="995">
        <v>1265850</v>
      </c>
      <c r="AO37" s="1340">
        <v>0</v>
      </c>
      <c r="AP37" s="1357">
        <v>60</v>
      </c>
      <c r="AQ37" s="1340">
        <v>0</v>
      </c>
      <c r="AR37" s="675"/>
      <c r="AS37" s="996">
        <v>45000</v>
      </c>
      <c r="AT37" s="997">
        <v>300000</v>
      </c>
      <c r="AU37" s="829">
        <v>0</v>
      </c>
      <c r="AV37" s="829"/>
      <c r="AW37" s="675"/>
      <c r="AX37" s="991"/>
      <c r="AY37" s="993"/>
      <c r="AZ37" s="998"/>
      <c r="BA37" s="679">
        <v>0</v>
      </c>
      <c r="BB37" s="679">
        <v>0</v>
      </c>
      <c r="BC37" s="679">
        <v>0</v>
      </c>
      <c r="BD37" s="679">
        <v>0</v>
      </c>
      <c r="BE37" s="679">
        <v>0</v>
      </c>
      <c r="BF37" s="715">
        <v>0</v>
      </c>
      <c r="BG37" s="684">
        <f t="shared" si="42"/>
        <v>11804972.5</v>
      </c>
      <c r="BH37" s="685">
        <f t="shared" ref="BH37:BH44" si="72">S37*17.5%</f>
        <v>929249.99999999988</v>
      </c>
      <c r="BI37" s="685">
        <f t="shared" ref="BI37:BI44" si="73">S37*3%</f>
        <v>159300</v>
      </c>
      <c r="BJ37" s="685">
        <f t="shared" ref="BJ37:BJ44" si="74">S37*1%</f>
        <v>53100</v>
      </c>
      <c r="BK37" s="685"/>
      <c r="BL37" s="686">
        <f t="shared" ref="BL37:BL44" si="75">SUM(BH37:BK37)</f>
        <v>1141650</v>
      </c>
      <c r="BM37" s="685">
        <f t="shared" ref="BM37:BM44" si="76">S37*8%</f>
        <v>424800</v>
      </c>
      <c r="BN37" s="685">
        <f t="shared" ref="BN37:BN44" si="77">S37*1.5%</f>
        <v>79650</v>
      </c>
      <c r="BO37" s="685">
        <f t="shared" ref="BO37:BO44" si="78">S37*1%</f>
        <v>53100</v>
      </c>
      <c r="BP37" s="685"/>
      <c r="BQ37" s="686">
        <f t="shared" ref="BQ37:BQ44" si="79">SUM(BM37:BP37)</f>
        <v>557550</v>
      </c>
      <c r="BR37" s="835">
        <f>AF37</f>
        <v>299464.28571428568</v>
      </c>
      <c r="BS37" s="999">
        <f>T37+U37+V37+W37</f>
        <v>500000.00000000006</v>
      </c>
      <c r="BT37" s="836">
        <f>BG37-BS37-BR37</f>
        <v>11005508.214285715</v>
      </c>
      <c r="BU37" s="999">
        <f>15500000-BU15</f>
        <v>14580424.107142856</v>
      </c>
      <c r="BV37" s="1000"/>
      <c r="BW37" s="999">
        <f>BV37*6200000</f>
        <v>0</v>
      </c>
      <c r="BX37" s="999">
        <f>BQ37</f>
        <v>557550</v>
      </c>
      <c r="BY37" s="1001">
        <f>BU37+BW37+BX37</f>
        <v>15137974.107142856</v>
      </c>
      <c r="BZ37" s="999">
        <f>IF(BT37-BY37&gt;0,BT37-BY37,0)</f>
        <v>0</v>
      </c>
      <c r="CA37" s="999">
        <f>IF(AND(OR($E37="HĐTV",$E37="HĐCTV"),$BZ37&lt;2000000),0,IF(OR($E37="HĐTV",$E37="HĐCTV"),$BZ37*10%,ROUND(IF($BZ37&lt;=10000000,$BZ37*5%,IF($BZ37&lt;=30000000,$BZ37*10%-500000,IF($BZ37&lt;=60000000,$BZ37*20%-3500000,IF($BZ37&lt;=100000000,$BZ37*30%-9500000,$BZ37*35%-14500000)))),0)))</f>
        <v>0</v>
      </c>
      <c r="CB37" s="1002">
        <f>ROUND(BG37-BQ37-CA37,0)</f>
        <v>11247423</v>
      </c>
      <c r="CC37" s="1000"/>
      <c r="CD37" s="692">
        <f>AV37+AW37</f>
        <v>0</v>
      </c>
      <c r="CE37" s="1003">
        <f>CB37+CC37-CD37</f>
        <v>11247423</v>
      </c>
      <c r="CF37" s="1004">
        <f>CE37-CG37</f>
        <v>0</v>
      </c>
      <c r="CG37" s="629">
        <f>CE37</f>
        <v>11247423</v>
      </c>
      <c r="CH37" s="842"/>
      <c r="CI37" s="1005" t="s">
        <v>122</v>
      </c>
      <c r="CJ37" s="675">
        <f>VLOOKUP(D37,[1]CNT!$C$6:$AP$113,40,0)</f>
        <v>0</v>
      </c>
      <c r="CK37" s="698">
        <v>11</v>
      </c>
      <c r="CL37" s="675">
        <f>VLOOKUP(D37,[1]CNT!C36:AJ99,15,0)</f>
        <v>0</v>
      </c>
      <c r="CM37" s="1006">
        <v>1</v>
      </c>
      <c r="CN37" s="1006">
        <v>3</v>
      </c>
      <c r="CO37" s="1006">
        <v>2024</v>
      </c>
      <c r="CP37" s="1007">
        <f>IF((($CO$8-CO37)*12)+($CN$8-CN37)&gt;=12,((($CO$8-CO37)*12)+($CN$8-CN37))-1,0)</f>
        <v>0</v>
      </c>
      <c r="CQ37" s="1008">
        <f>IF(CP37&lt;12,(($CQ$8-CO37)*12)+($CP$8-CN37),0)</f>
        <v>26</v>
      </c>
      <c r="CR37" s="1007">
        <f>IF(OR(CP37&gt;12,CP37=12),((CP37-(CS37*12))+((($CQ$8-2024)*12)+($CP$8-4)))+1,0)</f>
        <v>0</v>
      </c>
      <c r="CS37" s="1009">
        <f>IF(OR(CP37&gt;12,CP37=12),ROUNDDOWN(CP37/12,0),0)</f>
        <v>0</v>
      </c>
      <c r="CT37" s="1009">
        <f>IF(CQ37&gt;11,ROUNDDOWN(CQ37/12,0),0)</f>
        <v>2</v>
      </c>
      <c r="CU37" s="1009">
        <f>IF(CR37&gt;11,ROUNDDOWN(CR37/12,0),0)</f>
        <v>0</v>
      </c>
      <c r="CV37" s="1010">
        <f>IF(CP37=0,0,6000000*1.07^CS37)</f>
        <v>0</v>
      </c>
      <c r="CW37" s="1010">
        <f>IF(CT37&lt;2,0,6000000+(CT37-1)*500000)</f>
        <v>6500000</v>
      </c>
      <c r="CX37" s="1010">
        <f>IF(CU37=0,CV37,IF(CU37&lt;1,0,CV37+CU37*500000))</f>
        <v>0</v>
      </c>
      <c r="CY37" s="1011">
        <f>IF(CX37&gt;0,CX37,IF(CW37&gt;0,CW37,6000000))</f>
        <v>6500000</v>
      </c>
      <c r="CZ37" s="1012"/>
      <c r="DA37" s="1013"/>
      <c r="DB37" s="417"/>
      <c r="DC37" s="1012"/>
      <c r="DE37" s="1014"/>
      <c r="DF37" s="1015">
        <f>VLOOKUP($D37,'[2]Med Service'!$D$11:$DI$87,110,0)</f>
        <v>1035547</v>
      </c>
      <c r="DG37" s="675" t="str">
        <f>VLOOKUP($D37,'[3]BẢNG LƯƠNG'!$C$3:$AH$102,32,0)</f>
        <v/>
      </c>
    </row>
    <row r="38" spans="1:111" s="494" customFormat="1" ht="21.75" customHeight="1" thickBot="1">
      <c r="A38" s="665"/>
      <c r="B38" s="983"/>
      <c r="C38" s="771" t="s">
        <v>123</v>
      </c>
      <c r="D38" s="1016" t="s">
        <v>124</v>
      </c>
      <c r="E38" s="708" t="str">
        <f t="shared" ref="E38:E41" si="80">IF(OR(G38="CHT",G38="DSBC"),"HĐLĐ",IF(OR(G38="DSTV",G38="Q.CHT"),"HĐTV","HĐCTV"))</f>
        <v>HĐTV</v>
      </c>
      <c r="F38" s="669" t="s">
        <v>234</v>
      </c>
      <c r="G38" s="709" t="s">
        <v>125</v>
      </c>
      <c r="H38" s="773">
        <v>46196</v>
      </c>
      <c r="I38" s="1179" t="s">
        <v>126</v>
      </c>
      <c r="J38" s="774" t="s">
        <v>121</v>
      </c>
      <c r="K38" s="823">
        <v>26</v>
      </c>
      <c r="L38" s="988">
        <v>1</v>
      </c>
      <c r="M38" s="989">
        <v>10</v>
      </c>
      <c r="N38" s="989">
        <v>0</v>
      </c>
      <c r="O38" s="990">
        <v>0</v>
      </c>
      <c r="P38" s="991"/>
      <c r="Q38" s="991"/>
      <c r="R38" s="992"/>
      <c r="S38" s="675">
        <f t="shared" si="1"/>
        <v>0</v>
      </c>
      <c r="T38" s="749">
        <f t="shared" si="22"/>
        <v>17857.142857142859</v>
      </c>
      <c r="U38" s="991"/>
      <c r="V38" s="991"/>
      <c r="W38" s="991"/>
      <c r="X38" s="991"/>
      <c r="Y38" s="991"/>
      <c r="Z38" s="991"/>
      <c r="AA38" s="776">
        <f>CY38</f>
        <v>6000000</v>
      </c>
      <c r="AB38" s="777">
        <f t="shared" ref="AB38:AB43" si="81">AA38</f>
        <v>6000000</v>
      </c>
      <c r="AC38" s="857">
        <v>6000000</v>
      </c>
      <c r="AD38" s="779">
        <f t="shared" ref="AD38:AD43" si="82">IF(E38="HĐTV",AC38/K38*L38,AB38/K38*L38)</f>
        <v>230769.23076923078</v>
      </c>
      <c r="AE38" s="680">
        <f t="shared" si="71"/>
        <v>267857.14285714284</v>
      </c>
      <c r="AF38" s="1211">
        <f t="shared" si="10"/>
        <v>0</v>
      </c>
      <c r="AG38" s="995">
        <v>0</v>
      </c>
      <c r="AH38" s="995">
        <v>0</v>
      </c>
      <c r="AI38" s="995">
        <v>0</v>
      </c>
      <c r="AJ38" s="995"/>
      <c r="AK38" s="995"/>
      <c r="AL38" s="995">
        <v>0</v>
      </c>
      <c r="AM38" s="995">
        <v>0</v>
      </c>
      <c r="AN38" s="995">
        <v>0</v>
      </c>
      <c r="AO38" s="1340">
        <v>6601</v>
      </c>
      <c r="AP38" s="1357">
        <v>0</v>
      </c>
      <c r="AQ38" s="1340">
        <v>0</v>
      </c>
      <c r="AR38" s="675"/>
      <c r="AS38" s="997">
        <v>0</v>
      </c>
      <c r="AT38" s="997">
        <v>0</v>
      </c>
      <c r="AU38" s="829">
        <v>0</v>
      </c>
      <c r="AV38" s="829"/>
      <c r="AW38" s="675"/>
      <c r="AX38" s="675"/>
      <c r="AY38" s="675"/>
      <c r="AZ38" s="675"/>
      <c r="BA38" s="679">
        <v>0</v>
      </c>
      <c r="BB38" s="679">
        <v>0</v>
      </c>
      <c r="BC38" s="679">
        <v>0</v>
      </c>
      <c r="BD38" s="679">
        <v>0</v>
      </c>
      <c r="BE38" s="679">
        <v>0</v>
      </c>
      <c r="BF38" s="675">
        <v>0</v>
      </c>
      <c r="BG38" s="684">
        <f t="shared" si="42"/>
        <v>523084.51648351643</v>
      </c>
      <c r="BH38" s="685">
        <f t="shared" si="72"/>
        <v>0</v>
      </c>
      <c r="BI38" s="685">
        <f t="shared" si="73"/>
        <v>0</v>
      </c>
      <c r="BJ38" s="685">
        <f t="shared" si="74"/>
        <v>0</v>
      </c>
      <c r="BK38" s="685"/>
      <c r="BL38" s="686">
        <f t="shared" si="75"/>
        <v>0</v>
      </c>
      <c r="BM38" s="685">
        <f t="shared" si="76"/>
        <v>0</v>
      </c>
      <c r="BN38" s="685">
        <f t="shared" si="77"/>
        <v>0</v>
      </c>
      <c r="BO38" s="685">
        <f t="shared" si="78"/>
        <v>0</v>
      </c>
      <c r="BP38" s="685"/>
      <c r="BQ38" s="686">
        <f t="shared" si="79"/>
        <v>0</v>
      </c>
      <c r="BR38" s="835"/>
      <c r="BS38" s="999"/>
      <c r="BT38" s="836"/>
      <c r="BU38" s="999"/>
      <c r="BV38" s="1000"/>
      <c r="BW38" s="999"/>
      <c r="BX38" s="999"/>
      <c r="BY38" s="1001"/>
      <c r="BZ38" s="999"/>
      <c r="CA38" s="999"/>
      <c r="CB38" s="1002"/>
      <c r="CC38" s="1000"/>
      <c r="CD38" s="692"/>
      <c r="CE38" s="1003">
        <f t="shared" ref="CE38:CE44" si="83">CB38+CC38-CD38</f>
        <v>0</v>
      </c>
      <c r="CF38" s="1004"/>
      <c r="CG38" s="629"/>
      <c r="CH38" s="842"/>
      <c r="CI38" s="1017"/>
      <c r="CJ38" s="675"/>
      <c r="CK38" s="698">
        <v>4</v>
      </c>
      <c r="CL38" s="675"/>
      <c r="CM38" s="1006"/>
      <c r="CN38" s="1006"/>
      <c r="CO38" s="1006"/>
      <c r="CP38" s="1007"/>
      <c r="CQ38" s="1008"/>
      <c r="CR38" s="1007"/>
      <c r="CS38" s="1009"/>
      <c r="CT38" s="1009"/>
      <c r="CU38" s="1009"/>
      <c r="CV38" s="1010"/>
      <c r="CW38" s="1010"/>
      <c r="CX38" s="788"/>
      <c r="CY38" s="788">
        <f>IF(CX38&gt;0,CX38,IF(CW38&gt;0,CW38,6000000))</f>
        <v>6000000</v>
      </c>
      <c r="CZ38" s="1012"/>
      <c r="DA38" s="1018"/>
      <c r="DB38" s="417"/>
      <c r="DC38" s="1019"/>
      <c r="DE38" s="1014"/>
      <c r="DF38" s="1015"/>
      <c r="DG38" s="675"/>
    </row>
    <row r="39" spans="1:111" ht="21.75" customHeight="1" thickBot="1">
      <c r="A39" s="914">
        <v>28</v>
      </c>
      <c r="B39" s="666">
        <v>7</v>
      </c>
      <c r="C39" s="967" t="s">
        <v>236</v>
      </c>
      <c r="D39" s="872" t="s">
        <v>237</v>
      </c>
      <c r="E39" s="793" t="str">
        <f t="shared" si="80"/>
        <v>HĐTV</v>
      </c>
      <c r="F39" s="669" t="s">
        <v>234</v>
      </c>
      <c r="G39" s="794" t="s">
        <v>133</v>
      </c>
      <c r="H39" s="1180" t="s">
        <v>238</v>
      </c>
      <c r="I39" s="873" t="s">
        <v>239</v>
      </c>
      <c r="J39" s="873" t="s">
        <v>240</v>
      </c>
      <c r="K39" s="673">
        <v>28</v>
      </c>
      <c r="L39" s="988">
        <v>30</v>
      </c>
      <c r="M39" s="989">
        <v>32.39</v>
      </c>
      <c r="N39" s="989">
        <v>243.48</v>
      </c>
      <c r="O39" s="990">
        <v>16</v>
      </c>
      <c r="P39" s="968"/>
      <c r="Q39" s="969"/>
      <c r="R39" s="970"/>
      <c r="S39" s="675">
        <f t="shared" si="1"/>
        <v>0</v>
      </c>
      <c r="T39" s="749">
        <f t="shared" si="22"/>
        <v>500000</v>
      </c>
      <c r="U39" s="968"/>
      <c r="V39" s="968"/>
      <c r="W39" s="968"/>
      <c r="X39" s="968"/>
      <c r="Y39" s="968"/>
      <c r="Z39" s="968"/>
      <c r="AA39" s="855">
        <v>6000000</v>
      </c>
      <c r="AB39" s="856">
        <f t="shared" si="81"/>
        <v>6000000</v>
      </c>
      <c r="AC39" s="857">
        <v>6000000</v>
      </c>
      <c r="AD39" s="858">
        <f t="shared" si="82"/>
        <v>6428571.4285714291</v>
      </c>
      <c r="AE39" s="680">
        <f t="shared" si="71"/>
        <v>867589.2857142858</v>
      </c>
      <c r="AF39" s="1211">
        <f t="shared" si="10"/>
        <v>9782678.5714285709</v>
      </c>
      <c r="AG39" s="995">
        <v>0</v>
      </c>
      <c r="AH39" s="995">
        <v>0</v>
      </c>
      <c r="AI39" s="887">
        <v>1500000</v>
      </c>
      <c r="AJ39" s="995"/>
      <c r="AK39" s="995"/>
      <c r="AL39" s="1240">
        <v>1400000</v>
      </c>
      <c r="AM39" s="995">
        <v>0</v>
      </c>
      <c r="AN39" s="995">
        <v>846900</v>
      </c>
      <c r="AO39" s="1340">
        <v>955</v>
      </c>
      <c r="AP39" s="1357">
        <v>0</v>
      </c>
      <c r="AQ39" s="1340">
        <v>0</v>
      </c>
      <c r="AR39" s="675"/>
      <c r="AS39" s="997">
        <v>0</v>
      </c>
      <c r="AT39" s="997">
        <v>0</v>
      </c>
      <c r="AU39" s="829">
        <v>0</v>
      </c>
      <c r="AV39" s="829"/>
      <c r="AW39" s="717"/>
      <c r="AX39" s="968"/>
      <c r="AY39" s="971"/>
      <c r="AZ39" s="972"/>
      <c r="BA39" s="679">
        <v>0</v>
      </c>
      <c r="BB39" s="679">
        <v>0</v>
      </c>
      <c r="BC39" s="679">
        <v>0</v>
      </c>
      <c r="BD39" s="679">
        <v>0</v>
      </c>
      <c r="BE39" s="679">
        <v>0</v>
      </c>
      <c r="BF39" s="675">
        <v>500000</v>
      </c>
      <c r="BG39" s="684">
        <f t="shared" si="42"/>
        <v>20826694.285714284</v>
      </c>
      <c r="BH39" s="685">
        <f t="shared" si="72"/>
        <v>0</v>
      </c>
      <c r="BI39" s="685">
        <f t="shared" si="73"/>
        <v>0</v>
      </c>
      <c r="BJ39" s="685">
        <f t="shared" si="74"/>
        <v>0</v>
      </c>
      <c r="BK39" s="685"/>
      <c r="BL39" s="686">
        <f t="shared" si="75"/>
        <v>0</v>
      </c>
      <c r="BM39" s="685">
        <f t="shared" si="76"/>
        <v>0</v>
      </c>
      <c r="BN39" s="685">
        <f t="shared" si="77"/>
        <v>0</v>
      </c>
      <c r="BO39" s="685">
        <f t="shared" si="78"/>
        <v>0</v>
      </c>
      <c r="BP39" s="685"/>
      <c r="BQ39" s="686">
        <f t="shared" si="79"/>
        <v>0</v>
      </c>
      <c r="BR39" s="835">
        <f>AF39</f>
        <v>9782678.5714285709</v>
      </c>
      <c r="BS39" s="832">
        <f>T39+U39+V39+W39</f>
        <v>500000</v>
      </c>
      <c r="BT39" s="836">
        <f>BG39-BS39-BR39</f>
        <v>10544015.714285713</v>
      </c>
      <c r="BU39" s="860">
        <f>IF(E39="HĐLĐ",15500000,0)</f>
        <v>0</v>
      </c>
      <c r="BV39" s="973"/>
      <c r="BW39" s="858"/>
      <c r="BX39" s="858">
        <f>BQ39</f>
        <v>0</v>
      </c>
      <c r="BY39" s="861">
        <f t="shared" ref="BY39" si="84">BU39+BW39+BX39</f>
        <v>0</v>
      </c>
      <c r="BZ39" s="858">
        <f>IF(BT39-BY39&gt;0,BT39-BY39,0)</f>
        <v>10544015.714285713</v>
      </c>
      <c r="CA39" s="862">
        <f>IF(AND(OR($E39="HĐTV",$E39="HĐCTV"),$BZ39&lt;2000000),0,IF(OR($E39="HĐTV",$E39="HĐCTV"),$BZ39*10%,ROUND(IF($BZ39&lt;=10000000,$BZ39*5%,IF($BZ39&lt;=30000000,$BZ39*10%-500000,IF($BZ39&lt;=60000000,$BZ39*20%-3500000,IF($BZ39&lt;=100000000,$BZ39*30%-9500000,$BZ39*35%-14500000)))),0)))</f>
        <v>1054401.5714285714</v>
      </c>
      <c r="CB39" s="863">
        <f>ROUND(BG39-BQ39-CA39,0)</f>
        <v>19772293</v>
      </c>
      <c r="CC39" s="973"/>
      <c r="CD39" s="802"/>
      <c r="CE39" s="1003">
        <f t="shared" si="83"/>
        <v>19772293</v>
      </c>
      <c r="CF39" s="865">
        <f>CE39-CG39</f>
        <v>0</v>
      </c>
      <c r="CG39" s="629">
        <f>CE39</f>
        <v>19772293</v>
      </c>
      <c r="CH39" s="842"/>
      <c r="CI39" s="974" t="s">
        <v>242</v>
      </c>
      <c r="CJ39" s="866"/>
      <c r="CK39" s="805">
        <v>5</v>
      </c>
      <c r="CL39" s="717"/>
      <c r="CM39" s="975"/>
      <c r="CN39" s="975"/>
      <c r="CO39" s="975"/>
      <c r="CP39" s="579"/>
      <c r="CQ39" s="976"/>
      <c r="CR39" s="579"/>
      <c r="CS39" s="977"/>
      <c r="CT39" s="977"/>
      <c r="CU39" s="977"/>
      <c r="CV39" s="978"/>
      <c r="CW39" s="978"/>
      <c r="CX39" s="978"/>
      <c r="CY39" s="788">
        <f>IF(CX39&gt;0,CX39,IF(CW39&gt;0,CW39,6000000))</f>
        <v>6000000</v>
      </c>
      <c r="CZ39" s="979"/>
      <c r="DA39" s="850"/>
      <c r="DB39" s="466" t="s">
        <v>233</v>
      </c>
      <c r="DC39" s="979"/>
      <c r="DE39" s="980"/>
      <c r="DF39" s="981"/>
      <c r="DG39" s="717"/>
    </row>
    <row r="40" spans="1:111" s="495" customFormat="1" ht="21.75" customHeight="1" thickBot="1">
      <c r="A40" s="1020" t="s">
        <v>207</v>
      </c>
      <c r="B40" s="1021">
        <v>7</v>
      </c>
      <c r="C40" s="822" t="s">
        <v>243</v>
      </c>
      <c r="D40" s="1022" t="s">
        <v>244</v>
      </c>
      <c r="E40" s="1023" t="str">
        <f t="shared" si="80"/>
        <v>HĐTV</v>
      </c>
      <c r="F40" s="669" t="s">
        <v>234</v>
      </c>
      <c r="G40" s="1023" t="s">
        <v>133</v>
      </c>
      <c r="H40" s="1181" t="s">
        <v>245</v>
      </c>
      <c r="I40" s="882" t="s">
        <v>246</v>
      </c>
      <c r="J40" s="882" t="s">
        <v>136</v>
      </c>
      <c r="K40" s="673">
        <v>28</v>
      </c>
      <c r="L40" s="988">
        <v>27</v>
      </c>
      <c r="M40" s="989">
        <v>4.17</v>
      </c>
      <c r="N40" s="989">
        <v>217.89</v>
      </c>
      <c r="O40" s="990">
        <v>0</v>
      </c>
      <c r="P40" s="883"/>
      <c r="Q40" s="1024"/>
      <c r="R40" s="883"/>
      <c r="S40" s="675">
        <f t="shared" si="1"/>
        <v>0</v>
      </c>
      <c r="T40" s="749">
        <f t="shared" si="22"/>
        <v>482142.85714285716</v>
      </c>
      <c r="U40" s="883"/>
      <c r="V40" s="920"/>
      <c r="W40" s="883"/>
      <c r="X40" s="883"/>
      <c r="Y40" s="883"/>
      <c r="Z40" s="883"/>
      <c r="AA40" s="1025">
        <v>6000000</v>
      </c>
      <c r="AB40" s="1026">
        <f t="shared" si="81"/>
        <v>6000000</v>
      </c>
      <c r="AC40" s="857">
        <v>6000000</v>
      </c>
      <c r="AD40" s="1027">
        <f t="shared" si="82"/>
        <v>5785714.2857142854</v>
      </c>
      <c r="AE40" s="680">
        <f t="shared" si="71"/>
        <v>111696.42857142857</v>
      </c>
      <c r="AF40" s="1211">
        <f t="shared" si="10"/>
        <v>8754508.9285714291</v>
      </c>
      <c r="AG40" s="995">
        <v>0</v>
      </c>
      <c r="AH40" s="995">
        <v>0</v>
      </c>
      <c r="AI40" s="887">
        <v>1446429</v>
      </c>
      <c r="AJ40" s="995"/>
      <c r="AK40" s="995"/>
      <c r="AL40" s="1240">
        <v>2000000</v>
      </c>
      <c r="AM40" s="995">
        <v>0</v>
      </c>
      <c r="AN40" s="995">
        <v>1106640</v>
      </c>
      <c r="AO40" s="1340">
        <v>0</v>
      </c>
      <c r="AP40" s="1357">
        <v>20</v>
      </c>
      <c r="AQ40" s="1340">
        <v>0</v>
      </c>
      <c r="AR40" s="675"/>
      <c r="AS40" s="997">
        <v>0</v>
      </c>
      <c r="AT40" s="997">
        <v>0</v>
      </c>
      <c r="AU40" s="829">
        <v>0</v>
      </c>
      <c r="AV40" s="829"/>
      <c r="AW40" s="883"/>
      <c r="AX40" s="883"/>
      <c r="AY40" s="1028"/>
      <c r="AZ40" s="883">
        <v>0</v>
      </c>
      <c r="BA40" s="679">
        <v>0</v>
      </c>
      <c r="BB40" s="679">
        <v>0</v>
      </c>
      <c r="BC40" s="679">
        <v>100000</v>
      </c>
      <c r="BD40" s="679">
        <v>0</v>
      </c>
      <c r="BE40" s="679">
        <v>0</v>
      </c>
      <c r="BF40" s="675">
        <v>0</v>
      </c>
      <c r="BG40" s="684">
        <f t="shared" si="42"/>
        <v>19587151.5</v>
      </c>
      <c r="BH40" s="685">
        <f t="shared" si="72"/>
        <v>0</v>
      </c>
      <c r="BI40" s="685">
        <f t="shared" si="73"/>
        <v>0</v>
      </c>
      <c r="BJ40" s="685">
        <f t="shared" si="74"/>
        <v>0</v>
      </c>
      <c r="BK40" s="685"/>
      <c r="BL40" s="686">
        <f t="shared" si="75"/>
        <v>0</v>
      </c>
      <c r="BM40" s="685">
        <f t="shared" si="76"/>
        <v>0</v>
      </c>
      <c r="BN40" s="685">
        <f t="shared" si="77"/>
        <v>0</v>
      </c>
      <c r="BO40" s="685">
        <f t="shared" si="78"/>
        <v>0</v>
      </c>
      <c r="BP40" s="685"/>
      <c r="BQ40" s="686">
        <f t="shared" si="79"/>
        <v>0</v>
      </c>
      <c r="BR40" s="890">
        <f>AF40</f>
        <v>8754508.9285714291</v>
      </c>
      <c r="BS40" s="1027">
        <f>T40+U40+V40+W40</f>
        <v>482142.85714285716</v>
      </c>
      <c r="BT40" s="891">
        <f>BG40-BS40-BR40</f>
        <v>10350499.714285713</v>
      </c>
      <c r="BU40" s="1029">
        <f>IF(E40="HĐLĐ",15500000,0)</f>
        <v>0</v>
      </c>
      <c r="BV40" s="1030"/>
      <c r="BW40" s="1027"/>
      <c r="BX40" s="1027">
        <f>BQ40</f>
        <v>0</v>
      </c>
      <c r="BY40" s="1031">
        <f t="shared" ref="BY40" si="85">BU40+BW40+BX40</f>
        <v>0</v>
      </c>
      <c r="BZ40" s="1027">
        <f>IF(BT40-BY40&gt;0,BT40-BY40,0)</f>
        <v>10350499.714285713</v>
      </c>
      <c r="CA40" s="1032">
        <f>IF(AND(OR($E40="HĐTV",$E40="HĐCTV"),$BZ40&lt;2000000),0,IF(OR($E40="HĐTV",$E40="HĐCTV"),$BZ40*10%,ROUND(IF($BZ40&lt;=10000000,$BZ40*5%,IF($BZ40&lt;=30000000,$BZ40*10%-500000,IF($BZ40&lt;=60000000,$BZ40*20%-3500000,IF($BZ40&lt;=100000000,$BZ40*30%-9500000,$BZ40*35%-14500000)))),0)))</f>
        <v>1035049.9714285713</v>
      </c>
      <c r="CB40" s="894">
        <f>ROUND(BG40-BQ40-CA40,0)</f>
        <v>18552102</v>
      </c>
      <c r="CC40" s="1033">
        <v>696428</v>
      </c>
      <c r="CD40" s="1034"/>
      <c r="CE40" s="1003">
        <f t="shared" si="83"/>
        <v>19248530</v>
      </c>
      <c r="CF40" s="1035">
        <f>CE40-CG40</f>
        <v>0</v>
      </c>
      <c r="CG40" s="898">
        <f>CE40</f>
        <v>19248530</v>
      </c>
      <c r="CH40" s="899"/>
      <c r="CI40" s="1036" t="s">
        <v>248</v>
      </c>
      <c r="CJ40" s="1037"/>
      <c r="CK40" s="902">
        <v>3</v>
      </c>
      <c r="CL40" s="883"/>
      <c r="CM40" s="904"/>
      <c r="CN40" s="904"/>
      <c r="CO40" s="904"/>
      <c r="CP40" s="905"/>
      <c r="CQ40" s="906"/>
      <c r="CR40" s="905"/>
      <c r="CS40" s="907"/>
      <c r="CT40" s="907"/>
      <c r="CU40" s="907"/>
      <c r="CV40" s="908"/>
      <c r="CW40" s="908"/>
      <c r="CX40" s="908"/>
      <c r="CY40" s="909">
        <f>IF(CX40&gt;0,CX40,IF(CW40&gt;0,CW40,6000000))</f>
        <v>6000000</v>
      </c>
      <c r="CZ40" s="1038"/>
      <c r="DA40" s="1039"/>
      <c r="DB40" s="466" t="s">
        <v>249</v>
      </c>
      <c r="DC40" s="1040"/>
      <c r="DE40" s="1041"/>
      <c r="DF40" s="1042"/>
      <c r="DG40" s="883"/>
    </row>
    <row r="41" spans="1:111" ht="21.75" customHeight="1" thickBot="1">
      <c r="A41" s="914">
        <v>26</v>
      </c>
      <c r="B41" s="666">
        <v>7</v>
      </c>
      <c r="C41" s="967" t="s">
        <v>190</v>
      </c>
      <c r="D41" s="872" t="s">
        <v>191</v>
      </c>
      <c r="E41" s="708" t="str">
        <f t="shared" si="80"/>
        <v>HĐLĐ</v>
      </c>
      <c r="F41" s="669" t="s">
        <v>234</v>
      </c>
      <c r="G41" s="709" t="s">
        <v>119</v>
      </c>
      <c r="H41" s="1180" t="s">
        <v>192</v>
      </c>
      <c r="I41" s="873" t="s">
        <v>193</v>
      </c>
      <c r="J41" s="873" t="s">
        <v>149</v>
      </c>
      <c r="K41" s="673">
        <v>28</v>
      </c>
      <c r="L41" s="988">
        <v>20</v>
      </c>
      <c r="M41" s="989">
        <v>179.62</v>
      </c>
      <c r="N41" s="989">
        <v>1.35</v>
      </c>
      <c r="O41" s="990">
        <v>0</v>
      </c>
      <c r="P41" s="968"/>
      <c r="Q41" s="969"/>
      <c r="R41" s="970"/>
      <c r="S41" s="675">
        <f t="shared" si="1"/>
        <v>5310000</v>
      </c>
      <c r="T41" s="749">
        <f t="shared" si="22"/>
        <v>357142.85714285716</v>
      </c>
      <c r="U41" s="968"/>
      <c r="V41" s="968"/>
      <c r="W41" s="968"/>
      <c r="X41" s="968"/>
      <c r="Y41" s="968"/>
      <c r="Z41" s="968"/>
      <c r="AA41" s="855">
        <v>6000000</v>
      </c>
      <c r="AB41" s="856">
        <f t="shared" si="81"/>
        <v>6000000</v>
      </c>
      <c r="AC41" s="857">
        <f>IF(E41="HĐTV",AB41*85%,0)</f>
        <v>0</v>
      </c>
      <c r="AD41" s="858">
        <f t="shared" si="82"/>
        <v>4285714.2857142854</v>
      </c>
      <c r="AE41" s="680">
        <f t="shared" si="71"/>
        <v>4811250</v>
      </c>
      <c r="AF41" s="1211">
        <f t="shared" si="10"/>
        <v>54241.071428571435</v>
      </c>
      <c r="AG41" s="995">
        <v>0</v>
      </c>
      <c r="AH41" s="995">
        <v>0</v>
      </c>
      <c r="AI41" s="995">
        <v>0</v>
      </c>
      <c r="AJ41" s="995"/>
      <c r="AK41" s="995"/>
      <c r="AL41" s="995">
        <v>0</v>
      </c>
      <c r="AM41" s="995">
        <v>955682</v>
      </c>
      <c r="AN41" s="995">
        <v>1187050</v>
      </c>
      <c r="AO41" s="1340">
        <v>0</v>
      </c>
      <c r="AP41" s="1357">
        <v>40</v>
      </c>
      <c r="AQ41" s="1340">
        <v>0</v>
      </c>
      <c r="AR41" s="675"/>
      <c r="AS41" s="997">
        <v>0</v>
      </c>
      <c r="AT41" s="997">
        <v>0</v>
      </c>
      <c r="AU41" s="829">
        <v>0</v>
      </c>
      <c r="AV41" s="829"/>
      <c r="AW41" s="717"/>
      <c r="AX41" s="968"/>
      <c r="AY41" s="971"/>
      <c r="AZ41" s="972"/>
      <c r="BA41" s="679">
        <v>0</v>
      </c>
      <c r="BB41" s="679">
        <v>0</v>
      </c>
      <c r="BC41" s="679">
        <v>100000</v>
      </c>
      <c r="BD41" s="679">
        <v>0</v>
      </c>
      <c r="BE41" s="679">
        <v>23000</v>
      </c>
      <c r="BF41" s="675">
        <v>0</v>
      </c>
      <c r="BG41" s="684">
        <f t="shared" si="42"/>
        <v>11528120.214285713</v>
      </c>
      <c r="BH41" s="685">
        <f t="shared" si="72"/>
        <v>929249.99999999988</v>
      </c>
      <c r="BI41" s="685">
        <f t="shared" si="73"/>
        <v>159300</v>
      </c>
      <c r="BJ41" s="685">
        <f t="shared" si="74"/>
        <v>53100</v>
      </c>
      <c r="BK41" s="685"/>
      <c r="BL41" s="686">
        <f t="shared" si="75"/>
        <v>1141650</v>
      </c>
      <c r="BM41" s="685">
        <f t="shared" si="76"/>
        <v>424800</v>
      </c>
      <c r="BN41" s="685">
        <f t="shared" si="77"/>
        <v>79650</v>
      </c>
      <c r="BO41" s="685">
        <f t="shared" si="78"/>
        <v>53100</v>
      </c>
      <c r="BP41" s="685"/>
      <c r="BQ41" s="686">
        <f t="shared" si="79"/>
        <v>557550</v>
      </c>
      <c r="BR41" s="835">
        <f>AF41</f>
        <v>54241.071428571435</v>
      </c>
      <c r="BS41" s="832">
        <f>T41+U41+V41+W41</f>
        <v>357142.85714285716</v>
      </c>
      <c r="BT41" s="836">
        <f>BG41-BS41-BR41</f>
        <v>11116736.285714285</v>
      </c>
      <c r="BU41" s="860">
        <f>IF(E41="HĐLĐ",15500000,0)</f>
        <v>15500000</v>
      </c>
      <c r="BV41" s="973"/>
      <c r="BW41" s="858">
        <f>BV41*6200000</f>
        <v>0</v>
      </c>
      <c r="BX41" s="858">
        <f>BQ41</f>
        <v>557550</v>
      </c>
      <c r="BY41" s="861">
        <f t="shared" ref="BY41" si="86">BU41+BW41+BX41</f>
        <v>16057550</v>
      </c>
      <c r="BZ41" s="858">
        <f>IF(BT41-BY41&gt;0,BT41-BY41,0)</f>
        <v>0</v>
      </c>
      <c r="CA41" s="862">
        <f>IF(AND(OR($E41="HĐTV",$E41="HĐCTV"),$BZ41&lt;2000000),0,IF(OR($E41="HĐTV",$E41="HĐCTV"),$BZ41*10%,ROUND(IF($BZ41&lt;=10000000,$BZ41*5%,IF($BZ41&lt;=30000000,$BZ41*10%-500000,IF($BZ41&lt;=60000000,$BZ41*20%-3500000,IF($BZ41&lt;=100000000,$BZ41*30%-9500000,$BZ41*35%-14500000)))),0)))</f>
        <v>0</v>
      </c>
      <c r="CB41" s="863">
        <f>ROUND(BG41-BQ41-CA41,0)</f>
        <v>10970570</v>
      </c>
      <c r="CC41" s="973"/>
      <c r="CD41" s="802">
        <v>5000000</v>
      </c>
      <c r="CE41" s="1003">
        <f t="shared" si="83"/>
        <v>5970570</v>
      </c>
      <c r="CF41" s="865">
        <f>CE41-CG41</f>
        <v>0</v>
      </c>
      <c r="CG41" s="629">
        <f>CE41</f>
        <v>5970570</v>
      </c>
      <c r="CH41" s="842"/>
      <c r="CI41" s="974" t="s">
        <v>251</v>
      </c>
      <c r="CJ41" s="866"/>
      <c r="CK41" s="805">
        <v>11</v>
      </c>
      <c r="CL41" s="717">
        <f>VLOOKUP(D41,[1]CNT!C16:AJ79,15,0)</f>
        <v>0</v>
      </c>
      <c r="CM41" s="975">
        <v>27</v>
      </c>
      <c r="CN41" s="975">
        <v>5</v>
      </c>
      <c r="CO41" s="975">
        <v>2026</v>
      </c>
      <c r="CP41" s="579">
        <f>IF((($CO$8-CO41)*12)+($CN$8-CN41)&gt;=12,((($CO$8-CO41)*12)+($CN$8-CN41))-1,0)</f>
        <v>0</v>
      </c>
      <c r="CQ41" s="976">
        <f>IF(CP41&lt;12,(($CQ$8-CO41)*12)+($CP$8-CN41),0)</f>
        <v>0</v>
      </c>
      <c r="CR41" s="579">
        <f>IF(OR(CP41&gt;12,CP41=12),((CP41-(CS41*12))+((($CQ$8-2024)*12)+($CP$8-4)))+1,0)</f>
        <v>0</v>
      </c>
      <c r="CS41" s="977">
        <f>IF(OR(CP41&gt;12,CP41=12),ROUNDDOWN(CP41/12,0),0)</f>
        <v>0</v>
      </c>
      <c r="CT41" s="977">
        <f>IF(CQ41&gt;11,ROUNDDOWN(CQ41/12,0),0)</f>
        <v>0</v>
      </c>
      <c r="CU41" s="977">
        <f>IF(CR41&gt;11,ROUNDDOWN(CR41/12,0),0)</f>
        <v>0</v>
      </c>
      <c r="CV41" s="978">
        <f>IF(CP41=0,0,6000000*1.07^CS41)</f>
        <v>0</v>
      </c>
      <c r="CW41" s="978">
        <f>IF(CT41&lt;2,0,6000000+(CT41-1)*500000)</f>
        <v>0</v>
      </c>
      <c r="CX41" s="978">
        <f>IF(CU41=0,CV41,IF(CU41&lt;1,0,CV41+CU41*500000))</f>
        <v>0</v>
      </c>
      <c r="CY41" s="1043">
        <v>5100000</v>
      </c>
      <c r="CZ41" s="979"/>
      <c r="DA41" s="850">
        <f>CJ41</f>
        <v>0</v>
      </c>
      <c r="DB41" s="466" t="s">
        <v>252</v>
      </c>
      <c r="DC41" s="979"/>
      <c r="DE41" s="980"/>
      <c r="DF41" s="981" t="e">
        <f>VLOOKUP($D41,'[2]Med Service'!$D$11:$DI$87,110,0)</f>
        <v>#N/A</v>
      </c>
      <c r="DG41" s="717" t="str">
        <f>VLOOKUP($D41,'[3]BẢNG LƯƠNG'!$C$3:$AH$102,32,0)</f>
        <v/>
      </c>
    </row>
    <row r="42" spans="1:111" ht="21.75" customHeight="1" thickBot="1">
      <c r="A42" s="914"/>
      <c r="B42" s="666"/>
      <c r="C42" s="771" t="s">
        <v>253</v>
      </c>
      <c r="D42" s="772" t="s">
        <v>254</v>
      </c>
      <c r="E42" s="708" t="str">
        <f t="shared" ref="E42:E44" si="87">IF(OR(G42="CHT",G42="DSBC"),"HĐLĐ",IF(OR(G42="DSTV",G42="Q.CHT"),"HĐTV","HĐCTV"))</f>
        <v>HĐTV</v>
      </c>
      <c r="F42" s="669" t="s">
        <v>234</v>
      </c>
      <c r="G42" s="709" t="s">
        <v>133</v>
      </c>
      <c r="H42" s="1178" t="s">
        <v>255</v>
      </c>
      <c r="I42" s="774" t="s">
        <v>256</v>
      </c>
      <c r="J42" s="774" t="s">
        <v>121</v>
      </c>
      <c r="K42" s="673">
        <v>28</v>
      </c>
      <c r="L42" s="988">
        <v>1</v>
      </c>
      <c r="M42" s="989">
        <v>11.25</v>
      </c>
      <c r="N42" s="989">
        <v>0</v>
      </c>
      <c r="O42" s="990">
        <v>0</v>
      </c>
      <c r="P42" s="968"/>
      <c r="Q42" s="969"/>
      <c r="R42" s="970"/>
      <c r="S42" s="675">
        <f t="shared" si="1"/>
        <v>0</v>
      </c>
      <c r="T42" s="749">
        <f t="shared" si="22"/>
        <v>17857.142857142859</v>
      </c>
      <c r="U42" s="968"/>
      <c r="V42" s="968"/>
      <c r="W42" s="968"/>
      <c r="X42" s="968"/>
      <c r="Y42" s="968"/>
      <c r="Z42" s="968"/>
      <c r="AA42" s="776">
        <f>CY42</f>
        <v>6000000</v>
      </c>
      <c r="AB42" s="777">
        <f t="shared" si="81"/>
        <v>6000000</v>
      </c>
      <c r="AC42" s="857">
        <v>6000000</v>
      </c>
      <c r="AD42" s="779">
        <f t="shared" si="82"/>
        <v>214285.71428571429</v>
      </c>
      <c r="AE42" s="680">
        <f t="shared" si="71"/>
        <v>301339.28571428574</v>
      </c>
      <c r="AF42" s="1211">
        <f t="shared" si="10"/>
        <v>0</v>
      </c>
      <c r="AG42" s="995">
        <v>0</v>
      </c>
      <c r="AH42" s="995">
        <v>0</v>
      </c>
      <c r="AI42" s="995">
        <v>0</v>
      </c>
      <c r="AJ42" s="995"/>
      <c r="AK42" s="995"/>
      <c r="AL42" s="995">
        <v>0</v>
      </c>
      <c r="AM42" s="995">
        <v>0</v>
      </c>
      <c r="AN42" s="995">
        <v>0</v>
      </c>
      <c r="AO42" s="1340">
        <v>35008</v>
      </c>
      <c r="AP42" s="1357">
        <v>0</v>
      </c>
      <c r="AQ42" s="1340">
        <v>0</v>
      </c>
      <c r="AR42" s="675"/>
      <c r="AS42" s="997">
        <v>0</v>
      </c>
      <c r="AT42" s="997">
        <v>0</v>
      </c>
      <c r="AU42" s="821">
        <v>0</v>
      </c>
      <c r="AV42" s="821"/>
      <c r="AW42" s="717"/>
      <c r="AX42" s="968"/>
      <c r="AY42" s="971"/>
      <c r="AZ42" s="972"/>
      <c r="BA42" s="679">
        <v>0</v>
      </c>
      <c r="BB42" s="679">
        <v>0</v>
      </c>
      <c r="BC42" s="679">
        <v>0</v>
      </c>
      <c r="BD42" s="679">
        <v>0</v>
      </c>
      <c r="BE42" s="679">
        <v>0</v>
      </c>
      <c r="BF42" s="675">
        <v>0</v>
      </c>
      <c r="BG42" s="684">
        <f t="shared" si="42"/>
        <v>568490.14285714284</v>
      </c>
      <c r="BH42" s="685">
        <f t="shared" si="72"/>
        <v>0</v>
      </c>
      <c r="BI42" s="685">
        <f t="shared" si="73"/>
        <v>0</v>
      </c>
      <c r="BJ42" s="685">
        <f t="shared" si="74"/>
        <v>0</v>
      </c>
      <c r="BK42" s="685"/>
      <c r="BL42" s="686">
        <f t="shared" si="75"/>
        <v>0</v>
      </c>
      <c r="BM42" s="685">
        <f t="shared" si="76"/>
        <v>0</v>
      </c>
      <c r="BN42" s="685">
        <f t="shared" si="77"/>
        <v>0</v>
      </c>
      <c r="BO42" s="685">
        <f t="shared" si="78"/>
        <v>0</v>
      </c>
      <c r="BP42" s="685"/>
      <c r="BQ42" s="686">
        <f t="shared" si="79"/>
        <v>0</v>
      </c>
      <c r="BR42" s="835"/>
      <c r="BS42" s="832"/>
      <c r="BT42" s="836"/>
      <c r="BU42" s="860"/>
      <c r="BV42" s="973"/>
      <c r="BW42" s="858"/>
      <c r="BX42" s="858"/>
      <c r="BY42" s="861"/>
      <c r="BZ42" s="858"/>
      <c r="CA42" s="862"/>
      <c r="CB42" s="863"/>
      <c r="CC42" s="973"/>
      <c r="CD42" s="802"/>
      <c r="CE42" s="1003">
        <f t="shared" si="83"/>
        <v>0</v>
      </c>
      <c r="CF42" s="865"/>
      <c r="CG42" s="629"/>
      <c r="CH42" s="842"/>
      <c r="CI42" s="974"/>
      <c r="CJ42" s="866"/>
      <c r="CK42" s="805"/>
      <c r="CL42" s="717"/>
      <c r="CM42" s="975"/>
      <c r="CN42" s="975"/>
      <c r="CO42" s="975"/>
      <c r="CP42" s="579"/>
      <c r="CQ42" s="976"/>
      <c r="CR42" s="579"/>
      <c r="CS42" s="977"/>
      <c r="CT42" s="977"/>
      <c r="CU42" s="977"/>
      <c r="CV42" s="978"/>
      <c r="CW42" s="978"/>
      <c r="CX42" s="788"/>
      <c r="CY42" s="788">
        <f>IF(CX42&gt;0,CX42,IF(CW42&gt;0,CW42,6000000))</f>
        <v>6000000</v>
      </c>
      <c r="CZ42" s="979"/>
      <c r="DA42" s="850"/>
      <c r="DB42" s="417"/>
      <c r="DC42" s="979"/>
      <c r="DE42" s="980"/>
      <c r="DF42" s="981"/>
      <c r="DG42" s="717"/>
    </row>
    <row r="43" spans="1:111" s="494" customFormat="1" ht="21.75" customHeight="1" thickBot="1">
      <c r="A43" s="665"/>
      <c r="B43" s="983"/>
      <c r="C43" s="771" t="s">
        <v>151</v>
      </c>
      <c r="D43" s="772" t="s">
        <v>152</v>
      </c>
      <c r="E43" s="708" t="str">
        <f t="shared" si="87"/>
        <v>HĐLĐ</v>
      </c>
      <c r="F43" s="669" t="s">
        <v>234</v>
      </c>
      <c r="G43" s="709" t="s">
        <v>119</v>
      </c>
      <c r="H43" s="773" t="s">
        <v>153</v>
      </c>
      <c r="I43" s="774" t="s">
        <v>154</v>
      </c>
      <c r="J43" s="774" t="s">
        <v>121</v>
      </c>
      <c r="K43" s="673">
        <v>28</v>
      </c>
      <c r="L43" s="988">
        <v>1</v>
      </c>
      <c r="M43" s="989">
        <v>8.6199999999999992</v>
      </c>
      <c r="N43" s="989">
        <v>0</v>
      </c>
      <c r="O43" s="990">
        <v>0</v>
      </c>
      <c r="P43" s="991"/>
      <c r="Q43" s="991"/>
      <c r="R43" s="992"/>
      <c r="S43" s="675">
        <f t="shared" si="1"/>
        <v>5310000</v>
      </c>
      <c r="T43" s="749">
        <f t="shared" si="22"/>
        <v>17857.142857142859</v>
      </c>
      <c r="U43" s="991"/>
      <c r="V43" s="991"/>
      <c r="W43" s="991"/>
      <c r="X43" s="991"/>
      <c r="Y43" s="991"/>
      <c r="Z43" s="991"/>
      <c r="AA43" s="776">
        <f>CY43</f>
        <v>6000000</v>
      </c>
      <c r="AB43" s="777">
        <f t="shared" si="81"/>
        <v>6000000</v>
      </c>
      <c r="AC43" s="778">
        <f>IF(E43="HĐTV",AB43*85%,0)</f>
        <v>0</v>
      </c>
      <c r="AD43" s="779">
        <f t="shared" si="82"/>
        <v>214285.71428571429</v>
      </c>
      <c r="AE43" s="680">
        <f t="shared" si="71"/>
        <v>230892.85714285713</v>
      </c>
      <c r="AF43" s="1211">
        <f t="shared" si="10"/>
        <v>0</v>
      </c>
      <c r="AG43" s="995">
        <v>0</v>
      </c>
      <c r="AH43" s="995">
        <v>0</v>
      </c>
      <c r="AI43" s="995">
        <v>0</v>
      </c>
      <c r="AJ43" s="995"/>
      <c r="AK43" s="995"/>
      <c r="AL43" s="995">
        <v>0</v>
      </c>
      <c r="AM43" s="995">
        <v>0</v>
      </c>
      <c r="AN43" s="995">
        <v>0</v>
      </c>
      <c r="AO43" s="1340">
        <v>18300</v>
      </c>
      <c r="AP43" s="1357">
        <v>0</v>
      </c>
      <c r="AQ43" s="1340">
        <v>0</v>
      </c>
      <c r="AR43" s="675"/>
      <c r="AS43" s="997">
        <v>0</v>
      </c>
      <c r="AT43" s="997">
        <v>0</v>
      </c>
      <c r="AU43" s="829">
        <v>0</v>
      </c>
      <c r="AV43" s="829"/>
      <c r="AW43" s="675"/>
      <c r="AX43" s="675"/>
      <c r="AY43" s="675"/>
      <c r="AZ43" s="675"/>
      <c r="BA43" s="679">
        <v>0</v>
      </c>
      <c r="BB43" s="679">
        <v>0</v>
      </c>
      <c r="BC43" s="679">
        <v>0</v>
      </c>
      <c r="BD43" s="679">
        <v>0</v>
      </c>
      <c r="BE43" s="679">
        <v>0</v>
      </c>
      <c r="BF43" s="675">
        <v>0</v>
      </c>
      <c r="BG43" s="684">
        <f t="shared" si="42"/>
        <v>481335.71428571426</v>
      </c>
      <c r="BH43" s="685">
        <f t="shared" si="72"/>
        <v>929249.99999999988</v>
      </c>
      <c r="BI43" s="685">
        <f t="shared" si="73"/>
        <v>159300</v>
      </c>
      <c r="BJ43" s="685">
        <f t="shared" si="74"/>
        <v>53100</v>
      </c>
      <c r="BK43" s="685"/>
      <c r="BL43" s="686">
        <f t="shared" si="75"/>
        <v>1141650</v>
      </c>
      <c r="BM43" s="685">
        <f t="shared" si="76"/>
        <v>424800</v>
      </c>
      <c r="BN43" s="685">
        <f t="shared" si="77"/>
        <v>79650</v>
      </c>
      <c r="BO43" s="685">
        <f t="shared" si="78"/>
        <v>53100</v>
      </c>
      <c r="BP43" s="685"/>
      <c r="BQ43" s="686">
        <f t="shared" si="79"/>
        <v>557550</v>
      </c>
      <c r="BR43" s="835"/>
      <c r="BS43" s="999"/>
      <c r="BT43" s="836"/>
      <c r="BU43" s="999"/>
      <c r="BV43" s="1000"/>
      <c r="BW43" s="999"/>
      <c r="BX43" s="999"/>
      <c r="BY43" s="1001"/>
      <c r="BZ43" s="999"/>
      <c r="CA43" s="999"/>
      <c r="CB43" s="1002"/>
      <c r="CC43" s="1000"/>
      <c r="CD43" s="692"/>
      <c r="CE43" s="1003">
        <f t="shared" si="83"/>
        <v>0</v>
      </c>
      <c r="CF43" s="1004"/>
      <c r="CG43" s="629"/>
      <c r="CH43" s="842"/>
      <c r="CI43" s="1017"/>
      <c r="CJ43" s="675"/>
      <c r="CK43" s="698">
        <v>6</v>
      </c>
      <c r="CL43" s="675"/>
      <c r="CM43" s="1006"/>
      <c r="CN43" s="1006"/>
      <c r="CO43" s="1006"/>
      <c r="CP43" s="1007"/>
      <c r="CQ43" s="1008"/>
      <c r="CR43" s="1007"/>
      <c r="CS43" s="1009"/>
      <c r="CT43" s="1009"/>
      <c r="CU43" s="1009"/>
      <c r="CV43" s="1010"/>
      <c r="CW43" s="1010"/>
      <c r="CX43" s="1010"/>
      <c r="CY43" s="788">
        <f>IF(CX43&gt;0,CX43,IF(CW43&gt;0,CW43,6000000))</f>
        <v>6000000</v>
      </c>
      <c r="CZ43" s="1012"/>
      <c r="DA43" s="1018"/>
      <c r="DB43" s="417"/>
      <c r="DC43" s="1019"/>
      <c r="DE43" s="1014"/>
      <c r="DF43" s="1015"/>
      <c r="DG43" s="675"/>
    </row>
    <row r="44" spans="1:111" s="488" customFormat="1" ht="21.75" customHeight="1" thickBot="1">
      <c r="A44" s="914">
        <v>30</v>
      </c>
      <c r="B44" s="666">
        <v>7</v>
      </c>
      <c r="C44" s="822" t="s">
        <v>257</v>
      </c>
      <c r="D44" s="1016" t="s">
        <v>258</v>
      </c>
      <c r="E44" s="708" t="str">
        <f t="shared" si="87"/>
        <v>HĐCTV</v>
      </c>
      <c r="F44" s="669" t="s">
        <v>234</v>
      </c>
      <c r="G44" s="709" t="s">
        <v>259</v>
      </c>
      <c r="H44" s="1178" t="s">
        <v>134</v>
      </c>
      <c r="I44" s="1179" t="s">
        <v>260</v>
      </c>
      <c r="J44" s="774" t="s">
        <v>261</v>
      </c>
      <c r="K44" s="673">
        <v>28</v>
      </c>
      <c r="L44" s="988">
        <v>29</v>
      </c>
      <c r="M44" s="989">
        <v>231.6</v>
      </c>
      <c r="N44" s="989">
        <v>16.95</v>
      </c>
      <c r="O44" s="990">
        <v>8</v>
      </c>
      <c r="P44" s="853"/>
      <c r="Q44" s="827"/>
      <c r="R44" s="854"/>
      <c r="S44" s="675">
        <f t="shared" si="1"/>
        <v>0</v>
      </c>
      <c r="T44" s="749">
        <f t="shared" si="22"/>
        <v>500000</v>
      </c>
      <c r="U44" s="853"/>
      <c r="V44" s="828"/>
      <c r="W44" s="853"/>
      <c r="X44" s="853"/>
      <c r="Y44" s="853"/>
      <c r="Z44" s="853"/>
      <c r="AA44" s="780">
        <f>CY44</f>
        <v>3000000</v>
      </c>
      <c r="AB44" s="853"/>
      <c r="AC44" s="853"/>
      <c r="AD44" s="853"/>
      <c r="AE44" s="680">
        <f t="shared" si="71"/>
        <v>3101785.7142857141</v>
      </c>
      <c r="AF44" s="1211">
        <f t="shared" si="10"/>
        <v>340513.39285714284</v>
      </c>
      <c r="AG44" s="995">
        <v>0</v>
      </c>
      <c r="AH44" s="995">
        <v>0</v>
      </c>
      <c r="AI44" s="995">
        <v>0</v>
      </c>
      <c r="AJ44" s="995"/>
      <c r="AK44" s="995"/>
      <c r="AL44" s="995">
        <v>0</v>
      </c>
      <c r="AM44" s="995">
        <v>0</v>
      </c>
      <c r="AN44" s="995">
        <v>0</v>
      </c>
      <c r="AO44" s="1340">
        <v>0</v>
      </c>
      <c r="AP44" s="1357">
        <v>0</v>
      </c>
      <c r="AQ44" s="1340">
        <v>0</v>
      </c>
      <c r="AR44" s="675"/>
      <c r="AS44" s="997">
        <v>0</v>
      </c>
      <c r="AT44" s="997">
        <v>0</v>
      </c>
      <c r="AU44" s="829">
        <v>0</v>
      </c>
      <c r="AV44" s="829"/>
      <c r="AW44" s="715"/>
      <c r="AX44" s="853"/>
      <c r="AY44" s="780"/>
      <c r="AZ44" s="859"/>
      <c r="BA44" s="679">
        <v>0</v>
      </c>
      <c r="BB44" s="679">
        <v>0</v>
      </c>
      <c r="BC44" s="679">
        <v>0</v>
      </c>
      <c r="BD44" s="679">
        <v>0</v>
      </c>
      <c r="BE44" s="679">
        <v>0</v>
      </c>
      <c r="BF44" s="675">
        <v>0</v>
      </c>
      <c r="BG44" s="684">
        <f t="shared" si="42"/>
        <v>3942299.1071428568</v>
      </c>
      <c r="BH44" s="685">
        <f t="shared" si="72"/>
        <v>0</v>
      </c>
      <c r="BI44" s="685">
        <f t="shared" si="73"/>
        <v>0</v>
      </c>
      <c r="BJ44" s="685">
        <f t="shared" si="74"/>
        <v>0</v>
      </c>
      <c r="BK44" s="685"/>
      <c r="BL44" s="686">
        <f t="shared" si="75"/>
        <v>0</v>
      </c>
      <c r="BM44" s="685">
        <f t="shared" si="76"/>
        <v>0</v>
      </c>
      <c r="BN44" s="685">
        <f t="shared" si="77"/>
        <v>0</v>
      </c>
      <c r="BO44" s="685">
        <f t="shared" si="78"/>
        <v>0</v>
      </c>
      <c r="BP44" s="685"/>
      <c r="BQ44" s="686">
        <f t="shared" si="79"/>
        <v>0</v>
      </c>
      <c r="BR44" s="835">
        <f>AF44</f>
        <v>340513.39285714284</v>
      </c>
      <c r="BS44" s="832"/>
      <c r="BT44" s="836">
        <f>BG44-BS44-BR44</f>
        <v>3601785.7142857141</v>
      </c>
      <c r="BU44" s="832"/>
      <c r="BV44" s="837"/>
      <c r="BW44" s="832"/>
      <c r="BX44" s="832"/>
      <c r="BY44" s="858">
        <f>BU44+BW44+BX44</f>
        <v>0</v>
      </c>
      <c r="BZ44" s="858">
        <f>IF(BT44-BY44&gt;0,BT44-BY44,0)</f>
        <v>3601785.7142857141</v>
      </c>
      <c r="CA44" s="1044">
        <f>IF(AND(OR($E44="HĐTV",$E44="HĐCTV"),$BZ44&lt;2000000),0,IF(OR($E44="HĐTV",$E44="HĐCTV"),$BZ44*10%,ROUND(IF($BZ44&lt;=10000000,$BZ44*5%,IF($BZ44&lt;=30000000,$BZ44*10%-500000,IF($BZ44&lt;=60000000,$BZ44*20%-3500000,IF($BZ44&lt;=100000000,$BZ44*30%-9500000,$BZ44*35%-14500000)))),0)))</f>
        <v>360178.57142857142</v>
      </c>
      <c r="CB44" s="858">
        <f>ROUND(BG44-BQ44-CA44,0)</f>
        <v>3582121</v>
      </c>
      <c r="CC44" s="837"/>
      <c r="CD44" s="727"/>
      <c r="CE44" s="1003">
        <f t="shared" si="83"/>
        <v>3582121</v>
      </c>
      <c r="CF44" s="1045">
        <f>CE44-CG44</f>
        <v>0</v>
      </c>
      <c r="CG44" s="629">
        <f>CE44</f>
        <v>3582121</v>
      </c>
      <c r="CH44" s="842"/>
      <c r="CI44" s="1005" t="s">
        <v>262</v>
      </c>
      <c r="CJ44" s="675">
        <f>VLOOKUP(D44,[1]CNT!$C$6:$AP$113,40,0)</f>
        <v>0</v>
      </c>
      <c r="CK44" s="732">
        <v>10</v>
      </c>
      <c r="CL44" s="715"/>
      <c r="CM44" s="844"/>
      <c r="CN44" s="844"/>
      <c r="CO44" s="844"/>
      <c r="CP44" s="845"/>
      <c r="CQ44" s="846"/>
      <c r="CR44" s="845"/>
      <c r="CS44" s="847"/>
      <c r="CT44" s="847"/>
      <c r="CU44" s="847"/>
      <c r="CV44" s="848"/>
      <c r="CW44" s="848"/>
      <c r="CX44" s="848"/>
      <c r="CY44" s="1046">
        <v>3000000</v>
      </c>
      <c r="CZ44" s="849"/>
      <c r="DA44" s="850"/>
      <c r="DB44" s="417"/>
      <c r="DC44" s="849"/>
      <c r="DE44" s="646"/>
      <c r="DF44" s="852"/>
      <c r="DG44" s="715"/>
    </row>
    <row r="45" spans="1:111" s="486" customFormat="1" ht="27" customHeight="1" thickBot="1">
      <c r="A45" s="812"/>
      <c r="B45" s="813"/>
      <c r="C45" s="814"/>
      <c r="D45" s="815"/>
      <c r="E45" s="816"/>
      <c r="F45" s="821">
        <f ca="1">SUM(F37:F92)</f>
        <v>0</v>
      </c>
      <c r="G45" s="821">
        <f ca="1">SUM(G37:G92)</f>
        <v>0</v>
      </c>
      <c r="H45" s="821"/>
      <c r="I45" s="821">
        <f ca="1">SUM(I37:I92)</f>
        <v>0</v>
      </c>
      <c r="J45" s="821">
        <f ca="1">SUM(J37:J92)</f>
        <v>0</v>
      </c>
      <c r="K45" s="1327"/>
      <c r="L45" s="821">
        <f>SUM(L37:L44)</f>
        <v>137</v>
      </c>
      <c r="M45" s="821">
        <f t="shared" ref="M45:BU45" si="88">SUM(M37:M44)</f>
        <v>749.71</v>
      </c>
      <c r="N45" s="821">
        <f t="shared" si="88"/>
        <v>486.55</v>
      </c>
      <c r="O45" s="821">
        <f t="shared" si="88"/>
        <v>24</v>
      </c>
      <c r="P45" s="821">
        <f t="shared" si="88"/>
        <v>0</v>
      </c>
      <c r="Q45" s="821">
        <f t="shared" si="88"/>
        <v>0</v>
      </c>
      <c r="R45" s="821">
        <f t="shared" si="88"/>
        <v>0</v>
      </c>
      <c r="S45" s="821">
        <f t="shared" si="88"/>
        <v>15930000</v>
      </c>
      <c r="T45" s="1329"/>
      <c r="U45" s="821">
        <f t="shared" si="88"/>
        <v>0</v>
      </c>
      <c r="V45" s="821">
        <f t="shared" si="88"/>
        <v>0</v>
      </c>
      <c r="W45" s="821">
        <f t="shared" si="88"/>
        <v>0</v>
      </c>
      <c r="X45" s="821">
        <f t="shared" si="88"/>
        <v>0</v>
      </c>
      <c r="Y45" s="821">
        <f t="shared" si="88"/>
        <v>0</v>
      </c>
      <c r="Z45" s="821">
        <f t="shared" si="88"/>
        <v>0</v>
      </c>
      <c r="AA45" s="821">
        <f t="shared" si="88"/>
        <v>45500000</v>
      </c>
      <c r="AB45" s="821">
        <f t="shared" si="88"/>
        <v>36000000</v>
      </c>
      <c r="AC45" s="821">
        <f t="shared" si="88"/>
        <v>24000000</v>
      </c>
      <c r="AD45" s="821">
        <f t="shared" si="88"/>
        <v>17159340.659340657</v>
      </c>
      <c r="AE45" s="1328">
        <f>SUM(AE37:AE44)</f>
        <v>17587008.928571425</v>
      </c>
      <c r="AF45" s="1328">
        <f>SUM(AF37:AF44)</f>
        <v>19231406.249999996</v>
      </c>
      <c r="AG45" s="821">
        <f t="shared" si="88"/>
        <v>1500000</v>
      </c>
      <c r="AH45" s="821">
        <f t="shared" si="88"/>
        <v>0</v>
      </c>
      <c r="AI45" s="821">
        <f t="shared" si="88"/>
        <v>2946429</v>
      </c>
      <c r="AJ45" s="821"/>
      <c r="AK45" s="821"/>
      <c r="AL45" s="821">
        <f t="shared" si="88"/>
        <v>3400000</v>
      </c>
      <c r="AM45" s="821">
        <f t="shared" si="88"/>
        <v>955682</v>
      </c>
      <c r="AN45" s="821">
        <f t="shared" si="88"/>
        <v>4406440</v>
      </c>
      <c r="AO45" s="1336">
        <f t="shared" si="88"/>
        <v>60864</v>
      </c>
      <c r="AP45" s="1355">
        <f t="shared" si="88"/>
        <v>120</v>
      </c>
      <c r="AQ45" s="1336">
        <f t="shared" si="88"/>
        <v>0</v>
      </c>
      <c r="AR45" s="821">
        <f t="shared" si="88"/>
        <v>0</v>
      </c>
      <c r="AS45" s="821">
        <f t="shared" si="88"/>
        <v>45000</v>
      </c>
      <c r="AT45" s="821">
        <f t="shared" si="88"/>
        <v>300000</v>
      </c>
      <c r="AU45" s="829">
        <f t="shared" si="88"/>
        <v>0</v>
      </c>
      <c r="AV45" s="829">
        <f t="shared" si="88"/>
        <v>0</v>
      </c>
      <c r="AW45" s="821">
        <f t="shared" si="88"/>
        <v>0</v>
      </c>
      <c r="AX45" s="821">
        <f t="shared" si="88"/>
        <v>0</v>
      </c>
      <c r="AY45" s="821">
        <f t="shared" si="88"/>
        <v>0</v>
      </c>
      <c r="AZ45" s="821">
        <f t="shared" si="88"/>
        <v>0</v>
      </c>
      <c r="BA45" s="821">
        <f t="shared" si="88"/>
        <v>0</v>
      </c>
      <c r="BB45" s="821">
        <f t="shared" si="88"/>
        <v>0</v>
      </c>
      <c r="BC45" s="821">
        <f t="shared" si="88"/>
        <v>200000</v>
      </c>
      <c r="BD45" s="821">
        <f t="shared" si="88"/>
        <v>0</v>
      </c>
      <c r="BE45" s="821">
        <f t="shared" si="88"/>
        <v>23000</v>
      </c>
      <c r="BF45" s="821">
        <f t="shared" si="88"/>
        <v>500000</v>
      </c>
      <c r="BG45" s="821">
        <f t="shared" si="88"/>
        <v>69262147.980769232</v>
      </c>
      <c r="BH45" s="821">
        <f t="shared" si="88"/>
        <v>2787749.9999999995</v>
      </c>
      <c r="BI45" s="821">
        <f t="shared" si="88"/>
        <v>477900</v>
      </c>
      <c r="BJ45" s="821">
        <f t="shared" si="88"/>
        <v>159300</v>
      </c>
      <c r="BK45" s="821">
        <f t="shared" si="88"/>
        <v>0</v>
      </c>
      <c r="BL45" s="821">
        <f t="shared" si="88"/>
        <v>3424950</v>
      </c>
      <c r="BM45" s="821">
        <f t="shared" si="88"/>
        <v>1274400</v>
      </c>
      <c r="BN45" s="821">
        <f t="shared" si="88"/>
        <v>238950</v>
      </c>
      <c r="BO45" s="821">
        <f t="shared" si="88"/>
        <v>159300</v>
      </c>
      <c r="BP45" s="821">
        <f t="shared" si="88"/>
        <v>0</v>
      </c>
      <c r="BQ45" s="821">
        <f t="shared" si="88"/>
        <v>1672650</v>
      </c>
      <c r="BR45" s="821">
        <f t="shared" si="88"/>
        <v>19231406.249999996</v>
      </c>
      <c r="BS45" s="821">
        <f t="shared" si="88"/>
        <v>1839285.7142857146</v>
      </c>
      <c r="BT45" s="821">
        <f t="shared" si="88"/>
        <v>46618545.642857142</v>
      </c>
      <c r="BU45" s="821">
        <f t="shared" si="88"/>
        <v>30080424.107142858</v>
      </c>
      <c r="BV45" s="821">
        <f t="shared" ref="BV45:DC45" si="89">SUM(BV37:BV44)</f>
        <v>0</v>
      </c>
      <c r="BW45" s="821">
        <f t="shared" si="89"/>
        <v>0</v>
      </c>
      <c r="BX45" s="821">
        <f t="shared" si="89"/>
        <v>1115100</v>
      </c>
      <c r="BY45" s="821">
        <f t="shared" si="89"/>
        <v>31195524.107142858</v>
      </c>
      <c r="BZ45" s="821">
        <f t="shared" si="89"/>
        <v>24496301.142857138</v>
      </c>
      <c r="CA45" s="821">
        <f t="shared" si="89"/>
        <v>2449630.114285714</v>
      </c>
      <c r="CB45" s="821">
        <f t="shared" si="89"/>
        <v>64124509</v>
      </c>
      <c r="CC45" s="821">
        <f t="shared" si="89"/>
        <v>696428</v>
      </c>
      <c r="CD45" s="821">
        <f t="shared" si="89"/>
        <v>5000000</v>
      </c>
      <c r="CE45" s="821">
        <f t="shared" si="89"/>
        <v>59820937</v>
      </c>
      <c r="CF45" s="821">
        <f t="shared" si="89"/>
        <v>0</v>
      </c>
      <c r="CG45" s="821">
        <f t="shared" si="89"/>
        <v>59820937</v>
      </c>
      <c r="CH45" s="821">
        <f t="shared" si="89"/>
        <v>0</v>
      </c>
      <c r="CI45" s="821">
        <f t="shared" si="89"/>
        <v>0</v>
      </c>
      <c r="CJ45" s="821">
        <f t="shared" si="89"/>
        <v>0</v>
      </c>
      <c r="CK45" s="821">
        <f t="shared" si="89"/>
        <v>50</v>
      </c>
      <c r="CL45" s="821">
        <f t="shared" si="89"/>
        <v>0</v>
      </c>
      <c r="CM45" s="821">
        <f t="shared" si="89"/>
        <v>28</v>
      </c>
      <c r="CN45" s="821">
        <f t="shared" si="89"/>
        <v>8</v>
      </c>
      <c r="CO45" s="821">
        <f t="shared" si="89"/>
        <v>4050</v>
      </c>
      <c r="CP45" s="821">
        <f t="shared" si="89"/>
        <v>0</v>
      </c>
      <c r="CQ45" s="821">
        <f t="shared" si="89"/>
        <v>26</v>
      </c>
      <c r="CR45" s="821">
        <f t="shared" si="89"/>
        <v>0</v>
      </c>
      <c r="CS45" s="821">
        <f t="shared" si="89"/>
        <v>0</v>
      </c>
      <c r="CT45" s="821">
        <f t="shared" si="89"/>
        <v>2</v>
      </c>
      <c r="CU45" s="821">
        <f t="shared" si="89"/>
        <v>0</v>
      </c>
      <c r="CV45" s="821">
        <f t="shared" si="89"/>
        <v>0</v>
      </c>
      <c r="CW45" s="821">
        <f t="shared" si="89"/>
        <v>6500000</v>
      </c>
      <c r="CX45" s="821">
        <f t="shared" si="89"/>
        <v>0</v>
      </c>
      <c r="CY45" s="821">
        <f t="shared" si="89"/>
        <v>44600000</v>
      </c>
      <c r="CZ45" s="821">
        <f t="shared" si="89"/>
        <v>0</v>
      </c>
      <c r="DA45" s="821">
        <f t="shared" si="89"/>
        <v>0</v>
      </c>
      <c r="DB45" s="821">
        <f t="shared" si="89"/>
        <v>0</v>
      </c>
      <c r="DC45" s="821">
        <f t="shared" si="89"/>
        <v>0</v>
      </c>
      <c r="DD45" s="876"/>
      <c r="DE45" s="646"/>
      <c r="DF45" s="852">
        <f>VLOOKUP($D45,'[2]Med Service'!$D$11:$DI$87,110,0)</f>
        <v>0</v>
      </c>
      <c r="DG45" s="715"/>
    </row>
    <row r="46" spans="1:111" s="488" customFormat="1" ht="25.5" customHeight="1" thickBot="1">
      <c r="A46" s="705"/>
      <c r="B46" s="666"/>
      <c r="C46" s="771" t="s">
        <v>171</v>
      </c>
      <c r="D46" s="772" t="s">
        <v>172</v>
      </c>
      <c r="E46" s="708" t="str">
        <f t="shared" ref="E46" si="90">IF(OR(G46="CHT",G46="DSBC"),"HĐLĐ",IF(OR(G46="DSTV",G46="Q.CHT"),"HĐTV","HĐCTV"))</f>
        <v>HĐTV</v>
      </c>
      <c r="F46" s="793" t="s">
        <v>263</v>
      </c>
      <c r="G46" s="709" t="s">
        <v>133</v>
      </c>
      <c r="H46" s="1178" t="s">
        <v>173</v>
      </c>
      <c r="I46" s="1179" t="s">
        <v>174</v>
      </c>
      <c r="J46" s="774" t="s">
        <v>175</v>
      </c>
      <c r="K46" s="673">
        <v>28</v>
      </c>
      <c r="L46" s="988">
        <v>24</v>
      </c>
      <c r="M46" s="989">
        <v>0.92</v>
      </c>
      <c r="N46" s="1047">
        <v>193.57</v>
      </c>
      <c r="O46" s="1048">
        <v>0</v>
      </c>
      <c r="P46" s="853"/>
      <c r="Q46" s="827"/>
      <c r="R46" s="854"/>
      <c r="S46" s="675">
        <f t="shared" si="1"/>
        <v>0</v>
      </c>
      <c r="T46" s="749">
        <f t="shared" si="22"/>
        <v>428571.42857142864</v>
      </c>
      <c r="U46" s="853"/>
      <c r="V46" s="828"/>
      <c r="W46" s="853"/>
      <c r="X46" s="853"/>
      <c r="Y46" s="853"/>
      <c r="Z46" s="853"/>
      <c r="AA46" s="776">
        <f>CY46</f>
        <v>6000000</v>
      </c>
      <c r="AB46" s="777">
        <f t="shared" ref="AB46:AB52" si="91">AA46</f>
        <v>6000000</v>
      </c>
      <c r="AC46" s="857">
        <v>6000000</v>
      </c>
      <c r="AD46" s="779">
        <f t="shared" ref="AD46:AD52" si="92">IF(E46="HĐTV",AC46/K46*L46,AB46/K46*L46)</f>
        <v>5142857.1428571427</v>
      </c>
      <c r="AE46" s="680">
        <f t="shared" ref="AE46:AE52" si="93">IF(E46="HĐTV",AC46/28/8*M46,AA46/28/8*M46)</f>
        <v>24642.857142857145</v>
      </c>
      <c r="AF46" s="1211">
        <f t="shared" si="10"/>
        <v>7777366.0714285718</v>
      </c>
      <c r="AG46" s="829">
        <v>0</v>
      </c>
      <c r="AH46" s="829">
        <v>0</v>
      </c>
      <c r="AI46" s="830">
        <v>1285714</v>
      </c>
      <c r="AJ46" s="830"/>
      <c r="AK46" s="830"/>
      <c r="AL46" s="1240">
        <v>466667</v>
      </c>
      <c r="AM46" s="830">
        <v>0</v>
      </c>
      <c r="AN46" s="830">
        <v>221850</v>
      </c>
      <c r="AO46" s="1337">
        <v>0</v>
      </c>
      <c r="AP46" s="1356">
        <v>20</v>
      </c>
      <c r="AQ46" s="1337">
        <v>0</v>
      </c>
      <c r="AR46" s="675"/>
      <c r="AS46" s="829">
        <v>0</v>
      </c>
      <c r="AT46" s="829">
        <v>0</v>
      </c>
      <c r="AU46" s="829">
        <v>0</v>
      </c>
      <c r="AV46" s="829"/>
      <c r="AW46" s="715"/>
      <c r="AX46" s="853"/>
      <c r="AY46" s="780"/>
      <c r="AZ46" s="859"/>
      <c r="BA46" s="829">
        <v>0</v>
      </c>
      <c r="BB46" s="829">
        <v>0</v>
      </c>
      <c r="BC46" s="829">
        <v>0</v>
      </c>
      <c r="BD46" s="829">
        <v>0</v>
      </c>
      <c r="BE46" s="829">
        <v>0</v>
      </c>
      <c r="BF46" s="1050">
        <v>0</v>
      </c>
      <c r="BG46" s="684">
        <f t="shared" si="42"/>
        <v>15347688.5</v>
      </c>
      <c r="BH46" s="685">
        <f t="shared" ref="BH46:BH52" si="94">S46*17.5%</f>
        <v>0</v>
      </c>
      <c r="BI46" s="685">
        <f t="shared" ref="BI46:BI52" si="95">S46*3%</f>
        <v>0</v>
      </c>
      <c r="BJ46" s="685">
        <f t="shared" ref="BJ46:BJ52" si="96">S46*1%</f>
        <v>0</v>
      </c>
      <c r="BK46" s="685"/>
      <c r="BL46" s="686">
        <f t="shared" ref="BL46:BL52" si="97">SUM(BH46:BK46)</f>
        <v>0</v>
      </c>
      <c r="BM46" s="685">
        <f t="shared" ref="BM46:BM52" si="98">S46*8%</f>
        <v>0</v>
      </c>
      <c r="BN46" s="685">
        <f t="shared" ref="BN46:BN52" si="99">S46*1.5%</f>
        <v>0</v>
      </c>
      <c r="BO46" s="685">
        <f t="shared" ref="BO46:BO52" si="100">S46*1%</f>
        <v>0</v>
      </c>
      <c r="BP46" s="685"/>
      <c r="BQ46" s="686">
        <f t="shared" ref="BQ46:BQ52" si="101">SUM(BM46:BP46)</f>
        <v>0</v>
      </c>
      <c r="BR46" s="835"/>
      <c r="BS46" s="832"/>
      <c r="BT46" s="836"/>
      <c r="BU46" s="832"/>
      <c r="BV46" s="837"/>
      <c r="BW46" s="832"/>
      <c r="BX46" s="832"/>
      <c r="BY46" s="838"/>
      <c r="BZ46" s="832"/>
      <c r="CA46" s="833"/>
      <c r="CB46" s="839"/>
      <c r="CC46" s="837"/>
      <c r="CD46" s="727"/>
      <c r="CE46" s="840">
        <f>CB46+CC46-CD46</f>
        <v>0</v>
      </c>
      <c r="CF46" s="841"/>
      <c r="CG46" s="629"/>
      <c r="CH46" s="842"/>
      <c r="CI46" s="843"/>
      <c r="CJ46" s="675"/>
      <c r="CK46" s="732">
        <v>9</v>
      </c>
      <c r="CL46" s="715"/>
      <c r="CM46" s="844"/>
      <c r="CN46" s="844"/>
      <c r="CO46" s="844"/>
      <c r="CP46" s="845"/>
      <c r="CQ46" s="846"/>
      <c r="CR46" s="845"/>
      <c r="CS46" s="847"/>
      <c r="CT46" s="847"/>
      <c r="CU46" s="847"/>
      <c r="CV46" s="848"/>
      <c r="CW46" s="848"/>
      <c r="CX46" s="848"/>
      <c r="CY46" s="788">
        <f>IF(CX46&gt;0,CX46,IF(CW46&gt;0,CW46,6000000))</f>
        <v>6000000</v>
      </c>
      <c r="CZ46" s="849"/>
      <c r="DA46" s="850"/>
      <c r="DB46" s="417"/>
      <c r="DC46" s="849"/>
      <c r="DE46" s="646"/>
      <c r="DF46" s="852"/>
      <c r="DG46" s="715"/>
    </row>
    <row r="47" spans="1:111" s="487" customFormat="1" ht="25.5" customHeight="1" thickBot="1">
      <c r="A47" s="705">
        <v>40</v>
      </c>
      <c r="B47" s="666">
        <v>7</v>
      </c>
      <c r="C47" s="1051" t="s">
        <v>264</v>
      </c>
      <c r="D47" s="772" t="s">
        <v>265</v>
      </c>
      <c r="E47" s="708" t="str">
        <f t="shared" ref="E47:E51" si="102">IF(OR(G47="CHT",G47="DSBC"),"HĐLĐ",IF(OR(G47="DSTV",G47="Q.CHT"),"HĐTV","HĐCTV"))</f>
        <v>HĐLĐ</v>
      </c>
      <c r="F47" s="793" t="s">
        <v>263</v>
      </c>
      <c r="G47" s="709" t="s">
        <v>119</v>
      </c>
      <c r="H47" s="773" t="s">
        <v>266</v>
      </c>
      <c r="I47" s="1179" t="s">
        <v>267</v>
      </c>
      <c r="J47" s="774" t="s">
        <v>268</v>
      </c>
      <c r="K47" s="673">
        <v>28</v>
      </c>
      <c r="L47" s="988">
        <v>29</v>
      </c>
      <c r="M47" s="989">
        <v>18.21</v>
      </c>
      <c r="N47" s="1047">
        <v>234.97</v>
      </c>
      <c r="O47" s="1048">
        <v>8</v>
      </c>
      <c r="P47" s="853"/>
      <c r="Q47" s="827"/>
      <c r="R47" s="854"/>
      <c r="S47" s="675">
        <f t="shared" si="1"/>
        <v>5310000</v>
      </c>
      <c r="T47" s="749">
        <f t="shared" si="22"/>
        <v>500000</v>
      </c>
      <c r="U47" s="853"/>
      <c r="V47" s="853"/>
      <c r="W47" s="853"/>
      <c r="X47" s="853"/>
      <c r="Y47" s="853"/>
      <c r="Z47" s="853"/>
      <c r="AA47" s="776">
        <f>CY47</f>
        <v>6000000</v>
      </c>
      <c r="AB47" s="777">
        <f t="shared" si="91"/>
        <v>6000000</v>
      </c>
      <c r="AC47" s="778">
        <f>IF(E47="HĐTV",AB47*85%,0)</f>
        <v>0</v>
      </c>
      <c r="AD47" s="779">
        <f t="shared" si="92"/>
        <v>6214285.7142857146</v>
      </c>
      <c r="AE47" s="680">
        <f t="shared" si="93"/>
        <v>487767.85714285716</v>
      </c>
      <c r="AF47" s="1211">
        <f t="shared" si="10"/>
        <v>9440758.9285714291</v>
      </c>
      <c r="AG47" s="829">
        <v>0</v>
      </c>
      <c r="AH47" s="829">
        <v>0</v>
      </c>
      <c r="AI47" s="830">
        <v>1500000</v>
      </c>
      <c r="AJ47" s="830"/>
      <c r="AK47" s="830"/>
      <c r="AL47" s="1242">
        <v>1600000</v>
      </c>
      <c r="AM47" s="830">
        <v>0</v>
      </c>
      <c r="AN47" s="830">
        <v>2444050</v>
      </c>
      <c r="AO47" s="1337">
        <v>28709</v>
      </c>
      <c r="AP47" s="1356">
        <v>0</v>
      </c>
      <c r="AQ47" s="1370">
        <v>1080000</v>
      </c>
      <c r="AR47" s="675"/>
      <c r="AS47" s="829">
        <v>0</v>
      </c>
      <c r="AT47" s="829">
        <v>0</v>
      </c>
      <c r="AU47" s="829">
        <v>0</v>
      </c>
      <c r="AV47" s="829"/>
      <c r="AW47" s="715"/>
      <c r="AX47" s="853"/>
      <c r="AY47" s="1052"/>
      <c r="AZ47" s="859"/>
      <c r="BA47" s="829">
        <v>0</v>
      </c>
      <c r="BB47" s="829">
        <v>0</v>
      </c>
      <c r="BC47" s="829">
        <v>0</v>
      </c>
      <c r="BD47" s="829">
        <v>0</v>
      </c>
      <c r="BE47" s="829">
        <v>0</v>
      </c>
      <c r="BF47" s="1050">
        <v>0</v>
      </c>
      <c r="BG47" s="684">
        <f t="shared" si="42"/>
        <v>23295571.5</v>
      </c>
      <c r="BH47" s="685">
        <f t="shared" si="94"/>
        <v>929249.99999999988</v>
      </c>
      <c r="BI47" s="685">
        <f t="shared" si="95"/>
        <v>159300</v>
      </c>
      <c r="BJ47" s="685">
        <f t="shared" si="96"/>
        <v>53100</v>
      </c>
      <c r="BK47" s="685"/>
      <c r="BL47" s="686">
        <f t="shared" si="97"/>
        <v>1141650</v>
      </c>
      <c r="BM47" s="685">
        <f t="shared" si="98"/>
        <v>424800</v>
      </c>
      <c r="BN47" s="685">
        <f t="shared" si="99"/>
        <v>79650</v>
      </c>
      <c r="BO47" s="685">
        <f t="shared" si="100"/>
        <v>53100</v>
      </c>
      <c r="BP47" s="685"/>
      <c r="BQ47" s="686">
        <f t="shared" si="101"/>
        <v>557550</v>
      </c>
      <c r="BR47" s="835">
        <f>AF47</f>
        <v>9440758.9285714291</v>
      </c>
      <c r="BS47" s="832">
        <f>T47+U47+V47+W47</f>
        <v>500000</v>
      </c>
      <c r="BT47" s="836">
        <f t="shared" ref="BT47:BT51" si="103">BG47-BS47-BR47</f>
        <v>13354812.571428571</v>
      </c>
      <c r="BU47" s="832">
        <f>IF(E47="HĐLĐ",15500000,0)</f>
        <v>15500000</v>
      </c>
      <c r="BV47" s="837"/>
      <c r="BW47" s="832">
        <f>BV47*6200000</f>
        <v>0</v>
      </c>
      <c r="BX47" s="832">
        <f t="shared" ref="BX47:BX51" si="104">BQ47</f>
        <v>557550</v>
      </c>
      <c r="BY47" s="838">
        <f>BU47+BW47+BX47</f>
        <v>16057550</v>
      </c>
      <c r="BZ47" s="832">
        <f t="shared" ref="BZ47:BZ51" si="105">IF(BT47-BY47&gt;0,BT47-BY47,0)</f>
        <v>0</v>
      </c>
      <c r="CA47" s="833">
        <f>IF(AND(OR($E47="HĐTV",$E47="HĐCTV"),$BZ47&lt;2000000),0,IF(OR($E47="HĐTV",$E47="HĐCTV"),$BZ47*10%,ROUND(IF($BZ47&lt;=10000000,$BZ47*5%,IF($BZ47&lt;=30000000,$BZ47*10%-500000,IF($BZ47&lt;=60000000,$BZ47*20%-3500000,IF($BZ47&lt;=100000000,$BZ47*30%-9500000,$BZ47*35%-14500000)))),0)))</f>
        <v>0</v>
      </c>
      <c r="CB47" s="839">
        <f t="shared" ref="CB47:CB51" si="106">ROUND(BG47-BQ47-CA47,0)</f>
        <v>22738022</v>
      </c>
      <c r="CC47" s="837"/>
      <c r="CD47" s="727"/>
      <c r="CE47" s="840">
        <f>CB47+CC47-CD47</f>
        <v>22738022</v>
      </c>
      <c r="CF47" s="841">
        <f>CE47-CG47</f>
        <v>0</v>
      </c>
      <c r="CG47" s="629">
        <f t="shared" ref="CG47:CG51" si="107">CE47</f>
        <v>22738022</v>
      </c>
      <c r="CH47" s="842"/>
      <c r="CI47" s="843" t="str">
        <f>VLOOKUP($C47,[5]Sheet1!$C$5:$K$139,9,0)</f>
        <v>nguyet.tran@medigoapp.com</v>
      </c>
      <c r="CJ47" s="675">
        <f>VLOOKUP(D47,[1]CNT!$C$6:$AP$113,40,0)</f>
        <v>0</v>
      </c>
      <c r="CK47" s="732">
        <v>2</v>
      </c>
      <c r="CL47" s="715"/>
      <c r="CM47" s="844">
        <v>13</v>
      </c>
      <c r="CN47" s="844">
        <v>3</v>
      </c>
      <c r="CO47" s="844">
        <v>2026</v>
      </c>
      <c r="CP47" s="845">
        <f>IF((($CO$8-CO47)*12)+($CN$8-CN47)&gt;=12,((($CO$8-CO47)*12)+($CN$8-CN47))-1,0)</f>
        <v>0</v>
      </c>
      <c r="CQ47" s="846">
        <f>IF(CP47&lt;12,(($CQ$8-CO47)*12)+($CP$8-CN47),0)</f>
        <v>2</v>
      </c>
      <c r="CR47" s="845">
        <f>IF(OR(CP47&gt;12,CP47=12),((CP47-(CS47*12))+((($CQ$8-2024)*12)+($CP$8-4)))+1,0)</f>
        <v>0</v>
      </c>
      <c r="CS47" s="847">
        <f>IF(OR(CP47&gt;12,CP47=12),ROUNDDOWN(CP47/12,0),0)</f>
        <v>0</v>
      </c>
      <c r="CT47" s="847">
        <f>IF(CQ47&gt;11,ROUNDDOWN(CQ47/12,0),0)</f>
        <v>0</v>
      </c>
      <c r="CU47" s="847">
        <f>IF(CR47&gt;11,ROUNDDOWN(CR47/12,0),0)</f>
        <v>0</v>
      </c>
      <c r="CV47" s="848">
        <f>IF(CP47=0,0,6000000*1.07^CS47)</f>
        <v>0</v>
      </c>
      <c r="CW47" s="848">
        <f>IF(CT47&lt;2,0,6000000+(CT47-1)*500000)</f>
        <v>0</v>
      </c>
      <c r="CX47" s="848">
        <f>IF(CU47=0,CV47,IF(CU47&lt;1,0,CV47+CU47*500000))</f>
        <v>0</v>
      </c>
      <c r="CY47" s="788">
        <v>6000000</v>
      </c>
      <c r="CZ47" s="849"/>
      <c r="DA47" s="850">
        <f>CJ47</f>
        <v>0</v>
      </c>
      <c r="DB47" s="417"/>
      <c r="DC47" s="851"/>
      <c r="DE47" s="646"/>
      <c r="DF47" s="852">
        <f>VLOOKUP($D47,'[2]Med Service'!$D$11:$DI$87,110,0)</f>
        <v>0</v>
      </c>
      <c r="DG47" s="715" t="str">
        <f>VLOOKUP($D47,'[3]BẢNG LƯƠNG'!$C$3:$AH$102,32,0)</f>
        <v/>
      </c>
    </row>
    <row r="48" spans="1:111" s="488" customFormat="1" ht="25.5" customHeight="1" thickBot="1">
      <c r="A48" s="705">
        <v>35</v>
      </c>
      <c r="B48" s="666">
        <v>7</v>
      </c>
      <c r="C48" s="1051" t="s">
        <v>271</v>
      </c>
      <c r="D48" s="772" t="s">
        <v>272</v>
      </c>
      <c r="E48" s="708" t="str">
        <f t="shared" si="102"/>
        <v>HĐTV</v>
      </c>
      <c r="F48" s="793" t="s">
        <v>263</v>
      </c>
      <c r="G48" s="709" t="s">
        <v>133</v>
      </c>
      <c r="H48" s="1178" t="s">
        <v>273</v>
      </c>
      <c r="I48" s="774" t="s">
        <v>274</v>
      </c>
      <c r="J48" s="774" t="s">
        <v>240</v>
      </c>
      <c r="K48" s="673">
        <v>28</v>
      </c>
      <c r="L48" s="988">
        <v>5</v>
      </c>
      <c r="M48" s="989">
        <v>20.11</v>
      </c>
      <c r="N48" s="1047">
        <v>40.07</v>
      </c>
      <c r="O48" s="1048">
        <v>0</v>
      </c>
      <c r="P48" s="853"/>
      <c r="Q48" s="827"/>
      <c r="R48" s="854"/>
      <c r="S48" s="675">
        <f t="shared" si="1"/>
        <v>0</v>
      </c>
      <c r="T48" s="749">
        <f t="shared" si="22"/>
        <v>89285.71428571429</v>
      </c>
      <c r="U48" s="853"/>
      <c r="V48" s="828"/>
      <c r="W48" s="853"/>
      <c r="X48" s="853"/>
      <c r="Y48" s="853"/>
      <c r="Z48" s="853"/>
      <c r="AA48" s="855">
        <v>6000000</v>
      </c>
      <c r="AB48" s="856">
        <f t="shared" si="91"/>
        <v>6000000</v>
      </c>
      <c r="AC48" s="857">
        <v>6000000</v>
      </c>
      <c r="AD48" s="858">
        <f t="shared" si="92"/>
        <v>1071428.5714285714</v>
      </c>
      <c r="AE48" s="680">
        <f t="shared" si="93"/>
        <v>538660.71428571432</v>
      </c>
      <c r="AF48" s="1211">
        <f t="shared" si="10"/>
        <v>1609955.357142857</v>
      </c>
      <c r="AG48" s="829">
        <v>0</v>
      </c>
      <c r="AH48" s="829">
        <v>0</v>
      </c>
      <c r="AI48" s="830">
        <v>267857</v>
      </c>
      <c r="AJ48" s="830"/>
      <c r="AK48" s="830"/>
      <c r="AL48" s="1242">
        <v>533333</v>
      </c>
      <c r="AM48" s="830">
        <v>0</v>
      </c>
      <c r="AN48" s="830">
        <v>354690</v>
      </c>
      <c r="AO48" s="1337">
        <v>1690</v>
      </c>
      <c r="AP48" s="1356">
        <v>0</v>
      </c>
      <c r="AQ48" s="1337">
        <v>0</v>
      </c>
      <c r="AR48" s="675"/>
      <c r="AS48" s="829">
        <v>0</v>
      </c>
      <c r="AT48" s="829">
        <v>0</v>
      </c>
      <c r="AU48" s="829">
        <v>0</v>
      </c>
      <c r="AV48" s="829"/>
      <c r="AW48" s="715"/>
      <c r="AX48" s="853"/>
      <c r="AY48" s="780"/>
      <c r="AZ48" s="859"/>
      <c r="BA48" s="829">
        <v>0</v>
      </c>
      <c r="BB48" s="829">
        <v>0</v>
      </c>
      <c r="BC48" s="829">
        <v>100000</v>
      </c>
      <c r="BD48" s="829">
        <v>0</v>
      </c>
      <c r="BE48" s="829">
        <v>0</v>
      </c>
      <c r="BF48" s="1050">
        <v>0</v>
      </c>
      <c r="BG48" s="684">
        <f t="shared" si="42"/>
        <v>4366900.3571428573</v>
      </c>
      <c r="BH48" s="685">
        <f t="shared" si="94"/>
        <v>0</v>
      </c>
      <c r="BI48" s="685">
        <f t="shared" si="95"/>
        <v>0</v>
      </c>
      <c r="BJ48" s="685">
        <f t="shared" si="96"/>
        <v>0</v>
      </c>
      <c r="BK48" s="685"/>
      <c r="BL48" s="686">
        <f t="shared" si="97"/>
        <v>0</v>
      </c>
      <c r="BM48" s="685">
        <f t="shared" si="98"/>
        <v>0</v>
      </c>
      <c r="BN48" s="685">
        <f t="shared" si="99"/>
        <v>0</v>
      </c>
      <c r="BO48" s="685">
        <f t="shared" si="100"/>
        <v>0</v>
      </c>
      <c r="BP48" s="685"/>
      <c r="BQ48" s="686">
        <f t="shared" si="101"/>
        <v>0</v>
      </c>
      <c r="BR48" s="835">
        <f>AF48</f>
        <v>1609955.357142857</v>
      </c>
      <c r="BS48" s="832">
        <f>T48+U48+V48+W48</f>
        <v>89285.71428571429</v>
      </c>
      <c r="BT48" s="836">
        <f t="shared" si="103"/>
        <v>2667659.2857142854</v>
      </c>
      <c r="BU48" s="860">
        <f>IF(E48="HĐLĐ",15500000,0)</f>
        <v>0</v>
      </c>
      <c r="BV48" s="837"/>
      <c r="BW48" s="832"/>
      <c r="BX48" s="858">
        <f t="shared" si="104"/>
        <v>0</v>
      </c>
      <c r="BY48" s="861">
        <f>BU48+BW48+BX48</f>
        <v>0</v>
      </c>
      <c r="BZ48" s="858">
        <f t="shared" si="105"/>
        <v>2667659.2857142854</v>
      </c>
      <c r="CA48" s="862">
        <f>IF(AND(OR($E48="HĐTV",$E48="HĐCTV"),$BZ48&lt;2000000),0,IF(OR($E48="HĐTV",$E48="HĐCTV"),$BZ48*10%,ROUND(IF($BZ48&lt;=10000000,$BZ48*5%,IF($BZ48&lt;=30000000,$BZ48*10%-500000,IF($BZ48&lt;=60000000,$BZ48*20%-3500000,IF($BZ48&lt;=100000000,$BZ48*30%-9500000,$BZ48*35%-14500000)))),0)))</f>
        <v>266765.92857142858</v>
      </c>
      <c r="CB48" s="863">
        <f t="shared" si="106"/>
        <v>4100134</v>
      </c>
      <c r="CC48" s="837"/>
      <c r="CD48" s="727"/>
      <c r="CE48" s="840">
        <f t="shared" ref="CE48:CE52" si="108">CB48+CC48-CD48</f>
        <v>4100134</v>
      </c>
      <c r="CF48" s="865">
        <f>CE48-CG48</f>
        <v>0</v>
      </c>
      <c r="CG48" s="629">
        <f t="shared" si="107"/>
        <v>4100134</v>
      </c>
      <c r="CH48" s="842"/>
      <c r="CI48" s="843" t="s">
        <v>275</v>
      </c>
      <c r="CJ48" s="866"/>
      <c r="CK48" s="732">
        <v>11</v>
      </c>
      <c r="CL48" s="715"/>
      <c r="CM48" s="844"/>
      <c r="CN48" s="844"/>
      <c r="CO48" s="844"/>
      <c r="CP48" s="845"/>
      <c r="CQ48" s="846"/>
      <c r="CR48" s="845"/>
      <c r="CS48" s="847"/>
      <c r="CT48" s="847"/>
      <c r="CU48" s="847"/>
      <c r="CV48" s="848"/>
      <c r="CW48" s="848"/>
      <c r="CX48" s="848"/>
      <c r="CY48" s="788">
        <f>IF(CX48&gt;0,CX48,IF(CW48&gt;0,CW48,6000000))</f>
        <v>6000000</v>
      </c>
      <c r="CZ48" s="849"/>
      <c r="DA48" s="850"/>
      <c r="DB48" s="466" t="s">
        <v>276</v>
      </c>
      <c r="DC48" s="849"/>
      <c r="DE48" s="646"/>
      <c r="DF48" s="852"/>
      <c r="DG48" s="715"/>
    </row>
    <row r="49" spans="1:111" s="488" customFormat="1" ht="25.5" customHeight="1" thickBot="1">
      <c r="A49" s="705">
        <v>32</v>
      </c>
      <c r="B49" s="666">
        <v>7</v>
      </c>
      <c r="C49" s="822" t="s">
        <v>277</v>
      </c>
      <c r="D49" s="772" t="s">
        <v>278</v>
      </c>
      <c r="E49" s="708" t="str">
        <f>IF(OR(G49="CHT",G49="DSBC"),"HĐLĐ",IF(OR(G49="DSTV",G49="Q.CHT"),"HĐTV","HĐCTV"))</f>
        <v>HĐTV</v>
      </c>
      <c r="F49" s="793" t="s">
        <v>263</v>
      </c>
      <c r="G49" s="1209" t="s">
        <v>133</v>
      </c>
      <c r="H49" s="1178" t="s">
        <v>255</v>
      </c>
      <c r="I49" s="1179" t="s">
        <v>279</v>
      </c>
      <c r="J49" s="774" t="s">
        <v>121</v>
      </c>
      <c r="K49" s="673">
        <v>28</v>
      </c>
      <c r="L49" s="988">
        <v>30</v>
      </c>
      <c r="M49" s="989">
        <v>306.98</v>
      </c>
      <c r="N49" s="1047">
        <v>0</v>
      </c>
      <c r="O49" s="1048">
        <v>16</v>
      </c>
      <c r="P49" s="853"/>
      <c r="Q49" s="827"/>
      <c r="R49" s="854"/>
      <c r="S49" s="675">
        <f t="shared" si="1"/>
        <v>0</v>
      </c>
      <c r="T49" s="749">
        <f t="shared" si="22"/>
        <v>500000</v>
      </c>
      <c r="U49" s="853"/>
      <c r="V49" s="828"/>
      <c r="W49" s="853"/>
      <c r="X49" s="853"/>
      <c r="Y49" s="853"/>
      <c r="Z49" s="853"/>
      <c r="AA49" s="855">
        <v>6000000</v>
      </c>
      <c r="AB49" s="856">
        <f t="shared" si="91"/>
        <v>6000000</v>
      </c>
      <c r="AC49" s="857">
        <v>6000000</v>
      </c>
      <c r="AD49" s="858">
        <f t="shared" si="92"/>
        <v>6428571.4285714291</v>
      </c>
      <c r="AE49" s="680">
        <f t="shared" si="93"/>
        <v>8222678.5714285718</v>
      </c>
      <c r="AF49" s="1211">
        <f t="shared" si="10"/>
        <v>0</v>
      </c>
      <c r="AG49" s="829">
        <v>0</v>
      </c>
      <c r="AH49" s="829">
        <v>0</v>
      </c>
      <c r="AI49" s="829">
        <v>0</v>
      </c>
      <c r="AJ49" s="829"/>
      <c r="AK49" s="829"/>
      <c r="AL49" s="1242">
        <v>1000000</v>
      </c>
      <c r="AM49" s="830">
        <v>0</v>
      </c>
      <c r="AN49" s="830">
        <v>857800</v>
      </c>
      <c r="AO49" s="1337">
        <v>46354</v>
      </c>
      <c r="AP49" s="1356">
        <v>0</v>
      </c>
      <c r="AQ49" s="1337">
        <v>115000</v>
      </c>
      <c r="AR49" s="675"/>
      <c r="AS49" s="829">
        <v>0</v>
      </c>
      <c r="AT49" s="829">
        <v>0</v>
      </c>
      <c r="AU49" s="821">
        <v>0</v>
      </c>
      <c r="AV49" s="821"/>
      <c r="AW49" s="715"/>
      <c r="AX49" s="853"/>
      <c r="AY49" s="780"/>
      <c r="AZ49" s="859"/>
      <c r="BA49" s="829">
        <v>0</v>
      </c>
      <c r="BB49" s="829">
        <v>0</v>
      </c>
      <c r="BC49" s="829">
        <v>0</v>
      </c>
      <c r="BD49" s="829">
        <v>0</v>
      </c>
      <c r="BE49" s="868">
        <v>255000</v>
      </c>
      <c r="BF49" s="1050">
        <v>0</v>
      </c>
      <c r="BG49" s="684">
        <f t="shared" si="42"/>
        <v>16915404</v>
      </c>
      <c r="BH49" s="685">
        <f t="shared" si="94"/>
        <v>0</v>
      </c>
      <c r="BI49" s="685">
        <f t="shared" si="95"/>
        <v>0</v>
      </c>
      <c r="BJ49" s="685">
        <f t="shared" si="96"/>
        <v>0</v>
      </c>
      <c r="BK49" s="685"/>
      <c r="BL49" s="686">
        <f t="shared" si="97"/>
        <v>0</v>
      </c>
      <c r="BM49" s="685">
        <f t="shared" si="98"/>
        <v>0</v>
      </c>
      <c r="BN49" s="685">
        <f t="shared" si="99"/>
        <v>0</v>
      </c>
      <c r="BO49" s="685">
        <f t="shared" si="100"/>
        <v>0</v>
      </c>
      <c r="BP49" s="685"/>
      <c r="BQ49" s="686">
        <f t="shared" si="101"/>
        <v>0</v>
      </c>
      <c r="BR49" s="835">
        <f>AF49</f>
        <v>0</v>
      </c>
      <c r="BS49" s="832">
        <f>T49+U49+V49+W49</f>
        <v>500000</v>
      </c>
      <c r="BT49" s="836">
        <f t="shared" si="103"/>
        <v>16415404</v>
      </c>
      <c r="BU49" s="860">
        <f>IF(E49="HĐLĐ",15500000,0)</f>
        <v>0</v>
      </c>
      <c r="BV49" s="837"/>
      <c r="BW49" s="832"/>
      <c r="BX49" s="858">
        <f t="shared" si="104"/>
        <v>0</v>
      </c>
      <c r="BY49" s="861">
        <f t="shared" ref="BY49" si="109">BU49+BW49+BX49</f>
        <v>0</v>
      </c>
      <c r="BZ49" s="858">
        <f t="shared" si="105"/>
        <v>16415404</v>
      </c>
      <c r="CA49" s="862">
        <f>IF(AND(OR($E49="HĐTV",$E49="HĐCTV"),$BZ49&lt;2000000),0,IF(OR($E49="HĐTV",$E49="HĐCTV"),$BZ49*10%,ROUND(IF($BZ49&lt;=10000000,$BZ49*5%,IF($BZ49&lt;=30000000,$BZ49*10%-500000,IF($BZ49&lt;=60000000,$BZ49*20%-3500000,IF($BZ49&lt;=100000000,$BZ49*30%-9500000,$BZ49*35%-14500000)))),0)))</f>
        <v>1641540.4000000001</v>
      </c>
      <c r="CB49" s="863">
        <f t="shared" si="106"/>
        <v>15273864</v>
      </c>
      <c r="CC49" s="837"/>
      <c r="CD49" s="727"/>
      <c r="CE49" s="840">
        <f t="shared" si="108"/>
        <v>15273864</v>
      </c>
      <c r="CF49" s="865">
        <f t="shared" ref="CF49:CF51" si="110">CE49-CG49</f>
        <v>0</v>
      </c>
      <c r="CG49" s="629">
        <f t="shared" si="107"/>
        <v>15273864</v>
      </c>
      <c r="CH49" s="842"/>
      <c r="CI49" s="843" t="s">
        <v>280</v>
      </c>
      <c r="CJ49" s="866"/>
      <c r="CK49" s="732">
        <v>1</v>
      </c>
      <c r="CL49" s="715"/>
      <c r="CM49" s="844"/>
      <c r="CN49" s="844"/>
      <c r="CO49" s="844"/>
      <c r="CP49" s="845"/>
      <c r="CQ49" s="846"/>
      <c r="CR49" s="845"/>
      <c r="CS49" s="847"/>
      <c r="CT49" s="847"/>
      <c r="CU49" s="847"/>
      <c r="CV49" s="848"/>
      <c r="CW49" s="848"/>
      <c r="CX49" s="848"/>
      <c r="CY49" s="788">
        <f>IF(CX49&gt;0,CX49,IF(CW49&gt;0,CW49,6000000))</f>
        <v>6000000</v>
      </c>
      <c r="CZ49" s="849"/>
      <c r="DA49" s="850"/>
      <c r="DB49" s="466" t="s">
        <v>281</v>
      </c>
      <c r="DC49" s="849"/>
      <c r="DE49" s="646"/>
      <c r="DF49" s="852"/>
      <c r="DG49" s="715"/>
    </row>
    <row r="50" spans="1:111" s="488" customFormat="1" ht="25.5" customHeight="1" thickBot="1">
      <c r="A50" s="705">
        <v>36</v>
      </c>
      <c r="B50" s="666">
        <v>7</v>
      </c>
      <c r="C50" s="1051" t="s">
        <v>253</v>
      </c>
      <c r="D50" s="772" t="s">
        <v>254</v>
      </c>
      <c r="E50" s="708" t="str">
        <f>IF(OR(G50="CHT",G50="DSBC"),"HĐLĐ",IF(OR(G50="DSTV",G50="Q.CHT"),"HĐTV","HĐCTV"))</f>
        <v>HĐTV</v>
      </c>
      <c r="F50" s="793" t="s">
        <v>263</v>
      </c>
      <c r="G50" s="1209" t="s">
        <v>133</v>
      </c>
      <c r="H50" s="1178" t="s">
        <v>255</v>
      </c>
      <c r="I50" s="774" t="s">
        <v>256</v>
      </c>
      <c r="J50" s="774" t="s">
        <v>121</v>
      </c>
      <c r="K50" s="673">
        <v>28</v>
      </c>
      <c r="L50" s="988">
        <v>30</v>
      </c>
      <c r="M50" s="989">
        <v>295.10000000000002</v>
      </c>
      <c r="N50" s="1047">
        <v>7.75</v>
      </c>
      <c r="O50" s="1048">
        <v>16</v>
      </c>
      <c r="P50" s="853"/>
      <c r="Q50" s="827"/>
      <c r="R50" s="854"/>
      <c r="S50" s="675">
        <f t="shared" si="1"/>
        <v>0</v>
      </c>
      <c r="T50" s="749">
        <f t="shared" si="22"/>
        <v>500000</v>
      </c>
      <c r="U50" s="853"/>
      <c r="V50" s="828"/>
      <c r="W50" s="853"/>
      <c r="X50" s="853"/>
      <c r="Y50" s="853"/>
      <c r="Z50" s="853"/>
      <c r="AA50" s="855">
        <v>6000000</v>
      </c>
      <c r="AB50" s="856">
        <f t="shared" si="91"/>
        <v>6000000</v>
      </c>
      <c r="AC50" s="857">
        <v>6000000</v>
      </c>
      <c r="AD50" s="858">
        <f t="shared" si="92"/>
        <v>6428571.4285714291</v>
      </c>
      <c r="AE50" s="680">
        <f t="shared" si="93"/>
        <v>7904464.2857142864</v>
      </c>
      <c r="AF50" s="1211">
        <f t="shared" si="10"/>
        <v>311383.92857142858</v>
      </c>
      <c r="AG50" s="829">
        <v>0</v>
      </c>
      <c r="AH50" s="829">
        <v>0</v>
      </c>
      <c r="AI50" s="829">
        <v>0</v>
      </c>
      <c r="AJ50" s="829"/>
      <c r="AK50" s="829"/>
      <c r="AL50" s="1242">
        <v>1000000</v>
      </c>
      <c r="AM50" s="830">
        <v>0</v>
      </c>
      <c r="AN50" s="830">
        <v>751700</v>
      </c>
      <c r="AO50" s="1337">
        <v>35008</v>
      </c>
      <c r="AP50" s="1356">
        <v>0</v>
      </c>
      <c r="AQ50" s="1337">
        <v>0</v>
      </c>
      <c r="AR50" s="675"/>
      <c r="AS50" s="829">
        <v>0</v>
      </c>
      <c r="AT50" s="829">
        <v>0</v>
      </c>
      <c r="AU50" s="829">
        <v>0</v>
      </c>
      <c r="AV50" s="829"/>
      <c r="AW50" s="715"/>
      <c r="AX50" s="853"/>
      <c r="AY50" s="869">
        <v>100000</v>
      </c>
      <c r="AZ50" s="859"/>
      <c r="BA50" s="829">
        <v>0</v>
      </c>
      <c r="BB50" s="829">
        <v>0</v>
      </c>
      <c r="BC50" s="829">
        <v>0</v>
      </c>
      <c r="BD50" s="829">
        <v>0</v>
      </c>
      <c r="BE50" s="868">
        <v>89000</v>
      </c>
      <c r="BF50" s="1050">
        <v>0</v>
      </c>
      <c r="BG50" s="684">
        <f t="shared" si="42"/>
        <v>16942127.642857146</v>
      </c>
      <c r="BH50" s="685">
        <f t="shared" si="94"/>
        <v>0</v>
      </c>
      <c r="BI50" s="685">
        <f t="shared" si="95"/>
        <v>0</v>
      </c>
      <c r="BJ50" s="685">
        <f t="shared" si="96"/>
        <v>0</v>
      </c>
      <c r="BK50" s="685"/>
      <c r="BL50" s="686">
        <f t="shared" si="97"/>
        <v>0</v>
      </c>
      <c r="BM50" s="685">
        <f t="shared" si="98"/>
        <v>0</v>
      </c>
      <c r="BN50" s="685">
        <f t="shared" si="99"/>
        <v>0</v>
      </c>
      <c r="BO50" s="685">
        <f t="shared" si="100"/>
        <v>0</v>
      </c>
      <c r="BP50" s="685"/>
      <c r="BQ50" s="686">
        <f t="shared" si="101"/>
        <v>0</v>
      </c>
      <c r="BR50" s="835">
        <f>AF50</f>
        <v>311383.92857142858</v>
      </c>
      <c r="BS50" s="832">
        <f>T50+U50+V50+W50</f>
        <v>500000</v>
      </c>
      <c r="BT50" s="836">
        <f t="shared" si="103"/>
        <v>16130743.714285716</v>
      </c>
      <c r="BU50" s="860">
        <f>IF(E50="HĐLĐ",15500000,0)</f>
        <v>0</v>
      </c>
      <c r="BV50" s="837"/>
      <c r="BW50" s="832"/>
      <c r="BX50" s="858">
        <f t="shared" si="104"/>
        <v>0</v>
      </c>
      <c r="BY50" s="861">
        <f t="shared" ref="BY50:BY51" si="111">BU50+BW50+BX50</f>
        <v>0</v>
      </c>
      <c r="BZ50" s="858">
        <f t="shared" si="105"/>
        <v>16130743.714285716</v>
      </c>
      <c r="CA50" s="862">
        <f>IF(AND(OR($E50="HĐTV",$E50="HĐCTV"),$BZ50&lt;2000000),0,IF(OR($E50="HĐTV",$E50="HĐCTV"),$BZ50*10%,ROUND(IF($BZ50&lt;=10000000,$BZ50*5%,IF($BZ50&lt;=30000000,$BZ50*10%-500000,IF($BZ50&lt;=60000000,$BZ50*20%-3500000,IF($BZ50&lt;=100000000,$BZ50*30%-9500000,$BZ50*35%-14500000)))),0)))</f>
        <v>1613074.3714285716</v>
      </c>
      <c r="CB50" s="863">
        <f t="shared" si="106"/>
        <v>15329053</v>
      </c>
      <c r="CC50" s="837"/>
      <c r="CD50" s="727"/>
      <c r="CE50" s="840">
        <f t="shared" si="108"/>
        <v>15329053</v>
      </c>
      <c r="CF50" s="865">
        <f t="shared" si="110"/>
        <v>0</v>
      </c>
      <c r="CG50" s="629">
        <f t="shared" si="107"/>
        <v>15329053</v>
      </c>
      <c r="CH50" s="842"/>
      <c r="CI50" s="843" t="s">
        <v>282</v>
      </c>
      <c r="CJ50" s="866"/>
      <c r="CK50" s="732">
        <v>8</v>
      </c>
      <c r="CL50" s="715"/>
      <c r="CM50" s="844"/>
      <c r="CN50" s="844"/>
      <c r="CO50" s="844"/>
      <c r="CP50" s="845"/>
      <c r="CQ50" s="846"/>
      <c r="CR50" s="845"/>
      <c r="CS50" s="847"/>
      <c r="CT50" s="847"/>
      <c r="CU50" s="847"/>
      <c r="CV50" s="848"/>
      <c r="CW50" s="848"/>
      <c r="CX50" s="848"/>
      <c r="CY50" s="788">
        <f>IF(CX50&gt;0,CX50,IF(CW50&gt;0,CW50,6000000))</f>
        <v>6000000</v>
      </c>
      <c r="CZ50" s="849"/>
      <c r="DA50" s="850"/>
      <c r="DB50" s="466" t="s">
        <v>283</v>
      </c>
      <c r="DC50" s="849"/>
      <c r="DE50" s="646"/>
      <c r="DF50" s="852"/>
      <c r="DG50" s="715"/>
    </row>
    <row r="51" spans="1:111" s="494" customFormat="1" ht="25.5" customHeight="1" thickBot="1">
      <c r="A51" s="665">
        <v>38</v>
      </c>
      <c r="B51" s="983">
        <v>7</v>
      </c>
      <c r="C51" s="1055" t="s">
        <v>216</v>
      </c>
      <c r="D51" s="985" t="s">
        <v>217</v>
      </c>
      <c r="E51" s="665" t="str">
        <f t="shared" si="102"/>
        <v>HĐLĐ</v>
      </c>
      <c r="F51" s="793" t="s">
        <v>263</v>
      </c>
      <c r="G51" s="670" t="s">
        <v>119</v>
      </c>
      <c r="H51" s="986" t="s">
        <v>218</v>
      </c>
      <c r="I51" s="987" t="s">
        <v>219</v>
      </c>
      <c r="J51" s="987" t="s">
        <v>220</v>
      </c>
      <c r="K51" s="673">
        <v>28</v>
      </c>
      <c r="L51" s="988">
        <v>16</v>
      </c>
      <c r="M51" s="989">
        <v>108.24</v>
      </c>
      <c r="N51" s="1047">
        <v>7.08</v>
      </c>
      <c r="O51" s="1048">
        <v>0</v>
      </c>
      <c r="P51" s="675"/>
      <c r="Q51" s="1056"/>
      <c r="R51" s="675"/>
      <c r="S51" s="675">
        <f t="shared" si="1"/>
        <v>5310000</v>
      </c>
      <c r="T51" s="749"/>
      <c r="U51" s="675"/>
      <c r="V51" s="1057"/>
      <c r="W51" s="675"/>
      <c r="X51" s="675"/>
      <c r="Y51" s="675"/>
      <c r="Z51" s="675"/>
      <c r="AA51" s="776">
        <f>CY51</f>
        <v>6000000</v>
      </c>
      <c r="AB51" s="777">
        <f t="shared" si="91"/>
        <v>6000000</v>
      </c>
      <c r="AC51" s="778">
        <f>IF(E51="HĐTV",AB51*85%,0)</f>
        <v>0</v>
      </c>
      <c r="AD51" s="779">
        <f t="shared" si="92"/>
        <v>3428571.4285714286</v>
      </c>
      <c r="AE51" s="680">
        <f t="shared" si="93"/>
        <v>2899285.7142857141</v>
      </c>
      <c r="AF51" s="1211">
        <f t="shared" si="10"/>
        <v>284464.28571428574</v>
      </c>
      <c r="AG51" s="829">
        <v>0</v>
      </c>
      <c r="AH51" s="829">
        <v>0</v>
      </c>
      <c r="AI51" s="829">
        <v>0</v>
      </c>
      <c r="AJ51" s="829">
        <v>1500000</v>
      </c>
      <c r="AK51" s="829">
        <v>2000000</v>
      </c>
      <c r="AL51" s="830">
        <v>0</v>
      </c>
      <c r="AM51" s="830">
        <v>0</v>
      </c>
      <c r="AN51" s="830">
        <v>0</v>
      </c>
      <c r="AO51" s="1337">
        <v>15362</v>
      </c>
      <c r="AP51" s="1356">
        <v>0</v>
      </c>
      <c r="AQ51" s="1337">
        <v>0</v>
      </c>
      <c r="AR51" s="675"/>
      <c r="AS51" s="829">
        <v>0</v>
      </c>
      <c r="AT51" s="829">
        <v>0</v>
      </c>
      <c r="AU51" s="829">
        <v>0</v>
      </c>
      <c r="AV51" s="829"/>
      <c r="AW51" s="675"/>
      <c r="AX51" s="675"/>
      <c r="AY51" s="1058"/>
      <c r="AZ51" s="675"/>
      <c r="BA51" s="829">
        <v>0</v>
      </c>
      <c r="BB51" s="829">
        <v>0</v>
      </c>
      <c r="BC51" s="829">
        <v>0</v>
      </c>
      <c r="BD51" s="829">
        <v>0</v>
      </c>
      <c r="BE51" s="829">
        <v>0</v>
      </c>
      <c r="BF51" s="1050">
        <v>0</v>
      </c>
      <c r="BG51" s="684">
        <f t="shared" si="42"/>
        <v>10127683.428571429</v>
      </c>
      <c r="BH51" s="685">
        <f t="shared" si="94"/>
        <v>929249.99999999988</v>
      </c>
      <c r="BI51" s="685">
        <f t="shared" si="95"/>
        <v>159300</v>
      </c>
      <c r="BJ51" s="685">
        <f t="shared" si="96"/>
        <v>53100</v>
      </c>
      <c r="BK51" s="685"/>
      <c r="BL51" s="686">
        <f t="shared" si="97"/>
        <v>1141650</v>
      </c>
      <c r="BM51" s="685">
        <f t="shared" si="98"/>
        <v>424800</v>
      </c>
      <c r="BN51" s="685">
        <f t="shared" si="99"/>
        <v>79650</v>
      </c>
      <c r="BO51" s="685">
        <f t="shared" si="100"/>
        <v>53100</v>
      </c>
      <c r="BP51" s="685"/>
      <c r="BQ51" s="686">
        <f t="shared" si="101"/>
        <v>557550</v>
      </c>
      <c r="BR51" s="835">
        <f>AF51</f>
        <v>284464.28571428574</v>
      </c>
      <c r="BS51" s="999">
        <f>T51+U51+V51+W51</f>
        <v>0</v>
      </c>
      <c r="BT51" s="836">
        <f t="shared" si="103"/>
        <v>9843219.1428571437</v>
      </c>
      <c r="BU51" s="1059">
        <v>4214912.92857143</v>
      </c>
      <c r="BV51" s="1000"/>
      <c r="BW51" s="999">
        <f>BV51*6200000</f>
        <v>0</v>
      </c>
      <c r="BX51" s="999">
        <f t="shared" si="104"/>
        <v>557550</v>
      </c>
      <c r="BY51" s="1001">
        <f t="shared" si="111"/>
        <v>4772462.92857143</v>
      </c>
      <c r="BZ51" s="999">
        <f t="shared" si="105"/>
        <v>5070756.2142857136</v>
      </c>
      <c r="CA51" s="999">
        <f>IF(AND(OR($E51="HĐTV",$E51="HĐCTV"),$BZ51&lt;2000000),0,IF(OR($E51="HĐTV",$E51="HĐCTV"),$BZ51*10%,ROUND(IF($BZ51&lt;=10000000,$BZ51*5%,IF($BZ51&lt;=30000000,$BZ51*10%-500000,IF($BZ51&lt;=60000000,$BZ51*20%-3500000,IF($BZ51&lt;=100000000,$BZ51*30%-9500000,$BZ51*35%-14500000)))),0)))</f>
        <v>253538</v>
      </c>
      <c r="CB51" s="1002">
        <f t="shared" si="106"/>
        <v>9316595</v>
      </c>
      <c r="CC51" s="1000"/>
      <c r="CD51" s="692"/>
      <c r="CE51" s="840">
        <f t="shared" si="108"/>
        <v>9316595</v>
      </c>
      <c r="CF51" s="1004">
        <f t="shared" si="110"/>
        <v>0</v>
      </c>
      <c r="CG51" s="629">
        <f t="shared" si="107"/>
        <v>9316595</v>
      </c>
      <c r="CH51" s="842"/>
      <c r="CI51" s="1017" t="str">
        <f>VLOOKUP($C51,[5]Sheet1!$C$5:$K$139,9,0)</f>
        <v>tai.phan@medigoapp.com</v>
      </c>
      <c r="CJ51" s="675">
        <f>VLOOKUP(D51,[1]CNT!$C$6:$AP$113,40,0)</f>
        <v>0</v>
      </c>
      <c r="CK51" s="698">
        <v>4</v>
      </c>
      <c r="CL51" s="675">
        <f>VLOOKUP(D51,[1]CNT!C25:AJ29,15,0)</f>
        <v>0</v>
      </c>
      <c r="CM51" s="1006">
        <v>26</v>
      </c>
      <c r="CN51" s="1006">
        <v>1</v>
      </c>
      <c r="CO51" s="1006">
        <v>2026</v>
      </c>
      <c r="CP51" s="1007">
        <f>IF((($CO$8-CO51)*12)+($CN$8-CN51)&gt;=12,((($CO$8-CO51)*12)+($CN$8-CN51))-1,0)</f>
        <v>0</v>
      </c>
      <c r="CQ51" s="1008">
        <f>IF(CP51&lt;12,(($CQ$8-CO51)*12)+($CP$8-CN51),0)</f>
        <v>4</v>
      </c>
      <c r="CR51" s="1007">
        <f>IF(OR(CP51&gt;12,CP51=12),((CP51-(CS51*12))+((($CQ$8-2024)*12)+($CP$8-4)))+1,0)</f>
        <v>0</v>
      </c>
      <c r="CS51" s="1009">
        <f>IF(OR(CP51&gt;12,CP51=12),ROUNDDOWN(CP51/12,0),0)</f>
        <v>0</v>
      </c>
      <c r="CT51" s="1009">
        <f>IF(CQ51&gt;11,ROUNDDOWN(CQ51/12,0),0)</f>
        <v>0</v>
      </c>
      <c r="CU51" s="1009">
        <f>IF(CR51&gt;11,ROUNDDOWN(CR51/12,0),0)</f>
        <v>0</v>
      </c>
      <c r="CV51" s="1010">
        <f>IF(CP51=0,0,6000000*1.07^CS51)</f>
        <v>0</v>
      </c>
      <c r="CW51" s="1010">
        <f>IF(CT51&lt;2,0,6000000+(CT51-1)*500000)</f>
        <v>0</v>
      </c>
      <c r="CX51" s="1010">
        <f>IF(CU51=0,CV51,IF(CU51&lt;1,0,CV51+CU51*500000))</f>
        <v>0</v>
      </c>
      <c r="CY51" s="1011">
        <v>6000000</v>
      </c>
      <c r="CZ51" s="1012"/>
      <c r="DA51" s="1018">
        <f>CJ51</f>
        <v>0</v>
      </c>
      <c r="DB51" s="417"/>
      <c r="DC51" s="1019"/>
      <c r="DE51" s="1014"/>
      <c r="DF51" s="852"/>
      <c r="DG51" s="675" t="str">
        <f>VLOOKUP($D51,'[3]BẢNG LƯƠNG'!$C$3:$AH$102,32,0)</f>
        <v/>
      </c>
    </row>
    <row r="52" spans="1:111" s="487" customFormat="1" ht="25.5" customHeight="1" thickBot="1">
      <c r="A52" s="705"/>
      <c r="B52" s="666"/>
      <c r="C52" s="1060" t="s">
        <v>284</v>
      </c>
      <c r="D52" s="1061" t="s">
        <v>285</v>
      </c>
      <c r="E52" s="708" t="str">
        <f>IF(OR(G52="CHT",G52="DSBC"),"HĐLĐ",IF(OR(G52="DSTV",G52="Q.CHT"),"HĐTV","HĐCTV"))</f>
        <v>HĐCTV</v>
      </c>
      <c r="F52" s="793" t="s">
        <v>263</v>
      </c>
      <c r="G52" s="1203" t="s">
        <v>2006</v>
      </c>
      <c r="H52" s="1182" t="s">
        <v>287</v>
      </c>
      <c r="I52" s="1183" t="s">
        <v>288</v>
      </c>
      <c r="J52" s="294" t="s">
        <v>289</v>
      </c>
      <c r="K52" s="673">
        <v>28</v>
      </c>
      <c r="L52" s="988">
        <v>1</v>
      </c>
      <c r="M52" s="989">
        <v>8.25</v>
      </c>
      <c r="N52" s="1047">
        <v>0</v>
      </c>
      <c r="O52" s="1048">
        <v>0</v>
      </c>
      <c r="P52" s="715"/>
      <c r="Q52" s="827"/>
      <c r="R52" s="715"/>
      <c r="S52" s="675">
        <f t="shared" si="1"/>
        <v>0</v>
      </c>
      <c r="T52" s="749">
        <f t="shared" si="22"/>
        <v>17857.142857142859</v>
      </c>
      <c r="U52" s="715"/>
      <c r="V52" s="828"/>
      <c r="W52" s="715"/>
      <c r="X52" s="715"/>
      <c r="Y52" s="715"/>
      <c r="Z52" s="715"/>
      <c r="AA52" s="776">
        <v>3000000</v>
      </c>
      <c r="AB52" s="777">
        <f t="shared" si="91"/>
        <v>3000000</v>
      </c>
      <c r="AC52" s="778">
        <f>IF(E52="HĐTV",AB52*85%,0)</f>
        <v>0</v>
      </c>
      <c r="AD52" s="779">
        <f t="shared" si="92"/>
        <v>107142.85714285714</v>
      </c>
      <c r="AE52" s="680">
        <f t="shared" si="93"/>
        <v>110491.07142857143</v>
      </c>
      <c r="AF52" s="1211">
        <f t="shared" si="10"/>
        <v>0</v>
      </c>
      <c r="AG52" s="829">
        <v>0</v>
      </c>
      <c r="AH52" s="829">
        <v>0</v>
      </c>
      <c r="AI52" s="829">
        <v>0</v>
      </c>
      <c r="AJ52" s="829"/>
      <c r="AK52" s="829"/>
      <c r="AL52" s="830">
        <v>0</v>
      </c>
      <c r="AM52" s="830">
        <v>0</v>
      </c>
      <c r="AN52" s="830">
        <v>0</v>
      </c>
      <c r="AO52" s="1337">
        <v>0</v>
      </c>
      <c r="AP52" s="1356">
        <v>0</v>
      </c>
      <c r="AQ52" s="1337">
        <v>0</v>
      </c>
      <c r="AR52" s="675"/>
      <c r="AS52" s="829">
        <v>0</v>
      </c>
      <c r="AT52" s="829">
        <v>0</v>
      </c>
      <c r="AU52" s="829">
        <v>0</v>
      </c>
      <c r="AV52" s="829"/>
      <c r="AW52" s="715"/>
      <c r="AX52" s="715"/>
      <c r="AY52" s="869">
        <v>100000</v>
      </c>
      <c r="AZ52" s="715"/>
      <c r="BA52" s="829">
        <v>0</v>
      </c>
      <c r="BB52" s="829">
        <v>0</v>
      </c>
      <c r="BC52" s="829">
        <v>0</v>
      </c>
      <c r="BD52" s="829">
        <v>0</v>
      </c>
      <c r="BE52" s="829">
        <v>0</v>
      </c>
      <c r="BF52" s="1050">
        <v>0</v>
      </c>
      <c r="BG52" s="684">
        <f t="shared" si="42"/>
        <v>335491.07142857142</v>
      </c>
      <c r="BH52" s="685">
        <f t="shared" si="94"/>
        <v>0</v>
      </c>
      <c r="BI52" s="685">
        <f t="shared" si="95"/>
        <v>0</v>
      </c>
      <c r="BJ52" s="685">
        <f t="shared" si="96"/>
        <v>0</v>
      </c>
      <c r="BK52" s="685"/>
      <c r="BL52" s="686">
        <f t="shared" si="97"/>
        <v>0</v>
      </c>
      <c r="BM52" s="685">
        <f t="shared" si="98"/>
        <v>0</v>
      </c>
      <c r="BN52" s="685">
        <f t="shared" si="99"/>
        <v>0</v>
      </c>
      <c r="BO52" s="685">
        <f t="shared" si="100"/>
        <v>0</v>
      </c>
      <c r="BP52" s="685"/>
      <c r="BQ52" s="686">
        <f t="shared" si="101"/>
        <v>0</v>
      </c>
      <c r="BR52" s="835"/>
      <c r="BS52" s="832"/>
      <c r="BT52" s="836"/>
      <c r="BU52" s="860"/>
      <c r="BV52" s="837"/>
      <c r="BW52" s="832"/>
      <c r="BX52" s="858"/>
      <c r="BY52" s="861"/>
      <c r="BZ52" s="858"/>
      <c r="CA52" s="862"/>
      <c r="CB52" s="863"/>
      <c r="CC52" s="837"/>
      <c r="CD52" s="727"/>
      <c r="CE52" s="840">
        <f t="shared" si="108"/>
        <v>0</v>
      </c>
      <c r="CF52" s="865"/>
      <c r="CG52" s="629"/>
      <c r="CH52" s="842"/>
      <c r="CI52" s="1005"/>
      <c r="CJ52" s="866"/>
      <c r="CK52" s="732">
        <v>8</v>
      </c>
      <c r="CL52" s="715"/>
      <c r="CM52" s="844"/>
      <c r="CN52" s="844"/>
      <c r="CO52" s="844"/>
      <c r="CP52" s="845"/>
      <c r="CQ52" s="846"/>
      <c r="CR52" s="845"/>
      <c r="CS52" s="847"/>
      <c r="CT52" s="847"/>
      <c r="CU52" s="847"/>
      <c r="CV52" s="848"/>
      <c r="CW52" s="848"/>
      <c r="CX52" s="848"/>
      <c r="CY52" s="788">
        <f>IF(CX52&gt;0,CX52,IF(CW52&gt;0,CW52,6000000))</f>
        <v>6000000</v>
      </c>
      <c r="CZ52" s="849"/>
      <c r="DA52" s="850"/>
      <c r="DB52" s="417"/>
      <c r="DC52" s="851"/>
      <c r="DE52" s="646"/>
      <c r="DF52" s="852"/>
      <c r="DG52" s="715"/>
    </row>
    <row r="53" spans="1:111" s="486" customFormat="1" ht="27" customHeight="1" thickBot="1">
      <c r="A53" s="812"/>
      <c r="B53" s="813"/>
      <c r="C53" s="814"/>
      <c r="D53" s="815"/>
      <c r="E53" s="816"/>
      <c r="F53" s="816"/>
      <c r="G53" s="816"/>
      <c r="H53" s="819"/>
      <c r="I53" s="820"/>
      <c r="J53" s="820"/>
      <c r="K53" s="1327"/>
      <c r="L53" s="821">
        <f t="shared" ref="L53:S53" si="112">SUM(L46:L52)</f>
        <v>135</v>
      </c>
      <c r="M53" s="821">
        <f t="shared" si="112"/>
        <v>757.81000000000006</v>
      </c>
      <c r="N53" s="821">
        <f t="shared" si="112"/>
        <v>483.43999999999994</v>
      </c>
      <c r="O53" s="821">
        <f t="shared" si="112"/>
        <v>40</v>
      </c>
      <c r="P53" s="821">
        <f t="shared" si="112"/>
        <v>0</v>
      </c>
      <c r="Q53" s="821">
        <f t="shared" si="112"/>
        <v>0</v>
      </c>
      <c r="R53" s="821">
        <f t="shared" si="112"/>
        <v>0</v>
      </c>
      <c r="S53" s="821">
        <f t="shared" si="112"/>
        <v>10620000</v>
      </c>
      <c r="T53" s="1329"/>
      <c r="U53" s="821">
        <f t="shared" ref="U53:AD53" si="113">SUM(U46:U52)</f>
        <v>0</v>
      </c>
      <c r="V53" s="821">
        <f t="shared" si="113"/>
        <v>0</v>
      </c>
      <c r="W53" s="821">
        <f t="shared" si="113"/>
        <v>0</v>
      </c>
      <c r="X53" s="821">
        <f t="shared" si="113"/>
        <v>0</v>
      </c>
      <c r="Y53" s="821">
        <f t="shared" si="113"/>
        <v>0</v>
      </c>
      <c r="Z53" s="821">
        <f t="shared" si="113"/>
        <v>0</v>
      </c>
      <c r="AA53" s="821">
        <f t="shared" si="113"/>
        <v>39000000</v>
      </c>
      <c r="AB53" s="821">
        <f t="shared" si="113"/>
        <v>39000000</v>
      </c>
      <c r="AC53" s="821">
        <f t="shared" si="113"/>
        <v>24000000</v>
      </c>
      <c r="AD53" s="821">
        <f t="shared" si="113"/>
        <v>28821428.571428575</v>
      </c>
      <c r="AE53" s="1328">
        <f>SUM(AE46:AE52)</f>
        <v>20187991.071428571</v>
      </c>
      <c r="AF53" s="1328">
        <f>SUM(AF46:AF52)</f>
        <v>19423928.571428575</v>
      </c>
      <c r="AG53" s="1328">
        <f t="shared" ref="AG53:AK53" si="114">SUM(AG46:AG52)</f>
        <v>0</v>
      </c>
      <c r="AH53" s="1328">
        <f t="shared" si="114"/>
        <v>0</v>
      </c>
      <c r="AI53" s="1328">
        <f t="shared" si="114"/>
        <v>3053571</v>
      </c>
      <c r="AJ53" s="1328">
        <f t="shared" si="114"/>
        <v>1500000</v>
      </c>
      <c r="AK53" s="1328">
        <f t="shared" si="114"/>
        <v>2000000</v>
      </c>
      <c r="AL53" s="821">
        <f t="shared" ref="AL53" si="115">SUM(AL46:AL52)</f>
        <v>4600000</v>
      </c>
      <c r="AM53" s="821">
        <f t="shared" ref="AM53" si="116">SUM(AM46:AM52)</f>
        <v>0</v>
      </c>
      <c r="AN53" s="821">
        <f t="shared" ref="AN53:BG53" si="117">SUM(AN46:AN52)</f>
        <v>4630090</v>
      </c>
      <c r="AO53" s="1336">
        <f t="shared" si="117"/>
        <v>127123</v>
      </c>
      <c r="AP53" s="1355">
        <f t="shared" si="117"/>
        <v>20</v>
      </c>
      <c r="AQ53" s="1336">
        <f t="shared" si="117"/>
        <v>1195000</v>
      </c>
      <c r="AR53" s="821">
        <f t="shared" si="117"/>
        <v>0</v>
      </c>
      <c r="AS53" s="821">
        <f t="shared" si="117"/>
        <v>0</v>
      </c>
      <c r="AT53" s="821">
        <f t="shared" si="117"/>
        <v>0</v>
      </c>
      <c r="AU53" s="829">
        <f t="shared" si="117"/>
        <v>0</v>
      </c>
      <c r="AV53" s="829">
        <f t="shared" si="117"/>
        <v>0</v>
      </c>
      <c r="AW53" s="821">
        <f t="shared" si="117"/>
        <v>0</v>
      </c>
      <c r="AX53" s="821">
        <f t="shared" si="117"/>
        <v>0</v>
      </c>
      <c r="AY53" s="821">
        <f t="shared" si="117"/>
        <v>200000</v>
      </c>
      <c r="AZ53" s="821">
        <f t="shared" si="117"/>
        <v>0</v>
      </c>
      <c r="BA53" s="821">
        <f t="shared" si="117"/>
        <v>0</v>
      </c>
      <c r="BB53" s="821">
        <f t="shared" si="117"/>
        <v>0</v>
      </c>
      <c r="BC53" s="821">
        <f t="shared" si="117"/>
        <v>100000</v>
      </c>
      <c r="BD53" s="821">
        <f t="shared" si="117"/>
        <v>0</v>
      </c>
      <c r="BE53" s="821">
        <f t="shared" si="117"/>
        <v>344000</v>
      </c>
      <c r="BF53" s="1062">
        <f t="shared" si="117"/>
        <v>0</v>
      </c>
      <c r="BG53" s="1062">
        <f t="shared" si="117"/>
        <v>87330866.5</v>
      </c>
      <c r="BH53" s="821">
        <f t="shared" ref="BH53:CM53" si="118">SUM(BH46:BH52)</f>
        <v>1858499.9999999998</v>
      </c>
      <c r="BI53" s="821">
        <f t="shared" si="118"/>
        <v>318600</v>
      </c>
      <c r="BJ53" s="821">
        <f t="shared" si="118"/>
        <v>106200</v>
      </c>
      <c r="BK53" s="821">
        <f t="shared" si="118"/>
        <v>0</v>
      </c>
      <c r="BL53" s="821">
        <f t="shared" si="118"/>
        <v>2283300</v>
      </c>
      <c r="BM53" s="821">
        <f t="shared" si="118"/>
        <v>849600</v>
      </c>
      <c r="BN53" s="821">
        <f t="shared" si="118"/>
        <v>159300</v>
      </c>
      <c r="BO53" s="821">
        <f t="shared" si="118"/>
        <v>106200</v>
      </c>
      <c r="BP53" s="821">
        <f t="shared" si="118"/>
        <v>0</v>
      </c>
      <c r="BQ53" s="821">
        <f t="shared" si="118"/>
        <v>1115100</v>
      </c>
      <c r="BR53" s="821">
        <f t="shared" si="118"/>
        <v>11646562.5</v>
      </c>
      <c r="BS53" s="821">
        <f t="shared" si="118"/>
        <v>1589285.7142857143</v>
      </c>
      <c r="BT53" s="821">
        <f t="shared" si="118"/>
        <v>58411838.714285716</v>
      </c>
      <c r="BU53" s="821">
        <f t="shared" si="118"/>
        <v>19714912.928571429</v>
      </c>
      <c r="BV53" s="821">
        <f t="shared" si="118"/>
        <v>0</v>
      </c>
      <c r="BW53" s="821">
        <f t="shared" si="118"/>
        <v>0</v>
      </c>
      <c r="BX53" s="821">
        <f t="shared" si="118"/>
        <v>1115100</v>
      </c>
      <c r="BY53" s="821">
        <f t="shared" si="118"/>
        <v>20830012.928571429</v>
      </c>
      <c r="BZ53" s="821">
        <f t="shared" si="118"/>
        <v>40284563.214285716</v>
      </c>
      <c r="CA53" s="821">
        <f t="shared" si="118"/>
        <v>3774918.7</v>
      </c>
      <c r="CB53" s="821">
        <f t="shared" si="118"/>
        <v>66757668</v>
      </c>
      <c r="CC53" s="821">
        <f t="shared" si="118"/>
        <v>0</v>
      </c>
      <c r="CD53" s="821">
        <f t="shared" si="118"/>
        <v>0</v>
      </c>
      <c r="CE53" s="821">
        <f t="shared" si="118"/>
        <v>66757668</v>
      </c>
      <c r="CF53" s="821">
        <f t="shared" si="118"/>
        <v>0</v>
      </c>
      <c r="CG53" s="821">
        <f t="shared" si="118"/>
        <v>66757668</v>
      </c>
      <c r="CH53" s="821">
        <f t="shared" si="118"/>
        <v>0</v>
      </c>
      <c r="CI53" s="821">
        <f t="shared" si="118"/>
        <v>0</v>
      </c>
      <c r="CJ53" s="821">
        <f t="shared" si="118"/>
        <v>0</v>
      </c>
      <c r="CK53" s="821">
        <f t="shared" si="118"/>
        <v>43</v>
      </c>
      <c r="CL53" s="821">
        <f t="shared" si="118"/>
        <v>0</v>
      </c>
      <c r="CM53" s="821">
        <f t="shared" si="118"/>
        <v>39</v>
      </c>
      <c r="CN53" s="821">
        <f t="shared" ref="CN53:DF53" si="119">SUM(CN46:CN52)</f>
        <v>4</v>
      </c>
      <c r="CO53" s="821">
        <f t="shared" si="119"/>
        <v>4052</v>
      </c>
      <c r="CP53" s="821">
        <f t="shared" si="119"/>
        <v>0</v>
      </c>
      <c r="CQ53" s="821">
        <f t="shared" si="119"/>
        <v>6</v>
      </c>
      <c r="CR53" s="821">
        <f t="shared" si="119"/>
        <v>0</v>
      </c>
      <c r="CS53" s="821">
        <f t="shared" si="119"/>
        <v>0</v>
      </c>
      <c r="CT53" s="821">
        <f t="shared" si="119"/>
        <v>0</v>
      </c>
      <c r="CU53" s="821">
        <f t="shared" si="119"/>
        <v>0</v>
      </c>
      <c r="CV53" s="821">
        <f t="shared" si="119"/>
        <v>0</v>
      </c>
      <c r="CW53" s="821">
        <f t="shared" si="119"/>
        <v>0</v>
      </c>
      <c r="CX53" s="821">
        <f t="shared" si="119"/>
        <v>0</v>
      </c>
      <c r="CY53" s="821">
        <f t="shared" si="119"/>
        <v>42000000</v>
      </c>
      <c r="CZ53" s="821">
        <f t="shared" si="119"/>
        <v>0</v>
      </c>
      <c r="DA53" s="821">
        <f t="shared" si="119"/>
        <v>0</v>
      </c>
      <c r="DB53" s="821">
        <f t="shared" si="119"/>
        <v>0</v>
      </c>
      <c r="DC53" s="821">
        <f t="shared" si="119"/>
        <v>0</v>
      </c>
      <c r="DD53" s="821">
        <f t="shared" si="119"/>
        <v>0</v>
      </c>
      <c r="DE53" s="821">
        <f t="shared" si="119"/>
        <v>0</v>
      </c>
      <c r="DF53" s="821">
        <f t="shared" si="119"/>
        <v>0</v>
      </c>
      <c r="DG53" s="821">
        <f ca="1">SUM(DG46:DG92)</f>
        <v>0</v>
      </c>
    </row>
    <row r="54" spans="1:111" s="487" customFormat="1" ht="27" customHeight="1" thickBot="1">
      <c r="A54" s="705">
        <v>42</v>
      </c>
      <c r="B54" s="666">
        <v>7</v>
      </c>
      <c r="C54" s="1063" t="s">
        <v>290</v>
      </c>
      <c r="D54" s="772" t="s">
        <v>291</v>
      </c>
      <c r="E54" s="708" t="str">
        <f>IF(OR(G54="CHT",G54="DSBC"),"HĐLĐ",IF(OR(G54="DSTV",G54="Q.CHT"),"HĐTV","HĐCTV"))</f>
        <v>HĐLĐ</v>
      </c>
      <c r="F54" s="793" t="s">
        <v>292</v>
      </c>
      <c r="G54" s="793" t="s">
        <v>167</v>
      </c>
      <c r="H54" s="773" t="s">
        <v>293</v>
      </c>
      <c r="I54" s="774" t="s">
        <v>294</v>
      </c>
      <c r="J54" s="774" t="s">
        <v>295</v>
      </c>
      <c r="K54" s="673">
        <v>28</v>
      </c>
      <c r="L54" s="674">
        <v>28</v>
      </c>
      <c r="M54" s="1064">
        <v>242.4</v>
      </c>
      <c r="N54" s="1064">
        <v>0</v>
      </c>
      <c r="O54" s="1065">
        <v>0</v>
      </c>
      <c r="P54" s="853"/>
      <c r="Q54" s="853"/>
      <c r="R54" s="854"/>
      <c r="S54" s="675">
        <f t="shared" si="1"/>
        <v>5310000</v>
      </c>
      <c r="T54" s="749">
        <f t="shared" si="22"/>
        <v>500000.00000000006</v>
      </c>
      <c r="U54" s="853"/>
      <c r="V54" s="853"/>
      <c r="W54" s="853"/>
      <c r="X54" s="853"/>
      <c r="Y54" s="853"/>
      <c r="Z54" s="853"/>
      <c r="AA54" s="780">
        <f t="shared" ref="AA54:AA59" si="120">CY54</f>
        <v>6000000</v>
      </c>
      <c r="AB54" s="853"/>
      <c r="AC54" s="853"/>
      <c r="AD54" s="853"/>
      <c r="AE54" s="680">
        <f t="shared" ref="AE54:AE92" si="121">IF(E54="HĐTV",AC54/28/8*M54,AA54/28/8*M54)</f>
        <v>6492857.1428571427</v>
      </c>
      <c r="AF54" s="1211">
        <f t="shared" si="10"/>
        <v>0</v>
      </c>
      <c r="AG54" s="829">
        <v>500000</v>
      </c>
      <c r="AH54" s="829">
        <v>0</v>
      </c>
      <c r="AI54" s="829">
        <v>0</v>
      </c>
      <c r="AJ54" s="829"/>
      <c r="AK54" s="829"/>
      <c r="AL54" s="829">
        <v>0</v>
      </c>
      <c r="AM54" s="829">
        <v>0</v>
      </c>
      <c r="AN54" s="829">
        <v>629300</v>
      </c>
      <c r="AO54" s="1341">
        <v>12626</v>
      </c>
      <c r="AP54" s="1358">
        <v>0</v>
      </c>
      <c r="AQ54" s="1341">
        <v>0</v>
      </c>
      <c r="AR54" s="675"/>
      <c r="AS54" s="829">
        <v>0</v>
      </c>
      <c r="AT54" s="829">
        <v>0</v>
      </c>
      <c r="AU54" s="829">
        <v>0</v>
      </c>
      <c r="AV54" s="829"/>
      <c r="AW54" s="715"/>
      <c r="AX54" s="853"/>
      <c r="AY54" s="780"/>
      <c r="AZ54" s="859"/>
      <c r="BA54" s="1049">
        <v>0</v>
      </c>
      <c r="BB54" s="1049">
        <v>0</v>
      </c>
      <c r="BC54" s="1049">
        <v>0</v>
      </c>
      <c r="BD54" s="1049">
        <v>0</v>
      </c>
      <c r="BE54" s="1049">
        <v>0</v>
      </c>
      <c r="BF54" s="1050">
        <v>0</v>
      </c>
      <c r="BG54" s="684">
        <f t="shared" si="42"/>
        <v>8134783.1428571427</v>
      </c>
      <c r="BH54" s="685">
        <f t="shared" ref="BH54:BH59" si="122">S54*17.5%</f>
        <v>929249.99999999988</v>
      </c>
      <c r="BI54" s="685">
        <f t="shared" ref="BI54:BI59" si="123">S54*3%</f>
        <v>159300</v>
      </c>
      <c r="BJ54" s="685">
        <f t="shared" ref="BJ54:BJ59" si="124">S54*1%</f>
        <v>53100</v>
      </c>
      <c r="BK54" s="685"/>
      <c r="BL54" s="686">
        <f t="shared" ref="BL54:BL59" si="125">SUM(BH54:BK54)</f>
        <v>1141650</v>
      </c>
      <c r="BM54" s="685">
        <f t="shared" ref="BM54:BM59" si="126">S54*8%</f>
        <v>424800</v>
      </c>
      <c r="BN54" s="685">
        <f t="shared" ref="BN54:BN59" si="127">S54*1.5%</f>
        <v>79650</v>
      </c>
      <c r="BO54" s="685">
        <f t="shared" ref="BO54:BO59" si="128">S54*1%</f>
        <v>53100</v>
      </c>
      <c r="BP54" s="685"/>
      <c r="BQ54" s="686">
        <f t="shared" ref="BQ54:BQ59" si="129">SUM(BM54:BP54)</f>
        <v>557550</v>
      </c>
      <c r="BR54" s="835">
        <f>AF54</f>
        <v>0</v>
      </c>
      <c r="BS54" s="832">
        <f>T54+U54+V54+W54</f>
        <v>500000.00000000006</v>
      </c>
      <c r="BT54" s="836">
        <f t="shared" ref="BT54:BT73" si="130">BG54-BS54-BR54</f>
        <v>7634783.1428571427</v>
      </c>
      <c r="BU54" s="832">
        <f>IF(E54="HĐLĐ",15500000,0)</f>
        <v>15500000</v>
      </c>
      <c r="BV54" s="837"/>
      <c r="BW54" s="832">
        <f t="shared" ref="BW54:BW56" si="131">BV54*6200000</f>
        <v>0</v>
      </c>
      <c r="BX54" s="832">
        <f t="shared" ref="BX54:BX56" si="132">BQ54</f>
        <v>557550</v>
      </c>
      <c r="BY54" s="838">
        <f t="shared" ref="BY54:BY56" si="133">BU54+BW54+BX54</f>
        <v>16057550</v>
      </c>
      <c r="BZ54" s="832">
        <f t="shared" ref="BZ54:BZ56" si="134">IF(BT54-BY54&gt;0,BT54-BY54,0)</f>
        <v>0</v>
      </c>
      <c r="CA54" s="833">
        <f>IF(AND(OR($E54="HĐTV",$E54="HĐCTV"),$BZ54&lt;2000000),0,IF(OR($E54="HĐTV",$E54="HĐCTV"),$BZ54*10%,ROUND(IF($BZ54&lt;=10000000,$BZ54*5%,IF($BZ54&lt;=30000000,$BZ54*10%-500000,IF($BZ54&lt;=60000000,$BZ54*20%-3500000,IF($BZ54&lt;=100000000,$BZ54*30%-9500000,$BZ54*35%-14500000)))),0)))</f>
        <v>0</v>
      </c>
      <c r="CB54" s="839">
        <f t="shared" ref="CB54:CB56" si="135">ROUND(BG54-BQ54-CA54,0)</f>
        <v>7577233</v>
      </c>
      <c r="CC54" s="837"/>
      <c r="CD54" s="727"/>
      <c r="CE54" s="840">
        <f t="shared" ref="CE54:CE59" si="136">CB54+CC54-CD54</f>
        <v>7577233</v>
      </c>
      <c r="CF54" s="841">
        <f t="shared" ref="CF54:CF56" si="137">CE54-CG54</f>
        <v>0</v>
      </c>
      <c r="CG54" s="629">
        <f t="shared" ref="CG54:CG56" si="138">CE54</f>
        <v>7577233</v>
      </c>
      <c r="CH54" s="842"/>
      <c r="CI54" s="843" t="str">
        <f>VLOOKUP($C54,[5]Sheet1!$C$5:$K$139,9,0)</f>
        <v>tram.le@medigoapp.com</v>
      </c>
      <c r="CJ54" s="675">
        <f>VLOOKUP(D54,[1]CNT!$C$6:$AP$113,40,0)</f>
        <v>0</v>
      </c>
      <c r="CK54" s="732">
        <v>11</v>
      </c>
      <c r="CL54" s="715"/>
      <c r="CM54" s="844">
        <v>18</v>
      </c>
      <c r="CN54" s="844">
        <v>8</v>
      </c>
      <c r="CO54" s="844">
        <v>2025</v>
      </c>
      <c r="CP54" s="845">
        <f>IF((($CO$8-CO54)*12)+($CN$8-CN54)&gt;=12,((($CO$8-CO54)*12)+($CN$8-CN54))-1,0)</f>
        <v>0</v>
      </c>
      <c r="CQ54" s="846">
        <f t="shared" ref="CQ54:CQ56" si="139">IF(CP54&lt;12,(($CQ$8-CO54)*12)+($CP$8-CN54),0)</f>
        <v>9</v>
      </c>
      <c r="CR54" s="845">
        <f t="shared" ref="CR54:CR56" si="140">IF(OR(CP54&gt;12,CP54=12),((CP54-(CS54*12))+((($CQ$8-2024)*12)+($CP$8-4)))+1,0)</f>
        <v>0</v>
      </c>
      <c r="CS54" s="847">
        <f>IF(OR(CP54&gt;12,CP54=12),ROUNDDOWN(CP54/12,0),0)</f>
        <v>0</v>
      </c>
      <c r="CT54" s="847">
        <f>IF(CQ54&gt;11,ROUNDDOWN(CQ54/12,0),0)</f>
        <v>0</v>
      </c>
      <c r="CU54" s="847">
        <f>IF(CR54&gt;11,ROUNDDOWN(CR54/12,0),0)</f>
        <v>0</v>
      </c>
      <c r="CV54" s="848">
        <f>IF(CP54=0,0,6000000*1.07^CS54)</f>
        <v>0</v>
      </c>
      <c r="CW54" s="848">
        <f>IF(CT54&lt;2,0,6000000+(CT54-1)*500000)</f>
        <v>0</v>
      </c>
      <c r="CX54" s="848">
        <f>IF(CU54=0,CV54,IF(CU54&lt;1,0,CV54+CU54*500000))</f>
        <v>0</v>
      </c>
      <c r="CY54" s="788">
        <f>IF(CX54&gt;0,CX54,IF(CW54&gt;0,CW54,6000000))</f>
        <v>6000000</v>
      </c>
      <c r="CZ54" s="849"/>
      <c r="DA54" s="850">
        <f t="shared" ref="DA54:DA56" si="141">CJ54</f>
        <v>0</v>
      </c>
      <c r="DB54" s="417"/>
      <c r="DC54" s="851"/>
      <c r="DE54" s="646"/>
      <c r="DF54" s="852">
        <f>VLOOKUP($D54,'[2]Med Service'!$D$11:$DI$87,110,0)</f>
        <v>0</v>
      </c>
      <c r="DG54" s="715" t="str">
        <f>VLOOKUP($D54,'[3]BẢNG LƯƠNG'!$C$3:$AH$102,32,0)</f>
        <v/>
      </c>
    </row>
    <row r="55" spans="1:111" s="488" customFormat="1" ht="27" customHeight="1" thickBot="1">
      <c r="A55" s="705">
        <v>43</v>
      </c>
      <c r="B55" s="666">
        <v>7</v>
      </c>
      <c r="C55" s="1063" t="s">
        <v>296</v>
      </c>
      <c r="D55" s="772" t="s">
        <v>297</v>
      </c>
      <c r="E55" s="708" t="str">
        <f>IF(OR(G55="CHT",G55="DSBC"),"HĐLĐ",IF(OR(G55="DSTV",G55="Q.CHT"),"HĐTV","HĐCTV"))</f>
        <v>HĐLĐ</v>
      </c>
      <c r="F55" s="793" t="s">
        <v>292</v>
      </c>
      <c r="G55" s="709" t="s">
        <v>119</v>
      </c>
      <c r="H55" s="773">
        <v>45502</v>
      </c>
      <c r="I55" s="774" t="s">
        <v>298</v>
      </c>
      <c r="J55" s="774" t="s">
        <v>240</v>
      </c>
      <c r="K55" s="673">
        <v>28</v>
      </c>
      <c r="L55" s="674">
        <v>28</v>
      </c>
      <c r="M55" s="1064">
        <v>0</v>
      </c>
      <c r="N55" s="1064">
        <v>219.36</v>
      </c>
      <c r="O55" s="1065">
        <v>0</v>
      </c>
      <c r="P55" s="853"/>
      <c r="Q55" s="853"/>
      <c r="R55" s="854"/>
      <c r="S55" s="675">
        <f t="shared" si="1"/>
        <v>5310000</v>
      </c>
      <c r="T55" s="749">
        <f t="shared" si="22"/>
        <v>500000.00000000006</v>
      </c>
      <c r="U55" s="853"/>
      <c r="V55" s="853"/>
      <c r="W55" s="853"/>
      <c r="X55" s="853"/>
      <c r="Y55" s="853"/>
      <c r="Z55" s="853"/>
      <c r="AA55" s="780">
        <f t="shared" si="120"/>
        <v>6000000</v>
      </c>
      <c r="AB55" s="853"/>
      <c r="AC55" s="853"/>
      <c r="AD55" s="853"/>
      <c r="AE55" s="680">
        <f t="shared" si="121"/>
        <v>0</v>
      </c>
      <c r="AF55" s="1211">
        <f t="shared" si="10"/>
        <v>8813571.4285714291</v>
      </c>
      <c r="AG55" s="829">
        <v>0</v>
      </c>
      <c r="AH55" s="829">
        <v>0</v>
      </c>
      <c r="AI55" s="829">
        <v>1500000</v>
      </c>
      <c r="AJ55" s="829"/>
      <c r="AK55" s="829"/>
      <c r="AL55" s="829">
        <v>0</v>
      </c>
      <c r="AM55" s="829">
        <v>0</v>
      </c>
      <c r="AN55" s="829">
        <v>1651900</v>
      </c>
      <c r="AO55" s="1341">
        <v>9105</v>
      </c>
      <c r="AP55" s="1358">
        <v>0</v>
      </c>
      <c r="AQ55" s="1341">
        <v>0</v>
      </c>
      <c r="AR55" s="675"/>
      <c r="AS55" s="829">
        <v>0</v>
      </c>
      <c r="AT55" s="829">
        <v>0</v>
      </c>
      <c r="AU55" s="821">
        <v>0</v>
      </c>
      <c r="AV55" s="821"/>
      <c r="AW55" s="715"/>
      <c r="AX55" s="853"/>
      <c r="AY55" s="1052"/>
      <c r="AZ55" s="859"/>
      <c r="BA55" s="1049">
        <v>0</v>
      </c>
      <c r="BB55" s="1049">
        <v>0</v>
      </c>
      <c r="BC55" s="1049">
        <v>0</v>
      </c>
      <c r="BD55" s="1049">
        <v>0</v>
      </c>
      <c r="BE55" s="1049">
        <v>0</v>
      </c>
      <c r="BF55" s="1050">
        <v>0</v>
      </c>
      <c r="BG55" s="684">
        <f t="shared" si="42"/>
        <v>12474576.428571429</v>
      </c>
      <c r="BH55" s="685">
        <f t="shared" si="122"/>
        <v>929249.99999999988</v>
      </c>
      <c r="BI55" s="685">
        <f t="shared" si="123"/>
        <v>159300</v>
      </c>
      <c r="BJ55" s="685">
        <f t="shared" si="124"/>
        <v>53100</v>
      </c>
      <c r="BK55" s="685"/>
      <c r="BL55" s="686">
        <f t="shared" si="125"/>
        <v>1141650</v>
      </c>
      <c r="BM55" s="685">
        <f t="shared" si="126"/>
        <v>424800</v>
      </c>
      <c r="BN55" s="685">
        <f t="shared" si="127"/>
        <v>79650</v>
      </c>
      <c r="BO55" s="685">
        <f t="shared" si="128"/>
        <v>53100</v>
      </c>
      <c r="BP55" s="685"/>
      <c r="BQ55" s="686">
        <f t="shared" si="129"/>
        <v>557550</v>
      </c>
      <c r="BR55" s="835">
        <f>AF55</f>
        <v>8813571.4285714291</v>
      </c>
      <c r="BS55" s="832">
        <f>T55+U55+V55+W55</f>
        <v>500000.00000000006</v>
      </c>
      <c r="BT55" s="836">
        <f t="shared" si="130"/>
        <v>3161005</v>
      </c>
      <c r="BU55" s="832">
        <f>IF(E55="HĐLĐ",15500000,0)</f>
        <v>15500000</v>
      </c>
      <c r="BV55" s="837"/>
      <c r="BW55" s="832">
        <f t="shared" si="131"/>
        <v>0</v>
      </c>
      <c r="BX55" s="832">
        <f t="shared" si="132"/>
        <v>557550</v>
      </c>
      <c r="BY55" s="838">
        <f t="shared" si="133"/>
        <v>16057550</v>
      </c>
      <c r="BZ55" s="832">
        <f t="shared" si="134"/>
        <v>0</v>
      </c>
      <c r="CA55" s="833">
        <f>IF(AND(OR($E55="HĐTV",$E55="HĐCTV"),$BZ55&lt;2000000),0,IF(OR($E55="HĐTV",$E55="HĐCTV"),$BZ55*10%,ROUND(IF($BZ55&lt;=10000000,$BZ55*5%,IF($BZ55&lt;=30000000,$BZ55*10%-500000,IF($BZ55&lt;=60000000,$BZ55*20%-3500000,IF($BZ55&lt;=100000000,$BZ55*30%-9500000,$BZ55*35%-14500000)))),0)))</f>
        <v>0</v>
      </c>
      <c r="CB55" s="839">
        <f t="shared" si="135"/>
        <v>11917026</v>
      </c>
      <c r="CC55" s="837"/>
      <c r="CD55" s="727"/>
      <c r="CE55" s="840">
        <f t="shared" si="136"/>
        <v>11917026</v>
      </c>
      <c r="CF55" s="841">
        <f t="shared" si="137"/>
        <v>0</v>
      </c>
      <c r="CG55" s="629">
        <f t="shared" si="138"/>
        <v>11917026</v>
      </c>
      <c r="CH55" s="842"/>
      <c r="CI55" s="843" t="s">
        <v>300</v>
      </c>
      <c r="CJ55" s="675">
        <f>VLOOKUP(D55,[1]CNT!$C$6:$AP$113,40,0)</f>
        <v>0</v>
      </c>
      <c r="CK55" s="732">
        <v>2</v>
      </c>
      <c r="CL55" s="715"/>
      <c r="CM55" s="844">
        <v>29</v>
      </c>
      <c r="CN55" s="844">
        <v>7</v>
      </c>
      <c r="CO55" s="844">
        <v>2024</v>
      </c>
      <c r="CP55" s="845">
        <f>IF((($CO$8-CO55)*12)+($CN$8-CN55)&gt;=12,((($CO$8-CO55)*12)+($CN$8-CN55))-1,0)</f>
        <v>0</v>
      </c>
      <c r="CQ55" s="846">
        <f t="shared" si="139"/>
        <v>22</v>
      </c>
      <c r="CR55" s="845">
        <f t="shared" si="140"/>
        <v>0</v>
      </c>
      <c r="CS55" s="847">
        <f>IF(OR(CP55&gt;12,CP55=12),ROUNDDOWN(CP55/12,0),0)</f>
        <v>0</v>
      </c>
      <c r="CT55" s="847">
        <f>IF(CQ55&gt;11,ROUNDDOWN(CQ55/12,0),0)</f>
        <v>1</v>
      </c>
      <c r="CU55" s="847">
        <f>IF(CR55&gt;11,ROUNDDOWN(CR55/12,0),0)</f>
        <v>0</v>
      </c>
      <c r="CV55" s="848">
        <f>IF(CP55=0,0,6000000*1.07^CS55)</f>
        <v>0</v>
      </c>
      <c r="CW55" s="848">
        <f>IF(CT55&lt;2,0,6000000+(CT55-1)*500000)</f>
        <v>0</v>
      </c>
      <c r="CX55" s="848">
        <f>IF(CU55=0,CV55,IF(CU55&lt;1,0,CV55+CU55*500000))</f>
        <v>0</v>
      </c>
      <c r="CY55" s="788">
        <f>IF(CX55&gt;0,CX55,IF(CW55&gt;0,CW55,6000000))</f>
        <v>6000000</v>
      </c>
      <c r="CZ55" s="849"/>
      <c r="DA55" s="850">
        <f t="shared" si="141"/>
        <v>0</v>
      </c>
      <c r="DB55" s="417"/>
      <c r="DC55" s="849"/>
      <c r="DE55" s="646">
        <f>VLOOKUP($D55,'[6]Tong hop'!$B$8:$Q$45,15,0)</f>
        <v>138277</v>
      </c>
      <c r="DF55" s="852">
        <f>VLOOKUP($D55,'[2]Med Service'!$D$11:$DI$87,110,0)</f>
        <v>0</v>
      </c>
      <c r="DG55" s="715" t="str">
        <f>VLOOKUP($D55,'[3]BẢNG LƯƠNG'!$C$3:$AH$102,32,0)</f>
        <v/>
      </c>
    </row>
    <row r="56" spans="1:111" s="487" customFormat="1" ht="24" customHeight="1" thickBot="1">
      <c r="A56" s="705">
        <v>46</v>
      </c>
      <c r="B56" s="666">
        <v>7</v>
      </c>
      <c r="C56" s="1063" t="s">
        <v>301</v>
      </c>
      <c r="D56" s="772" t="s">
        <v>302</v>
      </c>
      <c r="E56" s="708" t="s">
        <v>179</v>
      </c>
      <c r="F56" s="793" t="s">
        <v>292</v>
      </c>
      <c r="G56" s="709" t="s">
        <v>119</v>
      </c>
      <c r="H56" s="773" t="s">
        <v>303</v>
      </c>
      <c r="I56" s="774" t="s">
        <v>304</v>
      </c>
      <c r="J56" s="774" t="s">
        <v>220</v>
      </c>
      <c r="K56" s="673">
        <v>28</v>
      </c>
      <c r="L56" s="674">
        <v>30</v>
      </c>
      <c r="M56" s="1064">
        <v>23.83</v>
      </c>
      <c r="N56" s="1064">
        <v>235.5</v>
      </c>
      <c r="O56" s="1065">
        <v>16</v>
      </c>
      <c r="P56" s="715"/>
      <c r="Q56" s="715"/>
      <c r="R56" s="715"/>
      <c r="S56" s="675">
        <f t="shared" si="1"/>
        <v>5310000</v>
      </c>
      <c r="T56" s="749">
        <f t="shared" si="22"/>
        <v>500000</v>
      </c>
      <c r="U56" s="715"/>
      <c r="V56" s="715"/>
      <c r="W56" s="715"/>
      <c r="X56" s="715"/>
      <c r="Y56" s="715"/>
      <c r="Z56" s="715"/>
      <c r="AA56" s="780">
        <f t="shared" si="120"/>
        <v>6000000</v>
      </c>
      <c r="AB56" s="715"/>
      <c r="AC56" s="715"/>
      <c r="AD56" s="715"/>
      <c r="AE56" s="680">
        <f t="shared" si="121"/>
        <v>638303.57142857136</v>
      </c>
      <c r="AF56" s="1211">
        <f t="shared" si="10"/>
        <v>9462053.5714285709</v>
      </c>
      <c r="AG56" s="829">
        <v>0</v>
      </c>
      <c r="AH56" s="829">
        <v>0</v>
      </c>
      <c r="AI56" s="829">
        <v>1500000</v>
      </c>
      <c r="AJ56" s="829"/>
      <c r="AK56" s="829"/>
      <c r="AL56" s="1243">
        <v>500000</v>
      </c>
      <c r="AM56" s="829">
        <v>0</v>
      </c>
      <c r="AN56" s="829">
        <v>2122400</v>
      </c>
      <c r="AO56" s="1341">
        <v>2500</v>
      </c>
      <c r="AP56" s="1358">
        <v>0</v>
      </c>
      <c r="AQ56" s="1341">
        <v>0</v>
      </c>
      <c r="AR56" s="675"/>
      <c r="AS56" s="829">
        <v>0</v>
      </c>
      <c r="AT56" s="829">
        <v>0</v>
      </c>
      <c r="AU56" s="829">
        <v>0</v>
      </c>
      <c r="AV56" s="829"/>
      <c r="AW56" s="715"/>
      <c r="AX56" s="715"/>
      <c r="AY56" s="715"/>
      <c r="AZ56" s="715"/>
      <c r="BA56" s="1049">
        <v>0</v>
      </c>
      <c r="BB56" s="1049">
        <v>0</v>
      </c>
      <c r="BC56" s="1049">
        <v>0</v>
      </c>
      <c r="BD56" s="1049">
        <v>0</v>
      </c>
      <c r="BE56" s="1049">
        <v>38000</v>
      </c>
      <c r="BF56" s="1050">
        <v>0</v>
      </c>
      <c r="BG56" s="684">
        <f t="shared" si="42"/>
        <v>14687257.142857142</v>
      </c>
      <c r="BH56" s="685">
        <f t="shared" si="122"/>
        <v>929249.99999999988</v>
      </c>
      <c r="BI56" s="685">
        <f t="shared" si="123"/>
        <v>159300</v>
      </c>
      <c r="BJ56" s="685">
        <f t="shared" si="124"/>
        <v>53100</v>
      </c>
      <c r="BK56" s="685"/>
      <c r="BL56" s="686">
        <f t="shared" si="125"/>
        <v>1141650</v>
      </c>
      <c r="BM56" s="685">
        <f t="shared" si="126"/>
        <v>424800</v>
      </c>
      <c r="BN56" s="685">
        <f t="shared" si="127"/>
        <v>79650</v>
      </c>
      <c r="BO56" s="685">
        <f t="shared" si="128"/>
        <v>53100</v>
      </c>
      <c r="BP56" s="685"/>
      <c r="BQ56" s="686">
        <f t="shared" si="129"/>
        <v>557550</v>
      </c>
      <c r="BR56" s="835">
        <f>AF56</f>
        <v>9462053.5714285709</v>
      </c>
      <c r="BS56" s="832">
        <f>T56+U56+V56+W56</f>
        <v>500000</v>
      </c>
      <c r="BT56" s="836">
        <f t="shared" si="130"/>
        <v>4725203.5714285709</v>
      </c>
      <c r="BU56" s="832">
        <f>IF(E56="HĐLĐ",15500000,0)</f>
        <v>15500000</v>
      </c>
      <c r="BV56" s="837"/>
      <c r="BW56" s="832">
        <f t="shared" si="131"/>
        <v>0</v>
      </c>
      <c r="BX56" s="832">
        <f t="shared" si="132"/>
        <v>557550</v>
      </c>
      <c r="BY56" s="838">
        <f t="shared" si="133"/>
        <v>16057550</v>
      </c>
      <c r="BZ56" s="832">
        <f t="shared" si="134"/>
        <v>0</v>
      </c>
      <c r="CA56" s="833">
        <f>IF(AND(OR($E56="HĐTV",$E56="HĐCTV"),$BZ56&lt;2000000),0,IF(OR($E56="HĐTV",$E56="HĐCTV"),$BZ56*10%,ROUND(IF($BZ56&lt;=10000000,$BZ56*5%,IF($BZ56&lt;=30000000,$BZ56*10%-500000,IF($BZ56&lt;=60000000,$BZ56*20%-3500000,IF($BZ56&lt;=100000000,$BZ56*30%-9500000,$BZ56*35%-14500000)))),0)))</f>
        <v>0</v>
      </c>
      <c r="CB56" s="839">
        <f t="shared" si="135"/>
        <v>14129707</v>
      </c>
      <c r="CC56" s="837"/>
      <c r="CD56" s="727"/>
      <c r="CE56" s="840">
        <f t="shared" si="136"/>
        <v>14129707</v>
      </c>
      <c r="CF56" s="841">
        <f t="shared" si="137"/>
        <v>0</v>
      </c>
      <c r="CG56" s="629">
        <f t="shared" si="138"/>
        <v>14129707</v>
      </c>
      <c r="CH56" s="842"/>
      <c r="CI56" s="843" t="s">
        <v>306</v>
      </c>
      <c r="CJ56" s="675">
        <f>VLOOKUP(D56,[1]CNT!$C$6:$AP$113,40,0)</f>
        <v>0</v>
      </c>
      <c r="CK56" s="732">
        <v>9</v>
      </c>
      <c r="CL56" s="715"/>
      <c r="CM56" s="844">
        <v>2</v>
      </c>
      <c r="CN56" s="844">
        <v>6</v>
      </c>
      <c r="CO56" s="844">
        <v>2025</v>
      </c>
      <c r="CP56" s="845">
        <v>0</v>
      </c>
      <c r="CQ56" s="846">
        <f t="shared" si="139"/>
        <v>11</v>
      </c>
      <c r="CR56" s="845">
        <f t="shared" si="140"/>
        <v>0</v>
      </c>
      <c r="CS56" s="847">
        <v>0</v>
      </c>
      <c r="CT56" s="847">
        <f>IF(CQ56&gt;11,ROUNDDOWN(CQ56/12,0),0)</f>
        <v>0</v>
      </c>
      <c r="CU56" s="847">
        <v>0</v>
      </c>
      <c r="CV56" s="848">
        <v>0</v>
      </c>
      <c r="CW56" s="848">
        <v>0</v>
      </c>
      <c r="CX56" s="848">
        <v>0</v>
      </c>
      <c r="CY56" s="788">
        <v>6000000</v>
      </c>
      <c r="CZ56" s="849"/>
      <c r="DA56" s="850">
        <f t="shared" si="141"/>
        <v>0</v>
      </c>
      <c r="DB56" s="466" t="s">
        <v>307</v>
      </c>
      <c r="DC56" s="851"/>
      <c r="DE56" s="646"/>
      <c r="DF56" s="852">
        <f>VLOOKUP($D56,'[2]Med Service'!$D$11:$DI$87,110,0)</f>
        <v>0</v>
      </c>
      <c r="DG56" s="715" t="str">
        <f>VLOOKUP($D56,'[3]BẢNG LƯƠNG'!$C$3:$AH$102,32,0)</f>
        <v/>
      </c>
    </row>
    <row r="57" spans="1:111" s="488" customFormat="1" ht="27" customHeight="1" thickBot="1">
      <c r="A57" s="705"/>
      <c r="B57" s="770"/>
      <c r="C57" s="772" t="s">
        <v>308</v>
      </c>
      <c r="D57" s="1066" t="s">
        <v>309</v>
      </c>
      <c r="E57" s="708" t="str">
        <f>IF(OR(G57="CHT",G57="DSBC"),"HĐLĐ",IF(OR(G57="DSTV",G57="Q.CHT"),"HĐTV","HĐCTV"))</f>
        <v>HĐTV</v>
      </c>
      <c r="F57" s="793" t="s">
        <v>292</v>
      </c>
      <c r="G57" s="1210" t="s">
        <v>133</v>
      </c>
      <c r="H57" s="1182" t="s">
        <v>310</v>
      </c>
      <c r="I57" s="1179" t="s">
        <v>311</v>
      </c>
      <c r="J57" s="774" t="s">
        <v>312</v>
      </c>
      <c r="K57" s="673">
        <v>28</v>
      </c>
      <c r="L57" s="674">
        <v>30</v>
      </c>
      <c r="M57" s="1064">
        <v>264.12</v>
      </c>
      <c r="N57" s="1064">
        <v>0</v>
      </c>
      <c r="O57" s="1065">
        <v>16</v>
      </c>
      <c r="P57" s="853"/>
      <c r="Q57" s="853"/>
      <c r="R57" s="854"/>
      <c r="S57" s="675">
        <f t="shared" si="1"/>
        <v>0</v>
      </c>
      <c r="T57" s="749">
        <f t="shared" si="22"/>
        <v>500000</v>
      </c>
      <c r="U57" s="853"/>
      <c r="V57" s="853"/>
      <c r="W57" s="853"/>
      <c r="X57" s="853"/>
      <c r="Y57" s="853"/>
      <c r="Z57" s="853"/>
      <c r="AA57" s="776">
        <f t="shared" si="120"/>
        <v>6000000</v>
      </c>
      <c r="AB57" s="777">
        <f>AA57</f>
        <v>6000000</v>
      </c>
      <c r="AC57" s="857">
        <v>6000000</v>
      </c>
      <c r="AD57" s="779">
        <f>IF(E57="HĐTV",AC57/K57*L57,AB57/K57*L57)</f>
        <v>6428571.4285714291</v>
      </c>
      <c r="AE57" s="680">
        <f t="shared" si="121"/>
        <v>7074642.8571428573</v>
      </c>
      <c r="AF57" s="1211">
        <f t="shared" si="10"/>
        <v>0</v>
      </c>
      <c r="AG57" s="829">
        <v>0</v>
      </c>
      <c r="AH57" s="829">
        <v>0</v>
      </c>
      <c r="AI57" s="829">
        <v>0</v>
      </c>
      <c r="AJ57" s="829"/>
      <c r="AK57" s="829"/>
      <c r="AL57" s="829">
        <v>0</v>
      </c>
      <c r="AM57" s="829">
        <v>0</v>
      </c>
      <c r="AN57" s="829">
        <v>0</v>
      </c>
      <c r="AO57" s="1341">
        <v>0</v>
      </c>
      <c r="AP57" s="1358">
        <v>0</v>
      </c>
      <c r="AQ57" s="1341">
        <v>0</v>
      </c>
      <c r="AR57" s="675"/>
      <c r="AS57" s="829">
        <v>0</v>
      </c>
      <c r="AT57" s="829">
        <v>0</v>
      </c>
      <c r="AU57" s="829">
        <v>0</v>
      </c>
      <c r="AV57" s="829"/>
      <c r="AW57" s="715"/>
      <c r="AX57" s="853"/>
      <c r="AY57" s="1052"/>
      <c r="AZ57" s="859"/>
      <c r="BA57" s="1049">
        <v>0</v>
      </c>
      <c r="BB57" s="1049">
        <v>0</v>
      </c>
      <c r="BC57" s="1049">
        <v>0</v>
      </c>
      <c r="BD57" s="1049">
        <v>0</v>
      </c>
      <c r="BE57" s="1049">
        <v>0</v>
      </c>
      <c r="BF57" s="1050">
        <v>0</v>
      </c>
      <c r="BG57" s="684">
        <f t="shared" si="42"/>
        <v>14003214.285714287</v>
      </c>
      <c r="BH57" s="685">
        <f t="shared" si="122"/>
        <v>0</v>
      </c>
      <c r="BI57" s="685">
        <f t="shared" si="123"/>
        <v>0</v>
      </c>
      <c r="BJ57" s="685">
        <f t="shared" si="124"/>
        <v>0</v>
      </c>
      <c r="BK57" s="685"/>
      <c r="BL57" s="686">
        <f t="shared" si="125"/>
        <v>0</v>
      </c>
      <c r="BM57" s="685">
        <f t="shared" si="126"/>
        <v>0</v>
      </c>
      <c r="BN57" s="685">
        <f t="shared" si="127"/>
        <v>0</v>
      </c>
      <c r="BO57" s="685">
        <f t="shared" si="128"/>
        <v>0</v>
      </c>
      <c r="BP57" s="685"/>
      <c r="BQ57" s="686">
        <f t="shared" si="129"/>
        <v>0</v>
      </c>
      <c r="BR57" s="1054"/>
      <c r="BS57" s="832"/>
      <c r="BT57" s="836"/>
      <c r="BU57" s="832"/>
      <c r="BV57" s="837"/>
      <c r="BW57" s="832"/>
      <c r="BX57" s="832"/>
      <c r="BY57" s="838"/>
      <c r="BZ57" s="832"/>
      <c r="CA57" s="833"/>
      <c r="CB57" s="1052"/>
      <c r="CC57" s="837"/>
      <c r="CD57" s="727"/>
      <c r="CE57" s="840">
        <f t="shared" si="136"/>
        <v>0</v>
      </c>
      <c r="CF57" s="841"/>
      <c r="CG57" s="785"/>
      <c r="CH57" s="1069"/>
      <c r="CI57" s="1070"/>
      <c r="CJ57" s="675"/>
      <c r="CK57" s="732">
        <v>4</v>
      </c>
      <c r="CL57" s="715"/>
      <c r="CM57" s="844"/>
      <c r="CN57" s="844"/>
      <c r="CO57" s="844"/>
      <c r="CP57" s="845"/>
      <c r="CQ57" s="846"/>
      <c r="CR57" s="845"/>
      <c r="CS57" s="847"/>
      <c r="CT57" s="847"/>
      <c r="CU57" s="847"/>
      <c r="CV57" s="848"/>
      <c r="CW57" s="848"/>
      <c r="CX57" s="848"/>
      <c r="CY57" s="788">
        <f>IF(CX57&gt;0,CX57,IF(CW57&gt;0,CW57,6000000))</f>
        <v>6000000</v>
      </c>
      <c r="CZ57" s="849"/>
      <c r="DA57" s="1071"/>
      <c r="DB57" s="417"/>
      <c r="DC57" s="849"/>
      <c r="DE57" s="1072"/>
      <c r="DF57" s="852"/>
      <c r="DG57" s="715"/>
    </row>
    <row r="58" spans="1:111" s="488" customFormat="1" ht="27" customHeight="1" thickBot="1">
      <c r="A58" s="705"/>
      <c r="B58" s="770"/>
      <c r="C58" s="771" t="s">
        <v>313</v>
      </c>
      <c r="D58" s="772" t="s">
        <v>314</v>
      </c>
      <c r="E58" s="708" t="str">
        <f t="shared" ref="E58" si="142">IF(OR(G58="CHT",G58="DSBC"),"HĐLĐ",IF(OR(G58="DSTV",G58="Q.CHT"),"HĐTV","HĐCTV"))</f>
        <v>HĐTV</v>
      </c>
      <c r="F58" s="793" t="s">
        <v>292</v>
      </c>
      <c r="G58" s="1209" t="s">
        <v>133</v>
      </c>
      <c r="H58" s="773">
        <v>46190</v>
      </c>
      <c r="I58" s="1179" t="s">
        <v>315</v>
      </c>
      <c r="J58" s="774" t="s">
        <v>316</v>
      </c>
      <c r="K58" s="673">
        <v>28</v>
      </c>
      <c r="L58" s="674">
        <v>1</v>
      </c>
      <c r="M58" s="1064">
        <v>8</v>
      </c>
      <c r="N58" s="1064">
        <v>0</v>
      </c>
      <c r="O58" s="1065">
        <v>0</v>
      </c>
      <c r="P58" s="853"/>
      <c r="Q58" s="853"/>
      <c r="R58" s="854"/>
      <c r="S58" s="675">
        <f t="shared" si="1"/>
        <v>0</v>
      </c>
      <c r="T58" s="749">
        <f t="shared" si="22"/>
        <v>17857.142857142859</v>
      </c>
      <c r="U58" s="853"/>
      <c r="V58" s="853"/>
      <c r="W58" s="853"/>
      <c r="X58" s="853"/>
      <c r="Y58" s="853"/>
      <c r="Z58" s="853"/>
      <c r="AA58" s="776">
        <f t="shared" si="120"/>
        <v>6000000</v>
      </c>
      <c r="AB58" s="777">
        <f>AA58</f>
        <v>6000000</v>
      </c>
      <c r="AC58" s="857">
        <v>6000000</v>
      </c>
      <c r="AD58" s="779">
        <f>IF(E58="HĐTV",AC58/K58*L58,AB58/K58*L58)</f>
        <v>214285.71428571429</v>
      </c>
      <c r="AE58" s="680">
        <f t="shared" si="121"/>
        <v>214285.71428571429</v>
      </c>
      <c r="AF58" s="1211">
        <f t="shared" si="10"/>
        <v>0</v>
      </c>
      <c r="AG58" s="829">
        <v>0</v>
      </c>
      <c r="AH58" s="829">
        <v>0</v>
      </c>
      <c r="AI58" s="829">
        <v>0</v>
      </c>
      <c r="AJ58" s="829"/>
      <c r="AK58" s="829"/>
      <c r="AL58" s="829">
        <v>0</v>
      </c>
      <c r="AM58" s="829">
        <v>0</v>
      </c>
      <c r="AN58" s="829">
        <v>0</v>
      </c>
      <c r="AO58" s="1341">
        <v>0</v>
      </c>
      <c r="AP58" s="1358">
        <v>0</v>
      </c>
      <c r="AQ58" s="1341">
        <v>0</v>
      </c>
      <c r="AR58" s="675"/>
      <c r="AS58" s="829">
        <v>0</v>
      </c>
      <c r="AT58" s="829">
        <v>0</v>
      </c>
      <c r="AU58" s="829">
        <v>0</v>
      </c>
      <c r="AV58" s="829"/>
      <c r="AW58" s="715"/>
      <c r="AX58" s="853"/>
      <c r="AY58" s="1052"/>
      <c r="AZ58" s="859"/>
      <c r="BA58" s="1049">
        <v>0</v>
      </c>
      <c r="BB58" s="1049">
        <v>0</v>
      </c>
      <c r="BC58" s="1049">
        <v>0</v>
      </c>
      <c r="BD58" s="1049">
        <v>0</v>
      </c>
      <c r="BE58" s="1049">
        <v>0</v>
      </c>
      <c r="BF58" s="1050">
        <v>0</v>
      </c>
      <c r="BG58" s="684">
        <f t="shared" si="42"/>
        <v>446428.57142857142</v>
      </c>
      <c r="BH58" s="685">
        <f t="shared" si="122"/>
        <v>0</v>
      </c>
      <c r="BI58" s="685">
        <f t="shared" si="123"/>
        <v>0</v>
      </c>
      <c r="BJ58" s="685">
        <f t="shared" si="124"/>
        <v>0</v>
      </c>
      <c r="BK58" s="685"/>
      <c r="BL58" s="686">
        <f t="shared" si="125"/>
        <v>0</v>
      </c>
      <c r="BM58" s="685">
        <f t="shared" si="126"/>
        <v>0</v>
      </c>
      <c r="BN58" s="685">
        <f t="shared" si="127"/>
        <v>0</v>
      </c>
      <c r="BO58" s="685">
        <f t="shared" si="128"/>
        <v>0</v>
      </c>
      <c r="BP58" s="685"/>
      <c r="BQ58" s="686">
        <f t="shared" si="129"/>
        <v>0</v>
      </c>
      <c r="BR58" s="1054"/>
      <c r="BS58" s="832"/>
      <c r="BT58" s="836"/>
      <c r="BU58" s="832"/>
      <c r="BV58" s="837"/>
      <c r="BW58" s="832"/>
      <c r="BX58" s="832"/>
      <c r="BY58" s="838"/>
      <c r="BZ58" s="832"/>
      <c r="CA58" s="833"/>
      <c r="CB58" s="1052"/>
      <c r="CC58" s="837"/>
      <c r="CD58" s="727"/>
      <c r="CE58" s="840">
        <f t="shared" si="136"/>
        <v>0</v>
      </c>
      <c r="CF58" s="841"/>
      <c r="CG58" s="785"/>
      <c r="CH58" s="1069"/>
      <c r="CI58" s="1070"/>
      <c r="CJ58" s="675"/>
      <c r="CK58" s="732">
        <v>1</v>
      </c>
      <c r="CL58" s="715"/>
      <c r="CM58" s="844"/>
      <c r="CN58" s="844"/>
      <c r="CO58" s="844"/>
      <c r="CP58" s="845"/>
      <c r="CQ58" s="846"/>
      <c r="CR58" s="845"/>
      <c r="CS58" s="847"/>
      <c r="CT58" s="847"/>
      <c r="CU58" s="847"/>
      <c r="CV58" s="848"/>
      <c r="CW58" s="848"/>
      <c r="CX58" s="848"/>
      <c r="CY58" s="788">
        <f>IF(CX58&gt;0,CX58,IF(CW58&gt;0,CW58,6000000))</f>
        <v>6000000</v>
      </c>
      <c r="CZ58" s="849"/>
      <c r="DA58" s="1071"/>
      <c r="DB58" s="417"/>
      <c r="DC58" s="849"/>
      <c r="DE58" s="1072"/>
      <c r="DF58" s="852"/>
      <c r="DG58" s="715"/>
    </row>
    <row r="59" spans="1:111" s="488" customFormat="1" ht="27" thickBot="1">
      <c r="A59" s="705">
        <v>48</v>
      </c>
      <c r="B59" s="770">
        <v>7</v>
      </c>
      <c r="C59" s="772" t="s">
        <v>317</v>
      </c>
      <c r="D59" s="772" t="s">
        <v>318</v>
      </c>
      <c r="E59" s="1204" t="s">
        <v>2004</v>
      </c>
      <c r="F59" s="793" t="s">
        <v>292</v>
      </c>
      <c r="G59" s="1067" t="s">
        <v>319</v>
      </c>
      <c r="H59" s="773" t="s">
        <v>320</v>
      </c>
      <c r="I59" s="774" t="s">
        <v>321</v>
      </c>
      <c r="J59" s="774" t="s">
        <v>121</v>
      </c>
      <c r="K59" s="673">
        <v>28</v>
      </c>
      <c r="L59" s="674">
        <v>31</v>
      </c>
      <c r="M59" s="1064">
        <v>265.36</v>
      </c>
      <c r="N59" s="1064">
        <v>8.58</v>
      </c>
      <c r="O59" s="1065">
        <v>16</v>
      </c>
      <c r="P59" s="853"/>
      <c r="Q59" s="853"/>
      <c r="R59" s="854"/>
      <c r="S59" s="675">
        <f t="shared" si="1"/>
        <v>0</v>
      </c>
      <c r="T59" s="749">
        <f t="shared" si="22"/>
        <v>500000</v>
      </c>
      <c r="U59" s="853"/>
      <c r="V59" s="853"/>
      <c r="W59" s="853"/>
      <c r="X59" s="853"/>
      <c r="Y59" s="853"/>
      <c r="Z59" s="853"/>
      <c r="AA59" s="780">
        <f t="shared" si="120"/>
        <v>6000000</v>
      </c>
      <c r="AB59" s="853"/>
      <c r="AC59" s="853"/>
      <c r="AD59" s="853"/>
      <c r="AE59" s="680">
        <f t="shared" si="121"/>
        <v>7107857.1428571437</v>
      </c>
      <c r="AF59" s="1211">
        <f t="shared" si="10"/>
        <v>344732.14285714284</v>
      </c>
      <c r="AG59" s="829">
        <v>0</v>
      </c>
      <c r="AH59" s="829">
        <v>0</v>
      </c>
      <c r="AI59" s="829">
        <v>0</v>
      </c>
      <c r="AJ59" s="829"/>
      <c r="AK59" s="829"/>
      <c r="AL59" s="829">
        <v>0</v>
      </c>
      <c r="AM59" s="829">
        <v>0</v>
      </c>
      <c r="AN59" s="829">
        <v>1511400</v>
      </c>
      <c r="AO59" s="1341">
        <v>150484</v>
      </c>
      <c r="AP59" s="1358">
        <v>0</v>
      </c>
      <c r="AQ59" s="1341">
        <v>0</v>
      </c>
      <c r="AR59" s="675"/>
      <c r="AS59" s="829">
        <v>0</v>
      </c>
      <c r="AT59" s="829">
        <v>0</v>
      </c>
      <c r="AU59" s="829">
        <v>0</v>
      </c>
      <c r="AV59" s="829"/>
      <c r="AW59" s="715"/>
      <c r="AX59" s="715"/>
      <c r="AY59" s="1073">
        <v>100000</v>
      </c>
      <c r="AZ59" s="862">
        <v>100000</v>
      </c>
      <c r="BA59" s="1049">
        <v>0</v>
      </c>
      <c r="BB59" s="1049">
        <v>0</v>
      </c>
      <c r="BC59" s="1049">
        <v>0</v>
      </c>
      <c r="BD59" s="1049">
        <v>0</v>
      </c>
      <c r="BE59" s="1049">
        <v>0</v>
      </c>
      <c r="BF59" s="1050">
        <v>0</v>
      </c>
      <c r="BG59" s="684">
        <f t="shared" si="42"/>
        <v>9814473.2857142873</v>
      </c>
      <c r="BH59" s="685">
        <f t="shared" si="122"/>
        <v>0</v>
      </c>
      <c r="BI59" s="685">
        <f t="shared" si="123"/>
        <v>0</v>
      </c>
      <c r="BJ59" s="685">
        <f t="shared" si="124"/>
        <v>0</v>
      </c>
      <c r="BK59" s="685"/>
      <c r="BL59" s="686">
        <f t="shared" si="125"/>
        <v>0</v>
      </c>
      <c r="BM59" s="685">
        <f t="shared" si="126"/>
        <v>0</v>
      </c>
      <c r="BN59" s="685">
        <f t="shared" si="127"/>
        <v>0</v>
      </c>
      <c r="BO59" s="685">
        <f t="shared" si="128"/>
        <v>0</v>
      </c>
      <c r="BP59" s="685"/>
      <c r="BQ59" s="686">
        <f t="shared" si="129"/>
        <v>0</v>
      </c>
      <c r="BR59" s="1054">
        <f>AF59</f>
        <v>344732.14285714284</v>
      </c>
      <c r="BS59" s="832">
        <f>T59+U59+V59+W59</f>
        <v>500000</v>
      </c>
      <c r="BT59" s="836">
        <f>BG59-BS59-BR59</f>
        <v>8969741.1428571437</v>
      </c>
      <c r="BU59" s="832">
        <f>IF(E59="HĐLĐ",15500000,0)</f>
        <v>0</v>
      </c>
      <c r="BV59" s="837"/>
      <c r="BW59" s="832">
        <f>BV59*6200000</f>
        <v>0</v>
      </c>
      <c r="BX59" s="832">
        <f>BQ59</f>
        <v>0</v>
      </c>
      <c r="BY59" s="838">
        <f>BU59+BW59+BX59</f>
        <v>0</v>
      </c>
      <c r="BZ59" s="832">
        <f>IF(BT59-BY59&gt;0,BT59-BY59,0)</f>
        <v>8969741.1428571437</v>
      </c>
      <c r="CA59" s="833">
        <f>IF(AND(OR($E59="HĐTV",$E59="HĐCTV"),$BZ59&lt;2000000),0,IF(OR($E59="HĐTV",$E59="HĐCTV"),$BZ59*10%,ROUND(IF($BZ59&lt;=10000000,$BZ59*5%,IF($BZ59&lt;=30000000,$BZ59*10%-500000,IF($BZ59&lt;=60000000,$BZ59*20%-3500000,IF($BZ59&lt;=100000000,$BZ59*30%-9500000,$BZ59*35%-14500000)))),0)))</f>
        <v>448487</v>
      </c>
      <c r="CB59" s="1052">
        <f>ROUND(BG59-BQ59-CA59,0)</f>
        <v>9365986</v>
      </c>
      <c r="CC59" s="837"/>
      <c r="CD59" s="727"/>
      <c r="CE59" s="840">
        <f t="shared" si="136"/>
        <v>9365986</v>
      </c>
      <c r="CF59" s="841">
        <f>CE59-CG59</f>
        <v>0</v>
      </c>
      <c r="CG59" s="785">
        <f>CE59</f>
        <v>9365986</v>
      </c>
      <c r="CH59" s="1069"/>
      <c r="CI59" s="1070" t="s">
        <v>323</v>
      </c>
      <c r="CJ59" s="675">
        <f>VLOOKUP(D59,[1]CNT!$C$6:$AP$113,40,0)</f>
        <v>0</v>
      </c>
      <c r="CK59" s="732">
        <v>8</v>
      </c>
      <c r="CL59" s="715"/>
      <c r="CM59" s="844">
        <v>19</v>
      </c>
      <c r="CN59" s="844">
        <v>4</v>
      </c>
      <c r="CO59" s="844">
        <v>2025</v>
      </c>
      <c r="CP59" s="845">
        <f>IF((($CO$8-CO59)*12)+($CN$8-CN59)&gt;=12,((($CO$8-CO59)*12)+($CN$8-CN59))-1,0)</f>
        <v>0</v>
      </c>
      <c r="CQ59" s="846">
        <f>IF(CP59&lt;12,(($CQ$8-CO59)*12)+($CP$8-CN59),0)</f>
        <v>13</v>
      </c>
      <c r="CR59" s="845">
        <f>IF(OR(CP59&gt;12,CP59=12),((CP59-(CS59*12))+((($CQ$8-2024)*12)+($CP$8-4)))+1,0)</f>
        <v>0</v>
      </c>
      <c r="CS59" s="847">
        <f>IF(OR(CP59&gt;12,CP59=12),ROUNDDOWN(CP59/12,0),0)</f>
        <v>0</v>
      </c>
      <c r="CT59" s="847">
        <f>IF(CQ59&gt;11,ROUNDDOWN(CQ59/12,0),0)</f>
        <v>1</v>
      </c>
      <c r="CU59" s="847">
        <f>IF(CR59&gt;11,ROUNDDOWN(CR59/12,0),0)</f>
        <v>0</v>
      </c>
      <c r="CV59" s="848">
        <f>IF(CP59=0,0,6000000*1.07^CS59)</f>
        <v>0</v>
      </c>
      <c r="CW59" s="848">
        <f>IF(CT59&lt;2,0,6000000+(CT59-1)*500000)</f>
        <v>0</v>
      </c>
      <c r="CX59" s="848">
        <f>IF(CU59=0,CV59,IF(CU59&lt;1,0,CV59+CU59*500000))</f>
        <v>0</v>
      </c>
      <c r="CY59" s="788">
        <f>IF(CX59&gt;0,CX59,IF(CW59&gt;0,CW59,6000000))</f>
        <v>6000000</v>
      </c>
      <c r="CZ59" s="849"/>
      <c r="DA59" s="1071">
        <f>CJ59</f>
        <v>0</v>
      </c>
      <c r="DB59" s="417"/>
      <c r="DC59" s="849"/>
      <c r="DE59" s="1072"/>
      <c r="DF59" s="852">
        <f>VLOOKUP($D59,'[2]Med Service'!$D$11:$DI$87,110,0)</f>
        <v>0</v>
      </c>
      <c r="DG59" s="715" t="str">
        <f>VLOOKUP($D59,'[3]BẢNG LƯƠNG'!$C$3:$AH$102,32,0)</f>
        <v/>
      </c>
    </row>
    <row r="60" spans="1:111" s="489" customFormat="1" ht="24" customHeight="1">
      <c r="A60" s="812"/>
      <c r="B60" s="813"/>
      <c r="C60" s="875"/>
      <c r="D60" s="815"/>
      <c r="E60" s="816"/>
      <c r="F60" s="816"/>
      <c r="G60" s="818"/>
      <c r="H60" s="819"/>
      <c r="I60" s="820"/>
      <c r="J60" s="820"/>
      <c r="K60" s="1327"/>
      <c r="L60" s="821">
        <f>SUM(L54:L59)</f>
        <v>148</v>
      </c>
      <c r="M60" s="821">
        <f t="shared" ref="M60" si="143">SUM(M54:M59)</f>
        <v>803.71</v>
      </c>
      <c r="N60" s="821">
        <f t="shared" ref="N60" si="144">SUM(N54:N59)</f>
        <v>463.44</v>
      </c>
      <c r="O60" s="821">
        <f t="shared" ref="O60" si="145">SUM(O54:O59)</f>
        <v>48</v>
      </c>
      <c r="P60" s="821">
        <f t="shared" ref="P60" si="146">SUM(P54:P59)</f>
        <v>0</v>
      </c>
      <c r="Q60" s="821">
        <f t="shared" ref="Q60" si="147">SUM(Q54:Q59)</f>
        <v>0</v>
      </c>
      <c r="R60" s="821">
        <f t="shared" ref="R60" si="148">SUM(R54:R59)</f>
        <v>0</v>
      </c>
      <c r="S60" s="821">
        <f t="shared" ref="S60" si="149">SUM(S54:S59)</f>
        <v>15930000</v>
      </c>
      <c r="T60" s="1329"/>
      <c r="U60" s="821">
        <f t="shared" ref="U60" si="150">SUM(U54:U59)</f>
        <v>0</v>
      </c>
      <c r="V60" s="821">
        <f t="shared" ref="V60" si="151">SUM(V54:V59)</f>
        <v>0</v>
      </c>
      <c r="W60" s="821">
        <f t="shared" ref="W60" si="152">SUM(W54:W59)</f>
        <v>0</v>
      </c>
      <c r="X60" s="821">
        <f t="shared" ref="X60" si="153">SUM(X54:X59)</f>
        <v>0</v>
      </c>
      <c r="Y60" s="821">
        <f t="shared" ref="Y60" si="154">SUM(Y54:Y59)</f>
        <v>0</v>
      </c>
      <c r="Z60" s="821">
        <f t="shared" ref="Z60" si="155">SUM(Z54:Z59)</f>
        <v>0</v>
      </c>
      <c r="AA60" s="821">
        <f t="shared" ref="AA60" si="156">SUM(AA54:AA59)</f>
        <v>36000000</v>
      </c>
      <c r="AB60" s="821">
        <f t="shared" ref="AB60" si="157">SUM(AB54:AB59)</f>
        <v>12000000</v>
      </c>
      <c r="AC60" s="821">
        <f t="shared" ref="AC60" si="158">SUM(AC54:AC59)</f>
        <v>12000000</v>
      </c>
      <c r="AD60" s="821">
        <f t="shared" ref="AD60" si="159">SUM(AD54:AD59)</f>
        <v>6642857.1428571437</v>
      </c>
      <c r="AE60" s="1328">
        <f>SUM(AE54:AE59)</f>
        <v>21527946.428571429</v>
      </c>
      <c r="AF60" s="1328">
        <f>SUM(AF54:AF59)</f>
        <v>18620357.142857142</v>
      </c>
      <c r="AG60" s="821">
        <f t="shared" ref="AG60" si="160">SUM(AG54:AG59)</f>
        <v>500000</v>
      </c>
      <c r="AH60" s="821">
        <f t="shared" ref="AH60" si="161">SUM(AH54:AH59)</f>
        <v>0</v>
      </c>
      <c r="AI60" s="821">
        <f t="shared" ref="AI60" si="162">SUM(AI54:AI59)</f>
        <v>3000000</v>
      </c>
      <c r="AJ60" s="821"/>
      <c r="AK60" s="821"/>
      <c r="AL60" s="821">
        <f t="shared" ref="AL60:AN60" si="163">SUM(AL54:AL59)</f>
        <v>500000</v>
      </c>
      <c r="AM60" s="821">
        <f t="shared" si="163"/>
        <v>0</v>
      </c>
      <c r="AN60" s="821">
        <f t="shared" si="163"/>
        <v>5915000</v>
      </c>
      <c r="AO60" s="1336">
        <f t="shared" ref="AO60" si="164">SUM(AO54:AO59)</f>
        <v>174715</v>
      </c>
      <c r="AP60" s="1355">
        <f t="shared" ref="AP60" si="165">SUM(AP54:AP59)</f>
        <v>0</v>
      </c>
      <c r="AQ60" s="1336">
        <f t="shared" ref="AQ60" si="166">SUM(AQ54:AQ59)</f>
        <v>0</v>
      </c>
      <c r="AR60" s="821">
        <f t="shared" ref="AR60" si="167">SUM(AR54:AR59)</f>
        <v>0</v>
      </c>
      <c r="AS60" s="821">
        <f t="shared" ref="AS60" si="168">SUM(AS54:AS59)</f>
        <v>0</v>
      </c>
      <c r="AT60" s="821">
        <f t="shared" ref="AT60" si="169">SUM(AT54:AT59)</f>
        <v>0</v>
      </c>
      <c r="AU60" s="829">
        <f t="shared" ref="AU60" si="170">SUM(AU54:AU59)</f>
        <v>0</v>
      </c>
      <c r="AV60" s="829">
        <f t="shared" ref="AV60" si="171">SUM(AV54:AV59)</f>
        <v>0</v>
      </c>
      <c r="AW60" s="821">
        <f t="shared" ref="AW60" si="172">SUM(AW54:AW59)</f>
        <v>0</v>
      </c>
      <c r="AX60" s="821">
        <f t="shared" ref="AX60" si="173">SUM(AX54:AX59)</f>
        <v>0</v>
      </c>
      <c r="AY60" s="821">
        <f t="shared" ref="AY60" si="174">SUM(AY54:AY59)</f>
        <v>100000</v>
      </c>
      <c r="AZ60" s="821">
        <f t="shared" ref="AZ60" si="175">SUM(AZ54:AZ59)</f>
        <v>100000</v>
      </c>
      <c r="BA60" s="821">
        <f t="shared" ref="BA60" si="176">SUM(BA54:BA59)</f>
        <v>0</v>
      </c>
      <c r="BB60" s="821">
        <f t="shared" ref="BB60" si="177">SUM(BB54:BB59)</f>
        <v>0</v>
      </c>
      <c r="BC60" s="821">
        <f t="shared" ref="BC60" si="178">SUM(BC54:BC59)</f>
        <v>0</v>
      </c>
      <c r="BD60" s="821">
        <f t="shared" ref="BD60" si="179">SUM(BD54:BD59)</f>
        <v>0</v>
      </c>
      <c r="BE60" s="821">
        <f t="shared" ref="BE60" si="180">SUM(BE54:BE59)</f>
        <v>38000</v>
      </c>
      <c r="BF60" s="1062">
        <f t="shared" ref="BF60:BG60" si="181">SUM(BF54:BF59)</f>
        <v>0</v>
      </c>
      <c r="BG60" s="1062">
        <f t="shared" si="181"/>
        <v>59560732.857142866</v>
      </c>
      <c r="BH60" s="821">
        <f t="shared" ref="BH60" si="182">SUM(BH54:BH59)</f>
        <v>2787749.9999999995</v>
      </c>
      <c r="BI60" s="821">
        <f t="shared" ref="BI60" si="183">SUM(BI54:BI59)</f>
        <v>477900</v>
      </c>
      <c r="BJ60" s="821">
        <f t="shared" ref="BJ60" si="184">SUM(BJ54:BJ59)</f>
        <v>159300</v>
      </c>
      <c r="BK60" s="821">
        <f t="shared" ref="BK60" si="185">SUM(BK54:BK59)</f>
        <v>0</v>
      </c>
      <c r="BL60" s="821">
        <f t="shared" ref="BL60" si="186">SUM(BL54:BL59)</f>
        <v>3424950</v>
      </c>
      <c r="BM60" s="821">
        <f t="shared" ref="BM60" si="187">SUM(BM54:BM59)</f>
        <v>1274400</v>
      </c>
      <c r="BN60" s="821">
        <f t="shared" ref="BN60" si="188">SUM(BN54:BN59)</f>
        <v>238950</v>
      </c>
      <c r="BO60" s="821">
        <f t="shared" ref="BO60" si="189">SUM(BO54:BO59)</f>
        <v>159300</v>
      </c>
      <c r="BP60" s="821">
        <f t="shared" ref="BP60" si="190">SUM(BP54:BP59)</f>
        <v>0</v>
      </c>
      <c r="BQ60" s="821">
        <f t="shared" ref="BQ60" si="191">SUM(BQ54:BQ59)</f>
        <v>1672650</v>
      </c>
      <c r="BR60" s="821">
        <f t="shared" ref="BR60" si="192">SUM(BR54:BR59)</f>
        <v>18620357.142857142</v>
      </c>
      <c r="BS60" s="821">
        <f t="shared" ref="BS60" si="193">SUM(BS54:BS59)</f>
        <v>2000000</v>
      </c>
      <c r="BT60" s="821">
        <f t="shared" ref="BT60" si="194">SUM(BT54:BT59)</f>
        <v>24490732.857142858</v>
      </c>
      <c r="BU60" s="821">
        <f t="shared" ref="BU60" si="195">SUM(BU54:BU59)</f>
        <v>46500000</v>
      </c>
      <c r="BV60" s="821">
        <f t="shared" ref="BV60" si="196">SUM(BV54:BV59)</f>
        <v>0</v>
      </c>
      <c r="BW60" s="821">
        <f t="shared" ref="BW60" si="197">SUM(BW54:BW59)</f>
        <v>0</v>
      </c>
      <c r="BX60" s="821">
        <f t="shared" ref="BX60" si="198">SUM(BX54:BX59)</f>
        <v>1672650</v>
      </c>
      <c r="BY60" s="821">
        <f t="shared" ref="BY60" si="199">SUM(BY54:BY59)</f>
        <v>48172650</v>
      </c>
      <c r="BZ60" s="821">
        <f t="shared" ref="BZ60" si="200">SUM(BZ54:BZ59)</f>
        <v>8969741.1428571437</v>
      </c>
      <c r="CA60" s="821">
        <f t="shared" ref="CA60" si="201">SUM(CA54:CA59)</f>
        <v>448487</v>
      </c>
      <c r="CB60" s="821">
        <f t="shared" ref="CB60" si="202">SUM(CB54:CB59)</f>
        <v>42989952</v>
      </c>
      <c r="CC60" s="821">
        <f t="shared" ref="CC60" si="203">SUM(CC54:CC59)</f>
        <v>0</v>
      </c>
      <c r="CD60" s="821">
        <f t="shared" ref="CD60" si="204">SUM(CD54:CD59)</f>
        <v>0</v>
      </c>
      <c r="CE60" s="821">
        <f t="shared" ref="CE60" si="205">SUM(CE54:CE59)</f>
        <v>42989952</v>
      </c>
      <c r="CF60" s="821">
        <f t="shared" ref="CF60" si="206">SUM(CF54:CF59)</f>
        <v>0</v>
      </c>
      <c r="CG60" s="821">
        <f t="shared" ref="CG60" si="207">SUM(CG54:CG59)</f>
        <v>42989952</v>
      </c>
      <c r="CH60" s="821">
        <f t="shared" ref="CH60" si="208">SUM(CH54:CH59)</f>
        <v>0</v>
      </c>
      <c r="CI60" s="821">
        <f t="shared" ref="CI60" si="209">SUM(CI54:CI59)</f>
        <v>0</v>
      </c>
      <c r="CJ60" s="821">
        <f t="shared" ref="CJ60" si="210">SUM(CJ54:CJ59)</f>
        <v>0</v>
      </c>
      <c r="CK60" s="821">
        <f t="shared" ref="CK60" si="211">SUM(CK54:CK59)</f>
        <v>35</v>
      </c>
      <c r="CL60" s="821">
        <f t="shared" ref="CL60" si="212">SUM(CL54:CL59)</f>
        <v>0</v>
      </c>
      <c r="CM60" s="821">
        <f t="shared" ref="CM60" si="213">SUM(CM54:CM59)</f>
        <v>68</v>
      </c>
      <c r="CN60" s="821">
        <f t="shared" ref="CN60" si="214">SUM(CN54:CN59)</f>
        <v>25</v>
      </c>
      <c r="CO60" s="821">
        <f t="shared" ref="CO60" si="215">SUM(CO54:CO59)</f>
        <v>8099</v>
      </c>
      <c r="CP60" s="821">
        <f t="shared" ref="CP60" si="216">SUM(CP54:CP59)</f>
        <v>0</v>
      </c>
      <c r="CQ60" s="821">
        <f t="shared" ref="CQ60" si="217">SUM(CQ54:CQ59)</f>
        <v>55</v>
      </c>
      <c r="CR60" s="821">
        <f t="shared" ref="CR60" si="218">SUM(CR54:CR59)</f>
        <v>0</v>
      </c>
      <c r="CS60" s="821">
        <f t="shared" ref="CS60" si="219">SUM(CS54:CS59)</f>
        <v>0</v>
      </c>
      <c r="CT60" s="821">
        <f t="shared" ref="CT60" si="220">SUM(CT54:CT59)</f>
        <v>2</v>
      </c>
      <c r="CU60" s="821">
        <f t="shared" ref="CU60" si="221">SUM(CU54:CU59)</f>
        <v>0</v>
      </c>
      <c r="CV60" s="821">
        <f t="shared" ref="CV60" si="222">SUM(CV54:CV59)</f>
        <v>0</v>
      </c>
      <c r="CW60" s="821">
        <f t="shared" ref="CW60" si="223">SUM(CW54:CW59)</f>
        <v>0</v>
      </c>
      <c r="CX60" s="821">
        <f t="shared" ref="CX60" si="224">SUM(CX54:CX59)</f>
        <v>0</v>
      </c>
      <c r="CY60" s="821">
        <f t="shared" ref="CY60" si="225">SUM(CY54:CY59)</f>
        <v>36000000</v>
      </c>
      <c r="CZ60" s="821">
        <f t="shared" ref="CZ60" si="226">SUM(CZ54:CZ59)</f>
        <v>0</v>
      </c>
      <c r="DA60" s="821">
        <f t="shared" ref="DA60" si="227">SUM(DA54:DA59)</f>
        <v>0</v>
      </c>
      <c r="DB60" s="821">
        <f t="shared" ref="DB60" si="228">SUM(DB54:DB59)</f>
        <v>0</v>
      </c>
      <c r="DC60" s="821">
        <f t="shared" ref="DC60" si="229">SUM(DC54:DC59)</f>
        <v>0</v>
      </c>
      <c r="DD60" s="821">
        <f t="shared" ref="DD60" si="230">SUM(DD54:DD59)</f>
        <v>0</v>
      </c>
      <c r="DE60" s="821">
        <f t="shared" ref="DE60" si="231">SUM(DE54:DE59)</f>
        <v>138277</v>
      </c>
      <c r="DF60" s="821">
        <f t="shared" ref="DF60" si="232">SUM(DF54:DF59)</f>
        <v>0</v>
      </c>
      <c r="DG60" s="821">
        <f t="shared" ref="DG60" si="233">SUM(DG54:DG59)</f>
        <v>0</v>
      </c>
    </row>
    <row r="61" spans="1:111" s="488" customFormat="1" ht="27" customHeight="1" thickBot="1">
      <c r="A61" s="705"/>
      <c r="B61" s="666"/>
      <c r="C61" s="985" t="s">
        <v>324</v>
      </c>
      <c r="D61" s="985" t="s">
        <v>325</v>
      </c>
      <c r="E61" s="665" t="str">
        <f>IF(OR(G61="CHT",G61="DSBC"),"HĐLĐ",IF(OR(G61="DSTV",G61="Q.CHT"),"HĐTV","HĐCTV"))</f>
        <v>HĐLĐ</v>
      </c>
      <c r="F61" s="1074" t="s">
        <v>326</v>
      </c>
      <c r="G61" s="670" t="s">
        <v>167</v>
      </c>
      <c r="H61" s="986" t="s">
        <v>327</v>
      </c>
      <c r="I61" s="1184" t="s">
        <v>328</v>
      </c>
      <c r="J61" s="1075" t="s">
        <v>121</v>
      </c>
      <c r="K61" s="673">
        <v>28</v>
      </c>
      <c r="L61" s="988">
        <v>1</v>
      </c>
      <c r="M61" s="1047">
        <v>15.68</v>
      </c>
      <c r="N61" s="1047">
        <v>0</v>
      </c>
      <c r="O61" s="1048">
        <v>0</v>
      </c>
      <c r="P61" s="853"/>
      <c r="Q61" s="853"/>
      <c r="R61" s="854"/>
      <c r="S61" s="675">
        <f t="shared" si="1"/>
        <v>5310000</v>
      </c>
      <c r="T61" s="749">
        <f t="shared" si="22"/>
        <v>17857.142857142859</v>
      </c>
      <c r="U61" s="991"/>
      <c r="V61" s="991"/>
      <c r="W61" s="991"/>
      <c r="X61" s="991"/>
      <c r="Y61" s="991"/>
      <c r="Z61" s="991"/>
      <c r="AA61" s="993">
        <f>CY61</f>
        <v>6000000</v>
      </c>
      <c r="AB61" s="777">
        <f>AA61</f>
        <v>6000000</v>
      </c>
      <c r="AC61" s="778">
        <f>IF(E61="HĐTV",AB61*85%,0)</f>
        <v>0</v>
      </c>
      <c r="AD61" s="779">
        <f>IF(E61="HĐTV",AC61/K61*L61,AB61/K61*L61)</f>
        <v>214285.71428571429</v>
      </c>
      <c r="AE61" s="680">
        <f t="shared" si="121"/>
        <v>420000</v>
      </c>
      <c r="AF61" s="1211">
        <f t="shared" si="10"/>
        <v>0</v>
      </c>
      <c r="AG61" s="829">
        <v>0</v>
      </c>
      <c r="AH61" s="829">
        <v>0</v>
      </c>
      <c r="AI61" s="829">
        <v>0</v>
      </c>
      <c r="AJ61" s="829"/>
      <c r="AK61" s="829"/>
      <c r="AL61" s="829">
        <v>0</v>
      </c>
      <c r="AM61" s="829">
        <v>0</v>
      </c>
      <c r="AN61" s="829">
        <v>0</v>
      </c>
      <c r="AO61" s="1341">
        <v>0</v>
      </c>
      <c r="AP61" s="1358">
        <v>0</v>
      </c>
      <c r="AQ61" s="1341">
        <v>500000</v>
      </c>
      <c r="AR61" s="675"/>
      <c r="AS61" s="829">
        <v>0</v>
      </c>
      <c r="AT61" s="829"/>
      <c r="AU61" s="829">
        <v>0</v>
      </c>
      <c r="AV61" s="829"/>
      <c r="AW61" s="715"/>
      <c r="AX61" s="853"/>
      <c r="AY61" s="780"/>
      <c r="AZ61" s="870"/>
      <c r="BA61" s="829">
        <v>0</v>
      </c>
      <c r="BB61" s="829">
        <v>0</v>
      </c>
      <c r="BC61" s="829">
        <v>0</v>
      </c>
      <c r="BD61" s="829">
        <v>0</v>
      </c>
      <c r="BE61" s="829">
        <v>0</v>
      </c>
      <c r="BF61" s="1050">
        <v>0</v>
      </c>
      <c r="BG61" s="684">
        <f t="shared" si="42"/>
        <v>1152142.8571428573</v>
      </c>
      <c r="BH61" s="685">
        <f t="shared" ref="BH61:BH68" si="234">S61*17.5%</f>
        <v>929249.99999999988</v>
      </c>
      <c r="BI61" s="685">
        <f t="shared" ref="BI61:BI68" si="235">S61*3%</f>
        <v>159300</v>
      </c>
      <c r="BJ61" s="685">
        <f t="shared" ref="BJ61:BJ68" si="236">S61*1%</f>
        <v>53100</v>
      </c>
      <c r="BK61" s="685"/>
      <c r="BL61" s="686">
        <f t="shared" ref="BL61:BL68" si="237">SUM(BH61:BK61)</f>
        <v>1141650</v>
      </c>
      <c r="BM61" s="685">
        <f t="shared" ref="BM61:BM68" si="238">S61*8%</f>
        <v>424800</v>
      </c>
      <c r="BN61" s="685">
        <f t="shared" ref="BN61:BN68" si="239">S61*1.5%</f>
        <v>79650</v>
      </c>
      <c r="BO61" s="685">
        <f t="shared" ref="BO61:BO68" si="240">S61*1%</f>
        <v>53100</v>
      </c>
      <c r="BP61" s="685"/>
      <c r="BQ61" s="686">
        <f t="shared" ref="BQ61:BQ68" si="241">SUM(BM61:BP61)</f>
        <v>557550</v>
      </c>
      <c r="BR61" s="1077">
        <f>AF61</f>
        <v>0</v>
      </c>
      <c r="BS61" s="1076">
        <f>T61+U61+V61+W61</f>
        <v>17857.142857142859</v>
      </c>
      <c r="BT61" s="1078">
        <f t="shared" ref="BT61:BT64" si="242">BG61-BS61-BR61</f>
        <v>1134285.7142857143</v>
      </c>
      <c r="BU61" s="1076">
        <f>IF(E61="HĐLĐ",15500000,0)</f>
        <v>15500000</v>
      </c>
      <c r="BV61" s="1079"/>
      <c r="BW61" s="1076">
        <f>BV61*6200000</f>
        <v>0</v>
      </c>
      <c r="BX61" s="1076">
        <f>BQ61</f>
        <v>557550</v>
      </c>
      <c r="BY61" s="1080">
        <f>BU61+BW61+BX61</f>
        <v>16057550</v>
      </c>
      <c r="BZ61" s="1076">
        <f t="shared" ref="BZ61:BZ64" si="243">IF(BT61-BY61&gt;0,BT61-BY61,0)</f>
        <v>0</v>
      </c>
      <c r="CA61" s="1076">
        <f>IF(AND(OR($E61="HĐTV",$E61="HĐCTV"),$BZ61&lt;2000000),0,IF(OR($E61="HĐTV",$E61="HĐCTV"),$BZ61*10%,ROUND(IF($BZ61&lt;=10000000,$BZ61*5%,IF($BZ61&lt;=30000000,$BZ61*10%-500000,IF($BZ61&lt;=60000000,$BZ61*20%-3500000,IF($BZ61&lt;=100000000,$BZ61*30%-9500000,$BZ61*35%-14500000)))),0)))</f>
        <v>0</v>
      </c>
      <c r="CB61" s="1081">
        <f>ROUND(BG61-BQ61-CA61,0)</f>
        <v>594593</v>
      </c>
      <c r="CC61" s="1079"/>
      <c r="CD61" s="1082"/>
      <c r="CE61" s="1083">
        <f>CB61+CC61-CD61</f>
        <v>594593</v>
      </c>
      <c r="CF61" s="1084">
        <f>CE61-CG61</f>
        <v>0</v>
      </c>
      <c r="CG61" s="1085">
        <f>CE61</f>
        <v>594593</v>
      </c>
      <c r="CH61" s="842"/>
      <c r="CI61" s="1086" t="str">
        <f>VLOOKUP($C61,[5]Sheet1!$C$5:$K$139,9,0)</f>
        <v>vy.cu@medigoapp.com</v>
      </c>
      <c r="CJ61" s="1087"/>
      <c r="CK61" s="1088">
        <v>10</v>
      </c>
      <c r="CL61" s="1087"/>
      <c r="CM61" s="1089">
        <v>4</v>
      </c>
      <c r="CN61" s="1089">
        <v>9</v>
      </c>
      <c r="CO61" s="1089">
        <v>2024</v>
      </c>
      <c r="CP61" s="1090">
        <f>IF((($CO$8-CO61)*12)+($CN$8-CN61)&gt;=12,((($CO$8-CO61)*12)+($CN$8-CN61))-1,0)</f>
        <v>0</v>
      </c>
      <c r="CQ61" s="1091">
        <f>IF(CP61&lt;12,(($CQ$8-CO61)*12)+($CP$8-CN61),0)</f>
        <v>20</v>
      </c>
      <c r="CR61" s="1090">
        <f>IF(OR(CP61&gt;12,CP61=12),((CP61-(CS61*12))+((($CQ$8-2024)*12)+($CP$8-4)))+1,0)</f>
        <v>0</v>
      </c>
      <c r="CS61" s="1092">
        <f>IF(OR(CP61&gt;12,CP61=12),ROUNDDOWN(CP61/12,0),0)</f>
        <v>0</v>
      </c>
      <c r="CT61" s="1092">
        <f t="shared" ref="CT61" si="244">IF(CQ61&gt;11,ROUNDDOWN(CQ61/12,0),0)</f>
        <v>1</v>
      </c>
      <c r="CU61" s="1092">
        <f t="shared" ref="CU61" si="245">IF(CR61&gt;11,ROUNDDOWN(CR61/12,0),0)</f>
        <v>0</v>
      </c>
      <c r="CV61" s="1093">
        <f>IF(CP61=0,0,6000000*1.07^CS61)</f>
        <v>0</v>
      </c>
      <c r="CW61" s="1093">
        <f>IF(CT61&lt;2,0,6000000+(CT61-1)*500000)</f>
        <v>0</v>
      </c>
      <c r="CX61" s="1093">
        <f>IF(CU61=0,CV61,IF(CU61&lt;1,0,CV61+CU61*500000))</f>
        <v>0</v>
      </c>
      <c r="CY61" s="1094">
        <f>IF(CX61&gt;0,CX61,IF(CW61&gt;0,CW61,6000000))</f>
        <v>6000000</v>
      </c>
      <c r="CZ61" s="1095"/>
      <c r="DA61" s="1096">
        <f>CJ61</f>
        <v>0</v>
      </c>
      <c r="DB61" s="1095"/>
      <c r="DC61" s="1097"/>
      <c r="DE61" s="646"/>
      <c r="DF61" s="852"/>
      <c r="DG61" s="715"/>
    </row>
    <row r="62" spans="1:111" s="487" customFormat="1" ht="27" customHeight="1" thickBot="1">
      <c r="A62" s="705">
        <v>53</v>
      </c>
      <c r="B62" s="666">
        <v>7</v>
      </c>
      <c r="C62" s="1051" t="s">
        <v>329</v>
      </c>
      <c r="D62" s="772" t="s">
        <v>330</v>
      </c>
      <c r="E62" s="708" t="str">
        <f>IF(OR(G62="CHT",G62="DSBC"),"HĐLĐ",IF(OR(G62="DSTV",G62="Q.CHT"),"HĐTV","HĐCTV"))</f>
        <v>HĐLĐ</v>
      </c>
      <c r="F62" s="1074" t="s">
        <v>326</v>
      </c>
      <c r="G62" s="793" t="s">
        <v>167</v>
      </c>
      <c r="H62" s="773">
        <v>45194</v>
      </c>
      <c r="I62" s="774" t="s">
        <v>331</v>
      </c>
      <c r="J62" s="774" t="s">
        <v>332</v>
      </c>
      <c r="K62" s="673">
        <v>28</v>
      </c>
      <c r="L62" s="988">
        <v>31</v>
      </c>
      <c r="M62" s="1047">
        <v>355.66</v>
      </c>
      <c r="N62" s="1047">
        <v>42.22</v>
      </c>
      <c r="O62" s="1048">
        <v>16</v>
      </c>
      <c r="P62" s="853"/>
      <c r="Q62" s="853"/>
      <c r="R62" s="854"/>
      <c r="S62" s="675">
        <f t="shared" si="1"/>
        <v>5310000</v>
      </c>
      <c r="T62" s="749">
        <f t="shared" si="22"/>
        <v>500000</v>
      </c>
      <c r="U62" s="853"/>
      <c r="V62" s="853"/>
      <c r="W62" s="853"/>
      <c r="X62" s="853"/>
      <c r="Y62" s="853"/>
      <c r="Z62" s="853"/>
      <c r="AA62" s="780">
        <f>CY62</f>
        <v>6500000</v>
      </c>
      <c r="AB62" s="853"/>
      <c r="AC62" s="853"/>
      <c r="AD62" s="853"/>
      <c r="AE62" s="680">
        <f t="shared" si="121"/>
        <v>10320491.071428571</v>
      </c>
      <c r="AF62" s="1211">
        <f t="shared" si="10"/>
        <v>1837700.8928571427</v>
      </c>
      <c r="AG62" s="829">
        <v>1500000</v>
      </c>
      <c r="AH62" s="829">
        <v>0</v>
      </c>
      <c r="AI62" s="829">
        <v>0</v>
      </c>
      <c r="AJ62" s="829"/>
      <c r="AK62" s="829"/>
      <c r="AL62" s="829">
        <v>0</v>
      </c>
      <c r="AM62" s="829">
        <v>0</v>
      </c>
      <c r="AN62" s="829">
        <v>1574500</v>
      </c>
      <c r="AO62" s="1341">
        <v>31259</v>
      </c>
      <c r="AP62" s="1358">
        <v>0</v>
      </c>
      <c r="AQ62" s="1341">
        <v>0</v>
      </c>
      <c r="AR62" s="675"/>
      <c r="AS62" s="829">
        <v>170000</v>
      </c>
      <c r="AT62" s="829">
        <v>300000</v>
      </c>
      <c r="AU62" s="821">
        <v>0</v>
      </c>
      <c r="AV62" s="821"/>
      <c r="AW62" s="715"/>
      <c r="AX62" s="853"/>
      <c r="AY62" s="915"/>
      <c r="AZ62" s="859"/>
      <c r="BA62" s="1232" t="s">
        <v>2007</v>
      </c>
      <c r="BB62" s="829">
        <v>0</v>
      </c>
      <c r="BC62" s="829">
        <v>0</v>
      </c>
      <c r="BD62" s="829">
        <v>0</v>
      </c>
      <c r="BE62" s="829">
        <v>31000</v>
      </c>
      <c r="BF62" s="1050">
        <v>0</v>
      </c>
      <c r="BG62" s="684">
        <f t="shared" si="42"/>
        <v>16202950.964285713</v>
      </c>
      <c r="BH62" s="685">
        <f t="shared" si="234"/>
        <v>929249.99999999988</v>
      </c>
      <c r="BI62" s="685">
        <f t="shared" si="235"/>
        <v>159300</v>
      </c>
      <c r="BJ62" s="685">
        <f t="shared" si="236"/>
        <v>53100</v>
      </c>
      <c r="BK62" s="685"/>
      <c r="BL62" s="686">
        <f t="shared" si="237"/>
        <v>1141650</v>
      </c>
      <c r="BM62" s="685">
        <f t="shared" si="238"/>
        <v>424800</v>
      </c>
      <c r="BN62" s="685">
        <f t="shared" si="239"/>
        <v>79650</v>
      </c>
      <c r="BO62" s="685">
        <f t="shared" si="240"/>
        <v>53100</v>
      </c>
      <c r="BP62" s="685"/>
      <c r="BQ62" s="686">
        <f t="shared" si="241"/>
        <v>557550</v>
      </c>
      <c r="BR62" s="835">
        <f>AF62</f>
        <v>1837700.8928571427</v>
      </c>
      <c r="BS62" s="832">
        <f>T62+U62+V62+W62</f>
        <v>500000</v>
      </c>
      <c r="BT62" s="836">
        <f t="shared" si="242"/>
        <v>13865250.071428571</v>
      </c>
      <c r="BU62" s="832">
        <f>IF(E62="HĐLĐ",15500000,0)</f>
        <v>15500000</v>
      </c>
      <c r="BV62" s="837"/>
      <c r="BW62" s="832">
        <f>BV62*6200000</f>
        <v>0</v>
      </c>
      <c r="BX62" s="832">
        <f>BQ62</f>
        <v>557550</v>
      </c>
      <c r="BY62" s="838">
        <f>BU62+BW62+BX62</f>
        <v>16057550</v>
      </c>
      <c r="BZ62" s="832">
        <f t="shared" si="243"/>
        <v>0</v>
      </c>
      <c r="CA62" s="833">
        <f>IF(AND(OR($E62="HĐTV",$E62="HĐCTV"),$BZ62&lt;2000000),0,IF(OR($E62="HĐTV",$E62="HĐCTV"),$BZ62*10%,ROUND(IF($BZ62&lt;=10000000,$BZ62*5%,IF($BZ62&lt;=30000000,$BZ62*10%-500000,IF($BZ62&lt;=60000000,$BZ62*20%-3500000,IF($BZ62&lt;=100000000,$BZ62*30%-9500000,$BZ62*35%-14500000)))),0)))</f>
        <v>0</v>
      </c>
      <c r="CB62" s="839">
        <f>ROUND(BG62-BQ62-CA62,0)</f>
        <v>15645401</v>
      </c>
      <c r="CC62" s="837"/>
      <c r="CD62" s="727"/>
      <c r="CE62" s="1083">
        <f t="shared" ref="CE62:CE68" si="246">CB62+CC62-CD62</f>
        <v>15645401</v>
      </c>
      <c r="CF62" s="841">
        <f>CE62-CG62</f>
        <v>0</v>
      </c>
      <c r="CG62" s="629">
        <f>CE62</f>
        <v>15645401</v>
      </c>
      <c r="CH62" s="842"/>
      <c r="CI62" s="843" t="s">
        <v>334</v>
      </c>
      <c r="CJ62" s="675">
        <f>VLOOKUP(D62,[1]CNT!$C$6:$AP$113,40,0)</f>
        <v>0</v>
      </c>
      <c r="CK62" s="732">
        <v>5</v>
      </c>
      <c r="CL62" s="715"/>
      <c r="CM62" s="844">
        <v>25</v>
      </c>
      <c r="CN62" s="844">
        <v>9</v>
      </c>
      <c r="CO62" s="844">
        <v>2023</v>
      </c>
      <c r="CP62" s="845">
        <f>IF((($CO$8-CO62)*12)+($CN$8-CN62)&gt;=12,((($CO$8-CO62)*12)+($CN$8-CN62))-1,0)</f>
        <v>0</v>
      </c>
      <c r="CQ62" s="846">
        <f>IF(CP62&lt;12,(($CQ$8-CO62)*12)+($CP$8-CN62),0)</f>
        <v>32</v>
      </c>
      <c r="CR62" s="845">
        <f>IF(OR(CP62&gt;12,CP62=12),((CP62-(CS62*12))+((($CQ$8-2024)*12)+($CP$8-4)))+1,0)</f>
        <v>0</v>
      </c>
      <c r="CS62" s="847">
        <f>IF(OR(CP62&gt;12,CP62=12),ROUNDDOWN(CP62/12,0),0)</f>
        <v>0</v>
      </c>
      <c r="CT62" s="847">
        <f t="shared" ref="CT62:CU64" si="247">IF(CQ62&gt;11,ROUNDDOWN(CQ62/12,0),0)</f>
        <v>2</v>
      </c>
      <c r="CU62" s="847">
        <f t="shared" si="247"/>
        <v>0</v>
      </c>
      <c r="CV62" s="848">
        <f>IF(CP62=0,0,6000000*1.07^CS62)</f>
        <v>0</v>
      </c>
      <c r="CW62" s="848">
        <f>IF(CT62&lt;2,0,6000000+(CT62-1)*500000)</f>
        <v>6500000</v>
      </c>
      <c r="CX62" s="848">
        <f>IF(CU62=0,CV62,IF(CU62&lt;1,0,CV62+CU62*500000))</f>
        <v>0</v>
      </c>
      <c r="CY62" s="788">
        <f>IF(CX62&gt;0,CX62,IF(CW62&gt;0,CW62,6000000))</f>
        <v>6500000</v>
      </c>
      <c r="CZ62" s="849"/>
      <c r="DA62" s="850">
        <f>CJ62</f>
        <v>0</v>
      </c>
      <c r="DB62" s="466" t="s">
        <v>335</v>
      </c>
      <c r="DC62" s="851"/>
      <c r="DD62" s="1098"/>
      <c r="DE62" s="1099">
        <f>'[6]Tong hop'!$P$11+'[6]Tong hop'!$P$25</f>
        <v>737824</v>
      </c>
      <c r="DF62" s="852">
        <f>VLOOKUP($D62,'[2]Med Service'!$D$11:$DI$87,110,0)</f>
        <v>0</v>
      </c>
      <c r="DG62" s="715" t="str">
        <f>VLOOKUP($D62,'[3]BẢNG LƯƠNG'!$C$3:$AH$102,32,0)</f>
        <v>Không đảm bảo vệ sinh khu vực làm việc 21/05/2026: 10.000đ
Vi phạm chấm điểm checklist  27/05/2026: 10.000đ</v>
      </c>
    </row>
    <row r="63" spans="1:111" s="488" customFormat="1" ht="27" customHeight="1" thickBot="1">
      <c r="A63" s="705">
        <v>50</v>
      </c>
      <c r="B63" s="666">
        <v>7</v>
      </c>
      <c r="C63" s="1051" t="s">
        <v>336</v>
      </c>
      <c r="D63" s="772" t="s">
        <v>337</v>
      </c>
      <c r="E63" s="708" t="str">
        <f>IF(OR(G63="CHT",G63="DSBC"),"HĐLĐ",IF(OR(G63="DSTV",G63="Q.CHT"),"HĐTV","HĐCTV"))</f>
        <v>HĐLĐ</v>
      </c>
      <c r="F63" s="1074" t="s">
        <v>326</v>
      </c>
      <c r="G63" s="709" t="s">
        <v>119</v>
      </c>
      <c r="H63" s="773" t="s">
        <v>338</v>
      </c>
      <c r="I63" s="774" t="s">
        <v>339</v>
      </c>
      <c r="J63" s="774" t="s">
        <v>289</v>
      </c>
      <c r="K63" s="673">
        <v>28</v>
      </c>
      <c r="L63" s="988">
        <v>28</v>
      </c>
      <c r="M63" s="1047">
        <v>40.729999999999997</v>
      </c>
      <c r="N63" s="1047">
        <v>228.5</v>
      </c>
      <c r="O63" s="1048">
        <v>0</v>
      </c>
      <c r="P63" s="853"/>
      <c r="Q63" s="853"/>
      <c r="R63" s="854"/>
      <c r="S63" s="675">
        <f t="shared" si="1"/>
        <v>5310000</v>
      </c>
      <c r="T63" s="749">
        <f t="shared" si="22"/>
        <v>500000.00000000006</v>
      </c>
      <c r="U63" s="853"/>
      <c r="V63" s="853"/>
      <c r="W63" s="853"/>
      <c r="X63" s="853"/>
      <c r="Y63" s="853"/>
      <c r="Z63" s="853"/>
      <c r="AA63" s="780">
        <f>CY63</f>
        <v>6000000</v>
      </c>
      <c r="AB63" s="853"/>
      <c r="AC63" s="853"/>
      <c r="AD63" s="853"/>
      <c r="AE63" s="680">
        <f t="shared" si="121"/>
        <v>1090982.1428571427</v>
      </c>
      <c r="AF63" s="1211">
        <f t="shared" si="10"/>
        <v>9180803.5714285709</v>
      </c>
      <c r="AG63" s="829">
        <v>0</v>
      </c>
      <c r="AH63" s="829">
        <v>0</v>
      </c>
      <c r="AI63" s="829">
        <v>1500000</v>
      </c>
      <c r="AJ63" s="829"/>
      <c r="AK63" s="829"/>
      <c r="AL63" s="1243">
        <v>500000</v>
      </c>
      <c r="AM63" s="829">
        <v>1347392</v>
      </c>
      <c r="AN63" s="829">
        <v>2214100</v>
      </c>
      <c r="AO63" s="1341">
        <v>130696</v>
      </c>
      <c r="AP63" s="1358">
        <v>0</v>
      </c>
      <c r="AQ63" s="1341">
        <v>0</v>
      </c>
      <c r="AR63" s="675"/>
      <c r="AS63" s="829">
        <v>0</v>
      </c>
      <c r="AT63" s="829">
        <v>0</v>
      </c>
      <c r="AU63" s="829">
        <v>0</v>
      </c>
      <c r="AV63" s="829"/>
      <c r="AW63" s="715"/>
      <c r="AX63" s="853"/>
      <c r="AY63" s="869">
        <v>100000</v>
      </c>
      <c r="AZ63" s="870">
        <v>100000</v>
      </c>
      <c r="BA63" s="1232" t="s">
        <v>2007</v>
      </c>
      <c r="BB63" s="829">
        <v>0</v>
      </c>
      <c r="BC63" s="829">
        <v>0</v>
      </c>
      <c r="BD63" s="829">
        <v>0</v>
      </c>
      <c r="BE63" s="829">
        <v>0</v>
      </c>
      <c r="BF63" s="1050">
        <v>0</v>
      </c>
      <c r="BG63" s="684">
        <f t="shared" si="42"/>
        <v>16663973.714285713</v>
      </c>
      <c r="BH63" s="685">
        <f t="shared" si="234"/>
        <v>929249.99999999988</v>
      </c>
      <c r="BI63" s="685">
        <f t="shared" si="235"/>
        <v>159300</v>
      </c>
      <c r="BJ63" s="685">
        <f t="shared" si="236"/>
        <v>53100</v>
      </c>
      <c r="BK63" s="685"/>
      <c r="BL63" s="686">
        <f t="shared" si="237"/>
        <v>1141650</v>
      </c>
      <c r="BM63" s="685">
        <f t="shared" si="238"/>
        <v>424800</v>
      </c>
      <c r="BN63" s="685">
        <f t="shared" si="239"/>
        <v>79650</v>
      </c>
      <c r="BO63" s="685">
        <f t="shared" si="240"/>
        <v>53100</v>
      </c>
      <c r="BP63" s="685"/>
      <c r="BQ63" s="686">
        <f t="shared" si="241"/>
        <v>557550</v>
      </c>
      <c r="BR63" s="835">
        <f>AF63</f>
        <v>9180803.5714285709</v>
      </c>
      <c r="BS63" s="832">
        <f>T63+U63+V63+W63</f>
        <v>500000.00000000006</v>
      </c>
      <c r="BT63" s="836">
        <f t="shared" si="242"/>
        <v>6983170.1428571418</v>
      </c>
      <c r="BU63" s="832">
        <f>IF(E63="HĐLĐ",15500000,0)</f>
        <v>15500000</v>
      </c>
      <c r="BV63" s="837"/>
      <c r="BW63" s="832">
        <f>BV63*6200000</f>
        <v>0</v>
      </c>
      <c r="BX63" s="832">
        <f>BQ63</f>
        <v>557550</v>
      </c>
      <c r="BY63" s="838">
        <f>BU63+BW63+BX63</f>
        <v>16057550</v>
      </c>
      <c r="BZ63" s="832">
        <f t="shared" si="243"/>
        <v>0</v>
      </c>
      <c r="CA63" s="833">
        <f>IF(AND(OR($E63="HĐTV",$E63="HĐCTV"),$BZ63&lt;2000000),0,IF(OR($E63="HĐTV",$E63="HĐCTV"),$BZ63*10%,ROUND(IF($BZ63&lt;=10000000,$BZ63*5%,IF($BZ63&lt;=30000000,$BZ63*10%-500000,IF($BZ63&lt;=60000000,$BZ63*20%-3500000,IF($BZ63&lt;=100000000,$BZ63*30%-9500000,$BZ63*35%-14500000)))),0)))</f>
        <v>0</v>
      </c>
      <c r="CB63" s="839">
        <f>ROUND(BG63-BQ63-CA63,0)</f>
        <v>16106424</v>
      </c>
      <c r="CC63" s="837"/>
      <c r="CD63" s="727"/>
      <c r="CE63" s="1083">
        <f t="shared" si="246"/>
        <v>16106424</v>
      </c>
      <c r="CF63" s="841">
        <f>CE63-CG63</f>
        <v>0</v>
      </c>
      <c r="CG63" s="629">
        <f>CE63</f>
        <v>16106424</v>
      </c>
      <c r="CH63" s="842"/>
      <c r="CI63" s="843" t="str">
        <f>VLOOKUP($C63,[5]Sheet1!$C$5:$K$139,9,0)</f>
        <v>nhan.cao@medigoapp.com</v>
      </c>
      <c r="CJ63" s="675">
        <f>VLOOKUP(D63,[1]CNT!$C$6:$AP$113,40,0)</f>
        <v>0</v>
      </c>
      <c r="CK63" s="732">
        <v>8</v>
      </c>
      <c r="CL63" s="715"/>
      <c r="CM63" s="844">
        <v>18</v>
      </c>
      <c r="CN63" s="844">
        <v>12</v>
      </c>
      <c r="CO63" s="844">
        <v>2025</v>
      </c>
      <c r="CP63" s="845">
        <f>IF((($CO$8-CO63)*12)+($CN$8-CN63)&gt;=12,((($CO$8-CO63)*12)+($CN$8-CN63))-1,0)</f>
        <v>0</v>
      </c>
      <c r="CQ63" s="846">
        <f>IF(CP63&lt;12,(($CQ$8-CO63)*12)+($CP$8-CN63),0)</f>
        <v>5</v>
      </c>
      <c r="CR63" s="845">
        <f>IF(OR(CP63&gt;12,CP63=12),((CP63-(CS63*12))+((($CQ$8-2024)*12)+($CP$8-4)))+1,0)</f>
        <v>0</v>
      </c>
      <c r="CS63" s="847">
        <f>IF(OR(CP63&gt;12,CP63=12),ROUNDDOWN(CP63/12,0),0)</f>
        <v>0</v>
      </c>
      <c r="CT63" s="847">
        <f t="shared" si="247"/>
        <v>0</v>
      </c>
      <c r="CU63" s="847">
        <f t="shared" si="247"/>
        <v>0</v>
      </c>
      <c r="CV63" s="848">
        <f>IF(CP63=0,0,6000000*1.07^CS63)</f>
        <v>0</v>
      </c>
      <c r="CW63" s="848">
        <f>IF(CT63&lt;2,0,6000000+(CT63-1)*500000)</f>
        <v>0</v>
      </c>
      <c r="CX63" s="848">
        <f>IF(CU63=0,CV63,IF(CU63&lt;1,0,CV63+CU63*500000))</f>
        <v>0</v>
      </c>
      <c r="CY63" s="1100">
        <v>6000000</v>
      </c>
      <c r="CZ63" s="849"/>
      <c r="DA63" s="850">
        <f>CJ63</f>
        <v>0</v>
      </c>
      <c r="DB63" s="417"/>
      <c r="DC63" s="849"/>
      <c r="DE63" s="646"/>
      <c r="DF63" s="852">
        <f>VLOOKUP($D63,'[2]Med Service'!$D$11:$DI$87,110,0)</f>
        <v>0</v>
      </c>
      <c r="DG63" s="715" t="str">
        <f>VLOOKUP($D63,'[3]BẢNG LƯƠNG'!$C$3:$AH$102,32,0)</f>
        <v/>
      </c>
    </row>
    <row r="64" spans="1:111" s="487" customFormat="1" ht="27.75" customHeight="1" thickBot="1">
      <c r="A64" s="705">
        <v>54</v>
      </c>
      <c r="B64" s="666">
        <v>7</v>
      </c>
      <c r="C64" s="1051" t="s">
        <v>342</v>
      </c>
      <c r="D64" s="772" t="s">
        <v>343</v>
      </c>
      <c r="E64" s="708" t="str">
        <f>IF(OR(G64="CHT",G64="DSBC"),"HĐLĐ",IF(OR(G64="DSTV",G64="Q.CHT"),"HĐTV","HĐCTV"))</f>
        <v>HĐLĐ</v>
      </c>
      <c r="F64" s="1074" t="s">
        <v>326</v>
      </c>
      <c r="G64" s="709" t="s">
        <v>119</v>
      </c>
      <c r="H64" s="773" t="s">
        <v>186</v>
      </c>
      <c r="I64" s="774" t="s">
        <v>344</v>
      </c>
      <c r="J64" s="774" t="s">
        <v>121</v>
      </c>
      <c r="K64" s="673">
        <v>28</v>
      </c>
      <c r="L64" s="988">
        <v>28</v>
      </c>
      <c r="M64" s="1047">
        <v>12.59</v>
      </c>
      <c r="N64" s="1047">
        <v>258.7</v>
      </c>
      <c r="O64" s="1048">
        <v>0</v>
      </c>
      <c r="P64" s="853"/>
      <c r="Q64" s="853"/>
      <c r="R64" s="854"/>
      <c r="S64" s="675">
        <f t="shared" si="1"/>
        <v>5310000</v>
      </c>
      <c r="T64" s="749">
        <f t="shared" si="22"/>
        <v>500000.00000000006</v>
      </c>
      <c r="U64" s="853"/>
      <c r="V64" s="853"/>
      <c r="W64" s="853"/>
      <c r="X64" s="853"/>
      <c r="Y64" s="853"/>
      <c r="Z64" s="853"/>
      <c r="AA64" s="780">
        <f>CY64</f>
        <v>6000000</v>
      </c>
      <c r="AB64" s="853"/>
      <c r="AC64" s="853"/>
      <c r="AD64" s="853"/>
      <c r="AE64" s="680">
        <f t="shared" si="121"/>
        <v>337232.14285714284</v>
      </c>
      <c r="AF64" s="1211">
        <f t="shared" si="10"/>
        <v>10394196.428571429</v>
      </c>
      <c r="AG64" s="829">
        <v>0</v>
      </c>
      <c r="AH64" s="829">
        <v>0</v>
      </c>
      <c r="AI64" s="829">
        <v>1500000</v>
      </c>
      <c r="AJ64" s="829"/>
      <c r="AK64" s="829"/>
      <c r="AL64" s="829">
        <v>0</v>
      </c>
      <c r="AM64" s="829">
        <v>0</v>
      </c>
      <c r="AN64" s="829">
        <v>1922350</v>
      </c>
      <c r="AO64" s="1341">
        <v>29087</v>
      </c>
      <c r="AP64" s="1358">
        <v>0</v>
      </c>
      <c r="AQ64" s="1341">
        <v>0</v>
      </c>
      <c r="AR64" s="675"/>
      <c r="AS64" s="829">
        <v>0</v>
      </c>
      <c r="AT64" s="829">
        <v>0</v>
      </c>
      <c r="AU64" s="829">
        <v>0</v>
      </c>
      <c r="AV64" s="829"/>
      <c r="AW64" s="715"/>
      <c r="AX64" s="715"/>
      <c r="AY64" s="715"/>
      <c r="AZ64" s="715">
        <v>2500000</v>
      </c>
      <c r="BA64" s="1232" t="s">
        <v>2007</v>
      </c>
      <c r="BB64" s="829">
        <v>0</v>
      </c>
      <c r="BC64" s="829">
        <v>0</v>
      </c>
      <c r="BD64" s="829">
        <v>0</v>
      </c>
      <c r="BE64" s="829">
        <v>0</v>
      </c>
      <c r="BF64" s="1050">
        <v>0</v>
      </c>
      <c r="BG64" s="684">
        <f t="shared" si="42"/>
        <v>17182865.571428575</v>
      </c>
      <c r="BH64" s="685">
        <f t="shared" si="234"/>
        <v>929249.99999999988</v>
      </c>
      <c r="BI64" s="685">
        <f t="shared" si="235"/>
        <v>159300</v>
      </c>
      <c r="BJ64" s="685">
        <f t="shared" si="236"/>
        <v>53100</v>
      </c>
      <c r="BK64" s="685"/>
      <c r="BL64" s="686">
        <f t="shared" si="237"/>
        <v>1141650</v>
      </c>
      <c r="BM64" s="685">
        <f t="shared" si="238"/>
        <v>424800</v>
      </c>
      <c r="BN64" s="685">
        <f t="shared" si="239"/>
        <v>79650</v>
      </c>
      <c r="BO64" s="685">
        <f t="shared" si="240"/>
        <v>53100</v>
      </c>
      <c r="BP64" s="685"/>
      <c r="BQ64" s="686">
        <f t="shared" si="241"/>
        <v>557550</v>
      </c>
      <c r="BR64" s="835">
        <f>AF64</f>
        <v>10394196.428571429</v>
      </c>
      <c r="BS64" s="832">
        <f>T64+U64+V64+W64</f>
        <v>500000.00000000006</v>
      </c>
      <c r="BT64" s="836">
        <f t="shared" si="242"/>
        <v>6288669.1428571455</v>
      </c>
      <c r="BU64" s="832">
        <f>IF(E64="HĐLĐ",15500000,0)</f>
        <v>15500000</v>
      </c>
      <c r="BV64" s="837"/>
      <c r="BW64" s="832">
        <f>BV64*6200000</f>
        <v>0</v>
      </c>
      <c r="BX64" s="832">
        <f>BQ64</f>
        <v>557550</v>
      </c>
      <c r="BY64" s="838">
        <f>BU64+BW64+BX64</f>
        <v>16057550</v>
      </c>
      <c r="BZ64" s="832">
        <f t="shared" si="243"/>
        <v>0</v>
      </c>
      <c r="CA64" s="833">
        <f>IF(AND(OR($E64="HĐTV",$E64="HĐCTV"),$BZ64&lt;2000000),0,IF(OR($E64="HĐTV",$E64="HĐCTV"),$BZ64*10%,ROUND(IF($BZ64&lt;=10000000,$BZ64*5%,IF($BZ64&lt;=30000000,$BZ64*10%-500000,IF($BZ64&lt;=60000000,$BZ64*20%-3500000,IF($BZ64&lt;=100000000,$BZ64*30%-9500000,$BZ64*35%-14500000)))),0)))</f>
        <v>0</v>
      </c>
      <c r="CB64" s="839">
        <f>ROUND(BG64-BQ64-CA64,0)</f>
        <v>16625316</v>
      </c>
      <c r="CC64" s="837"/>
      <c r="CD64" s="727"/>
      <c r="CE64" s="1083">
        <f t="shared" si="246"/>
        <v>16625316</v>
      </c>
      <c r="CF64" s="841">
        <f>CE64-CG64</f>
        <v>0</v>
      </c>
      <c r="CG64" s="629">
        <f>CE64</f>
        <v>16625316</v>
      </c>
      <c r="CH64" s="842"/>
      <c r="CI64" s="843" t="s">
        <v>346</v>
      </c>
      <c r="CJ64" s="675">
        <f>VLOOKUP(D64,[1]CNT!$C$6:$AP$113,40,0)</f>
        <v>0</v>
      </c>
      <c r="CK64" s="732">
        <v>9</v>
      </c>
      <c r="CL64" s="715"/>
      <c r="CM64" s="844">
        <v>21</v>
      </c>
      <c r="CN64" s="844">
        <v>7</v>
      </c>
      <c r="CO64" s="844">
        <v>2025</v>
      </c>
      <c r="CP64" s="845">
        <f>IF((($CO$8-CO64)*12)+($CN$8-CN64)&gt;=12,((($CO$8-CO64)*12)+($CN$8-CN64))-1,0)</f>
        <v>0</v>
      </c>
      <c r="CQ64" s="846">
        <f>IF(CP64&lt;12,(($CQ$8-CO64)*12)+($CP$8-CN64),0)</f>
        <v>10</v>
      </c>
      <c r="CR64" s="845">
        <f>IF(OR(CP64&gt;12,CP64=12),((CP64-(CS64*12))+((($CQ$8-2024)*12)+($CP$8-4)))+1,0)</f>
        <v>0</v>
      </c>
      <c r="CS64" s="847">
        <f>IF(OR(CP64&gt;12,CP64=12),ROUNDDOWN(CP64/12,0),0)</f>
        <v>0</v>
      </c>
      <c r="CT64" s="847">
        <f t="shared" si="247"/>
        <v>0</v>
      </c>
      <c r="CU64" s="847">
        <f t="shared" si="247"/>
        <v>0</v>
      </c>
      <c r="CV64" s="848">
        <f>IF(CP64=0,0,6000000*1.07^CS64)</f>
        <v>0</v>
      </c>
      <c r="CW64" s="848">
        <f>IF(CT64&lt;2,0,6000000+(CT64-1)*500000)</f>
        <v>0</v>
      </c>
      <c r="CX64" s="848">
        <f>IF(CU64=0,CV64,IF(CU64&lt;1,0,CV64+CU64*500000))</f>
        <v>0</v>
      </c>
      <c r="CY64" s="788">
        <f>IF(CX64&gt;0,CX64,IF(CW64&gt;0,CW64,6000000))</f>
        <v>6000000</v>
      </c>
      <c r="CZ64" s="849"/>
      <c r="DA64" s="850">
        <f>CJ64</f>
        <v>0</v>
      </c>
      <c r="DB64" s="417"/>
      <c r="DC64" s="851"/>
      <c r="DE64" s="646"/>
      <c r="DF64" s="852">
        <f>VLOOKUP($D64,'[2]Med Service'!$D$11:$DI$87,110,0)</f>
        <v>0</v>
      </c>
      <c r="DG64" s="715" t="str">
        <f>VLOOKUP($D64,'[3]BẢNG LƯƠNG'!$C$3:$AH$102,32,0)</f>
        <v/>
      </c>
    </row>
    <row r="65" spans="1:111" s="488" customFormat="1" ht="27" customHeight="1" thickBot="1">
      <c r="A65" s="705"/>
      <c r="B65" s="666"/>
      <c r="C65" s="871" t="s">
        <v>190</v>
      </c>
      <c r="D65" s="872" t="s">
        <v>191</v>
      </c>
      <c r="E65" s="793" t="str">
        <f t="shared" ref="E65" si="248">IF(OR(G65="CHT",G65="DSBC"),"HĐLĐ",IF(OR(G65="DSTV",G65="Q.CHT"),"HĐTV","HĐCTV"))</f>
        <v>HĐLĐ</v>
      </c>
      <c r="F65" s="1074" t="s">
        <v>326</v>
      </c>
      <c r="G65" s="709" t="s">
        <v>119</v>
      </c>
      <c r="H65" s="1180" t="s">
        <v>192</v>
      </c>
      <c r="I65" s="873" t="s">
        <v>193</v>
      </c>
      <c r="J65" s="873" t="s">
        <v>149</v>
      </c>
      <c r="K65" s="673">
        <v>28</v>
      </c>
      <c r="L65" s="988">
        <v>7</v>
      </c>
      <c r="M65" s="1047">
        <v>42.37</v>
      </c>
      <c r="N65" s="1047">
        <v>0</v>
      </c>
      <c r="O65" s="1048">
        <v>0</v>
      </c>
      <c r="P65" s="853"/>
      <c r="Q65" s="853"/>
      <c r="R65" s="854"/>
      <c r="S65" s="675">
        <f t="shared" si="1"/>
        <v>5310000</v>
      </c>
      <c r="T65" s="749">
        <f t="shared" si="22"/>
        <v>125000.00000000001</v>
      </c>
      <c r="U65" s="853"/>
      <c r="V65" s="853"/>
      <c r="W65" s="853"/>
      <c r="X65" s="853"/>
      <c r="Y65" s="853"/>
      <c r="Z65" s="853"/>
      <c r="AA65" s="776">
        <v>6000000</v>
      </c>
      <c r="AB65" s="777">
        <f>AA65</f>
        <v>6000000</v>
      </c>
      <c r="AC65" s="778">
        <f>IF(E65="HĐTV",AB65*85%,0)</f>
        <v>0</v>
      </c>
      <c r="AD65" s="779">
        <f>IF(E65="HĐTV",AC65/K65*L65,AB65/K65*L65)</f>
        <v>1500000</v>
      </c>
      <c r="AE65" s="680">
        <f t="shared" si="121"/>
        <v>1134910.7142857143</v>
      </c>
      <c r="AF65" s="1211">
        <f t="shared" si="10"/>
        <v>0</v>
      </c>
      <c r="AG65" s="829">
        <v>0</v>
      </c>
      <c r="AH65" s="829">
        <v>0</v>
      </c>
      <c r="AI65" s="829">
        <v>0</v>
      </c>
      <c r="AJ65" s="829"/>
      <c r="AK65" s="829"/>
      <c r="AL65" s="829">
        <v>0</v>
      </c>
      <c r="AM65" s="829">
        <v>0</v>
      </c>
      <c r="AN65" s="829">
        <v>0</v>
      </c>
      <c r="AO65" s="1341">
        <v>0</v>
      </c>
      <c r="AP65" s="1358">
        <v>0</v>
      </c>
      <c r="AQ65" s="1341">
        <v>0</v>
      </c>
      <c r="AR65" s="675"/>
      <c r="AS65" s="829">
        <v>0</v>
      </c>
      <c r="AT65" s="829">
        <v>0</v>
      </c>
      <c r="AU65" s="829">
        <v>0</v>
      </c>
      <c r="AV65" s="829"/>
      <c r="AW65" s="715"/>
      <c r="AX65" s="853"/>
      <c r="AY65" s="780"/>
      <c r="AZ65" s="870"/>
      <c r="BA65" s="829">
        <v>0</v>
      </c>
      <c r="BB65" s="829">
        <v>0</v>
      </c>
      <c r="BC65" s="829">
        <v>0</v>
      </c>
      <c r="BD65" s="829">
        <v>0</v>
      </c>
      <c r="BE65" s="829">
        <v>0</v>
      </c>
      <c r="BF65" s="1050">
        <v>0</v>
      </c>
      <c r="BG65" s="684">
        <f t="shared" si="42"/>
        <v>2759910.7142857146</v>
      </c>
      <c r="BH65" s="685">
        <f t="shared" si="234"/>
        <v>929249.99999999988</v>
      </c>
      <c r="BI65" s="685">
        <f t="shared" si="235"/>
        <v>159300</v>
      </c>
      <c r="BJ65" s="685">
        <f t="shared" si="236"/>
        <v>53100</v>
      </c>
      <c r="BK65" s="685"/>
      <c r="BL65" s="686">
        <f t="shared" si="237"/>
        <v>1141650</v>
      </c>
      <c r="BM65" s="685">
        <f t="shared" si="238"/>
        <v>424800</v>
      </c>
      <c r="BN65" s="685">
        <f t="shared" si="239"/>
        <v>79650</v>
      </c>
      <c r="BO65" s="685">
        <f t="shared" si="240"/>
        <v>53100</v>
      </c>
      <c r="BP65" s="685"/>
      <c r="BQ65" s="686">
        <f t="shared" si="241"/>
        <v>557550</v>
      </c>
      <c r="BR65" s="835"/>
      <c r="BS65" s="832"/>
      <c r="BT65" s="836"/>
      <c r="BU65" s="832"/>
      <c r="BV65" s="837"/>
      <c r="BW65" s="832"/>
      <c r="BX65" s="832"/>
      <c r="BY65" s="838"/>
      <c r="BZ65" s="832"/>
      <c r="CA65" s="833"/>
      <c r="CB65" s="839"/>
      <c r="CC65" s="837"/>
      <c r="CD65" s="727"/>
      <c r="CE65" s="1083">
        <f t="shared" si="246"/>
        <v>0</v>
      </c>
      <c r="CF65" s="841"/>
      <c r="CG65" s="629"/>
      <c r="CH65" s="842"/>
      <c r="CI65" s="843"/>
      <c r="CJ65" s="675"/>
      <c r="CK65" s="732">
        <v>11</v>
      </c>
      <c r="CL65" s="715"/>
      <c r="CM65" s="844"/>
      <c r="CN65" s="844"/>
      <c r="CO65" s="844"/>
      <c r="CP65" s="845"/>
      <c r="CQ65" s="846"/>
      <c r="CR65" s="845"/>
      <c r="CS65" s="847"/>
      <c r="CT65" s="847"/>
      <c r="CU65" s="847"/>
      <c r="CV65" s="848"/>
      <c r="CW65" s="848"/>
      <c r="CX65" s="848"/>
      <c r="CY65" s="1101">
        <v>5100000</v>
      </c>
      <c r="CZ65" s="849"/>
      <c r="DA65" s="850"/>
      <c r="DB65" s="417"/>
      <c r="DC65" s="849"/>
      <c r="DE65" s="646"/>
      <c r="DF65" s="852"/>
      <c r="DG65" s="715"/>
    </row>
    <row r="66" spans="1:111" s="493" customFormat="1" ht="27" customHeight="1" thickBot="1">
      <c r="A66" s="665">
        <v>52</v>
      </c>
      <c r="B66" s="983">
        <v>7</v>
      </c>
      <c r="C66" s="1055" t="s">
        <v>347</v>
      </c>
      <c r="D66" s="985" t="s">
        <v>348</v>
      </c>
      <c r="E66" s="665" t="s">
        <v>179</v>
      </c>
      <c r="F66" s="1074" t="s">
        <v>326</v>
      </c>
      <c r="G66" s="670" t="s">
        <v>119</v>
      </c>
      <c r="H66" s="986">
        <v>45439</v>
      </c>
      <c r="I66" s="987" t="s">
        <v>349</v>
      </c>
      <c r="J66" s="987" t="s">
        <v>121</v>
      </c>
      <c r="K66" s="673">
        <v>28</v>
      </c>
      <c r="L66" s="988">
        <v>15</v>
      </c>
      <c r="M66" s="1047">
        <v>100.03</v>
      </c>
      <c r="N66" s="1047">
        <v>15.9</v>
      </c>
      <c r="O66" s="1048">
        <v>0</v>
      </c>
      <c r="P66" s="853"/>
      <c r="Q66" s="991"/>
      <c r="R66" s="992"/>
      <c r="S66" s="675">
        <f t="shared" si="1"/>
        <v>5310000</v>
      </c>
      <c r="T66" s="749">
        <f t="shared" si="22"/>
        <v>267857.1428571429</v>
      </c>
      <c r="U66" s="991"/>
      <c r="V66" s="991"/>
      <c r="W66" s="991"/>
      <c r="X66" s="991"/>
      <c r="Y66" s="991"/>
      <c r="Z66" s="991"/>
      <c r="AA66" s="993">
        <f>CY66</f>
        <v>6500000</v>
      </c>
      <c r="AB66" s="991"/>
      <c r="AC66" s="991"/>
      <c r="AD66" s="991"/>
      <c r="AE66" s="680">
        <f t="shared" si="121"/>
        <v>2902656.25</v>
      </c>
      <c r="AF66" s="1211">
        <f t="shared" si="10"/>
        <v>692075.89285714284</v>
      </c>
      <c r="AG66" s="829">
        <v>0</v>
      </c>
      <c r="AH66" s="829">
        <v>0</v>
      </c>
      <c r="AI66" s="829">
        <v>0</v>
      </c>
      <c r="AJ66" s="829"/>
      <c r="AK66" s="829"/>
      <c r="AL66" s="829">
        <v>0</v>
      </c>
      <c r="AM66" s="829">
        <v>0</v>
      </c>
      <c r="AN66" s="829">
        <v>609435</v>
      </c>
      <c r="AO66" s="1341">
        <v>13341</v>
      </c>
      <c r="AP66" s="1358">
        <v>0</v>
      </c>
      <c r="AQ66" s="1341">
        <v>0</v>
      </c>
      <c r="AR66" s="675"/>
      <c r="AS66" s="829">
        <v>0</v>
      </c>
      <c r="AT66" s="829">
        <v>0</v>
      </c>
      <c r="AU66" s="829">
        <v>0</v>
      </c>
      <c r="AV66" s="829"/>
      <c r="AW66" s="675"/>
      <c r="AX66" s="991"/>
      <c r="AY66" s="1058"/>
      <c r="AZ66" s="998"/>
      <c r="BA66" s="1232" t="s">
        <v>2007</v>
      </c>
      <c r="BB66" s="829">
        <v>0</v>
      </c>
      <c r="BC66" s="829">
        <v>0</v>
      </c>
      <c r="BD66" s="829">
        <v>0</v>
      </c>
      <c r="BE66" s="829">
        <v>130600</v>
      </c>
      <c r="BF66" s="1050">
        <v>0</v>
      </c>
      <c r="BG66" s="684">
        <f t="shared" si="42"/>
        <v>4354765.2857142854</v>
      </c>
      <c r="BH66" s="685">
        <f t="shared" si="234"/>
        <v>929249.99999999988</v>
      </c>
      <c r="BI66" s="685">
        <f t="shared" si="235"/>
        <v>159300</v>
      </c>
      <c r="BJ66" s="685">
        <f t="shared" si="236"/>
        <v>53100</v>
      </c>
      <c r="BK66" s="685"/>
      <c r="BL66" s="686">
        <f t="shared" si="237"/>
        <v>1141650</v>
      </c>
      <c r="BM66" s="685">
        <f t="shared" si="238"/>
        <v>424800</v>
      </c>
      <c r="BN66" s="685">
        <f t="shared" si="239"/>
        <v>79650</v>
      </c>
      <c r="BO66" s="685">
        <f t="shared" si="240"/>
        <v>53100</v>
      </c>
      <c r="BP66" s="685"/>
      <c r="BQ66" s="686">
        <f t="shared" si="241"/>
        <v>557550</v>
      </c>
      <c r="BR66" s="835">
        <f>AF66</f>
        <v>692075.89285714284</v>
      </c>
      <c r="BS66" s="999">
        <f>T66+U66+V66+W66</f>
        <v>267857.1428571429</v>
      </c>
      <c r="BT66" s="836">
        <f>BG66-BS66-BR66</f>
        <v>3394832.25</v>
      </c>
      <c r="BU66" s="999">
        <f>IF(E66="HĐLĐ",15500000,0)</f>
        <v>15500000</v>
      </c>
      <c r="BV66" s="1000"/>
      <c r="BW66" s="999">
        <f>BV66*6200000</f>
        <v>0</v>
      </c>
      <c r="BX66" s="999">
        <f>BQ66</f>
        <v>557550</v>
      </c>
      <c r="BY66" s="1001">
        <f>BU66+BW66+BX66</f>
        <v>16057550</v>
      </c>
      <c r="BZ66" s="999">
        <f>IF(BT66-BY66&gt;0,BT66-BY66,0)</f>
        <v>0</v>
      </c>
      <c r="CA66" s="999">
        <f>IF(AND(OR($E66="HĐTV",$E66="HĐCTV"),$BZ66&lt;2000000),0,IF(OR($E66="HĐTV",$E66="HĐCTV"),$BZ66*10%,ROUND(IF($BZ66&lt;=10000000,$BZ66*5%,IF($BZ66&lt;=30000000,$BZ66*10%-500000,IF($BZ66&lt;=60000000,$BZ66*20%-3500000,IF($BZ66&lt;=100000000,$BZ66*30%-9500000,$BZ66*35%-14500000)))),0)))</f>
        <v>0</v>
      </c>
      <c r="CB66" s="1002">
        <f>ROUND(BG66-BQ66-CA66,0)</f>
        <v>3797215</v>
      </c>
      <c r="CC66" s="1000"/>
      <c r="CD66" s="1102"/>
      <c r="CE66" s="1083">
        <f t="shared" si="246"/>
        <v>3797215</v>
      </c>
      <c r="CF66" s="1004">
        <f>CE66-CG66</f>
        <v>0</v>
      </c>
      <c r="CG66" s="629">
        <f>CE66</f>
        <v>3797215</v>
      </c>
      <c r="CH66" s="842"/>
      <c r="CI66" s="1017" t="s">
        <v>350</v>
      </c>
      <c r="CJ66" s="675">
        <f>VLOOKUP(D66,[1]CNT!$C$6:$AP$113,40,0)</f>
        <v>0</v>
      </c>
      <c r="CK66" s="698">
        <v>5</v>
      </c>
      <c r="CL66" s="675"/>
      <c r="CM66" s="1006">
        <v>27</v>
      </c>
      <c r="CN66" s="1006">
        <v>5</v>
      </c>
      <c r="CO66" s="1006">
        <v>2024</v>
      </c>
      <c r="CP66" s="1007">
        <v>0</v>
      </c>
      <c r="CQ66" s="1008">
        <f>IF(CP66&lt;12,(($CQ$8-CO66)*12)+($CP$8-CN66),0)</f>
        <v>24</v>
      </c>
      <c r="CR66" s="1007">
        <f>IF(OR(CP66&gt;12,CP66=12),((CP66-(CS66*12))+((($CQ$8-2024)*12)+($CP$8-4)))+1,0)</f>
        <v>0</v>
      </c>
      <c r="CS66" s="1009">
        <v>0</v>
      </c>
      <c r="CT66" s="1009">
        <f>IF(CQ66&gt;11,ROUNDDOWN(CQ66/12,0),0)</f>
        <v>2</v>
      </c>
      <c r="CU66" s="1009">
        <v>0</v>
      </c>
      <c r="CV66" s="1010">
        <v>0</v>
      </c>
      <c r="CW66" s="1010">
        <f>IF(CT66&lt;2,0,6000000+(CT66-1)*500000)</f>
        <v>6500000</v>
      </c>
      <c r="CX66" s="1010">
        <v>0</v>
      </c>
      <c r="CY66" s="1011">
        <f>IF(CX66&gt;0,CX66,IF(CW66&gt;0,CW66,6000000))</f>
        <v>6500000</v>
      </c>
      <c r="CZ66" s="1012"/>
      <c r="DA66" s="1018">
        <f>CJ66</f>
        <v>0</v>
      </c>
      <c r="DB66" s="466" t="s">
        <v>351</v>
      </c>
      <c r="DC66" s="1012"/>
      <c r="DE66" s="1014"/>
      <c r="DF66" s="1015">
        <f>VLOOKUP($D66,'[2]Med Service'!$D$11:$DI$87,110,0)</f>
        <v>0</v>
      </c>
      <c r="DG66" s="675" t="str">
        <f>VLOOKUP($D66,'[3]BẢNG LƯƠNG'!$C$3:$AH$102,32,0)</f>
        <v/>
      </c>
    </row>
    <row r="67" spans="1:111" s="488" customFormat="1" ht="27" customHeight="1" thickBot="1">
      <c r="A67" s="705"/>
      <c r="B67" s="666"/>
      <c r="C67" s="1103" t="s">
        <v>216</v>
      </c>
      <c r="D67" s="1104" t="s">
        <v>217</v>
      </c>
      <c r="E67" s="1105" t="str">
        <f t="shared" ref="E67:E68" si="249">IF(OR(G67="CHT",G67="DSBC"),"HĐLĐ",IF(OR(G67="DSTV",G67="Q.CHT"),"HĐTV","HĐCTV"))</f>
        <v>HĐLĐ</v>
      </c>
      <c r="F67" s="1074" t="s">
        <v>326</v>
      </c>
      <c r="G67" s="1106" t="s">
        <v>119</v>
      </c>
      <c r="H67" s="1107" t="s">
        <v>218</v>
      </c>
      <c r="I67" s="1108" t="s">
        <v>219</v>
      </c>
      <c r="J67" s="1108" t="s">
        <v>220</v>
      </c>
      <c r="K67" s="673">
        <v>28</v>
      </c>
      <c r="L67" s="988">
        <v>2</v>
      </c>
      <c r="M67" s="1047">
        <v>11.42</v>
      </c>
      <c r="N67" s="1047">
        <v>0</v>
      </c>
      <c r="O67" s="1048">
        <v>0</v>
      </c>
      <c r="P67" s="853"/>
      <c r="Q67" s="853"/>
      <c r="R67" s="854"/>
      <c r="S67" s="675">
        <f t="shared" si="1"/>
        <v>5310000</v>
      </c>
      <c r="T67" s="749"/>
      <c r="U67" s="853"/>
      <c r="V67" s="853"/>
      <c r="W67" s="853"/>
      <c r="X67" s="853"/>
      <c r="Y67" s="853"/>
      <c r="Z67" s="853"/>
      <c r="AA67" s="776">
        <v>6000000</v>
      </c>
      <c r="AB67" s="777">
        <f>AA67</f>
        <v>6000000</v>
      </c>
      <c r="AC67" s="778">
        <f>IF(E67="HĐTV",AB67*85%,0)</f>
        <v>0</v>
      </c>
      <c r="AD67" s="779">
        <f>IF(E67="HĐTV",AC67/K67*L67,AB67/K67*L67)</f>
        <v>428571.42857142858</v>
      </c>
      <c r="AE67" s="680">
        <f t="shared" si="121"/>
        <v>305892.85714285716</v>
      </c>
      <c r="AF67" s="1211">
        <f t="shared" si="10"/>
        <v>0</v>
      </c>
      <c r="AG67" s="829">
        <v>0</v>
      </c>
      <c r="AH67" s="829">
        <v>0</v>
      </c>
      <c r="AI67" s="829">
        <v>0</v>
      </c>
      <c r="AJ67" s="829"/>
      <c r="AK67" s="829"/>
      <c r="AL67" s="829">
        <v>0</v>
      </c>
      <c r="AM67" s="829">
        <v>0</v>
      </c>
      <c r="AN67" s="829">
        <v>0</v>
      </c>
      <c r="AO67" s="1341">
        <v>15362</v>
      </c>
      <c r="AP67" s="1358">
        <v>0</v>
      </c>
      <c r="AQ67" s="1341">
        <v>0</v>
      </c>
      <c r="AR67" s="675"/>
      <c r="AS67" s="829">
        <v>0</v>
      </c>
      <c r="AT67" s="829">
        <v>0</v>
      </c>
      <c r="AU67" s="829">
        <v>0</v>
      </c>
      <c r="AV67" s="829"/>
      <c r="AW67" s="715"/>
      <c r="AX67" s="853"/>
      <c r="AY67" s="780"/>
      <c r="AZ67" s="870"/>
      <c r="BA67" s="829">
        <v>0</v>
      </c>
      <c r="BB67" s="829">
        <v>0</v>
      </c>
      <c r="BC67" s="829">
        <v>0</v>
      </c>
      <c r="BD67" s="829">
        <v>0</v>
      </c>
      <c r="BE67" s="829">
        <v>0</v>
      </c>
      <c r="BF67" s="1050">
        <v>0</v>
      </c>
      <c r="BG67" s="684">
        <f t="shared" si="42"/>
        <v>749826.28571428568</v>
      </c>
      <c r="BH67" s="685">
        <f t="shared" si="234"/>
        <v>929249.99999999988</v>
      </c>
      <c r="BI67" s="685">
        <f t="shared" si="235"/>
        <v>159300</v>
      </c>
      <c r="BJ67" s="685">
        <f t="shared" si="236"/>
        <v>53100</v>
      </c>
      <c r="BK67" s="685"/>
      <c r="BL67" s="686">
        <f t="shared" si="237"/>
        <v>1141650</v>
      </c>
      <c r="BM67" s="685">
        <f t="shared" si="238"/>
        <v>424800</v>
      </c>
      <c r="BN67" s="685">
        <f t="shared" si="239"/>
        <v>79650</v>
      </c>
      <c r="BO67" s="685">
        <f t="shared" si="240"/>
        <v>53100</v>
      </c>
      <c r="BP67" s="685"/>
      <c r="BQ67" s="686">
        <f t="shared" si="241"/>
        <v>557550</v>
      </c>
      <c r="BR67" s="835"/>
      <c r="BS67" s="832"/>
      <c r="BT67" s="836"/>
      <c r="BU67" s="832"/>
      <c r="BV67" s="837"/>
      <c r="BW67" s="832"/>
      <c r="BX67" s="832"/>
      <c r="BY67" s="838"/>
      <c r="BZ67" s="832"/>
      <c r="CA67" s="833"/>
      <c r="CB67" s="839"/>
      <c r="CC67" s="837"/>
      <c r="CD67" s="727"/>
      <c r="CE67" s="1083">
        <f t="shared" si="246"/>
        <v>0</v>
      </c>
      <c r="CF67" s="841"/>
      <c r="CG67" s="629"/>
      <c r="CH67" s="842"/>
      <c r="CI67" s="843"/>
      <c r="CJ67" s="675"/>
      <c r="CK67" s="732">
        <v>4</v>
      </c>
      <c r="CL67" s="715"/>
      <c r="CM67" s="844"/>
      <c r="CN67" s="844"/>
      <c r="CO67" s="844"/>
      <c r="CP67" s="845"/>
      <c r="CQ67" s="846"/>
      <c r="CR67" s="845"/>
      <c r="CS67" s="847"/>
      <c r="CT67" s="847"/>
      <c r="CU67" s="847"/>
      <c r="CV67" s="848"/>
      <c r="CW67" s="848"/>
      <c r="CX67" s="848"/>
      <c r="CY67" s="788">
        <f>IF(CX67&gt;0,CX67,IF(CW67&gt;0,CW67,6000000))</f>
        <v>6000000</v>
      </c>
      <c r="CZ67" s="849"/>
      <c r="DA67" s="850"/>
      <c r="DB67" s="417"/>
      <c r="DC67" s="849"/>
      <c r="DE67" s="646"/>
      <c r="DF67" s="852"/>
      <c r="DG67" s="715"/>
    </row>
    <row r="68" spans="1:111" s="488" customFormat="1" ht="27" customHeight="1" thickBot="1">
      <c r="A68" s="705">
        <v>49</v>
      </c>
      <c r="B68" s="666"/>
      <c r="C68" s="1055" t="s">
        <v>352</v>
      </c>
      <c r="D68" s="772" t="s">
        <v>353</v>
      </c>
      <c r="E68" s="708" t="str">
        <f t="shared" si="249"/>
        <v>HĐCTV</v>
      </c>
      <c r="F68" s="1074" t="s">
        <v>326</v>
      </c>
      <c r="G68" s="709" t="s">
        <v>259</v>
      </c>
      <c r="H68" s="1178" t="s">
        <v>354</v>
      </c>
      <c r="I68" s="774" t="s">
        <v>355</v>
      </c>
      <c r="J68" s="774" t="s">
        <v>121</v>
      </c>
      <c r="K68" s="673">
        <v>28</v>
      </c>
      <c r="L68" s="988">
        <v>15</v>
      </c>
      <c r="M68" s="1047">
        <v>178.17</v>
      </c>
      <c r="N68" s="1047">
        <v>0</v>
      </c>
      <c r="O68" s="1048">
        <v>0</v>
      </c>
      <c r="P68" s="853"/>
      <c r="Q68" s="853"/>
      <c r="R68" s="854"/>
      <c r="S68" s="675">
        <f t="shared" si="1"/>
        <v>0</v>
      </c>
      <c r="T68" s="749">
        <f t="shared" si="22"/>
        <v>267857.1428571429</v>
      </c>
      <c r="U68" s="853"/>
      <c r="V68" s="853"/>
      <c r="W68" s="853"/>
      <c r="X68" s="853"/>
      <c r="Y68" s="853"/>
      <c r="Z68" s="853"/>
      <c r="AA68" s="780">
        <f t="shared" ref="AA68" si="250">CY68</f>
        <v>3000000</v>
      </c>
      <c r="AB68" s="853"/>
      <c r="AC68" s="853"/>
      <c r="AD68" s="853"/>
      <c r="AE68" s="680">
        <f t="shared" si="121"/>
        <v>2386205.3571428568</v>
      </c>
      <c r="AF68" s="1211">
        <f t="shared" si="10"/>
        <v>0</v>
      </c>
      <c r="AG68" s="829">
        <v>0</v>
      </c>
      <c r="AH68" s="829">
        <v>0</v>
      </c>
      <c r="AI68" s="829">
        <v>0</v>
      </c>
      <c r="AJ68" s="829"/>
      <c r="AK68" s="829"/>
      <c r="AL68" s="829">
        <v>0</v>
      </c>
      <c r="AM68" s="829">
        <v>0</v>
      </c>
      <c r="AN68" s="829">
        <v>0</v>
      </c>
      <c r="AO68" s="1341">
        <v>0</v>
      </c>
      <c r="AP68" s="1358">
        <v>0</v>
      </c>
      <c r="AQ68" s="1341">
        <v>1500000</v>
      </c>
      <c r="AR68" s="675"/>
      <c r="AS68" s="829">
        <v>0</v>
      </c>
      <c r="AT68" s="829">
        <v>0</v>
      </c>
      <c r="AU68" s="829">
        <v>0</v>
      </c>
      <c r="AV68" s="829"/>
      <c r="AW68" s="715"/>
      <c r="AX68" s="853"/>
      <c r="AY68" s="780"/>
      <c r="AZ68" s="859"/>
      <c r="BA68" s="829">
        <v>0</v>
      </c>
      <c r="BB68" s="829">
        <v>0</v>
      </c>
      <c r="BC68" s="829">
        <v>0</v>
      </c>
      <c r="BD68" s="829">
        <v>0</v>
      </c>
      <c r="BE68" s="829">
        <v>0</v>
      </c>
      <c r="BF68" s="1050">
        <v>0</v>
      </c>
      <c r="BG68" s="684">
        <f t="shared" si="42"/>
        <v>4154062.4999999995</v>
      </c>
      <c r="BH68" s="685">
        <f t="shared" si="234"/>
        <v>0</v>
      </c>
      <c r="BI68" s="685">
        <f t="shared" si="235"/>
        <v>0</v>
      </c>
      <c r="BJ68" s="685">
        <f t="shared" si="236"/>
        <v>0</v>
      </c>
      <c r="BK68" s="685"/>
      <c r="BL68" s="686">
        <f t="shared" si="237"/>
        <v>0</v>
      </c>
      <c r="BM68" s="685">
        <f t="shared" si="238"/>
        <v>0</v>
      </c>
      <c r="BN68" s="685">
        <f t="shared" si="239"/>
        <v>0</v>
      </c>
      <c r="BO68" s="685">
        <f t="shared" si="240"/>
        <v>0</v>
      </c>
      <c r="BP68" s="685"/>
      <c r="BQ68" s="686">
        <f t="shared" si="241"/>
        <v>0</v>
      </c>
      <c r="BR68" s="835">
        <f>AF68</f>
        <v>0</v>
      </c>
      <c r="BS68" s="832"/>
      <c r="BT68" s="836">
        <f t="shared" ref="BT68" si="251">BG68-BS68-BR68</f>
        <v>4154062.4999999995</v>
      </c>
      <c r="BU68" s="832"/>
      <c r="BV68" s="837"/>
      <c r="BW68" s="832"/>
      <c r="BX68" s="832"/>
      <c r="BY68" s="858">
        <f t="shared" ref="BY68" si="252">BU68+BW68+BX68</f>
        <v>0</v>
      </c>
      <c r="BZ68" s="858">
        <f t="shared" ref="BZ68" si="253">IF(BT68-BY68&gt;0,BT68-BY68,0)</f>
        <v>4154062.4999999995</v>
      </c>
      <c r="CA68" s="1044">
        <f>IF(AND(OR($E68="HĐTV",$E68="HĐCTV"),$BZ68&lt;2000000),0,IF(OR($E68="HĐTV",$E68="HĐCTV"),$BZ68*10%,ROUND(IF($BZ68&lt;=10000000,$BZ68*5%,IF($BZ68&lt;=30000000,$BZ68*10%-500000,IF($BZ68&lt;=60000000,$BZ68*20%-3500000,IF($BZ68&lt;=100000000,$BZ68*30%-9500000,$BZ68*35%-14500000)))),0)))</f>
        <v>415406.25</v>
      </c>
      <c r="CB68" s="858">
        <f t="shared" ref="CB68" si="254">ROUND(BG68-BQ68-CA68,0)</f>
        <v>3738656</v>
      </c>
      <c r="CC68" s="837"/>
      <c r="CD68" s="727"/>
      <c r="CE68" s="1083">
        <f t="shared" si="246"/>
        <v>3738656</v>
      </c>
      <c r="CF68" s="1045">
        <f t="shared" ref="CF68" si="255">CE68-CG68</f>
        <v>0</v>
      </c>
      <c r="CG68" s="629">
        <f t="shared" ref="CG68" si="256">CE68</f>
        <v>3738656</v>
      </c>
      <c r="CH68" s="842"/>
      <c r="CI68" s="1005" t="s">
        <v>357</v>
      </c>
      <c r="CJ68" s="675">
        <f>VLOOKUP(D68,[1]CNT!$C$6:$AP$113,40,0)</f>
        <v>0</v>
      </c>
      <c r="CK68" s="732">
        <v>6</v>
      </c>
      <c r="CL68" s="715"/>
      <c r="CM68" s="844"/>
      <c r="CN68" s="844"/>
      <c r="CO68" s="844"/>
      <c r="CP68" s="845"/>
      <c r="CQ68" s="846"/>
      <c r="CR68" s="845"/>
      <c r="CS68" s="847"/>
      <c r="CT68" s="847"/>
      <c r="CU68" s="847"/>
      <c r="CV68" s="848"/>
      <c r="CW68" s="848"/>
      <c r="CX68" s="848"/>
      <c r="CY68" s="1046">
        <v>3000000</v>
      </c>
      <c r="CZ68" s="849"/>
      <c r="DA68" s="850"/>
      <c r="DB68" s="417"/>
      <c r="DC68" s="849"/>
      <c r="DE68" s="646"/>
      <c r="DF68" s="852"/>
      <c r="DG68" s="715"/>
    </row>
    <row r="69" spans="1:111" s="486" customFormat="1" ht="27" customHeight="1" thickBot="1">
      <c r="A69" s="812"/>
      <c r="B69" s="813"/>
      <c r="C69" s="814"/>
      <c r="D69" s="815"/>
      <c r="E69" s="816"/>
      <c r="F69" s="982"/>
      <c r="G69" s="818"/>
      <c r="H69" s="819"/>
      <c r="I69" s="820"/>
      <c r="J69" s="820"/>
      <c r="K69" s="821">
        <f>SUM(K61:K68)</f>
        <v>224</v>
      </c>
      <c r="L69" s="821">
        <f t="shared" ref="L69:AQ69" si="257">SUM(L68:L68)</f>
        <v>15</v>
      </c>
      <c r="M69" s="821">
        <f t="shared" si="257"/>
        <v>178.17</v>
      </c>
      <c r="N69" s="821">
        <f t="shared" si="257"/>
        <v>0</v>
      </c>
      <c r="O69" s="821">
        <f t="shared" si="257"/>
        <v>0</v>
      </c>
      <c r="P69" s="821">
        <f t="shared" si="257"/>
        <v>0</v>
      </c>
      <c r="Q69" s="821">
        <f t="shared" si="257"/>
        <v>0</v>
      </c>
      <c r="R69" s="821">
        <f t="shared" si="257"/>
        <v>0</v>
      </c>
      <c r="S69" s="821">
        <f t="shared" si="257"/>
        <v>0</v>
      </c>
      <c r="T69" s="821">
        <f t="shared" si="257"/>
        <v>267857.1428571429</v>
      </c>
      <c r="U69" s="821">
        <f t="shared" si="257"/>
        <v>0</v>
      </c>
      <c r="V69" s="821">
        <f t="shared" si="257"/>
        <v>0</v>
      </c>
      <c r="W69" s="821">
        <f t="shared" si="257"/>
        <v>0</v>
      </c>
      <c r="X69" s="821">
        <f t="shared" si="257"/>
        <v>0</v>
      </c>
      <c r="Y69" s="821">
        <f t="shared" si="257"/>
        <v>0</v>
      </c>
      <c r="Z69" s="821">
        <f t="shared" si="257"/>
        <v>0</v>
      </c>
      <c r="AA69" s="821">
        <f t="shared" si="257"/>
        <v>3000000</v>
      </c>
      <c r="AB69" s="821">
        <f t="shared" si="257"/>
        <v>0</v>
      </c>
      <c r="AC69" s="821">
        <f t="shared" si="257"/>
        <v>0</v>
      </c>
      <c r="AD69" s="821">
        <f t="shared" si="257"/>
        <v>0</v>
      </c>
      <c r="AE69" s="821">
        <f t="shared" si="257"/>
        <v>2386205.3571428568</v>
      </c>
      <c r="AF69" s="821">
        <f t="shared" si="257"/>
        <v>0</v>
      </c>
      <c r="AG69" s="821">
        <f t="shared" si="257"/>
        <v>0</v>
      </c>
      <c r="AH69" s="821">
        <f t="shared" si="257"/>
        <v>0</v>
      </c>
      <c r="AI69" s="821">
        <f t="shared" si="257"/>
        <v>0</v>
      </c>
      <c r="AJ69" s="821">
        <f t="shared" si="257"/>
        <v>0</v>
      </c>
      <c r="AK69" s="821">
        <f t="shared" si="257"/>
        <v>0</v>
      </c>
      <c r="AL69" s="821">
        <f t="shared" si="257"/>
        <v>0</v>
      </c>
      <c r="AM69" s="821">
        <f t="shared" si="257"/>
        <v>0</v>
      </c>
      <c r="AN69" s="821">
        <f t="shared" si="257"/>
        <v>0</v>
      </c>
      <c r="AO69" s="821">
        <f t="shared" si="257"/>
        <v>0</v>
      </c>
      <c r="AP69" s="821">
        <f t="shared" si="257"/>
        <v>0</v>
      </c>
      <c r="AQ69" s="821">
        <f>SUM(AQ61:AQ68)</f>
        <v>2000000</v>
      </c>
      <c r="AR69" s="821">
        <f t="shared" ref="R69:BT69" si="258">SUM(AR68:AR68)</f>
        <v>0</v>
      </c>
      <c r="AS69" s="821">
        <f t="shared" si="258"/>
        <v>0</v>
      </c>
      <c r="AT69" s="821">
        <f t="shared" si="258"/>
        <v>0</v>
      </c>
      <c r="AU69" s="821">
        <f t="shared" si="258"/>
        <v>0</v>
      </c>
      <c r="AV69" s="821">
        <f t="shared" si="258"/>
        <v>0</v>
      </c>
      <c r="AW69" s="821">
        <f t="shared" si="258"/>
        <v>0</v>
      </c>
      <c r="AX69" s="821">
        <f t="shared" si="258"/>
        <v>0</v>
      </c>
      <c r="AY69" s="821">
        <f t="shared" si="258"/>
        <v>0</v>
      </c>
      <c r="AZ69" s="821">
        <f t="shared" si="258"/>
        <v>0</v>
      </c>
      <c r="BA69" s="821">
        <f t="shared" si="258"/>
        <v>0</v>
      </c>
      <c r="BB69" s="821">
        <f t="shared" si="258"/>
        <v>0</v>
      </c>
      <c r="BC69" s="821">
        <f t="shared" si="258"/>
        <v>0</v>
      </c>
      <c r="BD69" s="821">
        <f t="shared" si="258"/>
        <v>0</v>
      </c>
      <c r="BE69" s="821">
        <f t="shared" si="258"/>
        <v>0</v>
      </c>
      <c r="BF69" s="1062">
        <f t="shared" si="258"/>
        <v>0</v>
      </c>
      <c r="BG69" s="1062">
        <f t="shared" si="258"/>
        <v>4154062.4999999995</v>
      </c>
      <c r="BH69" s="821">
        <f t="shared" si="258"/>
        <v>0</v>
      </c>
      <c r="BI69" s="821">
        <f t="shared" si="258"/>
        <v>0</v>
      </c>
      <c r="BJ69" s="821">
        <f t="shared" si="258"/>
        <v>0</v>
      </c>
      <c r="BK69" s="821">
        <f t="shared" si="258"/>
        <v>0</v>
      </c>
      <c r="BL69" s="821">
        <f t="shared" si="258"/>
        <v>0</v>
      </c>
      <c r="BM69" s="821">
        <f t="shared" si="258"/>
        <v>0</v>
      </c>
      <c r="BN69" s="821">
        <f t="shared" si="258"/>
        <v>0</v>
      </c>
      <c r="BO69" s="821">
        <f t="shared" si="258"/>
        <v>0</v>
      </c>
      <c r="BP69" s="821">
        <f t="shared" si="258"/>
        <v>0</v>
      </c>
      <c r="BQ69" s="821">
        <f t="shared" si="258"/>
        <v>0</v>
      </c>
      <c r="BR69" s="821">
        <f t="shared" si="258"/>
        <v>0</v>
      </c>
      <c r="BS69" s="821">
        <f t="shared" si="258"/>
        <v>0</v>
      </c>
      <c r="BT69" s="821">
        <f t="shared" si="258"/>
        <v>4154062.4999999995</v>
      </c>
      <c r="BU69" s="821">
        <f t="shared" ref="BU69:DG69" si="259">SUM(BU68:BU68)</f>
        <v>0</v>
      </c>
      <c r="BV69" s="821">
        <f t="shared" si="259"/>
        <v>0</v>
      </c>
      <c r="BW69" s="821">
        <f t="shared" si="259"/>
        <v>0</v>
      </c>
      <c r="BX69" s="821">
        <f t="shared" si="259"/>
        <v>0</v>
      </c>
      <c r="BY69" s="821">
        <f t="shared" si="259"/>
        <v>0</v>
      </c>
      <c r="BZ69" s="821">
        <f t="shared" si="259"/>
        <v>4154062.4999999995</v>
      </c>
      <c r="CA69" s="821">
        <f t="shared" si="259"/>
        <v>415406.25</v>
      </c>
      <c r="CB69" s="821">
        <f t="shared" si="259"/>
        <v>3738656</v>
      </c>
      <c r="CC69" s="821">
        <f t="shared" si="259"/>
        <v>0</v>
      </c>
      <c r="CD69" s="821">
        <f t="shared" si="259"/>
        <v>0</v>
      </c>
      <c r="CE69" s="821">
        <f t="shared" si="259"/>
        <v>3738656</v>
      </c>
      <c r="CF69" s="821">
        <f t="shared" si="259"/>
        <v>0</v>
      </c>
      <c r="CG69" s="821">
        <f t="shared" si="259"/>
        <v>3738656</v>
      </c>
      <c r="CH69" s="821">
        <f t="shared" si="259"/>
        <v>0</v>
      </c>
      <c r="CI69" s="821">
        <f t="shared" si="259"/>
        <v>0</v>
      </c>
      <c r="CJ69" s="821">
        <f t="shared" si="259"/>
        <v>0</v>
      </c>
      <c r="CK69" s="821">
        <f t="shared" si="259"/>
        <v>6</v>
      </c>
      <c r="CL69" s="821">
        <f t="shared" si="259"/>
        <v>0</v>
      </c>
      <c r="CM69" s="821">
        <f t="shared" si="259"/>
        <v>0</v>
      </c>
      <c r="CN69" s="821">
        <f t="shared" si="259"/>
        <v>0</v>
      </c>
      <c r="CO69" s="821">
        <f t="shared" si="259"/>
        <v>0</v>
      </c>
      <c r="CP69" s="821">
        <f t="shared" si="259"/>
        <v>0</v>
      </c>
      <c r="CQ69" s="821">
        <f t="shared" si="259"/>
        <v>0</v>
      </c>
      <c r="CR69" s="821">
        <f t="shared" si="259"/>
        <v>0</v>
      </c>
      <c r="CS69" s="821">
        <f t="shared" si="259"/>
        <v>0</v>
      </c>
      <c r="CT69" s="821">
        <f t="shared" si="259"/>
        <v>0</v>
      </c>
      <c r="CU69" s="821">
        <f t="shared" si="259"/>
        <v>0</v>
      </c>
      <c r="CV69" s="821">
        <f t="shared" si="259"/>
        <v>0</v>
      </c>
      <c r="CW69" s="821">
        <f t="shared" si="259"/>
        <v>0</v>
      </c>
      <c r="CX69" s="821">
        <f t="shared" si="259"/>
        <v>0</v>
      </c>
      <c r="CY69" s="821">
        <f t="shared" si="259"/>
        <v>3000000</v>
      </c>
      <c r="CZ69" s="821">
        <f t="shared" si="259"/>
        <v>0</v>
      </c>
      <c r="DA69" s="821">
        <f t="shared" si="259"/>
        <v>0</v>
      </c>
      <c r="DB69" s="821">
        <f t="shared" si="259"/>
        <v>0</v>
      </c>
      <c r="DC69" s="821">
        <f t="shared" si="259"/>
        <v>0</v>
      </c>
      <c r="DD69" s="821">
        <f t="shared" si="259"/>
        <v>0</v>
      </c>
      <c r="DE69" s="821">
        <f t="shared" si="259"/>
        <v>0</v>
      </c>
      <c r="DF69" s="821">
        <f t="shared" si="259"/>
        <v>0</v>
      </c>
      <c r="DG69" s="821">
        <f t="shared" si="259"/>
        <v>0</v>
      </c>
    </row>
    <row r="70" spans="1:111" s="487" customFormat="1" ht="27.75" customHeight="1" thickBot="1">
      <c r="A70" s="705">
        <v>59</v>
      </c>
      <c r="B70" s="666">
        <v>7</v>
      </c>
      <c r="C70" s="1109" t="s">
        <v>358</v>
      </c>
      <c r="D70" s="772" t="s">
        <v>359</v>
      </c>
      <c r="E70" s="708" t="str">
        <f>IF(OR(G70="CHT",G70="DSBC"),"HĐLĐ",IF(OR(G70="DSTV",G70="Q.CHT"),"HĐTV","HĐCTV"))</f>
        <v>HĐLĐ</v>
      </c>
      <c r="F70" s="669" t="s">
        <v>360</v>
      </c>
      <c r="G70" s="793" t="s">
        <v>167</v>
      </c>
      <c r="H70" s="773" t="s">
        <v>361</v>
      </c>
      <c r="I70" s="774" t="s">
        <v>362</v>
      </c>
      <c r="J70" s="774" t="s">
        <v>363</v>
      </c>
      <c r="K70" s="673">
        <v>28</v>
      </c>
      <c r="L70" s="988">
        <v>24</v>
      </c>
      <c r="M70" s="989">
        <v>187.86</v>
      </c>
      <c r="N70" s="989">
        <v>0</v>
      </c>
      <c r="O70" s="1048">
        <v>0</v>
      </c>
      <c r="P70" s="853"/>
      <c r="Q70" s="853"/>
      <c r="R70" s="854"/>
      <c r="S70" s="675">
        <f t="shared" si="1"/>
        <v>5310000</v>
      </c>
      <c r="T70" s="749">
        <f t="shared" si="22"/>
        <v>428571.42857142864</v>
      </c>
      <c r="U70" s="853"/>
      <c r="V70" s="853"/>
      <c r="W70" s="853"/>
      <c r="X70" s="853"/>
      <c r="Y70" s="853"/>
      <c r="Z70" s="853"/>
      <c r="AA70" s="780">
        <f>CY70</f>
        <v>6000000</v>
      </c>
      <c r="AB70" s="853"/>
      <c r="AC70" s="853"/>
      <c r="AD70" s="853"/>
      <c r="AE70" s="680">
        <f t="shared" si="121"/>
        <v>5031964.2857142864</v>
      </c>
      <c r="AF70" s="1211">
        <f t="shared" si="10"/>
        <v>0</v>
      </c>
      <c r="AG70" s="886">
        <v>1500000</v>
      </c>
      <c r="AH70" s="886">
        <v>0</v>
      </c>
      <c r="AI70" s="886">
        <v>0</v>
      </c>
      <c r="AJ70" s="886"/>
      <c r="AK70" s="886"/>
      <c r="AL70" s="886">
        <v>0</v>
      </c>
      <c r="AM70" s="886">
        <v>0</v>
      </c>
      <c r="AN70" s="886">
        <v>1313900</v>
      </c>
      <c r="AO70" s="1342">
        <v>7827</v>
      </c>
      <c r="AP70" s="1359">
        <v>0</v>
      </c>
      <c r="AQ70" s="1342">
        <v>1108000</v>
      </c>
      <c r="AR70" s="675"/>
      <c r="AS70" s="886">
        <v>0</v>
      </c>
      <c r="AT70" s="886">
        <v>0</v>
      </c>
      <c r="AU70" s="829">
        <v>0</v>
      </c>
      <c r="AV70" s="829"/>
      <c r="AW70" s="715"/>
      <c r="AX70" s="715"/>
      <c r="AY70" s="715"/>
      <c r="AZ70" s="715"/>
      <c r="BA70" s="886">
        <v>0</v>
      </c>
      <c r="BB70" s="886">
        <v>0</v>
      </c>
      <c r="BC70" s="886">
        <v>0</v>
      </c>
      <c r="BD70" s="886">
        <v>0</v>
      </c>
      <c r="BE70" s="886">
        <v>0</v>
      </c>
      <c r="BF70" s="1050">
        <v>0</v>
      </c>
      <c r="BG70" s="684">
        <f t="shared" si="42"/>
        <v>9390262.7142857164</v>
      </c>
      <c r="BH70" s="685">
        <f t="shared" ref="BH70:BH73" si="260">S70*17.5%</f>
        <v>929249.99999999988</v>
      </c>
      <c r="BI70" s="685">
        <f t="shared" ref="BI70:BI73" si="261">S70*3%</f>
        <v>159300</v>
      </c>
      <c r="BJ70" s="685">
        <f t="shared" ref="BJ70:BJ73" si="262">S70*1%</f>
        <v>53100</v>
      </c>
      <c r="BK70" s="685"/>
      <c r="BL70" s="686">
        <f t="shared" ref="BL70:BL73" si="263">SUM(BH70:BK70)</f>
        <v>1141650</v>
      </c>
      <c r="BM70" s="685">
        <f t="shared" ref="BM70:BM73" si="264">S70*8%</f>
        <v>424800</v>
      </c>
      <c r="BN70" s="685">
        <f t="shared" ref="BN70:BN73" si="265">S70*1.5%</f>
        <v>79650</v>
      </c>
      <c r="BO70" s="685">
        <f t="shared" ref="BO70:BO73" si="266">S70*1%</f>
        <v>53100</v>
      </c>
      <c r="BP70" s="685"/>
      <c r="BQ70" s="686">
        <f t="shared" ref="BQ70:BQ73" si="267">SUM(BM70:BP70)</f>
        <v>557550</v>
      </c>
      <c r="BR70" s="835">
        <f>AF70</f>
        <v>0</v>
      </c>
      <c r="BS70" s="832">
        <f>T70+U70+V70+W70</f>
        <v>428571.42857142864</v>
      </c>
      <c r="BT70" s="836">
        <f>BG70-BS70-BR70</f>
        <v>8961691.2857142873</v>
      </c>
      <c r="BU70" s="832">
        <f>IF(E70="HĐLĐ",15500000,0)</f>
        <v>15500000</v>
      </c>
      <c r="BV70" s="837"/>
      <c r="BW70" s="832">
        <f>BV70*6200000</f>
        <v>0</v>
      </c>
      <c r="BX70" s="832">
        <f>BQ70</f>
        <v>557550</v>
      </c>
      <c r="BY70" s="838">
        <f>BU70+BW70+BX70</f>
        <v>16057550</v>
      </c>
      <c r="BZ70" s="832">
        <f>IF(BT70-BY70&gt;0,BT70-BY70,0)</f>
        <v>0</v>
      </c>
      <c r="CA70" s="833">
        <f>IF(AND(OR($E70="HĐTV",$E70="HĐCTV"),$BZ70&lt;2000000),0,IF(OR($E70="HĐTV",$E70="HĐCTV"),$BZ70*10%,ROUND(IF($BZ70&lt;=10000000,$BZ70*5%,IF($BZ70&lt;=30000000,$BZ70*10%-500000,IF($BZ70&lt;=60000000,$BZ70*20%-3500000,IF($BZ70&lt;=100000000,$BZ70*30%-9500000,$BZ70*35%-14500000)))),0)))</f>
        <v>0</v>
      </c>
      <c r="CB70" s="839">
        <f>ROUND(BG70-BQ70-CA70,0)</f>
        <v>8832713</v>
      </c>
      <c r="CC70" s="837"/>
      <c r="CD70" s="727"/>
      <c r="CE70" s="840">
        <f>CB70+CC70-CD70</f>
        <v>8832713</v>
      </c>
      <c r="CF70" s="841">
        <f>CE70-CG70</f>
        <v>0</v>
      </c>
      <c r="CG70" s="629">
        <f>CE70</f>
        <v>8832713</v>
      </c>
      <c r="CH70" s="842"/>
      <c r="CI70" s="843" t="s">
        <v>366</v>
      </c>
      <c r="CJ70" s="675">
        <f>VLOOKUP(D70,[1]CNT!$C$6:$AP$113,40,0)</f>
        <v>0</v>
      </c>
      <c r="CK70" s="732">
        <v>11</v>
      </c>
      <c r="CL70" s="717"/>
      <c r="CM70" s="844">
        <v>8</v>
      </c>
      <c r="CN70" s="844">
        <v>7</v>
      </c>
      <c r="CO70" s="844">
        <v>2024</v>
      </c>
      <c r="CP70" s="845">
        <f>IF((($CO$8-CO70)*12)+($CN$8-CN70)&gt;=12,((($CO$8-CO70)*12)+($CN$8-CN70))-1,0)</f>
        <v>0</v>
      </c>
      <c r="CQ70" s="846">
        <f>IF(CP70&lt;12,(($CQ$8-CO70)*12)+($CP$8-CN70),0)</f>
        <v>22</v>
      </c>
      <c r="CR70" s="845">
        <f>IF(OR(CP70&gt;12,CP70=12),((CP70-(CS70*12))+((($CQ$8-2024)*12)+($CP$8-4)))+1,0)</f>
        <v>0</v>
      </c>
      <c r="CS70" s="847">
        <f>IF(OR(CP70&gt;12,CP70=12),ROUNDDOWN(CP70/12,0),0)</f>
        <v>0</v>
      </c>
      <c r="CT70" s="847">
        <f>IF(CQ70&gt;11,ROUNDDOWN(CQ70/12,0),0)</f>
        <v>1</v>
      </c>
      <c r="CU70" s="847">
        <f>IF(CR70&gt;11,ROUNDDOWN(CR70/12,0),0)</f>
        <v>0</v>
      </c>
      <c r="CV70" s="848">
        <f>IF(CP70=0,0,6000000*1.07^CS70)</f>
        <v>0</v>
      </c>
      <c r="CW70" s="848">
        <f>IF(CT70&lt;2,0,6000000+(CT70-1)*500000)</f>
        <v>0</v>
      </c>
      <c r="CX70" s="848">
        <f>IF(CU70=0,CV70,IF(CU70&lt;1,0,CV70+CU70*500000))</f>
        <v>0</v>
      </c>
      <c r="CY70" s="788">
        <f>IF(CX70&gt;0,CX70,IF(CW70&gt;0,CW70,6000000))</f>
        <v>6000000</v>
      </c>
      <c r="CZ70" s="849"/>
      <c r="DA70" s="850">
        <f>CJ70</f>
        <v>0</v>
      </c>
      <c r="DB70" s="417"/>
      <c r="DC70" s="851"/>
      <c r="DE70" s="646">
        <f>VLOOKUP($D70,'[6]Tong hop'!$B$8:$Q$45,15,0)</f>
        <v>190014</v>
      </c>
      <c r="DF70" s="852">
        <f>VLOOKUP($D70,'[2]Med Service'!$D$11:$DI$87,110,0)</f>
        <v>0</v>
      </c>
      <c r="DG70" s="715" t="str">
        <f>VLOOKUP($D70,'[3]BẢNG LƯƠNG'!$C$3:$AH$102,32,0)</f>
        <v>Vi phạm chấm điểm checklist  25/05/2026: 10.000đ</v>
      </c>
    </row>
    <row r="71" spans="1:111" s="488" customFormat="1" ht="27" customHeight="1" thickBot="1">
      <c r="A71" s="705">
        <v>55</v>
      </c>
      <c r="B71" s="666">
        <v>7</v>
      </c>
      <c r="C71" s="1109" t="s">
        <v>367</v>
      </c>
      <c r="D71" s="772" t="s">
        <v>368</v>
      </c>
      <c r="E71" s="708" t="str">
        <f>IF(OR(G71="CHT",G71="DSBC"),"HĐLĐ",IF(OR(G71="DSTV",G71="Q.CHT"),"HĐTV","HĐCTV"))</f>
        <v>HĐLĐ</v>
      </c>
      <c r="F71" s="669" t="s">
        <v>360</v>
      </c>
      <c r="G71" s="709" t="s">
        <v>119</v>
      </c>
      <c r="H71" s="773" t="s">
        <v>361</v>
      </c>
      <c r="I71" s="774" t="s">
        <v>369</v>
      </c>
      <c r="J71" s="774" t="s">
        <v>370</v>
      </c>
      <c r="K71" s="673">
        <v>28</v>
      </c>
      <c r="L71" s="988">
        <v>27</v>
      </c>
      <c r="M71" s="989">
        <v>8.93</v>
      </c>
      <c r="N71" s="989">
        <v>205.99</v>
      </c>
      <c r="O71" s="1048">
        <v>0</v>
      </c>
      <c r="P71" s="715"/>
      <c r="Q71" s="715"/>
      <c r="R71" s="715"/>
      <c r="S71" s="675">
        <f t="shared" si="1"/>
        <v>5310000</v>
      </c>
      <c r="T71" s="749">
        <f t="shared" si="22"/>
        <v>482142.85714285716</v>
      </c>
      <c r="U71" s="715"/>
      <c r="V71" s="715"/>
      <c r="W71" s="715"/>
      <c r="X71" s="715"/>
      <c r="Y71" s="715"/>
      <c r="Z71" s="715"/>
      <c r="AA71" s="780">
        <f>CY71</f>
        <v>6000000</v>
      </c>
      <c r="AB71" s="715"/>
      <c r="AC71" s="715"/>
      <c r="AD71" s="715"/>
      <c r="AE71" s="680">
        <f t="shared" si="121"/>
        <v>239196.42857142858</v>
      </c>
      <c r="AF71" s="1211">
        <f t="shared" si="10"/>
        <v>8276383.9285714291</v>
      </c>
      <c r="AG71" s="886">
        <v>0</v>
      </c>
      <c r="AH71" s="886">
        <v>0</v>
      </c>
      <c r="AI71" s="886">
        <v>1392857</v>
      </c>
      <c r="AJ71" s="886"/>
      <c r="AK71" s="886"/>
      <c r="AL71" s="1240">
        <v>1000000</v>
      </c>
      <c r="AM71" s="886">
        <v>0</v>
      </c>
      <c r="AN71" s="886">
        <v>2337900</v>
      </c>
      <c r="AO71" s="1342">
        <v>6740</v>
      </c>
      <c r="AP71" s="1359">
        <v>0</v>
      </c>
      <c r="AQ71" s="1342">
        <v>1062400</v>
      </c>
      <c r="AR71" s="675"/>
      <c r="AS71" s="886">
        <v>0</v>
      </c>
      <c r="AT71" s="886">
        <v>0</v>
      </c>
      <c r="AU71" s="829">
        <v>0</v>
      </c>
      <c r="AV71" s="829"/>
      <c r="AW71" s="715"/>
      <c r="AX71" s="715"/>
      <c r="AY71" s="715"/>
      <c r="AZ71" s="715"/>
      <c r="BA71" s="886">
        <v>0</v>
      </c>
      <c r="BB71" s="886">
        <v>0</v>
      </c>
      <c r="BC71" s="886">
        <v>0</v>
      </c>
      <c r="BD71" s="886">
        <v>0</v>
      </c>
      <c r="BE71" s="886">
        <v>109000</v>
      </c>
      <c r="BF71" s="1050">
        <v>0</v>
      </c>
      <c r="BG71" s="684">
        <f t="shared" si="42"/>
        <v>14688620.214285715</v>
      </c>
      <c r="BH71" s="685">
        <f t="shared" si="260"/>
        <v>929249.99999999988</v>
      </c>
      <c r="BI71" s="685">
        <f t="shared" si="261"/>
        <v>159300</v>
      </c>
      <c r="BJ71" s="685">
        <f t="shared" si="262"/>
        <v>53100</v>
      </c>
      <c r="BK71" s="685"/>
      <c r="BL71" s="686">
        <f t="shared" si="263"/>
        <v>1141650</v>
      </c>
      <c r="BM71" s="685">
        <f t="shared" si="264"/>
        <v>424800</v>
      </c>
      <c r="BN71" s="685">
        <f t="shared" si="265"/>
        <v>79650</v>
      </c>
      <c r="BO71" s="685">
        <f t="shared" si="266"/>
        <v>53100</v>
      </c>
      <c r="BP71" s="685"/>
      <c r="BQ71" s="686">
        <f t="shared" si="267"/>
        <v>557550</v>
      </c>
      <c r="BR71" s="835">
        <f>AF71</f>
        <v>8276383.9285714291</v>
      </c>
      <c r="BS71" s="832">
        <f>T71+U71+V71+W71</f>
        <v>482142.85714285716</v>
      </c>
      <c r="BT71" s="836">
        <f t="shared" si="130"/>
        <v>5930093.4285714291</v>
      </c>
      <c r="BU71" s="832">
        <f>IF(E71="HĐLĐ",15500000,0)</f>
        <v>15500000</v>
      </c>
      <c r="BV71" s="837"/>
      <c r="BW71" s="832">
        <f>BV71*6200000</f>
        <v>0</v>
      </c>
      <c r="BX71" s="832">
        <f>BQ71</f>
        <v>557550</v>
      </c>
      <c r="BY71" s="838">
        <f>BU71+BW71+BX71</f>
        <v>16057550</v>
      </c>
      <c r="BZ71" s="832">
        <f>IF(BT71-BY71&gt;0,BT71-BY71,0)</f>
        <v>0</v>
      </c>
      <c r="CA71" s="833">
        <f>IF(AND(OR($E71="HĐTV",$E71="HĐCTV"),$BZ71&lt;2000000),0,IF(OR($E71="HĐTV",$E71="HĐCTV"),$BZ71*10%,ROUND(IF($BZ71&lt;=10000000,$BZ71*5%,IF($BZ71&lt;=30000000,$BZ71*10%-500000,IF($BZ71&lt;=60000000,$BZ71*20%-3500000,IF($BZ71&lt;=100000000,$BZ71*30%-9500000,$BZ71*35%-14500000)))),0)))</f>
        <v>0</v>
      </c>
      <c r="CB71" s="839">
        <f>ROUND(BG71-BQ71-CA71,0)</f>
        <v>14131070</v>
      </c>
      <c r="CC71" s="837"/>
      <c r="CD71" s="727"/>
      <c r="CE71" s="840">
        <f>CB71+CC71-CD71</f>
        <v>14131070</v>
      </c>
      <c r="CF71" s="841">
        <f>CE71-CG71</f>
        <v>0</v>
      </c>
      <c r="CG71" s="629">
        <f>CE71</f>
        <v>14131070</v>
      </c>
      <c r="CH71" s="842"/>
      <c r="CI71" s="843" t="s">
        <v>374</v>
      </c>
      <c r="CJ71" s="675">
        <f>VLOOKUP(D71,[1]CNT!$C$6:$AP$113,40,0)</f>
        <v>0</v>
      </c>
      <c r="CK71" s="732">
        <v>12</v>
      </c>
      <c r="CL71" s="717"/>
      <c r="CM71" s="844">
        <v>8</v>
      </c>
      <c r="CN71" s="844">
        <v>7</v>
      </c>
      <c r="CO71" s="844">
        <v>2024</v>
      </c>
      <c r="CP71" s="845">
        <f>IF((($CO$8-CO71)*12)+($CN$8-CN71)&gt;=12,((($CO$8-CO71)*12)+($CN$8-CN71))-1,0)</f>
        <v>0</v>
      </c>
      <c r="CQ71" s="846">
        <f>IF(CP71&lt;12,(($CQ$8-CO71)*12)+($CP$8-CN71),0)</f>
        <v>22</v>
      </c>
      <c r="CR71" s="845">
        <f>IF(OR(CP71&gt;12,CP71=12),((CP71-(CS71*12))+((($CQ$8-2024)*12)+($CP$8-4)))+1,0)</f>
        <v>0</v>
      </c>
      <c r="CS71" s="847">
        <f>IF(OR(CP71&gt;12,CP71=12),ROUNDDOWN(CP71/12,0),0)</f>
        <v>0</v>
      </c>
      <c r="CT71" s="847">
        <f t="shared" ref="CT71:CU73" si="268">IF(CQ71&gt;11,ROUNDDOWN(CQ71/12,0),0)</f>
        <v>1</v>
      </c>
      <c r="CU71" s="847">
        <f t="shared" si="268"/>
        <v>0</v>
      </c>
      <c r="CV71" s="848">
        <f>IF(CP71=0,0,6000000*1.07^CS71)</f>
        <v>0</v>
      </c>
      <c r="CW71" s="848">
        <f>IF(CT71&lt;2,0,6000000+(CT71-1)*500000)</f>
        <v>0</v>
      </c>
      <c r="CX71" s="848">
        <f>IF(CU71=0,CV71,IF(CU71&lt;1,0,CV71+CU71*500000))</f>
        <v>0</v>
      </c>
      <c r="CY71" s="788">
        <f>IF(CX71&gt;0,CX71,IF(CW71&gt;0,CW71,6000000))</f>
        <v>6000000</v>
      </c>
      <c r="CZ71" s="849"/>
      <c r="DA71" s="850">
        <f>CJ71</f>
        <v>0</v>
      </c>
      <c r="DB71" s="466" t="s">
        <v>375</v>
      </c>
      <c r="DC71" s="849"/>
      <c r="DE71" s="646"/>
      <c r="DF71" s="852">
        <f>VLOOKUP($D71,'[2]Med Service'!$D$11:$DI$87,110,0)</f>
        <v>0</v>
      </c>
      <c r="DG71" s="715" t="str">
        <f>VLOOKUP($D71,'[3]BẢNG LƯƠNG'!$C$3:$AH$102,32,0)</f>
        <v>Vào ca trễ 28/05/2026: 10.000đ</v>
      </c>
    </row>
    <row r="72" spans="1:111" s="488" customFormat="1" ht="27" customHeight="1" thickBot="1">
      <c r="A72" s="705">
        <v>57</v>
      </c>
      <c r="B72" s="666">
        <v>7</v>
      </c>
      <c r="C72" s="1109" t="s">
        <v>376</v>
      </c>
      <c r="D72" s="772" t="s">
        <v>377</v>
      </c>
      <c r="E72" s="708" t="str">
        <f>IF(OR(G72="CHT",G72="DSBC"),"HĐLĐ",IF(OR(G72="DSTV",G72="Q.CHT"),"HĐTV","HĐCTV"))</f>
        <v>HĐLĐ</v>
      </c>
      <c r="F72" s="669" t="s">
        <v>360</v>
      </c>
      <c r="G72" s="709" t="s">
        <v>119</v>
      </c>
      <c r="H72" s="773" t="s">
        <v>378</v>
      </c>
      <c r="I72" s="774" t="s">
        <v>379</v>
      </c>
      <c r="J72" s="774" t="s">
        <v>149</v>
      </c>
      <c r="K72" s="673">
        <v>28</v>
      </c>
      <c r="L72" s="988">
        <v>27</v>
      </c>
      <c r="M72" s="989">
        <v>76.739999999999995</v>
      </c>
      <c r="N72" s="989">
        <v>214.29</v>
      </c>
      <c r="O72" s="1048">
        <v>0</v>
      </c>
      <c r="P72" s="853"/>
      <c r="Q72" s="853"/>
      <c r="R72" s="854"/>
      <c r="S72" s="675">
        <f t="shared" si="1"/>
        <v>5310000</v>
      </c>
      <c r="T72" s="749">
        <f t="shared" si="22"/>
        <v>482142.85714285716</v>
      </c>
      <c r="U72" s="853"/>
      <c r="V72" s="853"/>
      <c r="W72" s="853"/>
      <c r="X72" s="853"/>
      <c r="Y72" s="853"/>
      <c r="Z72" s="853"/>
      <c r="AA72" s="780">
        <f>CY72</f>
        <v>6000000</v>
      </c>
      <c r="AB72" s="853"/>
      <c r="AC72" s="853"/>
      <c r="AD72" s="853"/>
      <c r="AE72" s="680">
        <f t="shared" si="121"/>
        <v>2055535.7142857141</v>
      </c>
      <c r="AF72" s="1211">
        <f t="shared" si="10"/>
        <v>8609866.0714285709</v>
      </c>
      <c r="AG72" s="886">
        <v>0</v>
      </c>
      <c r="AH72" s="886">
        <v>0</v>
      </c>
      <c r="AI72" s="886">
        <v>1339286</v>
      </c>
      <c r="AJ72" s="886"/>
      <c r="AK72" s="886"/>
      <c r="AL72" s="1240">
        <v>1000000</v>
      </c>
      <c r="AM72" s="886">
        <v>0</v>
      </c>
      <c r="AN72" s="886">
        <v>2493200</v>
      </c>
      <c r="AO72" s="1342">
        <v>7545</v>
      </c>
      <c r="AP72" s="1359">
        <v>0</v>
      </c>
      <c r="AQ72" s="1342">
        <v>1150800</v>
      </c>
      <c r="AR72" s="675"/>
      <c r="AS72" s="886">
        <v>0</v>
      </c>
      <c r="AT72" s="886">
        <v>0</v>
      </c>
      <c r="AU72" s="829">
        <v>0</v>
      </c>
      <c r="AV72" s="829"/>
      <c r="AW72" s="715"/>
      <c r="AX72" s="853"/>
      <c r="AY72" s="1110"/>
      <c r="AZ72" s="859"/>
      <c r="BA72" s="886">
        <v>0</v>
      </c>
      <c r="BB72" s="886">
        <v>0</v>
      </c>
      <c r="BC72" s="886">
        <v>0</v>
      </c>
      <c r="BD72" s="886">
        <v>0</v>
      </c>
      <c r="BE72" s="886">
        <v>34000</v>
      </c>
      <c r="BF72" s="1050">
        <v>0</v>
      </c>
      <c r="BG72" s="684">
        <f t="shared" si="42"/>
        <v>17104375.642857142</v>
      </c>
      <c r="BH72" s="685">
        <f t="shared" si="260"/>
        <v>929249.99999999988</v>
      </c>
      <c r="BI72" s="685">
        <f t="shared" si="261"/>
        <v>159300</v>
      </c>
      <c r="BJ72" s="685">
        <f t="shared" si="262"/>
        <v>53100</v>
      </c>
      <c r="BK72" s="685"/>
      <c r="BL72" s="686">
        <f t="shared" si="263"/>
        <v>1141650</v>
      </c>
      <c r="BM72" s="685">
        <f t="shared" si="264"/>
        <v>424800</v>
      </c>
      <c r="BN72" s="685">
        <f t="shared" si="265"/>
        <v>79650</v>
      </c>
      <c r="BO72" s="685">
        <f t="shared" si="266"/>
        <v>53100</v>
      </c>
      <c r="BP72" s="685"/>
      <c r="BQ72" s="686">
        <f t="shared" si="267"/>
        <v>557550</v>
      </c>
      <c r="BR72" s="835">
        <f>AF72</f>
        <v>8609866.0714285709</v>
      </c>
      <c r="BS72" s="832">
        <f>T72+U72+V72+W72</f>
        <v>482142.85714285716</v>
      </c>
      <c r="BT72" s="836">
        <f t="shared" si="130"/>
        <v>8012366.7142857146</v>
      </c>
      <c r="BU72" s="832">
        <f>IF(E72="HĐLĐ",15500000,0)</f>
        <v>15500000</v>
      </c>
      <c r="BV72" s="837"/>
      <c r="BW72" s="832">
        <f>BV72*6200000</f>
        <v>0</v>
      </c>
      <c r="BX72" s="832">
        <f>BQ72</f>
        <v>557550</v>
      </c>
      <c r="BY72" s="838">
        <f>BU72+BW72+BX72</f>
        <v>16057550</v>
      </c>
      <c r="BZ72" s="832">
        <f>IF(BT72-BY72&gt;0,BT72-BY72,0)</f>
        <v>0</v>
      </c>
      <c r="CA72" s="833">
        <f>IF(AND(OR($E72="HĐTV",$E72="HĐCTV"),$BZ72&lt;2000000),0,IF(OR($E72="HĐTV",$E72="HĐCTV"),$BZ72*10%,ROUND(IF($BZ72&lt;=10000000,$BZ72*5%,IF($BZ72&lt;=30000000,$BZ72*10%-500000,IF($BZ72&lt;=60000000,$BZ72*20%-3500000,IF($BZ72&lt;=100000000,$BZ72*30%-9500000,$BZ72*35%-14500000)))),0)))</f>
        <v>0</v>
      </c>
      <c r="CB72" s="839">
        <f>ROUND(BG72-BQ72-CA72,0)</f>
        <v>16546826</v>
      </c>
      <c r="CC72" s="837"/>
      <c r="CD72" s="727"/>
      <c r="CE72" s="840">
        <f>CB72+CC72-CD72</f>
        <v>16546826</v>
      </c>
      <c r="CF72" s="841">
        <f>CE72-CG72</f>
        <v>0</v>
      </c>
      <c r="CG72" s="629">
        <f>CE72</f>
        <v>16546826</v>
      </c>
      <c r="CH72" s="842"/>
      <c r="CI72" s="843" t="s">
        <v>383</v>
      </c>
      <c r="CJ72" s="675">
        <f>VLOOKUP(D72,[1]CNT!$C$6:$AP$113,40,0)</f>
        <v>0</v>
      </c>
      <c r="CK72" s="732">
        <v>6</v>
      </c>
      <c r="CL72" s="717"/>
      <c r="CM72" s="844">
        <v>24</v>
      </c>
      <c r="CN72" s="844">
        <v>6</v>
      </c>
      <c r="CO72" s="844">
        <v>2025</v>
      </c>
      <c r="CP72" s="845">
        <f>IF((($CO$8-CO72)*12)+($CN$8-CN72)&gt;=12,((($CO$8-CO72)*12)+($CN$8-CN72))-1,0)</f>
        <v>0</v>
      </c>
      <c r="CQ72" s="846">
        <f>IF(CP72&lt;12,(($CQ$8-CO72)*12)+($CP$8-CN72),0)</f>
        <v>11</v>
      </c>
      <c r="CR72" s="845">
        <f>IF(OR(CP72&gt;12,CP72=12),((CP72-(CS72*12))+((($CQ$8-2024)*12)+($CP$8-4)))+1,0)</f>
        <v>0</v>
      </c>
      <c r="CS72" s="847">
        <f>IF(OR(CP72&gt;12,CP72=12),ROUNDDOWN(CP72/12,0),0)</f>
        <v>0</v>
      </c>
      <c r="CT72" s="847">
        <f>IF(CQ72&gt;11,ROUNDDOWN(CQ72/12,0),0)</f>
        <v>0</v>
      </c>
      <c r="CU72" s="847">
        <f>IF(CR72&gt;11,ROUNDDOWN(CR72/12,0),0)</f>
        <v>0</v>
      </c>
      <c r="CV72" s="848">
        <f>IF(CP72=0,0,6000000*1.07^CS72)</f>
        <v>0</v>
      </c>
      <c r="CW72" s="848">
        <f>IF(CT72&lt;2,0,6000000+(CT72-1)*500000)</f>
        <v>0</v>
      </c>
      <c r="CX72" s="848">
        <f>IF(CU72=0,CV72,IF(CU72&lt;1,0,CV72+CU72*500000))</f>
        <v>0</v>
      </c>
      <c r="CY72" s="788">
        <f>IF(CX72&gt;0,CX72,IF(CW72&gt;0,CW72,6000000))</f>
        <v>6000000</v>
      </c>
      <c r="CZ72" s="849"/>
      <c r="DA72" s="850">
        <f>CJ72</f>
        <v>0</v>
      </c>
      <c r="DB72" s="466" t="s">
        <v>384</v>
      </c>
      <c r="DC72" s="849"/>
      <c r="DE72" s="646"/>
      <c r="DF72" s="852">
        <f>VLOOKUP($D72,'[2]Med Service'!$D$11:$DI$87,110,0)</f>
        <v>0</v>
      </c>
      <c r="DG72" s="715" t="str">
        <f>VLOOKUP($D72,'[3]BẢNG LƯƠNG'!$C$3:$AH$102,32,0)</f>
        <v/>
      </c>
    </row>
    <row r="73" spans="1:111" s="488" customFormat="1" ht="27" customHeight="1" thickBot="1">
      <c r="A73" s="705">
        <v>56</v>
      </c>
      <c r="B73" s="666">
        <v>7</v>
      </c>
      <c r="C73" s="1109" t="s">
        <v>385</v>
      </c>
      <c r="D73" s="772" t="s">
        <v>386</v>
      </c>
      <c r="E73" s="708" t="str">
        <f>IF(OR(G73="CHT",G73="DSBC"),"HĐLĐ",IF(OR(G73="DSTV",G73="Q.CHT"),"HĐTV","HĐCTV"))</f>
        <v>HĐLĐ</v>
      </c>
      <c r="F73" s="669" t="s">
        <v>360</v>
      </c>
      <c r="G73" s="709" t="s">
        <v>119</v>
      </c>
      <c r="H73" s="773">
        <v>45544</v>
      </c>
      <c r="I73" s="774" t="s">
        <v>387</v>
      </c>
      <c r="J73" s="774" t="s">
        <v>121</v>
      </c>
      <c r="K73" s="673">
        <v>28</v>
      </c>
      <c r="L73" s="988">
        <v>28</v>
      </c>
      <c r="M73" s="989">
        <v>216.52</v>
      </c>
      <c r="N73" s="989">
        <v>0</v>
      </c>
      <c r="O73" s="1048">
        <v>0</v>
      </c>
      <c r="P73" s="853"/>
      <c r="Q73" s="853"/>
      <c r="R73" s="854"/>
      <c r="S73" s="675">
        <f t="shared" si="1"/>
        <v>5310000</v>
      </c>
      <c r="T73" s="749">
        <f t="shared" si="22"/>
        <v>500000.00000000006</v>
      </c>
      <c r="U73" s="853"/>
      <c r="V73" s="853"/>
      <c r="W73" s="853"/>
      <c r="X73" s="853"/>
      <c r="Y73" s="853"/>
      <c r="Z73" s="853"/>
      <c r="AA73" s="780">
        <f>CY73</f>
        <v>6000000</v>
      </c>
      <c r="AB73" s="853"/>
      <c r="AC73" s="853"/>
      <c r="AD73" s="853"/>
      <c r="AE73" s="680">
        <f t="shared" si="121"/>
        <v>5799642.8571428573</v>
      </c>
      <c r="AF73" s="1211">
        <f t="shared" si="10"/>
        <v>0</v>
      </c>
      <c r="AG73" s="886">
        <v>0</v>
      </c>
      <c r="AH73" s="886">
        <v>0</v>
      </c>
      <c r="AI73" s="886">
        <v>0</v>
      </c>
      <c r="AJ73" s="886"/>
      <c r="AK73" s="886"/>
      <c r="AL73" s="1240">
        <v>500000</v>
      </c>
      <c r="AM73" s="886">
        <v>0</v>
      </c>
      <c r="AN73" s="886">
        <v>1875900</v>
      </c>
      <c r="AO73" s="1342">
        <v>24405</v>
      </c>
      <c r="AP73" s="1359">
        <v>0</v>
      </c>
      <c r="AQ73" s="1342">
        <v>1135200</v>
      </c>
      <c r="AR73" s="675"/>
      <c r="AS73" s="886">
        <v>0</v>
      </c>
      <c r="AT73" s="886">
        <v>0</v>
      </c>
      <c r="AU73" s="829">
        <v>0</v>
      </c>
      <c r="AV73" s="829"/>
      <c r="AW73" s="715"/>
      <c r="AX73" s="715"/>
      <c r="AY73" s="715"/>
      <c r="AZ73" s="715"/>
      <c r="BA73" s="886">
        <v>0</v>
      </c>
      <c r="BB73" s="886">
        <v>0</v>
      </c>
      <c r="BC73" s="886">
        <v>0</v>
      </c>
      <c r="BD73" s="886">
        <v>0</v>
      </c>
      <c r="BE73" s="886">
        <v>0</v>
      </c>
      <c r="BF73" s="1050">
        <v>0</v>
      </c>
      <c r="BG73" s="684">
        <f t="shared" si="42"/>
        <v>9835147.8571428582</v>
      </c>
      <c r="BH73" s="685">
        <f t="shared" si="260"/>
        <v>929249.99999999988</v>
      </c>
      <c r="BI73" s="685">
        <f t="shared" si="261"/>
        <v>159300</v>
      </c>
      <c r="BJ73" s="685">
        <f t="shared" si="262"/>
        <v>53100</v>
      </c>
      <c r="BK73" s="685"/>
      <c r="BL73" s="686">
        <f t="shared" si="263"/>
        <v>1141650</v>
      </c>
      <c r="BM73" s="685">
        <f t="shared" si="264"/>
        <v>424800</v>
      </c>
      <c r="BN73" s="685">
        <f t="shared" si="265"/>
        <v>79650</v>
      </c>
      <c r="BO73" s="685">
        <f t="shared" si="266"/>
        <v>53100</v>
      </c>
      <c r="BP73" s="685"/>
      <c r="BQ73" s="686">
        <f t="shared" si="267"/>
        <v>557550</v>
      </c>
      <c r="BR73" s="835">
        <f>AF73</f>
        <v>0</v>
      </c>
      <c r="BS73" s="832">
        <f>T73+U73+V73+W73</f>
        <v>500000.00000000006</v>
      </c>
      <c r="BT73" s="836">
        <f t="shared" si="130"/>
        <v>9335147.8571428582</v>
      </c>
      <c r="BU73" s="832">
        <f>IF(E73="HĐLĐ",15500000,0)</f>
        <v>15500000</v>
      </c>
      <c r="BV73" s="837"/>
      <c r="BW73" s="832">
        <f>BV73*6200000</f>
        <v>0</v>
      </c>
      <c r="BX73" s="832">
        <f>BQ73</f>
        <v>557550</v>
      </c>
      <c r="BY73" s="838">
        <f>BU73+BW73+BX73</f>
        <v>16057550</v>
      </c>
      <c r="BZ73" s="832">
        <f>IF(BT73-BY73&gt;0,BT73-BY73,0)</f>
        <v>0</v>
      </c>
      <c r="CA73" s="833">
        <f>IF(AND(OR($E73="HĐTV",$E73="HĐCTV"),$BZ73&lt;2000000),0,IF(OR($E73="HĐTV",$E73="HĐCTV"),$BZ73*10%,ROUND(IF($BZ73&lt;=10000000,$BZ73*5%,IF($BZ73&lt;=30000000,$BZ73*10%-500000,IF($BZ73&lt;=60000000,$BZ73*20%-3500000,IF($BZ73&lt;=100000000,$BZ73*30%-9500000,$BZ73*35%-14500000)))),0)))</f>
        <v>0</v>
      </c>
      <c r="CB73" s="839">
        <f>ROUND(BG73-BQ73-CA73,0)</f>
        <v>9277598</v>
      </c>
      <c r="CC73" s="837"/>
      <c r="CD73" s="727"/>
      <c r="CE73" s="840">
        <f>CB73+CC73-CD73</f>
        <v>9277598</v>
      </c>
      <c r="CF73" s="841">
        <f>CE73-CG73</f>
        <v>0</v>
      </c>
      <c r="CG73" s="629">
        <f>CE73</f>
        <v>9277598</v>
      </c>
      <c r="CH73" s="842"/>
      <c r="CI73" s="843" t="s">
        <v>390</v>
      </c>
      <c r="CJ73" s="675">
        <f>VLOOKUP(D73,[1]CNT!$C$6:$AP$113,40,0)</f>
        <v>0</v>
      </c>
      <c r="CK73" s="732">
        <v>11</v>
      </c>
      <c r="CL73" s="717"/>
      <c r="CM73" s="844">
        <v>9</v>
      </c>
      <c r="CN73" s="844">
        <v>9</v>
      </c>
      <c r="CO73" s="844">
        <v>2024</v>
      </c>
      <c r="CP73" s="845">
        <f>IF((($CO$8-CO73)*12)+($CN$8-CN73)&gt;=12,((($CO$8-CO73)*12)+($CN$8-CN73))-1,0)</f>
        <v>0</v>
      </c>
      <c r="CQ73" s="846">
        <f>IF(CP73&lt;12,(($CQ$8-CO73)*12)+($CP$8-CN73),0)</f>
        <v>20</v>
      </c>
      <c r="CR73" s="845">
        <f>IF(OR(CP73&gt;12,CP73=12),((CP73-(CS73*12))+((($CQ$8-2024)*12)+($CP$8-4)))+1,0)</f>
        <v>0</v>
      </c>
      <c r="CS73" s="847">
        <f>IF(OR(CP73&gt;12,CP73=12),ROUNDDOWN(CP73/12,0),0)</f>
        <v>0</v>
      </c>
      <c r="CT73" s="847">
        <f t="shared" si="268"/>
        <v>1</v>
      </c>
      <c r="CU73" s="847">
        <f t="shared" si="268"/>
        <v>0</v>
      </c>
      <c r="CV73" s="848">
        <f>IF(CP73=0,0,6000000*1.07^CS73)</f>
        <v>0</v>
      </c>
      <c r="CW73" s="848">
        <f>IF(CT73&lt;2,0,6000000+(CT73-1)*500000)</f>
        <v>0</v>
      </c>
      <c r="CX73" s="848">
        <f>IF(CU73=0,CV73,IF(CU73&lt;1,0,CV73+CU73*500000))</f>
        <v>0</v>
      </c>
      <c r="CY73" s="788">
        <f>IF(CX73&gt;0,CX73,IF(CW73&gt;0,CW73,6000000))</f>
        <v>6000000</v>
      </c>
      <c r="CZ73" s="849"/>
      <c r="DA73" s="850">
        <f>CJ73</f>
        <v>0</v>
      </c>
      <c r="DB73" s="417"/>
      <c r="DC73" s="849"/>
      <c r="DE73" s="646"/>
      <c r="DF73" s="852">
        <f>VLOOKUP($D73,'[2]Med Service'!$D$11:$DI$87,110,0)</f>
        <v>0</v>
      </c>
      <c r="DG73" s="715" t="str">
        <f>VLOOKUP($D73,'[3]BẢNG LƯƠNG'!$C$3:$AH$102,32,0)</f>
        <v/>
      </c>
    </row>
    <row r="74" spans="1:111" s="489" customFormat="1" ht="23.25" customHeight="1" thickBot="1">
      <c r="A74" s="812"/>
      <c r="B74" s="813"/>
      <c r="C74" s="875"/>
      <c r="D74" s="815"/>
      <c r="E74" s="816"/>
      <c r="F74" s="817"/>
      <c r="G74" s="1111"/>
      <c r="H74" s="819"/>
      <c r="I74" s="820"/>
      <c r="J74" s="821">
        <f>SUM(J71:J73)</f>
        <v>0</v>
      </c>
      <c r="K74" s="821">
        <f>SUM(K70:K73)</f>
        <v>112</v>
      </c>
      <c r="L74" s="821">
        <f t="shared" ref="L74:P74" si="269">SUM(L70:L73)</f>
        <v>106</v>
      </c>
      <c r="M74" s="821">
        <f t="shared" si="269"/>
        <v>490.05000000000007</v>
      </c>
      <c r="N74" s="821">
        <f t="shared" si="269"/>
        <v>420.28</v>
      </c>
      <c r="O74" s="821">
        <f t="shared" si="269"/>
        <v>0</v>
      </c>
      <c r="P74" s="821">
        <f t="shared" si="269"/>
        <v>0</v>
      </c>
      <c r="Q74" s="821">
        <f t="shared" ref="Q74" si="270">SUM(Q70:Q73)</f>
        <v>0</v>
      </c>
      <c r="R74" s="821">
        <f t="shared" ref="R74:S74" si="271">SUM(R70:R73)</f>
        <v>0</v>
      </c>
      <c r="S74" s="821">
        <f t="shared" si="271"/>
        <v>21240000</v>
      </c>
      <c r="T74" s="1329"/>
      <c r="U74" s="821">
        <f t="shared" ref="U74" si="272">SUM(U70:U73)</f>
        <v>0</v>
      </c>
      <c r="V74" s="821">
        <f t="shared" ref="V74:W74" si="273">SUM(V70:V73)</f>
        <v>0</v>
      </c>
      <c r="W74" s="821">
        <f t="shared" si="273"/>
        <v>0</v>
      </c>
      <c r="X74" s="821">
        <f t="shared" ref="X74" si="274">SUM(X70:X73)</f>
        <v>0</v>
      </c>
      <c r="Y74" s="821">
        <f t="shared" ref="Y74" si="275">SUM(Y70:Y73)</f>
        <v>0</v>
      </c>
      <c r="Z74" s="821">
        <f t="shared" ref="Z74" si="276">SUM(Z70:Z73)</f>
        <v>0</v>
      </c>
      <c r="AA74" s="821">
        <f t="shared" ref="AA74" si="277">SUM(AA70:AA73)</f>
        <v>24000000</v>
      </c>
      <c r="AB74" s="821">
        <f t="shared" ref="AB74:AC74" si="278">SUM(AB70:AB73)</f>
        <v>0</v>
      </c>
      <c r="AC74" s="821">
        <f t="shared" si="278"/>
        <v>0</v>
      </c>
      <c r="AD74" s="821">
        <f t="shared" ref="AD74" si="279">SUM(AD70:AD73)</f>
        <v>0</v>
      </c>
      <c r="AE74" s="1328">
        <f>SUM(AE70:AE73)</f>
        <v>13126339.285714287</v>
      </c>
      <c r="AF74" s="1328">
        <f>SUM(AF70:AF73)</f>
        <v>16886250</v>
      </c>
      <c r="AG74" s="821">
        <f t="shared" ref="AG74:AH74" si="280">SUM(AG70:AG73)</f>
        <v>1500000</v>
      </c>
      <c r="AH74" s="821">
        <f t="shared" si="280"/>
        <v>0</v>
      </c>
      <c r="AI74" s="821">
        <f t="shared" ref="AI74" si="281">SUM(AI70:AI73)</f>
        <v>2732143</v>
      </c>
      <c r="AJ74" s="821"/>
      <c r="AK74" s="821"/>
      <c r="AL74" s="821">
        <f>SUM(AL70:AL73)</f>
        <v>2500000</v>
      </c>
      <c r="AM74" s="821">
        <f t="shared" ref="AM74:AO74" si="282">SUM(AM70:AM73)</f>
        <v>0</v>
      </c>
      <c r="AN74" s="821">
        <f t="shared" si="282"/>
        <v>8020900</v>
      </c>
      <c r="AO74" s="821">
        <f t="shared" si="282"/>
        <v>46517</v>
      </c>
      <c r="AP74" s="1355">
        <f t="shared" ref="AP74" si="283">SUM(AP70:AP73)</f>
        <v>0</v>
      </c>
      <c r="AQ74" s="1336">
        <f t="shared" ref="AQ74:AR74" si="284">SUM(AQ70:AQ73)</f>
        <v>4456400</v>
      </c>
      <c r="AR74" s="821">
        <f t="shared" si="284"/>
        <v>0</v>
      </c>
      <c r="AS74" s="821">
        <f t="shared" ref="AS74" si="285">SUM(AS70:AS73)</f>
        <v>0</v>
      </c>
      <c r="AT74" s="821">
        <f t="shared" ref="AT74" si="286">SUM(AT70:AT73)</f>
        <v>0</v>
      </c>
      <c r="AU74" s="829">
        <f t="shared" ref="AU74:AV74" si="287">SUM(AU70:AU73)</f>
        <v>0</v>
      </c>
      <c r="AV74" s="829">
        <f t="shared" si="287"/>
        <v>0</v>
      </c>
      <c r="AW74" s="821">
        <f t="shared" ref="AW74" si="288">SUM(AW70:AW73)</f>
        <v>0</v>
      </c>
      <c r="AX74" s="821">
        <f t="shared" ref="AX74" si="289">SUM(AX70:AX73)</f>
        <v>0</v>
      </c>
      <c r="AY74" s="821">
        <f t="shared" ref="AY74:AZ74" si="290">SUM(AY70:AY73)</f>
        <v>0</v>
      </c>
      <c r="AZ74" s="821">
        <f t="shared" si="290"/>
        <v>0</v>
      </c>
      <c r="BA74" s="821">
        <f t="shared" ref="BA74" si="291">SUM(BA70:BA73)</f>
        <v>0</v>
      </c>
      <c r="BB74" s="821">
        <f t="shared" ref="BB74" si="292">SUM(BB70:BB73)</f>
        <v>0</v>
      </c>
      <c r="BC74" s="821">
        <f t="shared" ref="BC74:BD74" si="293">SUM(BC70:BC73)</f>
        <v>0</v>
      </c>
      <c r="BD74" s="821">
        <f t="shared" si="293"/>
        <v>0</v>
      </c>
      <c r="BE74" s="821">
        <f t="shared" ref="BE74" si="294">SUM(BE70:BE73)</f>
        <v>143000</v>
      </c>
      <c r="BF74" s="821">
        <f t="shared" ref="BF74:BG74" si="295">SUM(BF70:BF73)</f>
        <v>0</v>
      </c>
      <c r="BG74" s="821">
        <f t="shared" si="295"/>
        <v>51018406.428571433</v>
      </c>
      <c r="BH74" s="821">
        <f t="shared" ref="BH74" si="296">SUM(BH70:BH73)</f>
        <v>3716999.9999999995</v>
      </c>
      <c r="BI74" s="821">
        <f t="shared" ref="BI74" si="297">SUM(BI70:BI73)</f>
        <v>637200</v>
      </c>
      <c r="BJ74" s="821">
        <f t="shared" ref="BJ74" si="298">SUM(BJ70:BJ73)</f>
        <v>212400</v>
      </c>
      <c r="BK74" s="821">
        <f t="shared" ref="BK74:BL74" si="299">SUM(BK70:BK73)</f>
        <v>0</v>
      </c>
      <c r="BL74" s="821">
        <f t="shared" si="299"/>
        <v>4566600</v>
      </c>
      <c r="BM74" s="821">
        <f t="shared" ref="BM74" si="300">SUM(BM70:BM73)</f>
        <v>1699200</v>
      </c>
      <c r="BN74" s="821">
        <f t="shared" ref="BN74" si="301">SUM(BN70:BN73)</f>
        <v>318600</v>
      </c>
      <c r="BO74" s="821">
        <f t="shared" ref="BO74:BP74" si="302">SUM(BO70:BO73)</f>
        <v>212400</v>
      </c>
      <c r="BP74" s="821">
        <f t="shared" si="302"/>
        <v>0</v>
      </c>
      <c r="BQ74" s="821">
        <f t="shared" ref="BQ74" si="303">SUM(BQ70:BQ73)</f>
        <v>2230200</v>
      </c>
      <c r="BR74" s="821">
        <f t="shared" ref="BR74" si="304">SUM(BR70:BR73)</f>
        <v>16886250</v>
      </c>
      <c r="BS74" s="821">
        <f t="shared" ref="BS74:BT74" si="305">SUM(BS70:BS73)</f>
        <v>1892857.142857143</v>
      </c>
      <c r="BT74" s="821">
        <f t="shared" si="305"/>
        <v>32239299.285714291</v>
      </c>
      <c r="BU74" s="821">
        <f t="shared" ref="BU74" si="306">SUM(BU70:BU73)</f>
        <v>62000000</v>
      </c>
      <c r="BV74" s="821">
        <f t="shared" ref="BV74" si="307">SUM(BV70:BV73)</f>
        <v>0</v>
      </c>
      <c r="BW74" s="821">
        <f t="shared" ref="BW74:BX74" si="308">SUM(BW70:BW73)</f>
        <v>0</v>
      </c>
      <c r="BX74" s="821">
        <f t="shared" si="308"/>
        <v>2230200</v>
      </c>
      <c r="BY74" s="821">
        <f t="shared" ref="BY74" si="309">SUM(BY70:BY73)</f>
        <v>64230200</v>
      </c>
      <c r="BZ74" s="821">
        <f t="shared" ref="BZ74" si="310">SUM(BZ70:BZ73)</f>
        <v>0</v>
      </c>
      <c r="CA74" s="821">
        <f t="shared" ref="CA74:CB74" si="311">SUM(CA70:CA73)</f>
        <v>0</v>
      </c>
      <c r="CB74" s="821">
        <f t="shared" si="311"/>
        <v>48788207</v>
      </c>
      <c r="CC74" s="821">
        <f t="shared" ref="CC74" si="312">SUM(CC70:CC73)</f>
        <v>0</v>
      </c>
      <c r="CD74" s="821">
        <f t="shared" ref="CD74" si="313">SUM(CD70:CD73)</f>
        <v>0</v>
      </c>
      <c r="CE74" s="821">
        <f t="shared" ref="CE74:CF74" si="314">SUM(CE70:CE73)</f>
        <v>48788207</v>
      </c>
      <c r="CF74" s="821">
        <f t="shared" si="314"/>
        <v>0</v>
      </c>
      <c r="CG74" s="821">
        <f t="shared" ref="CG74" si="315">SUM(CG70:CG73)</f>
        <v>48788207</v>
      </c>
      <c r="CH74" s="821">
        <f t="shared" ref="CH74" si="316">SUM(CH70:CH73)</f>
        <v>0</v>
      </c>
      <c r="CI74" s="821">
        <f t="shared" ref="CI74:CJ74" si="317">SUM(CI70:CI73)</f>
        <v>0</v>
      </c>
      <c r="CJ74" s="821">
        <f t="shared" si="317"/>
        <v>0</v>
      </c>
      <c r="CK74" s="821">
        <f t="shared" ref="CK74" si="318">SUM(CK70:CK73)</f>
        <v>40</v>
      </c>
      <c r="CL74" s="821">
        <f t="shared" ref="CL74" si="319">SUM(CL70:CL73)</f>
        <v>0</v>
      </c>
      <c r="CM74" s="821">
        <f t="shared" ref="CM74:CN74" si="320">SUM(CM70:CM73)</f>
        <v>49</v>
      </c>
      <c r="CN74" s="821">
        <f t="shared" si="320"/>
        <v>29</v>
      </c>
      <c r="CO74" s="821">
        <f t="shared" ref="CO74" si="321">SUM(CO70:CO73)</f>
        <v>8097</v>
      </c>
      <c r="CP74" s="821">
        <f t="shared" ref="CP74" si="322">SUM(CP70:CP73)</f>
        <v>0</v>
      </c>
      <c r="CQ74" s="821">
        <f t="shared" ref="CQ74:CR74" si="323">SUM(CQ70:CQ73)</f>
        <v>75</v>
      </c>
      <c r="CR74" s="821">
        <f t="shared" si="323"/>
        <v>0</v>
      </c>
      <c r="CS74" s="821">
        <f t="shared" ref="CS74" si="324">SUM(CS70:CS73)</f>
        <v>0</v>
      </c>
      <c r="CT74" s="821">
        <f t="shared" ref="CT74" si="325">SUM(CT70:CT73)</f>
        <v>3</v>
      </c>
      <c r="CU74" s="821">
        <f t="shared" ref="CU74:CV74" si="326">SUM(CU70:CU73)</f>
        <v>0</v>
      </c>
      <c r="CV74" s="821">
        <f t="shared" si="326"/>
        <v>0</v>
      </c>
      <c r="CW74" s="821">
        <f t="shared" ref="CW74" si="327">SUM(CW70:CW73)</f>
        <v>0</v>
      </c>
      <c r="CX74" s="821">
        <f t="shared" ref="CX74" si="328">SUM(CX70:CX73)</f>
        <v>0</v>
      </c>
      <c r="CY74" s="821">
        <f t="shared" ref="CY74:CZ74" si="329">SUM(CY70:CY73)</f>
        <v>24000000</v>
      </c>
      <c r="CZ74" s="821">
        <f t="shared" si="329"/>
        <v>0</v>
      </c>
      <c r="DA74" s="821">
        <f t="shared" ref="DA74" si="330">SUM(DA70:DA73)</f>
        <v>0</v>
      </c>
      <c r="DB74" s="821">
        <f t="shared" ref="DB74" si="331">SUM(DB70:DB73)</f>
        <v>0</v>
      </c>
      <c r="DC74" s="821">
        <f t="shared" ref="DC74" si="332">SUM(DC70:DC73)</f>
        <v>0</v>
      </c>
      <c r="DD74" s="821"/>
      <c r="DE74" s="821">
        <f>SUM(DE71:DE73)</f>
        <v>0</v>
      </c>
      <c r="DF74" s="821">
        <f>SUM(DF71:DF73)</f>
        <v>0</v>
      </c>
      <c r="DG74" s="821">
        <f>SUM(DG71:DG73)</f>
        <v>0</v>
      </c>
    </row>
    <row r="75" spans="1:111" s="494" customFormat="1" ht="24" customHeight="1" thickBot="1">
      <c r="A75" s="665">
        <v>60</v>
      </c>
      <c r="B75" s="983">
        <v>7</v>
      </c>
      <c r="C75" s="1112" t="s">
        <v>324</v>
      </c>
      <c r="D75" s="985" t="s">
        <v>325</v>
      </c>
      <c r="E75" s="665" t="str">
        <f>IF(OR(G75="CHT",G75="DSBC"),"HĐLĐ",IF(OR(G75="DSTV",G75="Q.CHT"),"HĐTV","HĐCTV"))</f>
        <v>HĐLĐ</v>
      </c>
      <c r="F75" s="669" t="s">
        <v>391</v>
      </c>
      <c r="G75" s="670" t="s">
        <v>167</v>
      </c>
      <c r="H75" s="986" t="s">
        <v>327</v>
      </c>
      <c r="I75" s="1184" t="s">
        <v>328</v>
      </c>
      <c r="J75" s="1075" t="s">
        <v>121</v>
      </c>
      <c r="K75" s="673">
        <v>28</v>
      </c>
      <c r="L75" s="1113">
        <v>23</v>
      </c>
      <c r="M75" s="1114">
        <v>258.01</v>
      </c>
      <c r="N75" s="1114">
        <v>4.3099999999999996</v>
      </c>
      <c r="O75" s="665">
        <v>0</v>
      </c>
      <c r="P75" s="991"/>
      <c r="Q75" s="991"/>
      <c r="R75" s="992"/>
      <c r="S75" s="675">
        <f t="shared" si="1"/>
        <v>5310000</v>
      </c>
      <c r="T75" s="749">
        <f t="shared" si="22"/>
        <v>410714.28571428574</v>
      </c>
      <c r="U75" s="991"/>
      <c r="V75" s="991"/>
      <c r="W75" s="991"/>
      <c r="X75" s="991"/>
      <c r="Y75" s="991"/>
      <c r="Z75" s="991"/>
      <c r="AA75" s="993">
        <f>CY75</f>
        <v>6000000</v>
      </c>
      <c r="AB75" s="991"/>
      <c r="AC75" s="991"/>
      <c r="AD75" s="991"/>
      <c r="AE75" s="680">
        <f t="shared" si="121"/>
        <v>6910982.1428571427</v>
      </c>
      <c r="AF75" s="1211">
        <f t="shared" si="10"/>
        <v>173169.64285714284</v>
      </c>
      <c r="AG75" s="679">
        <v>2000000</v>
      </c>
      <c r="AH75" s="679">
        <v>0</v>
      </c>
      <c r="AI75" s="679">
        <v>0</v>
      </c>
      <c r="AJ75" s="679"/>
      <c r="AK75" s="679"/>
      <c r="AL75" s="679">
        <v>0</v>
      </c>
      <c r="AM75" s="679">
        <v>1186872</v>
      </c>
      <c r="AN75" s="679">
        <v>1776600</v>
      </c>
      <c r="AO75" s="1343">
        <v>0</v>
      </c>
      <c r="AP75" s="1360">
        <v>100</v>
      </c>
      <c r="AQ75" s="1343">
        <v>0</v>
      </c>
      <c r="AR75" s="675"/>
      <c r="AS75" s="679">
        <v>0</v>
      </c>
      <c r="AT75" s="679">
        <v>150000</v>
      </c>
      <c r="AU75" s="829">
        <v>0</v>
      </c>
      <c r="AV75" s="829"/>
      <c r="AW75" s="675"/>
      <c r="AX75" s="675"/>
      <c r="AY75" s="675"/>
      <c r="AZ75" s="675"/>
      <c r="BA75" s="1228">
        <v>88500</v>
      </c>
      <c r="BB75" s="1115">
        <v>0</v>
      </c>
      <c r="BC75" s="1115">
        <v>0</v>
      </c>
      <c r="BD75" s="1115">
        <v>0</v>
      </c>
      <c r="BE75" s="1115">
        <v>0</v>
      </c>
      <c r="BF75" s="1116">
        <v>0</v>
      </c>
      <c r="BG75" s="684">
        <f t="shared" si="42"/>
        <v>12519938.071428571</v>
      </c>
      <c r="BH75" s="685">
        <f t="shared" ref="BH75:BH80" si="333">S75*17.5%</f>
        <v>929249.99999999988</v>
      </c>
      <c r="BI75" s="685">
        <f t="shared" ref="BI75:BI80" si="334">S75*3%</f>
        <v>159300</v>
      </c>
      <c r="BJ75" s="685">
        <f t="shared" ref="BJ75:BJ80" si="335">S75*1%</f>
        <v>53100</v>
      </c>
      <c r="BK75" s="685"/>
      <c r="BL75" s="686">
        <f t="shared" ref="BL75:BL80" si="336">SUM(BH75:BK75)</f>
        <v>1141650</v>
      </c>
      <c r="BM75" s="685">
        <f t="shared" ref="BM75:BM80" si="337">S75*8%</f>
        <v>424800</v>
      </c>
      <c r="BN75" s="685">
        <f t="shared" ref="BN75:BN80" si="338">S75*1.5%</f>
        <v>79650</v>
      </c>
      <c r="BO75" s="685">
        <f t="shared" ref="BO75:BO80" si="339">S75*1%</f>
        <v>53100</v>
      </c>
      <c r="BP75" s="685"/>
      <c r="BQ75" s="686">
        <f t="shared" ref="BQ75:BQ80" si="340">SUM(BM75:BP75)</f>
        <v>557550</v>
      </c>
      <c r="BR75" s="835">
        <f>AF75</f>
        <v>173169.64285714284</v>
      </c>
      <c r="BS75" s="999">
        <f>T75+U75+V75+W75</f>
        <v>410714.28571428574</v>
      </c>
      <c r="BT75" s="836">
        <f t="shared" ref="BT75:BT92" si="341">BG75-BS75-BR75</f>
        <v>11936054.142857142</v>
      </c>
      <c r="BU75" s="999">
        <f>IF(E75="HĐLĐ",15500000,0)</f>
        <v>15500000</v>
      </c>
      <c r="BV75" s="1000"/>
      <c r="BW75" s="999">
        <f>BV75*6200000</f>
        <v>0</v>
      </c>
      <c r="BX75" s="999">
        <f t="shared" ref="BX75:BX79" si="342">BQ75</f>
        <v>557550</v>
      </c>
      <c r="BY75" s="1001">
        <f>BU75+BW75+BX75</f>
        <v>16057550</v>
      </c>
      <c r="BZ75" s="999">
        <f t="shared" ref="BZ75:BZ78" si="343">IF(BT75-BY75&gt;0,BT75-BY75,0)</f>
        <v>0</v>
      </c>
      <c r="CA75" s="999">
        <f>IF(AND(OR($E75="HĐTV",$E75="HĐCTV"),$BZ75&lt;2000000),0,IF(OR($E75="HĐTV",$E75="HĐCTV"),$BZ75*10%,ROUND(IF($BZ75&lt;=10000000,$BZ75*5%,IF($BZ75&lt;=30000000,$BZ75*10%-500000,IF($BZ75&lt;=60000000,$BZ75*20%-3500000,IF($BZ75&lt;=100000000,$BZ75*30%-9500000,$BZ75*35%-14500000)))),0)))</f>
        <v>0</v>
      </c>
      <c r="CB75" s="1002">
        <f t="shared" ref="CB75:CB78" si="344">ROUND(BG75-BQ75-CA75,0)</f>
        <v>11962388</v>
      </c>
      <c r="CC75" s="1000"/>
      <c r="CD75" s="692"/>
      <c r="CE75" s="1003">
        <f t="shared" ref="CE75:CE80" si="345">CB75+CC75-CD75</f>
        <v>11962388</v>
      </c>
      <c r="CF75" s="1004">
        <f t="shared" ref="CF75:CF78" si="346">CE75-CG75</f>
        <v>0</v>
      </c>
      <c r="CG75" s="629">
        <f t="shared" ref="CG75:CG78" si="347">CE75</f>
        <v>11962388</v>
      </c>
      <c r="CH75" s="842"/>
      <c r="CI75" s="1017" t="str">
        <f>VLOOKUP($C75,[5]Sheet1!$C$5:$K$139,9,0)</f>
        <v>vy.cu@medigoapp.com</v>
      </c>
      <c r="CJ75" s="675" t="str">
        <f>VLOOKUP(D75,[1]CNT!$C$6:$AP$113,40,0)</f>
        <v>Cộng 8h/ 1 ngày do tháng 6/2026 bị treo 1 ngày phép</v>
      </c>
      <c r="CK75" s="698">
        <v>10</v>
      </c>
      <c r="CL75" s="675"/>
      <c r="CM75" s="1006">
        <v>4</v>
      </c>
      <c r="CN75" s="1006">
        <v>9</v>
      </c>
      <c r="CO75" s="1006">
        <v>2024</v>
      </c>
      <c r="CP75" s="1007">
        <f>IF((($CO$8-CO75)*12)+($CN$8-CN75)&gt;=12,((($CO$8-CO75)*12)+($CN$8-CN75))-1,0)</f>
        <v>0</v>
      </c>
      <c r="CQ75" s="1008">
        <f>IF(CP75&lt;12,(($CQ$8-CO75)*12)+($CP$8-CN75),0)</f>
        <v>20</v>
      </c>
      <c r="CR75" s="1007">
        <f>IF(OR(CP75&gt;12,CP75=12),((CP75-(CS75*12))+((($CQ$8-2024)*12)+($CP$8-4)))+1,0)</f>
        <v>0</v>
      </c>
      <c r="CS75" s="1009">
        <f>IF(OR(CP75&gt;12,CP75=12),ROUNDDOWN(CP75/12,0),0)</f>
        <v>0</v>
      </c>
      <c r="CT75" s="1009">
        <f>IF(CQ75&gt;11,ROUNDDOWN(CQ75/12,0),0)</f>
        <v>1</v>
      </c>
      <c r="CU75" s="1009">
        <f>IF(CR75&gt;11,ROUNDDOWN(CR75/12,0),0)</f>
        <v>0</v>
      </c>
      <c r="CV75" s="1010">
        <f>IF(CP75=0,0,6000000*1.07^CS75)</f>
        <v>0</v>
      </c>
      <c r="CW75" s="1010">
        <f>IF(CT75&lt;2,0,6000000+(CT75-1)*500000)</f>
        <v>0</v>
      </c>
      <c r="CX75" s="1010">
        <f>IF(CU75=0,CV75,IF(CU75&lt;1,0,CV75+CU75*500000))</f>
        <v>0</v>
      </c>
      <c r="CY75" s="1011">
        <f>IF(CX75&gt;0,CX75,IF(CW75&gt;0,CW75,6000000))</f>
        <v>6000000</v>
      </c>
      <c r="CZ75" s="1012"/>
      <c r="DA75" s="1018"/>
      <c r="DB75" s="417"/>
      <c r="DC75" s="1019"/>
      <c r="DE75" s="1014"/>
      <c r="DF75" s="1015">
        <f>VLOOKUP($D75,'[2]Med Service'!$D$11:$DI$87,110,0)</f>
        <v>0</v>
      </c>
      <c r="DG75" s="675" t="str">
        <f>VLOOKUP($D75,'[3]BẢNG LƯƠNG'!$C$3:$AH$102,32,0)</f>
        <v>Vi phạm chấm điểm checklist  28/05/2026: 10.000đ</v>
      </c>
    </row>
    <row r="76" spans="1:111" s="487" customFormat="1" ht="24" customHeight="1" thickBot="1">
      <c r="A76" s="705">
        <v>61</v>
      </c>
      <c r="B76" s="666">
        <v>7</v>
      </c>
      <c r="C76" s="1109" t="s">
        <v>394</v>
      </c>
      <c r="D76" s="772" t="s">
        <v>395</v>
      </c>
      <c r="E76" s="708" t="s">
        <v>179</v>
      </c>
      <c r="F76" s="669" t="s">
        <v>391</v>
      </c>
      <c r="G76" s="1074" t="s">
        <v>119</v>
      </c>
      <c r="H76" s="773" t="s">
        <v>153</v>
      </c>
      <c r="I76" s="1185" t="s">
        <v>396</v>
      </c>
      <c r="J76" s="1117" t="s">
        <v>397</v>
      </c>
      <c r="K76" s="673">
        <v>28</v>
      </c>
      <c r="L76" s="1113">
        <v>26</v>
      </c>
      <c r="M76" s="1114">
        <v>8.9600000000000009</v>
      </c>
      <c r="N76" s="1114">
        <v>206.47</v>
      </c>
      <c r="O76" s="665">
        <v>0</v>
      </c>
      <c r="P76" s="853"/>
      <c r="Q76" s="853"/>
      <c r="R76" s="854"/>
      <c r="S76" s="675">
        <f t="shared" si="1"/>
        <v>5310000</v>
      </c>
      <c r="T76" s="749">
        <f t="shared" si="22"/>
        <v>464285.71428571432</v>
      </c>
      <c r="U76" s="853"/>
      <c r="V76" s="853"/>
      <c r="W76" s="853"/>
      <c r="X76" s="853"/>
      <c r="Y76" s="853"/>
      <c r="Z76" s="853"/>
      <c r="AA76" s="993">
        <f>CY76</f>
        <v>6000000</v>
      </c>
      <c r="AB76" s="853"/>
      <c r="AC76" s="853"/>
      <c r="AD76" s="853"/>
      <c r="AE76" s="680">
        <f t="shared" si="121"/>
        <v>240000.00000000003</v>
      </c>
      <c r="AF76" s="1211">
        <f t="shared" si="10"/>
        <v>8295669.6428571437</v>
      </c>
      <c r="AG76" s="679">
        <v>0</v>
      </c>
      <c r="AH76" s="679">
        <v>0</v>
      </c>
      <c r="AI76" s="679">
        <v>1392857</v>
      </c>
      <c r="AJ76" s="679"/>
      <c r="AK76" s="679"/>
      <c r="AL76" s="1244">
        <v>500000</v>
      </c>
      <c r="AM76" s="679">
        <v>0</v>
      </c>
      <c r="AN76" s="679">
        <v>2191150</v>
      </c>
      <c r="AO76" s="1343">
        <v>9675</v>
      </c>
      <c r="AP76" s="1360">
        <v>0</v>
      </c>
      <c r="AQ76" s="1343">
        <v>0</v>
      </c>
      <c r="AR76" s="675"/>
      <c r="AS76" s="679">
        <v>0</v>
      </c>
      <c r="AT76" s="679">
        <v>0</v>
      </c>
      <c r="AU76" s="821">
        <v>0</v>
      </c>
      <c r="AV76" s="821"/>
      <c r="AW76" s="715"/>
      <c r="AX76" s="715"/>
      <c r="AY76" s="915"/>
      <c r="AZ76" s="715"/>
      <c r="BA76" s="1228">
        <v>88500</v>
      </c>
      <c r="BB76" s="1115">
        <v>0</v>
      </c>
      <c r="BC76" s="1115">
        <v>0</v>
      </c>
      <c r="BD76" s="1115">
        <v>0</v>
      </c>
      <c r="BE76" s="1115">
        <v>46000</v>
      </c>
      <c r="BF76" s="1116">
        <v>0</v>
      </c>
      <c r="BG76" s="684">
        <f t="shared" si="42"/>
        <v>12959137.357142858</v>
      </c>
      <c r="BH76" s="685">
        <f t="shared" si="333"/>
        <v>929249.99999999988</v>
      </c>
      <c r="BI76" s="685">
        <f t="shared" si="334"/>
        <v>159300</v>
      </c>
      <c r="BJ76" s="685">
        <f t="shared" si="335"/>
        <v>53100</v>
      </c>
      <c r="BK76" s="685"/>
      <c r="BL76" s="686">
        <f t="shared" si="336"/>
        <v>1141650</v>
      </c>
      <c r="BM76" s="685">
        <f t="shared" si="337"/>
        <v>424800</v>
      </c>
      <c r="BN76" s="685">
        <f t="shared" si="338"/>
        <v>79650</v>
      </c>
      <c r="BO76" s="685">
        <f t="shared" si="339"/>
        <v>53100</v>
      </c>
      <c r="BP76" s="685"/>
      <c r="BQ76" s="686">
        <f t="shared" si="340"/>
        <v>557550</v>
      </c>
      <c r="BR76" s="835">
        <f>AF76</f>
        <v>8295669.6428571437</v>
      </c>
      <c r="BS76" s="832">
        <f>T76+U76+V76+W76</f>
        <v>464285.71428571432</v>
      </c>
      <c r="BT76" s="836">
        <f t="shared" si="341"/>
        <v>4199182</v>
      </c>
      <c r="BU76" s="832">
        <f>IF(E76="HĐLĐ",15500000,0)</f>
        <v>15500000</v>
      </c>
      <c r="BV76" s="837"/>
      <c r="BW76" s="832">
        <f>BV76*6200000</f>
        <v>0</v>
      </c>
      <c r="BX76" s="832">
        <f t="shared" si="342"/>
        <v>557550</v>
      </c>
      <c r="BY76" s="838">
        <f>BU76+BW76+BX76</f>
        <v>16057550</v>
      </c>
      <c r="BZ76" s="832">
        <f t="shared" si="343"/>
        <v>0</v>
      </c>
      <c r="CA76" s="833">
        <f>IF(AND(OR($E76="HĐTV",$E76="HĐCTV"),$BZ76&lt;2000000),0,IF(OR($E76="HĐTV",$E76="HĐCTV"),$BZ76*10%,ROUND(IF($BZ76&lt;=10000000,$BZ76*5%,IF($BZ76&lt;=30000000,$BZ76*10%-500000,IF($BZ76&lt;=60000000,$BZ76*20%-3500000,IF($BZ76&lt;=100000000,$BZ76*30%-9500000,$BZ76*35%-14500000)))),0)))</f>
        <v>0</v>
      </c>
      <c r="CB76" s="839">
        <f t="shared" si="344"/>
        <v>12401587</v>
      </c>
      <c r="CC76" s="837"/>
      <c r="CD76" s="727"/>
      <c r="CE76" s="1003">
        <f t="shared" si="345"/>
        <v>12401587</v>
      </c>
      <c r="CF76" s="841">
        <f t="shared" si="346"/>
        <v>0</v>
      </c>
      <c r="CG76" s="629">
        <f t="shared" si="347"/>
        <v>12401587</v>
      </c>
      <c r="CH76" s="842"/>
      <c r="CI76" s="843" t="s">
        <v>399</v>
      </c>
      <c r="CJ76" s="675">
        <f>VLOOKUP(D76,[1]CNT!$C$6:$AP$113,40,0)</f>
        <v>0</v>
      </c>
      <c r="CK76" s="732">
        <v>5</v>
      </c>
      <c r="CL76" s="715"/>
      <c r="CM76" s="844">
        <v>1</v>
      </c>
      <c r="CN76" s="844">
        <v>11</v>
      </c>
      <c r="CO76" s="844">
        <v>2024</v>
      </c>
      <c r="CP76" s="845">
        <v>0</v>
      </c>
      <c r="CQ76" s="846">
        <f>IF(CP76&lt;12,(($CQ$8-CO76)*12)+($CP$8-CN76),0)</f>
        <v>18</v>
      </c>
      <c r="CR76" s="845">
        <f>IF(OR(CP76&gt;12,CP76=12),((CP76-(CS76*12))+((($CQ$8-2024)*12)+($CP$8-4)))+1,0)</f>
        <v>0</v>
      </c>
      <c r="CS76" s="847">
        <v>0</v>
      </c>
      <c r="CT76" s="847">
        <v>1</v>
      </c>
      <c r="CU76" s="847">
        <v>0</v>
      </c>
      <c r="CV76" s="848">
        <v>0</v>
      </c>
      <c r="CW76" s="848">
        <v>0</v>
      </c>
      <c r="CX76" s="848">
        <v>0</v>
      </c>
      <c r="CY76" s="788">
        <v>6000000</v>
      </c>
      <c r="CZ76" s="849"/>
      <c r="DA76" s="850">
        <f>CJ76</f>
        <v>0</v>
      </c>
      <c r="DB76" s="466" t="s">
        <v>400</v>
      </c>
      <c r="DC76" s="851"/>
      <c r="DE76" s="646">
        <f>VLOOKUP($D76,'[6]Tong hop'!$B$8:$Q$45,15,0)</f>
        <v>463873</v>
      </c>
      <c r="DF76" s="852">
        <f>VLOOKUP($D76,'[2]Med Service'!$D$11:$DI$87,110,0)</f>
        <v>0</v>
      </c>
      <c r="DG76" s="715" t="str">
        <f>VLOOKUP($D76,'[3]BẢNG LƯƠNG'!$C$3:$AH$102,32,0)</f>
        <v/>
      </c>
    </row>
    <row r="77" spans="1:111" s="1326" customFormat="1" ht="27" customHeight="1" thickBot="1">
      <c r="A77" s="1020">
        <v>64</v>
      </c>
      <c r="B77" s="1021"/>
      <c r="C77" s="1022" t="s">
        <v>401</v>
      </c>
      <c r="D77" s="1022" t="s">
        <v>402</v>
      </c>
      <c r="E77" s="1023" t="str">
        <f>IF(OR(G77="CHT",G77="DSBC"),"HĐLĐ",IF(OR(G77="DSTV",G77="Q.CHT"),"HĐTV","HĐCTV"))</f>
        <v>HĐTV</v>
      </c>
      <c r="F77" s="877" t="s">
        <v>391</v>
      </c>
      <c r="G77" s="1307" t="s">
        <v>133</v>
      </c>
      <c r="H77" s="1181" t="s">
        <v>403</v>
      </c>
      <c r="I77" s="882" t="s">
        <v>404</v>
      </c>
      <c r="J77" s="882" t="s">
        <v>405</v>
      </c>
      <c r="K77" s="673">
        <v>28</v>
      </c>
      <c r="L77" s="1308">
        <v>25</v>
      </c>
      <c r="M77" s="1309">
        <v>1.9</v>
      </c>
      <c r="N77" s="1309">
        <v>202.37</v>
      </c>
      <c r="O77" s="1310">
        <v>0</v>
      </c>
      <c r="P77" s="1311"/>
      <c r="Q77" s="1311"/>
      <c r="R77" s="1312"/>
      <c r="S77" s="1033">
        <f t="shared" si="1"/>
        <v>0</v>
      </c>
      <c r="T77" s="1313">
        <f t="shared" si="22"/>
        <v>446428.57142857148</v>
      </c>
      <c r="U77" s="1311"/>
      <c r="V77" s="1311"/>
      <c r="W77" s="1311"/>
      <c r="X77" s="1311"/>
      <c r="Y77" s="1311"/>
      <c r="Z77" s="1311"/>
      <c r="AA77" s="1025">
        <v>6000000</v>
      </c>
      <c r="AB77" s="1250">
        <f>AA77</f>
        <v>6000000</v>
      </c>
      <c r="AC77" s="1314">
        <v>6000000</v>
      </c>
      <c r="AD77" s="1248">
        <f>IF(E77="HĐTV",AC77/K77*L77,AB77/K77*L77)</f>
        <v>5357142.8571428573</v>
      </c>
      <c r="AE77" s="1315">
        <f t="shared" si="121"/>
        <v>50892.857142857145</v>
      </c>
      <c r="AF77" s="1211">
        <f t="shared" si="10"/>
        <v>8130937.5</v>
      </c>
      <c r="AG77" s="1033">
        <v>0</v>
      </c>
      <c r="AH77" s="1033">
        <v>0</v>
      </c>
      <c r="AI77" s="1033">
        <v>1339286</v>
      </c>
      <c r="AJ77" s="1033"/>
      <c r="AK77" s="1033"/>
      <c r="AL77" s="1033">
        <v>233333</v>
      </c>
      <c r="AM77" s="1033">
        <v>0</v>
      </c>
      <c r="AN77" s="1033">
        <v>0</v>
      </c>
      <c r="AO77" s="1316">
        <v>0</v>
      </c>
      <c r="AP77" s="1361">
        <v>0</v>
      </c>
      <c r="AQ77" s="1316">
        <v>0</v>
      </c>
      <c r="AR77" s="1033"/>
      <c r="AS77" s="1033">
        <v>0</v>
      </c>
      <c r="AT77" s="1033">
        <v>0</v>
      </c>
      <c r="AU77" s="883">
        <v>0</v>
      </c>
      <c r="AV77" s="883"/>
      <c r="AW77" s="883"/>
      <c r="AX77" s="1311"/>
      <c r="AY77" s="885"/>
      <c r="AZ77" s="1317"/>
      <c r="BA77" s="1315">
        <v>0</v>
      </c>
      <c r="BB77" s="1315">
        <v>0</v>
      </c>
      <c r="BC77" s="1315">
        <v>0</v>
      </c>
      <c r="BD77" s="1315">
        <v>0</v>
      </c>
      <c r="BE77" s="1315">
        <v>0</v>
      </c>
      <c r="BF77" s="1318">
        <v>500000</v>
      </c>
      <c r="BG77" s="1319">
        <f t="shared" si="42"/>
        <v>15058020.785714285</v>
      </c>
      <c r="BH77" s="1320">
        <f t="shared" si="333"/>
        <v>0</v>
      </c>
      <c r="BI77" s="1320">
        <f t="shared" si="334"/>
        <v>0</v>
      </c>
      <c r="BJ77" s="1320">
        <f t="shared" si="335"/>
        <v>0</v>
      </c>
      <c r="BK77" s="1320"/>
      <c r="BL77" s="1321">
        <f t="shared" si="336"/>
        <v>0</v>
      </c>
      <c r="BM77" s="1320">
        <f t="shared" si="337"/>
        <v>0</v>
      </c>
      <c r="BN77" s="1320">
        <f t="shared" si="338"/>
        <v>0</v>
      </c>
      <c r="BO77" s="1320">
        <f t="shared" si="339"/>
        <v>0</v>
      </c>
      <c r="BP77" s="1320"/>
      <c r="BQ77" s="1321">
        <f t="shared" si="340"/>
        <v>0</v>
      </c>
      <c r="BR77" s="890">
        <f>AF77</f>
        <v>8130937.5</v>
      </c>
      <c r="BS77" s="1027">
        <f>T77+U77+V77+W77</f>
        <v>446428.57142857148</v>
      </c>
      <c r="BT77" s="891">
        <f t="shared" si="341"/>
        <v>6480654.7142857146</v>
      </c>
      <c r="BU77" s="832">
        <f t="shared" ref="BU77:BU78" si="348">IF(E77="HĐLĐ",15500000,0)</f>
        <v>0</v>
      </c>
      <c r="BV77" s="1030"/>
      <c r="BW77" s="1027"/>
      <c r="BX77" s="832">
        <f t="shared" si="342"/>
        <v>0</v>
      </c>
      <c r="BY77" s="838">
        <f t="shared" ref="BY77:BY79" si="349">BU77+BW77+BX77</f>
        <v>0</v>
      </c>
      <c r="BZ77" s="1027">
        <f t="shared" si="343"/>
        <v>6480654.7142857146</v>
      </c>
      <c r="CA77" s="1032">
        <f>IF(AND(OR($E77="HĐTV",$E77="HĐCTV"),$BZ77&lt;2000000),0,IF(OR($E77="HĐTV",$E77="HĐCTV"),$BZ77*10%,ROUND(IF($BZ77&lt;=10000000,$BZ77*5%,IF($BZ77&lt;=30000000,$BZ77*10%-500000,IF($BZ77&lt;=60000000,$BZ77*20%-3500000,IF($BZ77&lt;=100000000,$BZ77*30%-9500000,$BZ77*35%-14500000)))),0)))</f>
        <v>648065.4714285715</v>
      </c>
      <c r="CB77" s="1028">
        <f t="shared" si="344"/>
        <v>14409955</v>
      </c>
      <c r="CC77" s="1030"/>
      <c r="CD77" s="1034"/>
      <c r="CE77" s="1003">
        <f t="shared" si="345"/>
        <v>14409955</v>
      </c>
      <c r="CF77" s="1035">
        <f t="shared" si="346"/>
        <v>0</v>
      </c>
      <c r="CG77" s="898">
        <f t="shared" si="347"/>
        <v>14409955</v>
      </c>
      <c r="CH77" s="1322"/>
      <c r="CI77" s="1323" t="s">
        <v>406</v>
      </c>
      <c r="CJ77" s="1037"/>
      <c r="CK77" s="902">
        <v>9</v>
      </c>
      <c r="CL77" s="1324"/>
      <c r="CM77" s="904"/>
      <c r="CN77" s="904"/>
      <c r="CO77" s="904"/>
      <c r="CP77" s="905"/>
      <c r="CQ77" s="906"/>
      <c r="CR77" s="905"/>
      <c r="CS77" s="907"/>
      <c r="CT77" s="907"/>
      <c r="CU77" s="907"/>
      <c r="CV77" s="908"/>
      <c r="CW77" s="908"/>
      <c r="CX77" s="908"/>
      <c r="CY77" s="909">
        <f>IF(CX77&gt;0,CX77,IF(CW77&gt;0,CW77,6000000))</f>
        <v>6000000</v>
      </c>
      <c r="CZ77" s="1038"/>
      <c r="DA77" s="1039"/>
      <c r="DB77" s="1325"/>
      <c r="DC77" s="1038"/>
      <c r="DE77" s="1041"/>
      <c r="DF77" s="1042"/>
      <c r="DG77" s="883"/>
    </row>
    <row r="78" spans="1:111" s="488" customFormat="1" ht="27" customHeight="1" thickBot="1">
      <c r="A78" s="705">
        <v>65</v>
      </c>
      <c r="B78" s="666"/>
      <c r="C78" s="771" t="s">
        <v>313</v>
      </c>
      <c r="D78" s="772" t="s">
        <v>314</v>
      </c>
      <c r="E78" s="708" t="str">
        <f>IF(OR(G78="CHT",G78="DSBC"),"HĐLĐ",IF(OR(G78="DSTV",G78="Q.CHT"),"HĐTV","HĐCTV"))</f>
        <v>HĐTV</v>
      </c>
      <c r="F78" s="669" t="s">
        <v>391</v>
      </c>
      <c r="G78" s="1209" t="s">
        <v>133</v>
      </c>
      <c r="H78" s="773">
        <v>46190</v>
      </c>
      <c r="I78" s="1179" t="s">
        <v>315</v>
      </c>
      <c r="J78" s="774" t="s">
        <v>316</v>
      </c>
      <c r="K78" s="673">
        <v>28</v>
      </c>
      <c r="L78" s="1113">
        <v>27</v>
      </c>
      <c r="M78" s="1114">
        <v>169.61</v>
      </c>
      <c r="N78" s="1114">
        <v>56.18</v>
      </c>
      <c r="O78" s="665">
        <v>0</v>
      </c>
      <c r="P78" s="853"/>
      <c r="Q78" s="853"/>
      <c r="R78" s="854"/>
      <c r="S78" s="675">
        <f>IF(E78="HĐLĐ",5310000,0)</f>
        <v>0</v>
      </c>
      <c r="T78" s="749">
        <f t="shared" si="22"/>
        <v>482142.85714285716</v>
      </c>
      <c r="U78" s="853"/>
      <c r="V78" s="853"/>
      <c r="W78" s="853"/>
      <c r="X78" s="853"/>
      <c r="Y78" s="853"/>
      <c r="Z78" s="853"/>
      <c r="AA78" s="855">
        <v>6000000</v>
      </c>
      <c r="AB78" s="856">
        <f>AA78</f>
        <v>6000000</v>
      </c>
      <c r="AC78" s="857">
        <v>6000000</v>
      </c>
      <c r="AD78" s="858">
        <f>IF(E78="HĐTV",AC78/K78*L78,AB78/K78*L78)</f>
        <v>5785714.2857142854</v>
      </c>
      <c r="AE78" s="680">
        <f t="shared" si="121"/>
        <v>4543125</v>
      </c>
      <c r="AF78" s="1211">
        <f t="shared" si="10"/>
        <v>2257232.1428571427</v>
      </c>
      <c r="AG78" s="679">
        <v>0</v>
      </c>
      <c r="AH78" s="679">
        <v>0</v>
      </c>
      <c r="AI78" s="679">
        <v>0</v>
      </c>
      <c r="AJ78" s="679"/>
      <c r="AK78" s="679"/>
      <c r="AL78" s="1244">
        <v>1000000</v>
      </c>
      <c r="AM78" s="679">
        <v>0</v>
      </c>
      <c r="AN78" s="679">
        <v>1590500</v>
      </c>
      <c r="AO78" s="1343">
        <v>0</v>
      </c>
      <c r="AP78" s="1360">
        <v>140</v>
      </c>
      <c r="AQ78" s="1343">
        <v>0</v>
      </c>
      <c r="AR78" s="675"/>
      <c r="AS78" s="679">
        <v>0</v>
      </c>
      <c r="AT78" s="679">
        <v>0</v>
      </c>
      <c r="AU78" s="829">
        <v>0</v>
      </c>
      <c r="AV78" s="829"/>
      <c r="AW78" s="715"/>
      <c r="AX78" s="853"/>
      <c r="AY78" s="780"/>
      <c r="AZ78" s="859"/>
      <c r="BA78" s="1115">
        <v>0</v>
      </c>
      <c r="BB78" s="1115">
        <v>0</v>
      </c>
      <c r="BC78" s="1115">
        <v>0</v>
      </c>
      <c r="BD78" s="1115">
        <v>0</v>
      </c>
      <c r="BE78" s="1115">
        <v>614000</v>
      </c>
      <c r="BF78" s="1116">
        <v>0</v>
      </c>
      <c r="BG78" s="684">
        <f t="shared" si="42"/>
        <v>15044854.285714285</v>
      </c>
      <c r="BH78" s="685">
        <f t="shared" si="333"/>
        <v>0</v>
      </c>
      <c r="BI78" s="685">
        <f t="shared" si="334"/>
        <v>0</v>
      </c>
      <c r="BJ78" s="685">
        <f t="shared" si="335"/>
        <v>0</v>
      </c>
      <c r="BK78" s="685"/>
      <c r="BL78" s="686">
        <f t="shared" si="336"/>
        <v>0</v>
      </c>
      <c r="BM78" s="685">
        <f t="shared" si="337"/>
        <v>0</v>
      </c>
      <c r="BN78" s="685">
        <f t="shared" si="338"/>
        <v>0</v>
      </c>
      <c r="BO78" s="685">
        <f t="shared" si="339"/>
        <v>0</v>
      </c>
      <c r="BP78" s="685"/>
      <c r="BQ78" s="686">
        <f t="shared" si="340"/>
        <v>0</v>
      </c>
      <c r="BR78" s="835">
        <f>AF78</f>
        <v>2257232.1428571427</v>
      </c>
      <c r="BS78" s="832">
        <f>T78+U78+V78+W78</f>
        <v>482142.85714285716</v>
      </c>
      <c r="BT78" s="836">
        <f t="shared" si="341"/>
        <v>12305479.285714287</v>
      </c>
      <c r="BU78" s="832">
        <f t="shared" si="348"/>
        <v>0</v>
      </c>
      <c r="BV78" s="837"/>
      <c r="BW78" s="832"/>
      <c r="BX78" s="832">
        <f t="shared" si="342"/>
        <v>0</v>
      </c>
      <c r="BY78" s="838">
        <f t="shared" si="349"/>
        <v>0</v>
      </c>
      <c r="BZ78" s="858">
        <f t="shared" si="343"/>
        <v>12305479.285714287</v>
      </c>
      <c r="CA78" s="862">
        <f>IF(AND(OR($E78="HĐTV",$E78="HĐCTV"),$BZ78&lt;2000000),0,IF(OR($E78="HĐTV",$E78="HĐCTV"),$BZ78*10%,ROUND(IF($BZ78&lt;=10000000,$BZ78*5%,IF($BZ78&lt;=30000000,$BZ78*10%-500000,IF($BZ78&lt;=60000000,$BZ78*20%-3500000,IF($BZ78&lt;=100000000,$BZ78*30%-9500000,$BZ78*35%-14500000)))),0)))</f>
        <v>1230547.9285714289</v>
      </c>
      <c r="CB78" s="863">
        <f t="shared" si="344"/>
        <v>13814306</v>
      </c>
      <c r="CC78" s="837"/>
      <c r="CD78" s="727"/>
      <c r="CE78" s="1003">
        <f t="shared" si="345"/>
        <v>13814306</v>
      </c>
      <c r="CF78" s="865">
        <f t="shared" si="346"/>
        <v>0</v>
      </c>
      <c r="CG78" s="629">
        <f t="shared" si="347"/>
        <v>13814306</v>
      </c>
      <c r="CH78" s="842"/>
      <c r="CI78" s="1005" t="s">
        <v>408</v>
      </c>
      <c r="CJ78" s="866"/>
      <c r="CK78" s="715">
        <v>1</v>
      </c>
      <c r="CL78" s="715"/>
      <c r="CM78" s="844"/>
      <c r="CN78" s="844"/>
      <c r="CO78" s="844"/>
      <c r="CP78" s="845"/>
      <c r="CQ78" s="846"/>
      <c r="CR78" s="845"/>
      <c r="CS78" s="847"/>
      <c r="CT78" s="847"/>
      <c r="CU78" s="847"/>
      <c r="CV78" s="848"/>
      <c r="CW78" s="848"/>
      <c r="CX78" s="848"/>
      <c r="CY78" s="788">
        <f>IF(CX78&gt;0,CX78,IF(CW78&gt;0,CW78,6000000))</f>
        <v>6000000</v>
      </c>
      <c r="CZ78" s="849"/>
      <c r="DA78" s="850"/>
      <c r="DB78" s="466" t="s">
        <v>409</v>
      </c>
      <c r="DC78" s="849"/>
      <c r="DE78" s="646"/>
      <c r="DF78" s="852"/>
      <c r="DG78" s="715"/>
    </row>
    <row r="79" spans="1:111" s="487" customFormat="1" ht="24" customHeight="1" thickBot="1">
      <c r="A79" s="705"/>
      <c r="B79" s="666"/>
      <c r="C79" s="1103" t="s">
        <v>216</v>
      </c>
      <c r="D79" s="1104" t="s">
        <v>217</v>
      </c>
      <c r="E79" s="1105" t="str">
        <f t="shared" ref="E79:E80" si="350">IF(OR(G79="CHT",G79="DSBC"),"HĐLĐ",IF(OR(G79="DSTV",G79="Q.CHT"),"HĐTV","HĐCTV"))</f>
        <v>HĐLĐ</v>
      </c>
      <c r="F79" s="669" t="s">
        <v>391</v>
      </c>
      <c r="G79" s="1106" t="s">
        <v>119</v>
      </c>
      <c r="H79" s="1107" t="s">
        <v>218</v>
      </c>
      <c r="I79" s="1108" t="s">
        <v>219</v>
      </c>
      <c r="J79" s="1108" t="s">
        <v>220</v>
      </c>
      <c r="K79" s="673">
        <v>28</v>
      </c>
      <c r="L79" s="1113">
        <v>4</v>
      </c>
      <c r="M79" s="1114">
        <v>32.700000000000003</v>
      </c>
      <c r="N79" s="1114">
        <v>0</v>
      </c>
      <c r="O79" s="665">
        <v>0</v>
      </c>
      <c r="P79" s="853"/>
      <c r="Q79" s="853"/>
      <c r="R79" s="854"/>
      <c r="S79" s="675">
        <f t="shared" ref="S79:S80" si="351">IF(E79="HĐLĐ",5310000,0)</f>
        <v>5310000</v>
      </c>
      <c r="T79" s="749"/>
      <c r="U79" s="853"/>
      <c r="V79" s="853"/>
      <c r="W79" s="853"/>
      <c r="X79" s="853"/>
      <c r="Y79" s="853"/>
      <c r="Z79" s="853"/>
      <c r="AA79" s="776">
        <v>6000000</v>
      </c>
      <c r="AB79" s="777">
        <f>AA79</f>
        <v>6000000</v>
      </c>
      <c r="AC79" s="778">
        <f>IF(E79="HĐTV",AB79*85%,0)</f>
        <v>0</v>
      </c>
      <c r="AD79" s="779">
        <f>IF(E79="HĐTV",AC79/K79*L79,AB79/K79*L79)</f>
        <v>857142.85714285716</v>
      </c>
      <c r="AE79" s="680">
        <f t="shared" si="121"/>
        <v>875892.85714285728</v>
      </c>
      <c r="AF79" s="1211">
        <f t="shared" ref="AF79:AF92" si="352">IF(E79="HĐTV",AC79/28/8*N79*1.5,AA79/28/8*N79*1.5)</f>
        <v>0</v>
      </c>
      <c r="AG79" s="679">
        <v>0</v>
      </c>
      <c r="AH79" s="679">
        <v>0</v>
      </c>
      <c r="AI79" s="679">
        <v>0</v>
      </c>
      <c r="AJ79" s="679"/>
      <c r="AK79" s="679"/>
      <c r="AL79" s="679">
        <v>0</v>
      </c>
      <c r="AM79" s="679">
        <v>0</v>
      </c>
      <c r="AN79" s="679">
        <v>0</v>
      </c>
      <c r="AO79" s="1343">
        <v>15362</v>
      </c>
      <c r="AP79" s="1360">
        <v>0</v>
      </c>
      <c r="AQ79" s="1343">
        <v>0</v>
      </c>
      <c r="AR79" s="675"/>
      <c r="AS79" s="679">
        <v>0</v>
      </c>
      <c r="AT79" s="679">
        <v>0</v>
      </c>
      <c r="AU79" s="829">
        <v>0</v>
      </c>
      <c r="AV79" s="829"/>
      <c r="AW79" s="715"/>
      <c r="AX79" s="715"/>
      <c r="AY79" s="915"/>
      <c r="AZ79" s="715"/>
      <c r="BA79" s="1115">
        <v>0</v>
      </c>
      <c r="BB79" s="1115">
        <v>0</v>
      </c>
      <c r="BC79" s="1115">
        <v>0</v>
      </c>
      <c r="BD79" s="1115">
        <v>0</v>
      </c>
      <c r="BE79" s="1115">
        <v>0</v>
      </c>
      <c r="BF79" s="1116">
        <v>0</v>
      </c>
      <c r="BG79" s="684">
        <f t="shared" ref="BG79:BG92" si="353">SUM(T79:Z79)+SUM(AD79:AZ79)-SUM(BA79:BF79)</f>
        <v>1748397.7142857146</v>
      </c>
      <c r="BH79" s="685">
        <f t="shared" si="333"/>
        <v>929249.99999999988</v>
      </c>
      <c r="BI79" s="685">
        <f t="shared" si="334"/>
        <v>159300</v>
      </c>
      <c r="BJ79" s="685">
        <f t="shared" si="335"/>
        <v>53100</v>
      </c>
      <c r="BK79" s="685"/>
      <c r="BL79" s="686">
        <f t="shared" si="336"/>
        <v>1141650</v>
      </c>
      <c r="BM79" s="685">
        <f t="shared" si="337"/>
        <v>424800</v>
      </c>
      <c r="BN79" s="685">
        <f t="shared" si="338"/>
        <v>79650</v>
      </c>
      <c r="BO79" s="685">
        <f t="shared" si="339"/>
        <v>53100</v>
      </c>
      <c r="BP79" s="685"/>
      <c r="BQ79" s="686">
        <f t="shared" si="340"/>
        <v>557550</v>
      </c>
      <c r="BR79" s="835"/>
      <c r="BS79" s="832"/>
      <c r="BT79" s="836">
        <f t="shared" si="341"/>
        <v>1748397.7142857146</v>
      </c>
      <c r="BU79" s="832">
        <f t="shared" ref="BU79" si="354">IF(E79="HĐLĐ",15500000,0)</f>
        <v>15500000</v>
      </c>
      <c r="BV79" s="837"/>
      <c r="BW79" s="832"/>
      <c r="BX79" s="832">
        <f t="shared" si="342"/>
        <v>557550</v>
      </c>
      <c r="BY79" s="838">
        <f t="shared" si="349"/>
        <v>16057550</v>
      </c>
      <c r="BZ79" s="832"/>
      <c r="CA79" s="833"/>
      <c r="CB79" s="839"/>
      <c r="CC79" s="837"/>
      <c r="CD79" s="727"/>
      <c r="CE79" s="1003">
        <f t="shared" si="345"/>
        <v>0</v>
      </c>
      <c r="CF79" s="841"/>
      <c r="CG79" s="629"/>
      <c r="CH79" s="842"/>
      <c r="CI79" s="843"/>
      <c r="CJ79" s="675"/>
      <c r="CK79" s="732">
        <v>4</v>
      </c>
      <c r="CL79" s="715"/>
      <c r="CM79" s="844"/>
      <c r="CN79" s="844"/>
      <c r="CO79" s="844"/>
      <c r="CP79" s="845"/>
      <c r="CQ79" s="846"/>
      <c r="CR79" s="845"/>
      <c r="CS79" s="847"/>
      <c r="CT79" s="847"/>
      <c r="CU79" s="847"/>
      <c r="CV79" s="848"/>
      <c r="CW79" s="848"/>
      <c r="CX79" s="848"/>
      <c r="CY79" s="788">
        <f>IF(CX79&gt;0,CX79,IF(CW79&gt;0,CW79,6000000))</f>
        <v>6000000</v>
      </c>
      <c r="CZ79" s="849"/>
      <c r="DA79" s="850"/>
      <c r="DB79" s="417"/>
      <c r="DC79" s="851"/>
      <c r="DE79" s="646"/>
      <c r="DF79" s="852"/>
      <c r="DG79" s="715"/>
    </row>
    <row r="80" spans="1:111" s="479" customFormat="1" ht="27.75" customHeight="1" thickBot="1">
      <c r="A80" s="705">
        <v>66</v>
      </c>
      <c r="B80" s="666">
        <v>7</v>
      </c>
      <c r="C80" s="1118" t="s">
        <v>410</v>
      </c>
      <c r="D80" s="1119" t="s">
        <v>411</v>
      </c>
      <c r="E80" s="1120" t="str">
        <f t="shared" si="350"/>
        <v>HĐLĐ</v>
      </c>
      <c r="F80" s="669" t="s">
        <v>391</v>
      </c>
      <c r="G80" s="709" t="s">
        <v>119</v>
      </c>
      <c r="H80" s="1180" t="s">
        <v>412</v>
      </c>
      <c r="I80" s="1186" t="s">
        <v>413</v>
      </c>
      <c r="J80" s="873" t="s">
        <v>370</v>
      </c>
      <c r="K80" s="673">
        <v>28</v>
      </c>
      <c r="L80" s="1113">
        <v>27</v>
      </c>
      <c r="M80" s="1114">
        <v>251.72</v>
      </c>
      <c r="N80" s="1114">
        <v>10.23</v>
      </c>
      <c r="O80" s="665">
        <v>0</v>
      </c>
      <c r="P80" s="717"/>
      <c r="Q80" s="969"/>
      <c r="R80" s="717"/>
      <c r="S80" s="675">
        <f t="shared" si="351"/>
        <v>5310000</v>
      </c>
      <c r="T80" s="749">
        <f t="shared" si="22"/>
        <v>482142.85714285716</v>
      </c>
      <c r="U80" s="717"/>
      <c r="V80" s="828"/>
      <c r="W80" s="717"/>
      <c r="X80" s="717"/>
      <c r="Y80" s="717"/>
      <c r="Z80" s="717"/>
      <c r="AA80" s="855">
        <v>6000000</v>
      </c>
      <c r="AB80" s="856">
        <f>AA80</f>
        <v>6000000</v>
      </c>
      <c r="AC80" s="857">
        <f>IF(E80="HĐTV",AB80*85%,0)</f>
        <v>0</v>
      </c>
      <c r="AD80" s="858">
        <f>IF(E80="HĐTV",AC80/K80*L80,AB80/K80*L80)</f>
        <v>5785714.2857142854</v>
      </c>
      <c r="AE80" s="680">
        <f t="shared" si="121"/>
        <v>6742500</v>
      </c>
      <c r="AF80" s="1211">
        <f t="shared" si="352"/>
        <v>411026.78571428574</v>
      </c>
      <c r="AG80" s="679">
        <v>0</v>
      </c>
      <c r="AH80" s="679">
        <v>0</v>
      </c>
      <c r="AI80" s="679">
        <v>0</v>
      </c>
      <c r="AJ80" s="679"/>
      <c r="AK80" s="679"/>
      <c r="AL80" s="679">
        <v>0</v>
      </c>
      <c r="AM80" s="679">
        <v>0</v>
      </c>
      <c r="AN80" s="679">
        <v>1392300</v>
      </c>
      <c r="AO80" s="1343">
        <v>223268</v>
      </c>
      <c r="AP80" s="1360">
        <v>0</v>
      </c>
      <c r="AQ80" s="1343">
        <v>0</v>
      </c>
      <c r="AR80" s="675"/>
      <c r="AS80" s="679">
        <v>0</v>
      </c>
      <c r="AT80" s="679">
        <v>0</v>
      </c>
      <c r="AU80" s="829">
        <v>0</v>
      </c>
      <c r="AV80" s="829"/>
      <c r="AW80" s="717"/>
      <c r="AX80" s="717"/>
      <c r="AY80" s="1110"/>
      <c r="AZ80" s="717"/>
      <c r="BA80" s="1115">
        <v>0</v>
      </c>
      <c r="BB80" s="1115">
        <v>0</v>
      </c>
      <c r="BC80" s="1115">
        <v>0</v>
      </c>
      <c r="BD80" s="1115">
        <v>0</v>
      </c>
      <c r="BE80" s="1115">
        <v>76900</v>
      </c>
      <c r="BF80" s="1116">
        <v>0</v>
      </c>
      <c r="BG80" s="684">
        <f t="shared" si="353"/>
        <v>14960051.928571427</v>
      </c>
      <c r="BH80" s="685">
        <f t="shared" si="333"/>
        <v>929249.99999999988</v>
      </c>
      <c r="BI80" s="685">
        <f t="shared" si="334"/>
        <v>159300</v>
      </c>
      <c r="BJ80" s="685">
        <f t="shared" si="335"/>
        <v>53100</v>
      </c>
      <c r="BK80" s="685"/>
      <c r="BL80" s="686">
        <f t="shared" si="336"/>
        <v>1141650</v>
      </c>
      <c r="BM80" s="685">
        <f t="shared" si="337"/>
        <v>424800</v>
      </c>
      <c r="BN80" s="685">
        <f t="shared" si="338"/>
        <v>79650</v>
      </c>
      <c r="BO80" s="685">
        <f t="shared" si="339"/>
        <v>53100</v>
      </c>
      <c r="BP80" s="685"/>
      <c r="BQ80" s="686">
        <f t="shared" si="340"/>
        <v>557550</v>
      </c>
      <c r="BR80" s="835">
        <f t="shared" ref="BR80:BR92" si="355">AF80</f>
        <v>411026.78571428574</v>
      </c>
      <c r="BS80" s="832">
        <f>T80+U80+V80+W80</f>
        <v>482142.85714285716</v>
      </c>
      <c r="BT80" s="836">
        <f>BG80-BS80-BR80</f>
        <v>14066882.285714285</v>
      </c>
      <c r="BU80" s="860">
        <f>IF(E80="HĐLĐ",15500000,0)</f>
        <v>15500000</v>
      </c>
      <c r="BV80" s="973"/>
      <c r="BW80" s="858">
        <f>BV80*6200000</f>
        <v>0</v>
      </c>
      <c r="BX80" s="858">
        <f>BQ80</f>
        <v>557550</v>
      </c>
      <c r="BY80" s="861">
        <f>BU80+BW80+BX80</f>
        <v>16057550</v>
      </c>
      <c r="BZ80" s="858">
        <f>IF(BT80-BY80&gt;0,BT80-BY80,0)</f>
        <v>0</v>
      </c>
      <c r="CA80" s="862">
        <f>IF(AND(OR($E80="HĐTV",$E80="HĐCTV"),$BZ80&lt;2000000),0,IF(OR($E80="HĐTV",$E80="HĐCTV"),$BZ80*10%,ROUND(IF($BZ80&lt;=10000000,$BZ80*5%,IF($BZ80&lt;=30000000,$BZ80*10%-500000,IF($BZ80&lt;=60000000,$BZ80*20%-3500000,IF($BZ80&lt;=100000000,$BZ80*30%-9500000,$BZ80*35%-14500000)))),0)))</f>
        <v>0</v>
      </c>
      <c r="CB80" s="863">
        <f>ROUND(BG80-BQ80-CA80,0)</f>
        <v>14402502</v>
      </c>
      <c r="CC80" s="973"/>
      <c r="CD80" s="802"/>
      <c r="CE80" s="1003">
        <f t="shared" si="345"/>
        <v>14402502</v>
      </c>
      <c r="CF80" s="865">
        <f>CE80-CG80</f>
        <v>0</v>
      </c>
      <c r="CG80" s="629">
        <f>CE80</f>
        <v>14402502</v>
      </c>
      <c r="CH80" s="842"/>
      <c r="CI80" s="974" t="s">
        <v>415</v>
      </c>
      <c r="CJ80" s="866"/>
      <c r="CK80" s="805">
        <v>1</v>
      </c>
      <c r="CL80" s="715"/>
      <c r="CM80" s="975">
        <v>25</v>
      </c>
      <c r="CN80" s="975">
        <v>5</v>
      </c>
      <c r="CO80" s="975">
        <v>2026</v>
      </c>
      <c r="CP80" s="579">
        <f>IF((($CO$8-CO80)*12)+($CN$8-CN80)&gt;=12,((($CO$8-CO80)*12)+($CN$8-CN80))-1,0)</f>
        <v>0</v>
      </c>
      <c r="CQ80" s="976">
        <f>IF(CP80&lt;12,(($CQ$8-CO80)*12)+($CP$8-CN80),0)</f>
        <v>0</v>
      </c>
      <c r="CR80" s="579">
        <f>IF(OR(CP80&gt;12,CP80=12),((CP80-(CS80*12))+((($CQ$8-2024)*12)+($CP$8-4)))+1,0)</f>
        <v>0</v>
      </c>
      <c r="CS80" s="977">
        <f>IF(OR(CP80&gt;12,CP80=12),ROUNDDOWN(CP80/12,0),0)</f>
        <v>0</v>
      </c>
      <c r="CT80" s="977">
        <f>IF(CQ80&gt;11,ROUNDDOWN(CQ80/12,0),0)</f>
        <v>0</v>
      </c>
      <c r="CU80" s="977">
        <f>IF(CR80&gt;11,ROUNDDOWN(CR80/12,0),0)</f>
        <v>0</v>
      </c>
      <c r="CV80" s="978">
        <f>IF(CP80=0,0,6000000*1.07^CS80)</f>
        <v>0</v>
      </c>
      <c r="CW80" s="978">
        <f>IF(CT80&lt;2,0,6000000+(CT80-1)*500000)</f>
        <v>0</v>
      </c>
      <c r="CX80" s="978">
        <f>IF(CU80=0,CV80,IF(CU80&lt;1,0,CV80+CU80*500000))</f>
        <v>0</v>
      </c>
      <c r="CY80" s="1043">
        <v>5100000</v>
      </c>
      <c r="CZ80" s="979"/>
      <c r="DA80" s="850"/>
      <c r="DB80" s="466" t="s">
        <v>416</v>
      </c>
      <c r="DC80" s="1121"/>
      <c r="DE80" s="980"/>
      <c r="DF80" s="981" t="e">
        <f>VLOOKUP($D80,'[2]Med Service'!$D$11:$DI$87,110,0)</f>
        <v>#N/A</v>
      </c>
      <c r="DG80" s="717" t="str">
        <f>VLOOKUP($D80,'[3]BẢNG LƯƠNG'!$C$3:$AH$102,32,0)</f>
        <v/>
      </c>
    </row>
    <row r="81" spans="1:111" s="486" customFormat="1" ht="27" customHeight="1" thickBot="1">
      <c r="A81" s="812"/>
      <c r="B81" s="813"/>
      <c r="C81" s="814"/>
      <c r="D81" s="815"/>
      <c r="E81" s="816"/>
      <c r="F81" s="1122"/>
      <c r="G81" s="1111"/>
      <c r="H81" s="819"/>
      <c r="I81" s="1123"/>
      <c r="J81" s="1123"/>
      <c r="K81" s="821">
        <f t="shared" ref="K81:S81" si="356">SUM(K75:K80)</f>
        <v>168</v>
      </c>
      <c r="L81" s="821">
        <f t="shared" si="356"/>
        <v>132</v>
      </c>
      <c r="M81" s="821">
        <f t="shared" si="356"/>
        <v>722.9</v>
      </c>
      <c r="N81" s="821">
        <f t="shared" si="356"/>
        <v>479.56</v>
      </c>
      <c r="O81" s="821">
        <f t="shared" si="356"/>
        <v>0</v>
      </c>
      <c r="P81" s="821">
        <f t="shared" si="356"/>
        <v>0</v>
      </c>
      <c r="Q81" s="821">
        <f t="shared" si="356"/>
        <v>0</v>
      </c>
      <c r="R81" s="821">
        <f t="shared" si="356"/>
        <v>0</v>
      </c>
      <c r="S81" s="821">
        <f t="shared" si="356"/>
        <v>21240000</v>
      </c>
      <c r="T81" s="1329"/>
      <c r="U81" s="821">
        <f t="shared" ref="U81:AD81" si="357">SUM(U75:U80)</f>
        <v>0</v>
      </c>
      <c r="V81" s="821">
        <f t="shared" si="357"/>
        <v>0</v>
      </c>
      <c r="W81" s="821">
        <f t="shared" si="357"/>
        <v>0</v>
      </c>
      <c r="X81" s="821">
        <f t="shared" si="357"/>
        <v>0</v>
      </c>
      <c r="Y81" s="821">
        <f t="shared" si="357"/>
        <v>0</v>
      </c>
      <c r="Z81" s="821">
        <f t="shared" si="357"/>
        <v>0</v>
      </c>
      <c r="AA81" s="821">
        <f t="shared" si="357"/>
        <v>36000000</v>
      </c>
      <c r="AB81" s="821">
        <f t="shared" si="357"/>
        <v>24000000</v>
      </c>
      <c r="AC81" s="821">
        <f t="shared" si="357"/>
        <v>12000000</v>
      </c>
      <c r="AD81" s="821">
        <f t="shared" si="357"/>
        <v>17785714.285714284</v>
      </c>
      <c r="AE81" s="1328">
        <f>SUM(AE75:AE80)</f>
        <v>19363392.857142858</v>
      </c>
      <c r="AF81" s="1328">
        <f>SUM(AF75:AF80)</f>
        <v>19268035.714285716</v>
      </c>
      <c r="AG81" s="821">
        <f>SUM(AG75:AG80)</f>
        <v>2000000</v>
      </c>
      <c r="AH81" s="821">
        <f>SUM(AH75:AH80)</f>
        <v>0</v>
      </c>
      <c r="AI81" s="821">
        <f>SUM(AI75:AI80)</f>
        <v>2732143</v>
      </c>
      <c r="AJ81" s="821"/>
      <c r="AK81" s="821"/>
      <c r="AL81" s="821">
        <f>SUM(AL75:AL80)</f>
        <v>1733333</v>
      </c>
      <c r="AM81" s="821">
        <f t="shared" ref="AL81:BG81" si="358">SUM(AM75:AM80)</f>
        <v>1186872</v>
      </c>
      <c r="AN81" s="821">
        <f t="shared" si="358"/>
        <v>6950550</v>
      </c>
      <c r="AO81" s="1336">
        <f>SUM(AO75:AO80)</f>
        <v>248305</v>
      </c>
      <c r="AP81" s="1355">
        <f t="shared" si="358"/>
        <v>240</v>
      </c>
      <c r="AQ81" s="1336">
        <f t="shared" si="358"/>
        <v>0</v>
      </c>
      <c r="AR81" s="821">
        <f t="shared" si="358"/>
        <v>0</v>
      </c>
      <c r="AS81" s="821">
        <f t="shared" si="358"/>
        <v>0</v>
      </c>
      <c r="AT81" s="821">
        <f t="shared" si="358"/>
        <v>150000</v>
      </c>
      <c r="AU81" s="821">
        <f t="shared" ref="AU81" si="359">SUM(AU75:AU80)</f>
        <v>0</v>
      </c>
      <c r="AV81" s="821">
        <f t="shared" ref="AV81" si="360">SUM(AV75:AV80)</f>
        <v>0</v>
      </c>
      <c r="AW81" s="821">
        <f t="shared" si="358"/>
        <v>0</v>
      </c>
      <c r="AX81" s="821">
        <f t="shared" si="358"/>
        <v>0</v>
      </c>
      <c r="AY81" s="821">
        <f t="shared" si="358"/>
        <v>0</v>
      </c>
      <c r="AZ81" s="821">
        <f t="shared" si="358"/>
        <v>0</v>
      </c>
      <c r="BA81" s="821">
        <f t="shared" si="358"/>
        <v>177000</v>
      </c>
      <c r="BB81" s="821">
        <f t="shared" si="358"/>
        <v>0</v>
      </c>
      <c r="BC81" s="821">
        <f t="shared" si="358"/>
        <v>0</v>
      </c>
      <c r="BD81" s="821">
        <f t="shared" si="358"/>
        <v>0</v>
      </c>
      <c r="BE81" s="821">
        <f t="shared" si="358"/>
        <v>736900</v>
      </c>
      <c r="BF81" s="821">
        <f t="shared" si="358"/>
        <v>500000</v>
      </c>
      <c r="BG81" s="821">
        <f t="shared" si="358"/>
        <v>72290400.142857149</v>
      </c>
      <c r="BH81" s="821">
        <f t="shared" ref="BH81:BQ81" si="361">SUM(BH75:BH80)</f>
        <v>3716999.9999999995</v>
      </c>
      <c r="BI81" s="821">
        <f t="shared" si="361"/>
        <v>637200</v>
      </c>
      <c r="BJ81" s="821">
        <f t="shared" si="361"/>
        <v>212400</v>
      </c>
      <c r="BK81" s="821">
        <f t="shared" si="361"/>
        <v>0</v>
      </c>
      <c r="BL81" s="821">
        <f t="shared" si="361"/>
        <v>4566600</v>
      </c>
      <c r="BM81" s="821">
        <f t="shared" si="361"/>
        <v>1699200</v>
      </c>
      <c r="BN81" s="821">
        <f t="shared" si="361"/>
        <v>318600</v>
      </c>
      <c r="BO81" s="821">
        <f t="shared" si="361"/>
        <v>212400</v>
      </c>
      <c r="BP81" s="821">
        <f t="shared" si="361"/>
        <v>0</v>
      </c>
      <c r="BQ81" s="821">
        <f t="shared" si="361"/>
        <v>2230200</v>
      </c>
      <c r="BR81" s="835">
        <f t="shared" si="355"/>
        <v>19268035.714285716</v>
      </c>
      <c r="BS81" s="821">
        <f>SUM(BS75:BS80)</f>
        <v>2285714.2857142859</v>
      </c>
      <c r="BT81" s="836">
        <f t="shared" si="341"/>
        <v>50736650.142857149</v>
      </c>
      <c r="BU81" s="821">
        <f t="shared" ref="BU81:CI81" si="362">SUM(BU75:BU80)</f>
        <v>62000000</v>
      </c>
      <c r="BV81" s="821">
        <f t="shared" si="362"/>
        <v>0</v>
      </c>
      <c r="BW81" s="821">
        <f t="shared" si="362"/>
        <v>0</v>
      </c>
      <c r="BX81" s="821">
        <f t="shared" si="362"/>
        <v>2230200</v>
      </c>
      <c r="BY81" s="821">
        <f t="shared" si="362"/>
        <v>64230200</v>
      </c>
      <c r="BZ81" s="821">
        <f t="shared" si="362"/>
        <v>18786134</v>
      </c>
      <c r="CA81" s="821">
        <f t="shared" si="362"/>
        <v>1878613.4000000004</v>
      </c>
      <c r="CB81" s="821">
        <f t="shared" si="362"/>
        <v>66990738</v>
      </c>
      <c r="CC81" s="821">
        <f t="shared" si="362"/>
        <v>0</v>
      </c>
      <c r="CD81" s="821">
        <f t="shared" si="362"/>
        <v>0</v>
      </c>
      <c r="CE81" s="821">
        <f t="shared" si="362"/>
        <v>66990738</v>
      </c>
      <c r="CF81" s="821">
        <f t="shared" si="362"/>
        <v>0</v>
      </c>
      <c r="CG81" s="1124">
        <f t="shared" si="362"/>
        <v>66990738</v>
      </c>
      <c r="CH81" s="821">
        <f t="shared" si="362"/>
        <v>0</v>
      </c>
      <c r="CI81" s="821">
        <f t="shared" si="362"/>
        <v>0</v>
      </c>
      <c r="CJ81" s="821">
        <f>SUM(CJ77:CJ80)</f>
        <v>0</v>
      </c>
      <c r="CK81" s="821"/>
      <c r="CL81" s="821"/>
      <c r="CM81" s="821">
        <f t="shared" ref="CM81:DC81" si="363">SUM(CM75:CM80)</f>
        <v>30</v>
      </c>
      <c r="CN81" s="821">
        <f t="shared" si="363"/>
        <v>25</v>
      </c>
      <c r="CO81" s="821">
        <f t="shared" si="363"/>
        <v>6074</v>
      </c>
      <c r="CP81" s="821">
        <f t="shared" si="363"/>
        <v>0</v>
      </c>
      <c r="CQ81" s="821">
        <f t="shared" si="363"/>
        <v>38</v>
      </c>
      <c r="CR81" s="821">
        <f t="shared" si="363"/>
        <v>0</v>
      </c>
      <c r="CS81" s="821">
        <f t="shared" si="363"/>
        <v>0</v>
      </c>
      <c r="CT81" s="821">
        <f t="shared" si="363"/>
        <v>2</v>
      </c>
      <c r="CU81" s="821">
        <f t="shared" si="363"/>
        <v>0</v>
      </c>
      <c r="CV81" s="821">
        <f t="shared" si="363"/>
        <v>0</v>
      </c>
      <c r="CW81" s="821">
        <f t="shared" si="363"/>
        <v>0</v>
      </c>
      <c r="CX81" s="821">
        <f t="shared" si="363"/>
        <v>0</v>
      </c>
      <c r="CY81" s="821">
        <f t="shared" si="363"/>
        <v>35100000</v>
      </c>
      <c r="CZ81" s="821">
        <f t="shared" si="363"/>
        <v>0</v>
      </c>
      <c r="DA81" s="821">
        <f t="shared" si="363"/>
        <v>0</v>
      </c>
      <c r="DB81" s="821">
        <f t="shared" si="363"/>
        <v>0</v>
      </c>
      <c r="DC81" s="821">
        <f t="shared" si="363"/>
        <v>0</v>
      </c>
      <c r="DD81" s="821"/>
      <c r="DE81" s="821">
        <f>SUM(DE75:DE80)</f>
        <v>463873</v>
      </c>
      <c r="DF81" s="821" t="e">
        <f>SUM(DF75:DF80)</f>
        <v>#N/A</v>
      </c>
      <c r="DG81" s="821">
        <f>SUM(DG75:DG80)</f>
        <v>0</v>
      </c>
    </row>
    <row r="82" spans="1:111" s="488" customFormat="1" ht="27" customHeight="1" thickBot="1">
      <c r="A82" s="705">
        <v>69</v>
      </c>
      <c r="B82" s="770">
        <v>7</v>
      </c>
      <c r="C82" s="1051" t="s">
        <v>417</v>
      </c>
      <c r="D82" s="1205" t="s">
        <v>418</v>
      </c>
      <c r="E82" s="708" t="str">
        <f>IF(OR(G82="CHT",G82="DSBC"),"HĐLĐ",IF(OR(G82="DSTV",G82="Q.CHT"),"HĐTV","HĐCTV"))</f>
        <v>HĐLĐ</v>
      </c>
      <c r="F82" s="1053" t="s">
        <v>419</v>
      </c>
      <c r="G82" s="708" t="s">
        <v>167</v>
      </c>
      <c r="H82" s="773">
        <v>45008</v>
      </c>
      <c r="I82" s="774" t="s">
        <v>420</v>
      </c>
      <c r="J82" s="774" t="s">
        <v>421</v>
      </c>
      <c r="K82" s="673">
        <v>28</v>
      </c>
      <c r="L82" s="1125">
        <v>23</v>
      </c>
      <c r="M82" s="1126">
        <v>170.92</v>
      </c>
      <c r="N82" s="1126">
        <v>47.16</v>
      </c>
      <c r="O82" s="1048">
        <v>0</v>
      </c>
      <c r="P82" s="853"/>
      <c r="Q82" s="853"/>
      <c r="R82" s="854"/>
      <c r="S82" s="675">
        <f t="shared" ref="S82:S86" si="364">IF(E82="HĐLĐ",5310000,0)</f>
        <v>5310000</v>
      </c>
      <c r="T82" s="749">
        <f t="shared" ref="T82:T92" si="365">IF(500000/28*L82&gt;500000,500000,500000/28*L82)</f>
        <v>410714.28571428574</v>
      </c>
      <c r="U82" s="853"/>
      <c r="V82" s="853"/>
      <c r="W82" s="853"/>
      <c r="X82" s="853"/>
      <c r="Y82" s="853"/>
      <c r="Z82" s="853"/>
      <c r="AA82" s="780">
        <f>CY82</f>
        <v>6920000</v>
      </c>
      <c r="AB82" s="853"/>
      <c r="AC82" s="853"/>
      <c r="AD82" s="780"/>
      <c r="AE82" s="680">
        <f t="shared" si="121"/>
        <v>5280207.1428571418</v>
      </c>
      <c r="AF82" s="1211">
        <f t="shared" si="352"/>
        <v>2185360.7142857141</v>
      </c>
      <c r="AG82" s="829">
        <v>2000000</v>
      </c>
      <c r="AH82" s="829">
        <v>0</v>
      </c>
      <c r="AI82" s="829">
        <v>0</v>
      </c>
      <c r="AJ82" s="829"/>
      <c r="AK82" s="829"/>
      <c r="AL82" s="829">
        <v>0</v>
      </c>
      <c r="AM82" s="829">
        <v>2751929</v>
      </c>
      <c r="AN82" s="829">
        <v>472750</v>
      </c>
      <c r="AO82" s="1341">
        <v>14636</v>
      </c>
      <c r="AP82" s="1358">
        <v>0</v>
      </c>
      <c r="AQ82" s="1341">
        <v>0</v>
      </c>
      <c r="AR82" s="675"/>
      <c r="AS82" s="829">
        <v>0</v>
      </c>
      <c r="AT82" s="829">
        <v>0</v>
      </c>
      <c r="AU82" s="829">
        <v>0</v>
      </c>
      <c r="AV82" s="829"/>
      <c r="AW82" s="715"/>
      <c r="AX82" s="853"/>
      <c r="AY82" s="780"/>
      <c r="AZ82" s="859"/>
      <c r="BA82" s="829">
        <v>0</v>
      </c>
      <c r="BB82" s="829">
        <v>0</v>
      </c>
      <c r="BC82" s="829">
        <v>0</v>
      </c>
      <c r="BD82" s="829">
        <v>0</v>
      </c>
      <c r="BE82" s="868">
        <v>296052</v>
      </c>
      <c r="BF82" s="1048">
        <v>0</v>
      </c>
      <c r="BG82" s="684">
        <f t="shared" si="353"/>
        <v>12819545.142857142</v>
      </c>
      <c r="BH82" s="685">
        <f t="shared" ref="BH82:BH86" si="366">S82*17.5%</f>
        <v>929249.99999999988</v>
      </c>
      <c r="BI82" s="685">
        <f t="shared" ref="BI82:BI86" si="367">S82*3%</f>
        <v>159300</v>
      </c>
      <c r="BJ82" s="685">
        <f t="shared" ref="BJ82:BJ86" si="368">S82*1%</f>
        <v>53100</v>
      </c>
      <c r="BK82" s="685"/>
      <c r="BL82" s="686">
        <f t="shared" ref="BL82:BL86" si="369">SUM(BH82:BK82)</f>
        <v>1141650</v>
      </c>
      <c r="BM82" s="685">
        <f t="shared" ref="BM82:BM86" si="370">S82*8%</f>
        <v>424800</v>
      </c>
      <c r="BN82" s="685">
        <f t="shared" ref="BN82:BN86" si="371">S82*1.5%</f>
        <v>79650</v>
      </c>
      <c r="BO82" s="685">
        <f t="shared" ref="BO82:BO86" si="372">S82*1%</f>
        <v>53100</v>
      </c>
      <c r="BP82" s="685"/>
      <c r="BQ82" s="686">
        <f t="shared" ref="BQ82:BQ86" si="373">SUM(BM82:BP82)</f>
        <v>557550</v>
      </c>
      <c r="BR82" s="1054">
        <f t="shared" si="355"/>
        <v>2185360.7142857141</v>
      </c>
      <c r="BS82" s="832">
        <f>T82+U82+V82+W82</f>
        <v>410714.28571428574</v>
      </c>
      <c r="BT82" s="836">
        <f t="shared" si="341"/>
        <v>10223470.142857142</v>
      </c>
      <c r="BU82" s="832">
        <f>IF(E82="HĐLĐ",15500000,0)</f>
        <v>15500000</v>
      </c>
      <c r="BV82" s="837"/>
      <c r="BW82" s="832">
        <f>BV82*6200000</f>
        <v>0</v>
      </c>
      <c r="BX82" s="832">
        <f>BQ82</f>
        <v>557550</v>
      </c>
      <c r="BY82" s="838">
        <f>BU82+BW82+BX82</f>
        <v>16057550</v>
      </c>
      <c r="BZ82" s="832">
        <f>IF(BT82-BY82&gt;0,BT82-BY82,0)</f>
        <v>0</v>
      </c>
      <c r="CA82" s="833">
        <f>IF(AND(OR($E82="HĐTV",$E82="HĐCTV"),$BZ82&lt;2000000),0,IF(OR($E82="HĐTV",$E82="HĐCTV"),$BZ82*10%,ROUND(IF($BZ82&lt;=10000000,$BZ82*5%,IF($BZ82&lt;=30000000,$BZ82*10%-500000,IF($BZ82&lt;=60000000,$BZ82*20%-3500000,IF($BZ82&lt;=100000000,$BZ82*30%-9500000,$BZ82*35%-14500000)))),0)))</f>
        <v>0</v>
      </c>
      <c r="CB82" s="1052">
        <f>ROUND(BG82-BQ82-CA82,0)</f>
        <v>12261995</v>
      </c>
      <c r="CC82" s="837"/>
      <c r="CD82" s="727"/>
      <c r="CE82" s="1068">
        <f>CB82+CC82-CD82</f>
        <v>12261995</v>
      </c>
      <c r="CF82" s="841">
        <f>CE82-CG82</f>
        <v>0</v>
      </c>
      <c r="CG82" s="1127">
        <f>CE82</f>
        <v>12261995</v>
      </c>
      <c r="CH82" s="1128"/>
      <c r="CI82" s="1070" t="s">
        <v>423</v>
      </c>
      <c r="CJ82" s="675">
        <f>VLOOKUP(D82,[1]CNT!$C$6:$AP$113,40,0)</f>
        <v>0</v>
      </c>
      <c r="CK82" s="732">
        <v>3</v>
      </c>
      <c r="CL82" s="844"/>
      <c r="CM82" s="844">
        <v>23</v>
      </c>
      <c r="CN82" s="844">
        <v>3</v>
      </c>
      <c r="CO82" s="844">
        <v>2023</v>
      </c>
      <c r="CP82" s="845">
        <f>IF((($CO$8-CO82)*12)+($CN$8-CN82)&gt;=12,((($CO$8-CO82)*12)+($CN$8-CN82))-1,0)</f>
        <v>12</v>
      </c>
      <c r="CQ82" s="846">
        <f>IF(CP82&lt;12,(($CQ$8-CO82)*12)+($CP$8-CN82),0)</f>
        <v>0</v>
      </c>
      <c r="CR82" s="845">
        <f>IF(OR(CP82&gt;12,CP82=12),((CP82-(CS82*12))+((($CQ$8-2024)*12)+($CP$8-4)))+1,0)</f>
        <v>26</v>
      </c>
      <c r="CS82" s="847">
        <f>IF(OR(CP82&gt;12,CP82=12),ROUNDDOWN(CP82/12,0),0)</f>
        <v>1</v>
      </c>
      <c r="CT82" s="847">
        <f t="shared" ref="CT82:CU86" si="374">IF(CQ82&gt;11,ROUNDDOWN(CQ82/12,0),0)</f>
        <v>0</v>
      </c>
      <c r="CU82" s="847">
        <f t="shared" si="374"/>
        <v>2</v>
      </c>
      <c r="CV82" s="848">
        <f>IF(CP82=0,0,6000000*1.07^CS82)</f>
        <v>6420000</v>
      </c>
      <c r="CW82" s="848">
        <f>IF(CT82&lt;2,0,6000000+(CT82-1)*500000)</f>
        <v>0</v>
      </c>
      <c r="CX82" s="848">
        <f>IF(CU82=0,CV82,IF(CU82&lt;1,0,CV82+CU82*500000))</f>
        <v>7420000</v>
      </c>
      <c r="CY82" s="788">
        <v>6920000</v>
      </c>
      <c r="CZ82" s="849"/>
      <c r="DA82" s="1071">
        <f>CJ82</f>
        <v>0</v>
      </c>
      <c r="DB82" s="466" t="s">
        <v>424</v>
      </c>
      <c r="DC82" s="849"/>
      <c r="DE82" s="1072">
        <f>VLOOKUP($D82,'[6]Tong hop'!$B$8:$Q$45,15,0)</f>
        <v>257279</v>
      </c>
      <c r="DF82" s="852">
        <f>VLOOKUP($D82,'[2]Med Service'!$D$11:$DI$87,110,0)</f>
        <v>0</v>
      </c>
      <c r="DG82" s="715" t="str">
        <f>VLOOKUP($D82,'[3]BẢNG LƯƠNG'!$C$3:$AH$102,32,0)</f>
        <v>Vào ca trễ 08/05/2026: 10.000đ
Vi phạm chấm điểm checklist  29/05/2026: 10.000đ</v>
      </c>
    </row>
    <row r="83" spans="1:111" s="487" customFormat="1" ht="27.75" customHeight="1" thickBot="1">
      <c r="A83" s="705">
        <v>70</v>
      </c>
      <c r="B83" s="666">
        <v>7</v>
      </c>
      <c r="C83" s="1051" t="s">
        <v>425</v>
      </c>
      <c r="D83" s="772" t="s">
        <v>426</v>
      </c>
      <c r="E83" s="708" t="str">
        <f>IF(OR(G83="CHT",G83="DSBC"),"HĐLĐ",IF(OR(G83="DSTV",G83="Q.CHT"),"HĐTV","HĐCTV"))</f>
        <v>HĐLĐ</v>
      </c>
      <c r="F83" s="1053" t="s">
        <v>419</v>
      </c>
      <c r="G83" s="709" t="s">
        <v>119</v>
      </c>
      <c r="H83" s="773">
        <v>44562</v>
      </c>
      <c r="I83" s="774" t="s">
        <v>427</v>
      </c>
      <c r="J83" s="774" t="s">
        <v>428</v>
      </c>
      <c r="K83" s="673">
        <v>28</v>
      </c>
      <c r="L83" s="1125">
        <v>31</v>
      </c>
      <c r="M83" s="1126">
        <v>21</v>
      </c>
      <c r="N83" s="1126">
        <v>247.77</v>
      </c>
      <c r="O83" s="1048">
        <v>16</v>
      </c>
      <c r="P83" s="853"/>
      <c r="Q83" s="853"/>
      <c r="R83" s="854"/>
      <c r="S83" s="675">
        <f t="shared" si="364"/>
        <v>5310000</v>
      </c>
      <c r="T83" s="749">
        <f t="shared" si="365"/>
        <v>500000</v>
      </c>
      <c r="U83" s="853"/>
      <c r="V83" s="853"/>
      <c r="W83" s="853"/>
      <c r="X83" s="853"/>
      <c r="Y83" s="853"/>
      <c r="Z83" s="853"/>
      <c r="AA83" s="780">
        <f>CY83</f>
        <v>7869400</v>
      </c>
      <c r="AB83" s="853"/>
      <c r="AC83" s="853"/>
      <c r="AD83" s="853"/>
      <c r="AE83" s="680">
        <f t="shared" si="121"/>
        <v>737756.25</v>
      </c>
      <c r="AF83" s="1211">
        <f>IF(E83="HĐTV",AC83/28/8*N83*1.5,AA83/28/8*N83*1.5)</f>
        <v>13056704.71875</v>
      </c>
      <c r="AG83" s="829">
        <v>0</v>
      </c>
      <c r="AH83" s="829">
        <v>0</v>
      </c>
      <c r="AI83" s="829">
        <v>1500000</v>
      </c>
      <c r="AJ83" s="829"/>
      <c r="AK83" s="829"/>
      <c r="AL83" s="1243">
        <v>1650000</v>
      </c>
      <c r="AM83" s="829">
        <v>0</v>
      </c>
      <c r="AN83" s="829">
        <v>6729100</v>
      </c>
      <c r="AO83" s="1341">
        <v>36876</v>
      </c>
      <c r="AP83" s="1358">
        <v>0</v>
      </c>
      <c r="AQ83" s="1341">
        <v>0</v>
      </c>
      <c r="AR83" s="675"/>
      <c r="AS83" s="829">
        <v>324000</v>
      </c>
      <c r="AT83" s="829">
        <v>0</v>
      </c>
      <c r="AU83" s="829">
        <v>0</v>
      </c>
      <c r="AV83" s="829"/>
      <c r="AW83" s="715"/>
      <c r="AX83" s="715"/>
      <c r="AY83" s="715"/>
      <c r="AZ83" s="715"/>
      <c r="BA83" s="829">
        <v>0</v>
      </c>
      <c r="BB83" s="829">
        <v>0</v>
      </c>
      <c r="BC83" s="829">
        <v>0</v>
      </c>
      <c r="BD83" s="829">
        <v>0</v>
      </c>
      <c r="BE83" s="868">
        <v>617016</v>
      </c>
      <c r="BF83" s="1048">
        <v>0</v>
      </c>
      <c r="BG83" s="684">
        <f t="shared" si="353"/>
        <v>23917420.96875</v>
      </c>
      <c r="BH83" s="685">
        <f t="shared" si="366"/>
        <v>929249.99999999988</v>
      </c>
      <c r="BI83" s="685">
        <f t="shared" si="367"/>
        <v>159300</v>
      </c>
      <c r="BJ83" s="685">
        <f t="shared" si="368"/>
        <v>53100</v>
      </c>
      <c r="BK83" s="685"/>
      <c r="BL83" s="686">
        <f t="shared" si="369"/>
        <v>1141650</v>
      </c>
      <c r="BM83" s="685">
        <f t="shared" si="370"/>
        <v>424800</v>
      </c>
      <c r="BN83" s="685">
        <f t="shared" si="371"/>
        <v>79650</v>
      </c>
      <c r="BO83" s="685">
        <f t="shared" si="372"/>
        <v>53100</v>
      </c>
      <c r="BP83" s="685"/>
      <c r="BQ83" s="686">
        <f t="shared" si="373"/>
        <v>557550</v>
      </c>
      <c r="BR83" s="835">
        <f t="shared" si="355"/>
        <v>13056704.71875</v>
      </c>
      <c r="BS83" s="832">
        <f>T83+U83+V83+W83</f>
        <v>500000</v>
      </c>
      <c r="BT83" s="836">
        <f t="shared" si="341"/>
        <v>10360716.25</v>
      </c>
      <c r="BU83" s="832">
        <f>IF(E83="HĐLĐ",15500000,0)</f>
        <v>15500000</v>
      </c>
      <c r="BV83" s="837"/>
      <c r="BW83" s="832">
        <f>BV83*6200000</f>
        <v>0</v>
      </c>
      <c r="BX83" s="832">
        <f>BQ83</f>
        <v>557550</v>
      </c>
      <c r="BY83" s="838">
        <f>BU83+BW83+BX83</f>
        <v>16057550</v>
      </c>
      <c r="BZ83" s="832">
        <f>IF(BT83-BY83&gt;0,BT83-BY83,0)</f>
        <v>0</v>
      </c>
      <c r="CA83" s="833">
        <f>IF(AND(OR($E83="HĐTV",$E83="HĐCTV"),$BZ83&lt;2000000),0,IF(OR($E83="HĐTV",$E83="HĐCTV"),$BZ83*10%,ROUND(IF($BZ83&lt;=10000000,$BZ83*5%,IF($BZ83&lt;=30000000,$BZ83*10%-500000,IF($BZ83&lt;=60000000,$BZ83*20%-3500000,IF($BZ83&lt;=100000000,$BZ83*30%-9500000,$BZ83*35%-14500000)))),0)))</f>
        <v>0</v>
      </c>
      <c r="CB83" s="839">
        <f>ROUND(BG83-BQ83-CA83,0)</f>
        <v>23359871</v>
      </c>
      <c r="CC83" s="837"/>
      <c r="CD83" s="727"/>
      <c r="CE83" s="1068">
        <f t="shared" ref="CE83:CE86" si="375">CB83+CC83-CD83</f>
        <v>23359871</v>
      </c>
      <c r="CF83" s="841">
        <f>CE83-CG83</f>
        <v>0</v>
      </c>
      <c r="CG83" s="1127">
        <f>CE83</f>
        <v>23359871</v>
      </c>
      <c r="CH83" s="1128"/>
      <c r="CI83" s="843" t="s">
        <v>431</v>
      </c>
      <c r="CJ83" s="675" t="str">
        <f>VLOOKUP(D83,[1]CNT!$C$6:$AP$113,40,0)</f>
        <v>Sai doanh thu HD.7X6WNOMV : 137.000đ</v>
      </c>
      <c r="CK83" s="732">
        <v>2</v>
      </c>
      <c r="CL83" s="717"/>
      <c r="CM83" s="844">
        <v>25</v>
      </c>
      <c r="CN83" s="844">
        <v>3</v>
      </c>
      <c r="CO83" s="844">
        <v>2022</v>
      </c>
      <c r="CP83" s="845">
        <f>IF((($CO$8-CO83)*12)+($CN$8-CN83)&gt;=12,((($CO$8-CO83)*12)+($CN$8-CN83))-1,0)</f>
        <v>24</v>
      </c>
      <c r="CQ83" s="846">
        <f>IF(CP83&lt;12,(($CQ$8-CO83)*12)+($CP$8-CN83),0)</f>
        <v>0</v>
      </c>
      <c r="CR83" s="845">
        <f>IF(OR(CP83&gt;12,CP83=12),((CP83-(CS83*12))+((($CQ$8-2024)*12)+($CP$8-4)))+1,0)</f>
        <v>26</v>
      </c>
      <c r="CS83" s="847">
        <f>IF(OR(CP83&gt;12,CP83=12),ROUNDDOWN(CP83/12,0),0)</f>
        <v>2</v>
      </c>
      <c r="CT83" s="847">
        <f t="shared" si="374"/>
        <v>0</v>
      </c>
      <c r="CU83" s="847">
        <f t="shared" si="374"/>
        <v>2</v>
      </c>
      <c r="CV83" s="848">
        <f>IF(CP83=0,0,6000000*1.07^CS83)</f>
        <v>6869400</v>
      </c>
      <c r="CW83" s="848">
        <f>IF(CT83&lt;2,0,6000000+(CT83-1)*500000)</f>
        <v>0</v>
      </c>
      <c r="CX83" s="848">
        <f>IF(CU83=0,CV83,IF(CU83&lt;1,0,CV83+CU83*500000))</f>
        <v>7869400</v>
      </c>
      <c r="CY83" s="788">
        <f>IF(CX83&gt;0,CX83,IF(CW83&gt;0,CW83,6000000))</f>
        <v>7869400</v>
      </c>
      <c r="CZ83" s="849"/>
      <c r="DA83" s="850" t="str">
        <f>CJ83</f>
        <v>Sai doanh thu HD.7X6WNOMV : 137.000đ</v>
      </c>
      <c r="DB83" s="466" t="s">
        <v>432</v>
      </c>
      <c r="DC83" s="851"/>
      <c r="DE83" s="646"/>
      <c r="DF83" s="852">
        <f>VLOOKUP($D83,'[2]Med Service'!$D$11:$DI$87,110,0)</f>
        <v>0</v>
      </c>
      <c r="DG83" s="715" t="str">
        <f>VLOOKUP($D83,'[3]BẢNG LƯƠNG'!$C$3:$AH$102,32,0)</f>
        <v/>
      </c>
    </row>
    <row r="84" spans="1:111" s="493" customFormat="1" ht="27" customHeight="1" thickBot="1">
      <c r="A84" s="665">
        <v>71</v>
      </c>
      <c r="B84" s="983">
        <v>7</v>
      </c>
      <c r="C84" s="1055" t="s">
        <v>433</v>
      </c>
      <c r="D84" s="985" t="s">
        <v>434</v>
      </c>
      <c r="E84" s="665" t="str">
        <f>IF(OR(G84="CHT",G84="DSBC"),"HĐLĐ",IF(OR(G84="DSTV",G84="Q.CHT"),"HĐTV","HĐCTV"))</f>
        <v>HĐLĐ</v>
      </c>
      <c r="F84" s="1053" t="s">
        <v>419</v>
      </c>
      <c r="G84" s="670" t="s">
        <v>119</v>
      </c>
      <c r="H84" s="986" t="s">
        <v>435</v>
      </c>
      <c r="I84" s="987" t="s">
        <v>436</v>
      </c>
      <c r="J84" s="987" t="s">
        <v>437</v>
      </c>
      <c r="K84" s="673">
        <v>28</v>
      </c>
      <c r="L84" s="1125">
        <v>28</v>
      </c>
      <c r="M84" s="1126">
        <v>216.41</v>
      </c>
      <c r="N84" s="1126">
        <v>77.34</v>
      </c>
      <c r="O84" s="1048">
        <v>0</v>
      </c>
      <c r="P84" s="675"/>
      <c r="Q84" s="675"/>
      <c r="R84" s="675"/>
      <c r="S84" s="675">
        <f t="shared" si="364"/>
        <v>5310000</v>
      </c>
      <c r="T84" s="749">
        <f t="shared" si="365"/>
        <v>500000.00000000006</v>
      </c>
      <c r="U84" s="675"/>
      <c r="V84" s="675"/>
      <c r="W84" s="675"/>
      <c r="X84" s="675"/>
      <c r="Y84" s="675"/>
      <c r="Z84" s="675"/>
      <c r="AA84" s="993">
        <f>CY84</f>
        <v>6000000</v>
      </c>
      <c r="AB84" s="675"/>
      <c r="AC84" s="675"/>
      <c r="AD84" s="675"/>
      <c r="AE84" s="680">
        <f t="shared" si="121"/>
        <v>5796696.4285714282</v>
      </c>
      <c r="AF84" s="1211">
        <f t="shared" si="352"/>
        <v>3107410.7142857146</v>
      </c>
      <c r="AG84" s="829">
        <v>0</v>
      </c>
      <c r="AH84" s="829">
        <v>0</v>
      </c>
      <c r="AI84" s="829">
        <v>0</v>
      </c>
      <c r="AJ84" s="829"/>
      <c r="AK84" s="829"/>
      <c r="AL84" s="1243">
        <v>1350000</v>
      </c>
      <c r="AM84" s="829">
        <v>0</v>
      </c>
      <c r="AN84" s="829">
        <v>4105900</v>
      </c>
      <c r="AO84" s="1341">
        <v>124767</v>
      </c>
      <c r="AP84" s="1358">
        <v>0</v>
      </c>
      <c r="AQ84" s="1341">
        <v>0</v>
      </c>
      <c r="AR84" s="675"/>
      <c r="AS84" s="829">
        <v>0</v>
      </c>
      <c r="AT84" s="829">
        <v>0</v>
      </c>
      <c r="AU84" s="829">
        <v>0</v>
      </c>
      <c r="AV84" s="829"/>
      <c r="AW84" s="675"/>
      <c r="AX84" s="675"/>
      <c r="AY84" s="675"/>
      <c r="AZ84" s="675"/>
      <c r="BA84" s="829">
        <v>0</v>
      </c>
      <c r="BB84" s="829">
        <v>0</v>
      </c>
      <c r="BC84" s="829">
        <v>0</v>
      </c>
      <c r="BD84" s="829">
        <v>0</v>
      </c>
      <c r="BE84" s="868">
        <v>778511</v>
      </c>
      <c r="BF84" s="1048">
        <v>0</v>
      </c>
      <c r="BG84" s="684">
        <f t="shared" si="353"/>
        <v>14206263.142857142</v>
      </c>
      <c r="BH84" s="685">
        <f t="shared" si="366"/>
        <v>929249.99999999988</v>
      </c>
      <c r="BI84" s="685">
        <f t="shared" si="367"/>
        <v>159300</v>
      </c>
      <c r="BJ84" s="685">
        <f t="shared" si="368"/>
        <v>53100</v>
      </c>
      <c r="BK84" s="685"/>
      <c r="BL84" s="686">
        <f t="shared" si="369"/>
        <v>1141650</v>
      </c>
      <c r="BM84" s="685">
        <f t="shared" si="370"/>
        <v>424800</v>
      </c>
      <c r="BN84" s="685">
        <f t="shared" si="371"/>
        <v>79650</v>
      </c>
      <c r="BO84" s="685">
        <f t="shared" si="372"/>
        <v>53100</v>
      </c>
      <c r="BP84" s="685"/>
      <c r="BQ84" s="686">
        <f t="shared" si="373"/>
        <v>557550</v>
      </c>
      <c r="BR84" s="835">
        <f t="shared" si="355"/>
        <v>3107410.7142857146</v>
      </c>
      <c r="BS84" s="999">
        <f>T84+U84+V84+W84</f>
        <v>500000.00000000006</v>
      </c>
      <c r="BT84" s="836">
        <f t="shared" si="341"/>
        <v>10598852.428571427</v>
      </c>
      <c r="BU84" s="832">
        <f>IF(E84="HĐLĐ",15500000,0)</f>
        <v>15500000</v>
      </c>
      <c r="BV84" s="1000"/>
      <c r="BW84" s="999">
        <f>BV84*6200000</f>
        <v>0</v>
      </c>
      <c r="BX84" s="999">
        <f>BQ84</f>
        <v>557550</v>
      </c>
      <c r="BY84" s="1001">
        <f>BU84+BW84+BX84</f>
        <v>16057550</v>
      </c>
      <c r="BZ84" s="999">
        <f>IF(BT84-BY84&gt;0,BT84-BY84,0)</f>
        <v>0</v>
      </c>
      <c r="CA84" s="999">
        <f>IF(AND(OR($E84="HĐTV",$E84="HĐCTV"),$BZ84&lt;2000000),0,IF(OR($E84="HĐTV",$E84="HĐCTV"),$BZ84*10%,ROUND(IF($BZ84&lt;=10000000,$BZ84*5%,IF($BZ84&lt;=30000000,$BZ84*10%-500000,IF($BZ84&lt;=60000000,$BZ84*20%-3500000,IF($BZ84&lt;=100000000,$BZ84*30%-9500000,$BZ84*35%-14500000)))),0)))</f>
        <v>0</v>
      </c>
      <c r="CB84" s="1002">
        <f>ROUND(BG84-BQ84-CA84,0)</f>
        <v>13648713</v>
      </c>
      <c r="CC84" s="1000"/>
      <c r="CD84" s="692"/>
      <c r="CE84" s="1068">
        <f t="shared" si="375"/>
        <v>13648713</v>
      </c>
      <c r="CF84" s="1004">
        <f>CE84-CG84</f>
        <v>0</v>
      </c>
      <c r="CG84" s="1129">
        <f>CE84</f>
        <v>13648713</v>
      </c>
      <c r="CH84" s="1000"/>
      <c r="CI84" s="1017" t="s">
        <v>440</v>
      </c>
      <c r="CJ84" s="675">
        <f>VLOOKUP(D84,[1]CNT!$C$6:$AP$113,40,0)</f>
        <v>0</v>
      </c>
      <c r="CK84" s="698">
        <v>10</v>
      </c>
      <c r="CL84" s="1113"/>
      <c r="CM84" s="1006">
        <v>21</v>
      </c>
      <c r="CN84" s="1006">
        <v>3</v>
      </c>
      <c r="CO84" s="1006">
        <v>2025</v>
      </c>
      <c r="CP84" s="1007">
        <f>IF((($CO$8-CO84)*12)+($CN$8-CN84)&gt;=12,((($CO$8-CO84)*12)+($CN$8-CN84))-1,0)</f>
        <v>0</v>
      </c>
      <c r="CQ84" s="1008">
        <f>IF(CP84&lt;12,(($CQ$8-CO84)*12)+($CP$8-CN84),0)</f>
        <v>14</v>
      </c>
      <c r="CR84" s="1007">
        <f>IF(OR(CP84&gt;12,CP84=12),((CP84-(CS84*12))+((($CQ$8-2024)*12)+($CP$8-4)))+1,0)</f>
        <v>0</v>
      </c>
      <c r="CS84" s="1009">
        <f>IF(OR(CP84&gt;12,CP84=12),ROUNDDOWN(CP84/12,0),0)</f>
        <v>0</v>
      </c>
      <c r="CT84" s="1009">
        <f t="shared" si="374"/>
        <v>1</v>
      </c>
      <c r="CU84" s="1009">
        <f t="shared" si="374"/>
        <v>0</v>
      </c>
      <c r="CV84" s="1010">
        <f>IF(CP84=0,0,6000000*1.07^CS84)</f>
        <v>0</v>
      </c>
      <c r="CW84" s="1010">
        <f>IF(CT84&lt;2,0,6000000+(CT84-1)*500000)</f>
        <v>0</v>
      </c>
      <c r="CX84" s="1010">
        <f>IF(CU84=0,CV84,IF(CU84&lt;1,0,CV84+CU84*500000))</f>
        <v>0</v>
      </c>
      <c r="CY84" s="1011">
        <f>IF(CX84&gt;0,CX84,IF(CW84&gt;0,CW84,6000000))</f>
        <v>6000000</v>
      </c>
      <c r="CZ84" s="1012"/>
      <c r="DA84" s="1018">
        <f>CJ84</f>
        <v>0</v>
      </c>
      <c r="DB84" s="466" t="s">
        <v>441</v>
      </c>
      <c r="DC84" s="1012"/>
      <c r="DE84" s="1014"/>
      <c r="DF84" s="1015">
        <f>VLOOKUP($D84,'[2]Med Service'!$D$11:$DI$87,110,0)</f>
        <v>0</v>
      </c>
      <c r="DG84" s="675" t="str">
        <f>VLOOKUP($D84,'[3]BẢNG LƯƠNG'!$C$3:$AH$102,32,0)</f>
        <v/>
      </c>
    </row>
    <row r="85" spans="1:111" s="488" customFormat="1" ht="27" customHeight="1" thickBot="1">
      <c r="A85" s="705">
        <v>72</v>
      </c>
      <c r="B85" s="666">
        <v>7</v>
      </c>
      <c r="C85" s="1051" t="s">
        <v>442</v>
      </c>
      <c r="D85" s="772" t="s">
        <v>443</v>
      </c>
      <c r="E85" s="708" t="str">
        <f>IF(OR(G85="CHT",G85="DSBC"),"HĐLĐ",IF(OR(G85="DSTV",G85="Q.CHT"),"HĐTV","HĐCTV"))</f>
        <v>HĐLĐ</v>
      </c>
      <c r="F85" s="1053" t="s">
        <v>419</v>
      </c>
      <c r="G85" s="709" t="s">
        <v>119</v>
      </c>
      <c r="H85" s="773">
        <v>45062</v>
      </c>
      <c r="I85" s="774" t="s">
        <v>444</v>
      </c>
      <c r="J85" s="774" t="s">
        <v>289</v>
      </c>
      <c r="K85" s="673">
        <v>28</v>
      </c>
      <c r="L85" s="1125">
        <v>28</v>
      </c>
      <c r="M85" s="1126">
        <v>117.18</v>
      </c>
      <c r="N85" s="1126">
        <v>176.26</v>
      </c>
      <c r="O85" s="1048">
        <v>0</v>
      </c>
      <c r="P85" s="853"/>
      <c r="Q85" s="853"/>
      <c r="R85" s="854"/>
      <c r="S85" s="675">
        <f t="shared" si="364"/>
        <v>5310000</v>
      </c>
      <c r="T85" s="749">
        <f t="shared" si="365"/>
        <v>500000.00000000006</v>
      </c>
      <c r="U85" s="853"/>
      <c r="V85" s="853"/>
      <c r="W85" s="853"/>
      <c r="X85" s="853"/>
      <c r="Y85" s="853"/>
      <c r="Z85" s="853"/>
      <c r="AA85" s="780">
        <f>CY85</f>
        <v>7000000</v>
      </c>
      <c r="AB85" s="853"/>
      <c r="AC85" s="853"/>
      <c r="AD85" s="853"/>
      <c r="AE85" s="680">
        <f t="shared" si="121"/>
        <v>3661875</v>
      </c>
      <c r="AF85" s="1211">
        <f t="shared" si="352"/>
        <v>8262187.5</v>
      </c>
      <c r="AG85" s="829">
        <v>0</v>
      </c>
      <c r="AH85" s="829">
        <v>0</v>
      </c>
      <c r="AI85" s="829">
        <v>0</v>
      </c>
      <c r="AJ85" s="829"/>
      <c r="AK85" s="829"/>
      <c r="AL85" s="1243">
        <v>1150000</v>
      </c>
      <c r="AM85" s="829">
        <v>0</v>
      </c>
      <c r="AN85" s="829">
        <v>5186750</v>
      </c>
      <c r="AO85" s="1341">
        <v>23664</v>
      </c>
      <c r="AP85" s="1358">
        <v>0</v>
      </c>
      <c r="AQ85" s="1341">
        <v>0</v>
      </c>
      <c r="AR85" s="675"/>
      <c r="AS85" s="829">
        <v>184000</v>
      </c>
      <c r="AT85" s="829">
        <v>0</v>
      </c>
      <c r="AU85" s="829">
        <v>0</v>
      </c>
      <c r="AV85" s="829"/>
      <c r="AW85" s="715"/>
      <c r="AX85" s="853"/>
      <c r="AY85" s="915"/>
      <c r="AZ85" s="859"/>
      <c r="BA85" s="829">
        <v>0</v>
      </c>
      <c r="BB85" s="829">
        <v>0</v>
      </c>
      <c r="BC85" s="829">
        <v>0</v>
      </c>
      <c r="BD85" s="829">
        <v>0</v>
      </c>
      <c r="BE85" s="868">
        <v>280701</v>
      </c>
      <c r="BF85" s="1048">
        <v>0</v>
      </c>
      <c r="BG85" s="684">
        <f t="shared" si="353"/>
        <v>18687775.5</v>
      </c>
      <c r="BH85" s="685">
        <f t="shared" si="366"/>
        <v>929249.99999999988</v>
      </c>
      <c r="BI85" s="685">
        <f t="shared" si="367"/>
        <v>159300</v>
      </c>
      <c r="BJ85" s="685">
        <f t="shared" si="368"/>
        <v>53100</v>
      </c>
      <c r="BK85" s="685"/>
      <c r="BL85" s="686">
        <f t="shared" si="369"/>
        <v>1141650</v>
      </c>
      <c r="BM85" s="685">
        <f t="shared" si="370"/>
        <v>424800</v>
      </c>
      <c r="BN85" s="685">
        <f t="shared" si="371"/>
        <v>79650</v>
      </c>
      <c r="BO85" s="685">
        <f t="shared" si="372"/>
        <v>53100</v>
      </c>
      <c r="BP85" s="685"/>
      <c r="BQ85" s="686">
        <f t="shared" si="373"/>
        <v>557550</v>
      </c>
      <c r="BR85" s="835">
        <f t="shared" si="355"/>
        <v>8262187.5</v>
      </c>
      <c r="BS85" s="832">
        <f>T85+U85+V85+W85</f>
        <v>500000.00000000006</v>
      </c>
      <c r="BT85" s="836">
        <f t="shared" si="341"/>
        <v>9925588</v>
      </c>
      <c r="BU85" s="832">
        <f>IF(E85="HĐLĐ",15500000,0)</f>
        <v>15500000</v>
      </c>
      <c r="BV85" s="837"/>
      <c r="BW85" s="832">
        <f>BV85*6200000</f>
        <v>0</v>
      </c>
      <c r="BX85" s="832">
        <f>BQ85</f>
        <v>557550</v>
      </c>
      <c r="BY85" s="838">
        <f>BU85+BW85+BX85</f>
        <v>16057550</v>
      </c>
      <c r="BZ85" s="832">
        <f>IF(BT85-BY85&gt;0,BT85-BY85,0)</f>
        <v>0</v>
      </c>
      <c r="CA85" s="833">
        <f>IF(AND(OR($E85="HĐTV",$E85="HĐCTV"),$BZ85&lt;2000000),0,IF(OR($E85="HĐTV",$E85="HĐCTV"),$BZ85*10%,ROUND(IF($BZ85&lt;=10000000,$BZ85*5%,IF($BZ85&lt;=30000000,$BZ85*10%-500000,IF($BZ85&lt;=60000000,$BZ85*20%-3500000,IF($BZ85&lt;=100000000,$BZ85*30%-9500000,$BZ85*35%-14500000)))),0)))</f>
        <v>0</v>
      </c>
      <c r="CB85" s="839">
        <f>ROUND(BG85-BQ85-CA85,0)</f>
        <v>18130226</v>
      </c>
      <c r="CC85" s="837"/>
      <c r="CD85" s="727"/>
      <c r="CE85" s="1068">
        <f t="shared" si="375"/>
        <v>18130226</v>
      </c>
      <c r="CF85" s="841">
        <f>CE85-CG85</f>
        <v>0</v>
      </c>
      <c r="CG85" s="1127">
        <f>CE85</f>
        <v>18130226</v>
      </c>
      <c r="CH85" s="1128"/>
      <c r="CI85" s="843" t="s">
        <v>447</v>
      </c>
      <c r="CJ85" s="675">
        <f>VLOOKUP(D85,[1]CNT!$C$6:$AP$113,40,0)</f>
        <v>0</v>
      </c>
      <c r="CK85" s="732">
        <v>4</v>
      </c>
      <c r="CL85" s="717"/>
      <c r="CM85" s="844">
        <v>16</v>
      </c>
      <c r="CN85" s="844">
        <v>5</v>
      </c>
      <c r="CO85" s="844">
        <v>2023</v>
      </c>
      <c r="CP85" s="845">
        <f>IF((($CO$8-CO85)*12)+($CN$8-CN85)&gt;=12,((($CO$8-CO85)*12)+($CN$8-CN85))-1,0)</f>
        <v>0</v>
      </c>
      <c r="CQ85" s="846">
        <f>IF(CP85&lt;12,(($CQ$8-CO85)*12)+($CP$8-CN85),0)</f>
        <v>36</v>
      </c>
      <c r="CR85" s="845">
        <f>IF(OR(CP85&gt;12,CP85=12),((CP85-(CS85*12))+((($CQ$8-2024)*12)+($CP$8-4)))+1,0)</f>
        <v>0</v>
      </c>
      <c r="CS85" s="847">
        <f>IF(OR(CP85&gt;12,CP85=12),ROUNDDOWN(CP85/12,0),0)</f>
        <v>0</v>
      </c>
      <c r="CT85" s="847">
        <f t="shared" si="374"/>
        <v>3</v>
      </c>
      <c r="CU85" s="847">
        <f t="shared" si="374"/>
        <v>0</v>
      </c>
      <c r="CV85" s="848">
        <f>IF(CP85=0,0,6000000*1.07^CS85)</f>
        <v>0</v>
      </c>
      <c r="CW85" s="848">
        <f>IF(CT85&lt;2,0,6000000+(CT85-1)*500000)</f>
        <v>7000000</v>
      </c>
      <c r="CX85" s="848">
        <f>IF(CU85=0,CV85,IF(CU85&lt;1,0,CV85+CU85*500000))</f>
        <v>0</v>
      </c>
      <c r="CY85" s="788">
        <f>IF(CX85&gt;0,CX85,IF(CW85&gt;0,CW85,6000000))</f>
        <v>7000000</v>
      </c>
      <c r="CZ85" s="849"/>
      <c r="DA85" s="850">
        <f>CJ85</f>
        <v>0</v>
      </c>
      <c r="DB85" s="466" t="s">
        <v>448</v>
      </c>
      <c r="DC85" s="849"/>
      <c r="DE85" s="646">
        <f>VLOOKUP($D85,'[6]Tong hop'!$B$8:$Q$45,15,0)</f>
        <v>909431</v>
      </c>
      <c r="DF85" s="852">
        <f>VLOOKUP($D85,'[2]Med Service'!$D$11:$DI$87,110,0)</f>
        <v>0</v>
      </c>
      <c r="DG85" s="715" t="str">
        <f>VLOOKUP($D85,'[3]BẢNG LƯƠNG'!$C$3:$AH$102,32,0)</f>
        <v/>
      </c>
    </row>
    <row r="86" spans="1:111" s="488" customFormat="1" ht="27" customHeight="1" thickBot="1">
      <c r="A86" s="705">
        <v>73</v>
      </c>
      <c r="B86" s="666">
        <v>7</v>
      </c>
      <c r="C86" s="1051" t="s">
        <v>449</v>
      </c>
      <c r="D86" s="772" t="s">
        <v>450</v>
      </c>
      <c r="E86" s="708" t="str">
        <f>IF(OR(G86="CHT",G86="DSBC"),"HĐLĐ",IF(OR(G86="DSTV",G86="Q.CHT"),"HĐTV","HĐCTV"))</f>
        <v>HĐLĐ</v>
      </c>
      <c r="F86" s="1053" t="s">
        <v>419</v>
      </c>
      <c r="G86" s="709" t="s">
        <v>119</v>
      </c>
      <c r="H86" s="773" t="s">
        <v>451</v>
      </c>
      <c r="I86" s="1187" t="s">
        <v>452</v>
      </c>
      <c r="J86" s="1130" t="s">
        <v>240</v>
      </c>
      <c r="K86" s="673">
        <v>28</v>
      </c>
      <c r="L86" s="1125">
        <v>26</v>
      </c>
      <c r="M86" s="1126">
        <v>216.68</v>
      </c>
      <c r="N86" s="1126">
        <v>41.13</v>
      </c>
      <c r="O86" s="1048">
        <v>0</v>
      </c>
      <c r="P86" s="853"/>
      <c r="Q86" s="853"/>
      <c r="R86" s="854"/>
      <c r="S86" s="675">
        <f t="shared" si="364"/>
        <v>5310000</v>
      </c>
      <c r="T86" s="749">
        <f t="shared" si="365"/>
        <v>464285.71428571432</v>
      </c>
      <c r="U86" s="853"/>
      <c r="V86" s="853"/>
      <c r="W86" s="853"/>
      <c r="X86" s="853"/>
      <c r="Y86" s="853"/>
      <c r="Z86" s="853"/>
      <c r="AA86" s="780">
        <f>CY86</f>
        <v>6000000</v>
      </c>
      <c r="AB86" s="853"/>
      <c r="AC86" s="853"/>
      <c r="AD86" s="853"/>
      <c r="AE86" s="680">
        <f t="shared" si="121"/>
        <v>5803928.5714285718</v>
      </c>
      <c r="AF86" s="1211">
        <f t="shared" si="352"/>
        <v>1652544.642857143</v>
      </c>
      <c r="AG86" s="829">
        <v>0</v>
      </c>
      <c r="AH86" s="829">
        <v>0</v>
      </c>
      <c r="AI86" s="829">
        <v>0</v>
      </c>
      <c r="AJ86" s="829"/>
      <c r="AK86" s="829"/>
      <c r="AL86" s="829">
        <v>0</v>
      </c>
      <c r="AM86" s="829">
        <v>0</v>
      </c>
      <c r="AN86" s="829">
        <v>1520650</v>
      </c>
      <c r="AO86" s="1341">
        <v>170114</v>
      </c>
      <c r="AP86" s="1358">
        <v>0</v>
      </c>
      <c r="AQ86" s="1341">
        <v>500000</v>
      </c>
      <c r="AR86" s="675"/>
      <c r="AS86" s="829">
        <v>0</v>
      </c>
      <c r="AT86" s="829">
        <v>0</v>
      </c>
      <c r="AU86" s="829">
        <v>0</v>
      </c>
      <c r="AV86" s="829"/>
      <c r="AW86" s="715"/>
      <c r="AX86" s="853"/>
      <c r="AY86" s="780"/>
      <c r="AZ86" s="859"/>
      <c r="BA86" s="829">
        <v>0</v>
      </c>
      <c r="BB86" s="829">
        <v>0</v>
      </c>
      <c r="BC86" s="829">
        <v>0</v>
      </c>
      <c r="BD86" s="829">
        <v>0</v>
      </c>
      <c r="BE86" s="868">
        <v>540631</v>
      </c>
      <c r="BF86" s="1048">
        <v>0</v>
      </c>
      <c r="BG86" s="684">
        <f t="shared" si="353"/>
        <v>9570891.9285714291</v>
      </c>
      <c r="BH86" s="685">
        <f t="shared" si="366"/>
        <v>929249.99999999988</v>
      </c>
      <c r="BI86" s="685">
        <f t="shared" si="367"/>
        <v>159300</v>
      </c>
      <c r="BJ86" s="685">
        <f t="shared" si="368"/>
        <v>53100</v>
      </c>
      <c r="BK86" s="685"/>
      <c r="BL86" s="686">
        <f t="shared" si="369"/>
        <v>1141650</v>
      </c>
      <c r="BM86" s="685">
        <f t="shared" si="370"/>
        <v>424800</v>
      </c>
      <c r="BN86" s="685">
        <f t="shared" si="371"/>
        <v>79650</v>
      </c>
      <c r="BO86" s="685">
        <f t="shared" si="372"/>
        <v>53100</v>
      </c>
      <c r="BP86" s="685"/>
      <c r="BQ86" s="686">
        <f t="shared" si="373"/>
        <v>557550</v>
      </c>
      <c r="BR86" s="835">
        <f t="shared" si="355"/>
        <v>1652544.642857143</v>
      </c>
      <c r="BS86" s="832">
        <f>T86+U86+V86+W86</f>
        <v>464285.71428571432</v>
      </c>
      <c r="BT86" s="836">
        <f t="shared" si="341"/>
        <v>7454061.5714285718</v>
      </c>
      <c r="BU86" s="832">
        <f>IF(E86="HĐLĐ",15500000,0)</f>
        <v>15500000</v>
      </c>
      <c r="BV86" s="837"/>
      <c r="BW86" s="832">
        <f>BV86*6200000</f>
        <v>0</v>
      </c>
      <c r="BX86" s="832">
        <f>BQ86</f>
        <v>557550</v>
      </c>
      <c r="BY86" s="838">
        <f>BU86+BW86+BX86</f>
        <v>16057550</v>
      </c>
      <c r="BZ86" s="832">
        <f>IF(BT86-BY86&gt;0,BT86-BY86,0)</f>
        <v>0</v>
      </c>
      <c r="CA86" s="833">
        <f>IF(AND(OR($E86="HĐTV",$E86="HĐCTV"),$BZ86&lt;2000000),0,IF(OR($E86="HĐTV",$E86="HĐCTV"),$BZ86*10%,ROUND(IF($BZ86&lt;=10000000,$BZ86*5%,IF($BZ86&lt;=30000000,$BZ86*10%-500000,IF($BZ86&lt;=60000000,$BZ86*20%-3500000,IF($BZ86&lt;=100000000,$BZ86*30%-9500000,$BZ86*35%-14500000)))),0)))</f>
        <v>0</v>
      </c>
      <c r="CB86" s="839">
        <f>ROUND(BG86-BQ86-CA86,0)</f>
        <v>9013342</v>
      </c>
      <c r="CC86" s="837"/>
      <c r="CD86" s="727"/>
      <c r="CE86" s="1068">
        <f t="shared" si="375"/>
        <v>9013342</v>
      </c>
      <c r="CF86" s="841">
        <f>CE86-CG86</f>
        <v>0</v>
      </c>
      <c r="CG86" s="1127">
        <f>CE86</f>
        <v>9013342</v>
      </c>
      <c r="CH86" s="1128"/>
      <c r="CI86" s="843" t="str">
        <f>VLOOKUP($C86,[5]Sheet1!$C$5:$K$139,9,0)</f>
        <v>dung.tran@medigoapp.com</v>
      </c>
      <c r="CJ86" s="675" t="str">
        <f>VLOOKUP(D86,[1]CNT!$C$6:$AP$113,40,0)</f>
        <v>Sai doanh thu HD.VQWXD95V : 119.000Đ</v>
      </c>
      <c r="CK86" s="732">
        <v>10</v>
      </c>
      <c r="CL86" s="717"/>
      <c r="CM86" s="844">
        <v>10</v>
      </c>
      <c r="CN86" s="844">
        <v>3</v>
      </c>
      <c r="CO86" s="844">
        <v>2026</v>
      </c>
      <c r="CP86" s="845">
        <f>IF((($CO$8-CO86)*12)+($CN$8-CN86)&gt;=12,((($CO$8-CO86)*12)+($CN$8-CN86))-1,0)</f>
        <v>0</v>
      </c>
      <c r="CQ86" s="846">
        <f>IF(CP86&lt;12,(($CQ$8-CO86)*12)+($CP$8-CN86),0)</f>
        <v>2</v>
      </c>
      <c r="CR86" s="845">
        <f>IF(OR(CP86&gt;12,CP86=12),((CP86-(CS86*12))+((($CQ$8-2024)*12)+($CP$8-4)))+1,0)</f>
        <v>0</v>
      </c>
      <c r="CS86" s="847">
        <f>IF(OR(CP86&gt;12,CP86=12),ROUNDDOWN(CP86/12,0),0)</f>
        <v>0</v>
      </c>
      <c r="CT86" s="847">
        <f t="shared" si="374"/>
        <v>0</v>
      </c>
      <c r="CU86" s="847">
        <f t="shared" si="374"/>
        <v>0</v>
      </c>
      <c r="CV86" s="848">
        <f>IF(CP86=0,0,6000000*1.07^CS86)</f>
        <v>0</v>
      </c>
      <c r="CW86" s="848">
        <f>IF(CT86&lt;2,0,6000000+(CT86-1)*500000)</f>
        <v>0</v>
      </c>
      <c r="CX86" s="848">
        <f>IF(CU86=0,CV86,IF(CU86&lt;1,0,CV86+CU86*500000))</f>
        <v>0</v>
      </c>
      <c r="CY86" s="788">
        <f>IF(CX86&gt;0,CX86,IF(CW86&gt;0,CW86,6000000))</f>
        <v>6000000</v>
      </c>
      <c r="CZ86" s="849"/>
      <c r="DA86" s="850" t="str">
        <f>CJ86</f>
        <v>Sai doanh thu HD.VQWXD95V : 119.000Đ</v>
      </c>
      <c r="DB86" s="466" t="s">
        <v>454</v>
      </c>
      <c r="DC86" s="849"/>
      <c r="DE86" s="646"/>
      <c r="DF86" s="852">
        <f>VLOOKUP($D86,'[2]Med Service'!$D$11:$DI$87,110,0)</f>
        <v>0</v>
      </c>
      <c r="DG86" s="715" t="str">
        <f>VLOOKUP($D86,'[3]BẢNG LƯƠNG'!$C$3:$AH$102,32,0)</f>
        <v>Không chốt tiền theo ca 02/05/2026: 100.000đ
Không dọn dẹp vệ sinh nơi làm việc 23/05/2026: 10.000đ</v>
      </c>
    </row>
    <row r="87" spans="1:111" s="486" customFormat="1" ht="27" customHeight="1" thickBot="1">
      <c r="A87" s="812"/>
      <c r="B87" s="813"/>
      <c r="C87" s="814"/>
      <c r="D87" s="815"/>
      <c r="E87" s="816"/>
      <c r="F87" s="982"/>
      <c r="G87" s="1131"/>
      <c r="H87" s="821"/>
      <c r="I87" s="821">
        <f t="shared" ref="I87:S87" si="376">SUM(I82:I86)</f>
        <v>0</v>
      </c>
      <c r="J87" s="821">
        <f t="shared" si="376"/>
        <v>0</v>
      </c>
      <c r="K87" s="1327"/>
      <c r="L87" s="821">
        <f t="shared" si="376"/>
        <v>136</v>
      </c>
      <c r="M87" s="821">
        <f t="shared" si="376"/>
        <v>742.19</v>
      </c>
      <c r="N87" s="821">
        <f t="shared" si="376"/>
        <v>589.66</v>
      </c>
      <c r="O87" s="821">
        <f t="shared" si="376"/>
        <v>16</v>
      </c>
      <c r="P87" s="821">
        <f t="shared" si="376"/>
        <v>0</v>
      </c>
      <c r="Q87" s="821">
        <f t="shared" si="376"/>
        <v>0</v>
      </c>
      <c r="R87" s="821">
        <f t="shared" si="376"/>
        <v>0</v>
      </c>
      <c r="S87" s="821">
        <f t="shared" si="376"/>
        <v>26550000</v>
      </c>
      <c r="T87" s="1329"/>
      <c r="U87" s="821">
        <f t="shared" ref="U87:BF87" si="377">SUM(U82:U86)</f>
        <v>0</v>
      </c>
      <c r="V87" s="821">
        <f t="shared" si="377"/>
        <v>0</v>
      </c>
      <c r="W87" s="821">
        <f t="shared" si="377"/>
        <v>0</v>
      </c>
      <c r="X87" s="821">
        <f t="shared" si="377"/>
        <v>0</v>
      </c>
      <c r="Y87" s="821">
        <f t="shared" si="377"/>
        <v>0</v>
      </c>
      <c r="Z87" s="821">
        <f t="shared" si="377"/>
        <v>0</v>
      </c>
      <c r="AA87" s="821">
        <f t="shared" si="377"/>
        <v>33789400</v>
      </c>
      <c r="AB87" s="821">
        <f t="shared" si="377"/>
        <v>0</v>
      </c>
      <c r="AC87" s="821">
        <f t="shared" si="377"/>
        <v>0</v>
      </c>
      <c r="AD87" s="821">
        <f t="shared" si="377"/>
        <v>0</v>
      </c>
      <c r="AE87" s="1328">
        <f>SUM(AE82:AE86)</f>
        <v>21280463.392857142</v>
      </c>
      <c r="AF87" s="1328">
        <f>SUM(AF82:AF86)</f>
        <v>28264208.290178571</v>
      </c>
      <c r="AG87" s="821">
        <f>SUM(AG82:AG86)</f>
        <v>2000000</v>
      </c>
      <c r="AH87" s="821">
        <f t="shared" si="377"/>
        <v>0</v>
      </c>
      <c r="AI87" s="821">
        <f>SUM(AI82:AI86)</f>
        <v>1500000</v>
      </c>
      <c r="AJ87" s="821"/>
      <c r="AK87" s="821"/>
      <c r="AL87" s="821">
        <f>SUM(AL82:AL86)</f>
        <v>4150000</v>
      </c>
      <c r="AM87" s="821">
        <f t="shared" si="377"/>
        <v>2751929</v>
      </c>
      <c r="AN87" s="821">
        <f t="shared" si="377"/>
        <v>18015150</v>
      </c>
      <c r="AO87" s="1336">
        <f>SUM(AO82:AO86)</f>
        <v>370057</v>
      </c>
      <c r="AP87" s="1355">
        <f t="shared" si="377"/>
        <v>0</v>
      </c>
      <c r="AQ87" s="1336">
        <f t="shared" si="377"/>
        <v>500000</v>
      </c>
      <c r="AR87" s="821">
        <f t="shared" si="377"/>
        <v>0</v>
      </c>
      <c r="AS87" s="821">
        <f t="shared" si="377"/>
        <v>508000</v>
      </c>
      <c r="AT87" s="821">
        <f t="shared" si="377"/>
        <v>0</v>
      </c>
      <c r="AU87" s="821">
        <f t="shared" si="377"/>
        <v>0</v>
      </c>
      <c r="AV87" s="821">
        <f t="shared" si="377"/>
        <v>0</v>
      </c>
      <c r="AW87" s="821">
        <f t="shared" si="377"/>
        <v>0</v>
      </c>
      <c r="AX87" s="821">
        <f t="shared" si="377"/>
        <v>0</v>
      </c>
      <c r="AY87" s="821">
        <f t="shared" si="377"/>
        <v>0</v>
      </c>
      <c r="AZ87" s="821">
        <f t="shared" si="377"/>
        <v>0</v>
      </c>
      <c r="BA87" s="821">
        <f t="shared" si="377"/>
        <v>0</v>
      </c>
      <c r="BB87" s="821">
        <f t="shared" si="377"/>
        <v>0</v>
      </c>
      <c r="BC87" s="821">
        <f t="shared" si="377"/>
        <v>0</v>
      </c>
      <c r="BD87" s="821">
        <f t="shared" si="377"/>
        <v>0</v>
      </c>
      <c r="BE87" s="821">
        <f t="shared" si="377"/>
        <v>2512911</v>
      </c>
      <c r="BF87" s="821">
        <f t="shared" si="377"/>
        <v>0</v>
      </c>
      <c r="BG87" s="684"/>
      <c r="BH87" s="821">
        <f t="shared" ref="BH87:CG87" si="378">SUM(BH82:BH86)</f>
        <v>4646249.9999999991</v>
      </c>
      <c r="BI87" s="821">
        <f t="shared" si="378"/>
        <v>796500</v>
      </c>
      <c r="BJ87" s="821">
        <f t="shared" si="378"/>
        <v>265500</v>
      </c>
      <c r="BK87" s="821">
        <f t="shared" si="378"/>
        <v>0</v>
      </c>
      <c r="BL87" s="821">
        <f t="shared" si="378"/>
        <v>5708250</v>
      </c>
      <c r="BM87" s="821">
        <f t="shared" si="378"/>
        <v>2124000</v>
      </c>
      <c r="BN87" s="821">
        <f t="shared" si="378"/>
        <v>398250</v>
      </c>
      <c r="BO87" s="821">
        <f t="shared" si="378"/>
        <v>265500</v>
      </c>
      <c r="BP87" s="821">
        <f t="shared" si="378"/>
        <v>0</v>
      </c>
      <c r="BQ87" s="821">
        <f t="shared" si="378"/>
        <v>2787750</v>
      </c>
      <c r="BR87" s="835">
        <f t="shared" si="355"/>
        <v>28264208.290178571</v>
      </c>
      <c r="BS87" s="821">
        <f t="shared" si="378"/>
        <v>2375000</v>
      </c>
      <c r="BT87" s="836">
        <f t="shared" si="341"/>
        <v>-30639208.290178571</v>
      </c>
      <c r="BU87" s="821">
        <f t="shared" si="378"/>
        <v>77500000</v>
      </c>
      <c r="BV87" s="821">
        <f t="shared" si="378"/>
        <v>0</v>
      </c>
      <c r="BW87" s="821">
        <f t="shared" si="378"/>
        <v>0</v>
      </c>
      <c r="BX87" s="821">
        <f t="shared" si="378"/>
        <v>2787750</v>
      </c>
      <c r="BY87" s="821">
        <f t="shared" si="378"/>
        <v>80287750</v>
      </c>
      <c r="BZ87" s="821">
        <f t="shared" si="378"/>
        <v>0</v>
      </c>
      <c r="CA87" s="821">
        <f t="shared" si="378"/>
        <v>0</v>
      </c>
      <c r="CB87" s="821">
        <f t="shared" si="378"/>
        <v>76414147</v>
      </c>
      <c r="CC87" s="821">
        <f t="shared" si="378"/>
        <v>0</v>
      </c>
      <c r="CD87" s="821">
        <f t="shared" si="378"/>
        <v>0</v>
      </c>
      <c r="CE87" s="821">
        <f t="shared" si="378"/>
        <v>76414147</v>
      </c>
      <c r="CF87" s="821">
        <f t="shared" si="378"/>
        <v>0</v>
      </c>
      <c r="CG87" s="1124">
        <f t="shared" si="378"/>
        <v>76414147</v>
      </c>
      <c r="CH87" s="821">
        <f t="shared" ref="CH87:DG87" si="379">SUM(CH82:CH86)</f>
        <v>0</v>
      </c>
      <c r="CI87" s="821">
        <f t="shared" si="379"/>
        <v>0</v>
      </c>
      <c r="CJ87" s="821">
        <f t="shared" si="379"/>
        <v>0</v>
      </c>
      <c r="CK87" s="821"/>
      <c r="CL87" s="821"/>
      <c r="CM87" s="821">
        <f t="shared" si="379"/>
        <v>95</v>
      </c>
      <c r="CN87" s="821">
        <f t="shared" si="379"/>
        <v>17</v>
      </c>
      <c r="CO87" s="821">
        <f t="shared" si="379"/>
        <v>10119</v>
      </c>
      <c r="CP87" s="821">
        <f t="shared" si="379"/>
        <v>36</v>
      </c>
      <c r="CQ87" s="821">
        <f t="shared" si="379"/>
        <v>52</v>
      </c>
      <c r="CR87" s="821">
        <f t="shared" si="379"/>
        <v>52</v>
      </c>
      <c r="CS87" s="821">
        <f t="shared" si="379"/>
        <v>3</v>
      </c>
      <c r="CT87" s="821">
        <f t="shared" si="379"/>
        <v>4</v>
      </c>
      <c r="CU87" s="821">
        <f t="shared" si="379"/>
        <v>4</v>
      </c>
      <c r="CV87" s="821">
        <f t="shared" si="379"/>
        <v>13289400</v>
      </c>
      <c r="CW87" s="821">
        <f t="shared" si="379"/>
        <v>7000000</v>
      </c>
      <c r="CX87" s="821">
        <f t="shared" si="379"/>
        <v>15289400</v>
      </c>
      <c r="CY87" s="821">
        <f t="shared" si="379"/>
        <v>33789400</v>
      </c>
      <c r="CZ87" s="821">
        <f t="shared" si="379"/>
        <v>0</v>
      </c>
      <c r="DA87" s="821">
        <f t="shared" si="379"/>
        <v>0</v>
      </c>
      <c r="DB87" s="821">
        <f t="shared" si="379"/>
        <v>0</v>
      </c>
      <c r="DC87" s="821">
        <f t="shared" si="379"/>
        <v>0</v>
      </c>
      <c r="DD87" s="821"/>
      <c r="DE87" s="821">
        <f t="shared" si="379"/>
        <v>1166710</v>
      </c>
      <c r="DF87" s="821">
        <f t="shared" si="379"/>
        <v>0</v>
      </c>
      <c r="DG87" s="821">
        <f t="shared" si="379"/>
        <v>0</v>
      </c>
    </row>
    <row r="88" spans="1:111" s="488" customFormat="1" ht="27" customHeight="1" thickBot="1">
      <c r="A88" s="705">
        <v>78</v>
      </c>
      <c r="B88" s="666">
        <v>6</v>
      </c>
      <c r="C88" s="1051" t="s">
        <v>455</v>
      </c>
      <c r="D88" s="772" t="s">
        <v>456</v>
      </c>
      <c r="E88" s="708" t="str">
        <f>IF(OR(G88="CHT",G88="DSBC"),"HĐLĐ",IF(OR(G88="DSTV",G88="Q.CHT"),"HĐTV","HĐCTV"))</f>
        <v>HĐLĐ</v>
      </c>
      <c r="F88" s="669" t="s">
        <v>457</v>
      </c>
      <c r="G88" s="709" t="s">
        <v>167</v>
      </c>
      <c r="H88" s="773">
        <v>44674</v>
      </c>
      <c r="I88" s="774" t="s">
        <v>458</v>
      </c>
      <c r="J88" s="774" t="s">
        <v>136</v>
      </c>
      <c r="K88" s="673">
        <v>28</v>
      </c>
      <c r="L88" s="988">
        <v>30</v>
      </c>
      <c r="M88" s="989">
        <v>262.85000000000002</v>
      </c>
      <c r="N88" s="989">
        <v>12.98</v>
      </c>
      <c r="O88" s="1048">
        <v>16</v>
      </c>
      <c r="P88" s="853"/>
      <c r="Q88" s="853"/>
      <c r="R88" s="854"/>
      <c r="S88" s="675">
        <f t="shared" ref="S88:S92" si="380">IF(E88="HĐLĐ",5310000,0)</f>
        <v>5310000</v>
      </c>
      <c r="T88" s="749">
        <f t="shared" si="365"/>
        <v>500000</v>
      </c>
      <c r="U88" s="853"/>
      <c r="V88" s="853"/>
      <c r="W88" s="853"/>
      <c r="X88" s="853"/>
      <c r="Y88" s="853"/>
      <c r="Z88" s="853"/>
      <c r="AA88" s="780">
        <f>CY88</f>
        <v>7920000</v>
      </c>
      <c r="AB88" s="853"/>
      <c r="AC88" s="853"/>
      <c r="AD88" s="853"/>
      <c r="AE88" s="680">
        <f t="shared" si="121"/>
        <v>9293625</v>
      </c>
      <c r="AF88" s="1211">
        <f t="shared" si="352"/>
        <v>688403.57142857136</v>
      </c>
      <c r="AG88" s="829">
        <v>2000000</v>
      </c>
      <c r="AH88" s="829">
        <v>0</v>
      </c>
      <c r="AI88" s="829">
        <v>0</v>
      </c>
      <c r="AJ88" s="829"/>
      <c r="AK88" s="829"/>
      <c r="AL88" s="1243">
        <v>650000</v>
      </c>
      <c r="AM88" s="829">
        <v>3556950</v>
      </c>
      <c r="AN88" s="829">
        <v>5423800</v>
      </c>
      <c r="AO88" s="1341">
        <v>23983</v>
      </c>
      <c r="AP88" s="1358">
        <v>0</v>
      </c>
      <c r="AQ88" s="1341">
        <v>0</v>
      </c>
      <c r="AR88" s="675"/>
      <c r="AS88" s="829">
        <v>0</v>
      </c>
      <c r="AT88" s="829">
        <v>0</v>
      </c>
      <c r="AU88" s="829">
        <v>0</v>
      </c>
      <c r="AV88" s="829"/>
      <c r="AW88" s="715"/>
      <c r="AX88" s="715"/>
      <c r="AY88" s="915"/>
      <c r="AZ88" s="715"/>
      <c r="BA88" s="829">
        <v>0</v>
      </c>
      <c r="BB88" s="829">
        <v>0</v>
      </c>
      <c r="BC88" s="829">
        <v>0</v>
      </c>
      <c r="BD88" s="829">
        <v>0</v>
      </c>
      <c r="BE88" s="829">
        <v>0</v>
      </c>
      <c r="BF88" s="715">
        <v>0</v>
      </c>
      <c r="BG88" s="684">
        <f t="shared" si="353"/>
        <v>22136761.571428571</v>
      </c>
      <c r="BH88" s="685">
        <f t="shared" ref="BH88:BH92" si="381">S88*17.5%</f>
        <v>929249.99999999988</v>
      </c>
      <c r="BI88" s="685">
        <f t="shared" ref="BI88:BI92" si="382">S88*3%</f>
        <v>159300</v>
      </c>
      <c r="BJ88" s="685">
        <f t="shared" ref="BJ88:BJ92" si="383">S88*1%</f>
        <v>53100</v>
      </c>
      <c r="BK88" s="685"/>
      <c r="BL88" s="686">
        <f t="shared" ref="BL88:BL92" si="384">SUM(BH88:BK88)</f>
        <v>1141650</v>
      </c>
      <c r="BM88" s="685">
        <f t="shared" ref="BM88:BM91" si="385">S88*8%</f>
        <v>424800</v>
      </c>
      <c r="BN88" s="685">
        <f t="shared" ref="BN88:BN91" si="386">S88*1.5%</f>
        <v>79650</v>
      </c>
      <c r="BO88" s="685">
        <f t="shared" ref="BO88:BO92" si="387">S88*1%</f>
        <v>53100</v>
      </c>
      <c r="BP88" s="685"/>
      <c r="BQ88" s="686">
        <f t="shared" ref="BQ88:BQ92" si="388">SUM(BM88:BP88)</f>
        <v>557550</v>
      </c>
      <c r="BR88" s="835">
        <f t="shared" si="355"/>
        <v>688403.57142857136</v>
      </c>
      <c r="BS88" s="832">
        <f>T88+U88+V88+W88</f>
        <v>500000</v>
      </c>
      <c r="BT88" s="836">
        <f t="shared" si="341"/>
        <v>20948358</v>
      </c>
      <c r="BU88" s="832">
        <f>IF(E88="HĐLĐ",15500000,0)</f>
        <v>15500000</v>
      </c>
      <c r="BV88" s="837"/>
      <c r="BW88" s="832">
        <f>BV88*6200000</f>
        <v>0</v>
      </c>
      <c r="BX88" s="832">
        <f>BQ88</f>
        <v>557550</v>
      </c>
      <c r="BY88" s="838">
        <f>BU88+BW88+BX88</f>
        <v>16057550</v>
      </c>
      <c r="BZ88" s="832">
        <f>IF(BT88-BY88&gt;0,BT88-BY88,0)</f>
        <v>4890808</v>
      </c>
      <c r="CA88" s="833">
        <f>IF(AND(OR($E88="HĐTV",$E88="HĐCTV"),$BZ88&lt;2000000),0,IF(OR($E88="HĐTV",$E88="HĐCTV"),$BZ88*10%,ROUND(IF($BZ88&lt;=10000000,$BZ88*5%,IF($BZ88&lt;=30000000,$BZ88*10%-500000,IF($BZ88&lt;=60000000,$BZ88*20%-3500000,IF($BZ88&lt;=100000000,$BZ88*30%-9500000,$BZ88*35%-14500000)))),0)))</f>
        <v>244540</v>
      </c>
      <c r="CB88" s="839">
        <f>ROUND(BG88-BQ88-CA88,0)</f>
        <v>21334672</v>
      </c>
      <c r="CC88" s="837"/>
      <c r="CD88" s="727"/>
      <c r="CE88" s="840">
        <f>CB88+CC88-CD88</f>
        <v>21334672</v>
      </c>
      <c r="CF88" s="841">
        <f>CE88-CG88</f>
        <v>0</v>
      </c>
      <c r="CG88" s="1127">
        <f>CE88</f>
        <v>21334672</v>
      </c>
      <c r="CH88" s="1128"/>
      <c r="CI88" s="843" t="s">
        <v>461</v>
      </c>
      <c r="CJ88" s="675">
        <f>VLOOKUP(D88,[1]CNT!$C$6:$AP$113,40,0)</f>
        <v>0</v>
      </c>
      <c r="CK88" s="732">
        <v>4</v>
      </c>
      <c r="CL88" s="715"/>
      <c r="CM88" s="844">
        <v>23</v>
      </c>
      <c r="CN88" s="844">
        <v>4</v>
      </c>
      <c r="CO88" s="844">
        <v>2022</v>
      </c>
      <c r="CP88" s="845">
        <f>IF((($CO$8-CO88)*12)+($CN$8-CN88)&gt;=12,((($CO$8-CO88)*12)+($CN$8-CN88))-1,0)</f>
        <v>23</v>
      </c>
      <c r="CQ88" s="846">
        <f>IF(CP88&lt;12,(($CQ$8-CO88)*12)+($CP$8-CN88),0)</f>
        <v>0</v>
      </c>
      <c r="CR88" s="845">
        <f>IF(OR(CP88&gt;12,CP88=12),((CP88-(CS88*12))+((($CQ$8-2024)*12)+($CP$8-4)))+1,0)</f>
        <v>37</v>
      </c>
      <c r="CS88" s="847">
        <f>IF(OR(CP88&gt;12,CP88=12),ROUNDDOWN(CP88/12,0),0)</f>
        <v>1</v>
      </c>
      <c r="CT88" s="847">
        <f>IF(CQ88&gt;11,ROUNDDOWN(CQ88/12,0),0)</f>
        <v>0</v>
      </c>
      <c r="CU88" s="847">
        <f>IF(CR88&gt;11,ROUNDDOWN(CR88/12,0),0)</f>
        <v>3</v>
      </c>
      <c r="CV88" s="848">
        <f>IF(CP88=0,0,6000000*1.07^CS88)</f>
        <v>6420000</v>
      </c>
      <c r="CW88" s="848">
        <f>IF(CT88&lt;2,0,6000000+(CT88-1)*500000)</f>
        <v>0</v>
      </c>
      <c r="CX88" s="848">
        <f>IF(CU88=0,CV88,IF(CU88&lt;1,0,CV88+CU88*500000))</f>
        <v>7920000</v>
      </c>
      <c r="CY88" s="788">
        <f>IF(CX88&gt;0,CX88,IF(CW88&gt;0,CW88,6000000))</f>
        <v>7920000</v>
      </c>
      <c r="CZ88" s="849"/>
      <c r="DA88" s="850">
        <f>CJ88</f>
        <v>0</v>
      </c>
      <c r="DB88" s="417"/>
      <c r="DC88" s="849"/>
      <c r="DE88" s="646">
        <f>VLOOKUP($D88,'[6]Tong hop'!$B$8:$Q$45,15,0)</f>
        <v>1149740</v>
      </c>
      <c r="DF88" s="852">
        <f>VLOOKUP($D88,'[2]Med Service'!$D$11:$DI$87,110,0)</f>
        <v>0</v>
      </c>
      <c r="DG88" s="715" t="str">
        <f>VLOOKUP($D88,'[3]BẢNG LƯƠNG'!$C$3:$AH$102,32,0)</f>
        <v>Không thực hiện quy trình bán hàng 11/05/2026: 10.000đ</v>
      </c>
    </row>
    <row r="89" spans="1:111" s="487" customFormat="1" ht="24" customHeight="1" thickBot="1">
      <c r="A89" s="705">
        <v>74</v>
      </c>
      <c r="B89" s="666">
        <v>6</v>
      </c>
      <c r="C89" s="1051" t="s">
        <v>462</v>
      </c>
      <c r="D89" s="772" t="s">
        <v>463</v>
      </c>
      <c r="E89" s="708" t="str">
        <f>IF(OR(G89="CHT",G89="DSBC"),"HĐLĐ",IF(OR(G89="DSTV",G89="Q.CHT"),"HĐTV","HĐCTV"))</f>
        <v>HĐLĐ</v>
      </c>
      <c r="F89" s="669" t="s">
        <v>457</v>
      </c>
      <c r="G89" s="709" t="s">
        <v>119</v>
      </c>
      <c r="H89" s="773" t="s">
        <v>464</v>
      </c>
      <c r="I89" s="774" t="s">
        <v>465</v>
      </c>
      <c r="J89" s="774" t="s">
        <v>363</v>
      </c>
      <c r="K89" s="673">
        <v>28</v>
      </c>
      <c r="L89" s="988">
        <v>26</v>
      </c>
      <c r="M89" s="989">
        <v>29.45</v>
      </c>
      <c r="N89" s="989">
        <v>195.06</v>
      </c>
      <c r="O89" s="1048">
        <v>0</v>
      </c>
      <c r="P89" s="853"/>
      <c r="Q89" s="853"/>
      <c r="R89" s="854"/>
      <c r="S89" s="675">
        <f t="shared" si="380"/>
        <v>5310000</v>
      </c>
      <c r="T89" s="749">
        <f t="shared" si="365"/>
        <v>464285.71428571432</v>
      </c>
      <c r="U89" s="853"/>
      <c r="V89" s="853"/>
      <c r="W89" s="853"/>
      <c r="X89" s="853"/>
      <c r="Y89" s="853"/>
      <c r="Z89" s="853"/>
      <c r="AA89" s="780">
        <f>CY89</f>
        <v>6000000</v>
      </c>
      <c r="AB89" s="853"/>
      <c r="AC89" s="853"/>
      <c r="AD89" s="853"/>
      <c r="AE89" s="680">
        <f t="shared" si="121"/>
        <v>788839.28571428568</v>
      </c>
      <c r="AF89" s="1211">
        <f t="shared" si="352"/>
        <v>7837232.1428571437</v>
      </c>
      <c r="AG89" s="829">
        <v>0</v>
      </c>
      <c r="AH89" s="829">
        <v>0</v>
      </c>
      <c r="AI89" s="829">
        <v>1285714</v>
      </c>
      <c r="AJ89" s="829"/>
      <c r="AK89" s="829"/>
      <c r="AL89" s="1243">
        <v>100000</v>
      </c>
      <c r="AM89" s="829">
        <v>0</v>
      </c>
      <c r="AN89" s="829">
        <v>4697300</v>
      </c>
      <c r="AO89" s="1341">
        <v>78869</v>
      </c>
      <c r="AP89" s="1358">
        <v>0</v>
      </c>
      <c r="AQ89" s="1341">
        <v>0</v>
      </c>
      <c r="AR89" s="675"/>
      <c r="AS89" s="829">
        <v>0</v>
      </c>
      <c r="AT89" s="829">
        <v>0</v>
      </c>
      <c r="AU89" s="829">
        <v>0</v>
      </c>
      <c r="AV89" s="829"/>
      <c r="AW89" s="715"/>
      <c r="AX89" s="853"/>
      <c r="AY89" s="780"/>
      <c r="AZ89" s="859"/>
      <c r="BA89" s="829">
        <v>0</v>
      </c>
      <c r="BB89" s="829">
        <v>0</v>
      </c>
      <c r="BC89" s="829">
        <v>0</v>
      </c>
      <c r="BD89" s="829">
        <v>0</v>
      </c>
      <c r="BE89" s="868">
        <v>88900</v>
      </c>
      <c r="BF89" s="715">
        <v>0</v>
      </c>
      <c r="BG89" s="684">
        <f t="shared" si="353"/>
        <v>15163340.142857144</v>
      </c>
      <c r="BH89" s="685">
        <f t="shared" si="381"/>
        <v>929249.99999999988</v>
      </c>
      <c r="BI89" s="685">
        <f t="shared" si="382"/>
        <v>159300</v>
      </c>
      <c r="BJ89" s="685">
        <f t="shared" si="383"/>
        <v>53100</v>
      </c>
      <c r="BK89" s="685"/>
      <c r="BL89" s="686">
        <f t="shared" si="384"/>
        <v>1141650</v>
      </c>
      <c r="BM89" s="685">
        <f t="shared" si="385"/>
        <v>424800</v>
      </c>
      <c r="BN89" s="685">
        <f t="shared" si="386"/>
        <v>79650</v>
      </c>
      <c r="BO89" s="685">
        <f t="shared" si="387"/>
        <v>53100</v>
      </c>
      <c r="BP89" s="685"/>
      <c r="BQ89" s="686">
        <f t="shared" si="388"/>
        <v>557550</v>
      </c>
      <c r="BR89" s="835">
        <f t="shared" si="355"/>
        <v>7837232.1428571437</v>
      </c>
      <c r="BS89" s="832">
        <f>T89+U89+V89+W89</f>
        <v>464285.71428571432</v>
      </c>
      <c r="BT89" s="836">
        <f t="shared" si="341"/>
        <v>6861822.2857142854</v>
      </c>
      <c r="BU89" s="832">
        <f>IF(E89="HĐLĐ",15500000,0)</f>
        <v>15500000</v>
      </c>
      <c r="BV89" s="837"/>
      <c r="BW89" s="832">
        <f>BV89*6200000</f>
        <v>0</v>
      </c>
      <c r="BX89" s="832">
        <f>BQ89</f>
        <v>557550</v>
      </c>
      <c r="BY89" s="838">
        <f>BU89+BW89+BX89</f>
        <v>16057550</v>
      </c>
      <c r="BZ89" s="832">
        <f>IF(BT89-BY89&gt;0,BT89-BY89,0)</f>
        <v>0</v>
      </c>
      <c r="CA89" s="833">
        <f>IF(AND(OR($E89="HĐTV",$E89="HĐCTV"),$BZ89&lt;2000000),0,IF(OR($E89="HĐTV",$E89="HĐCTV"),$BZ89*10%,ROUND(IF($BZ89&lt;=10000000,$BZ89*5%,IF($BZ89&lt;=30000000,$BZ89*10%-500000,IF($BZ89&lt;=60000000,$BZ89*20%-3500000,IF($BZ89&lt;=100000000,$BZ89*30%-9500000,$BZ89*35%-14500000)))),0)))</f>
        <v>0</v>
      </c>
      <c r="CB89" s="839">
        <f>ROUND(BG89-BQ89-CA89,0)</f>
        <v>14605790</v>
      </c>
      <c r="CC89" s="837"/>
      <c r="CD89" s="727"/>
      <c r="CE89" s="840">
        <f>CB89+CC89-CD89</f>
        <v>14605790</v>
      </c>
      <c r="CF89" s="841">
        <f>CE89-CG89</f>
        <v>0</v>
      </c>
      <c r="CG89" s="1127">
        <f>CE89</f>
        <v>14605790</v>
      </c>
      <c r="CH89" s="1128"/>
      <c r="CI89" s="843" t="str">
        <f>VLOOKUP($C89,[5]Sheet1!$C$5:$K$139,9,0)</f>
        <v>tuan.nguyen@medigoapp.com</v>
      </c>
      <c r="CJ89" s="675">
        <f>VLOOKUP(D89,[1]CNT!$C$6:$AP$113,40,0)</f>
        <v>0</v>
      </c>
      <c r="CK89" s="732">
        <v>12</v>
      </c>
      <c r="CL89" s="715"/>
      <c r="CM89" s="844">
        <v>29</v>
      </c>
      <c r="CN89" s="844">
        <v>9</v>
      </c>
      <c r="CO89" s="844">
        <v>2025</v>
      </c>
      <c r="CP89" s="845">
        <f>IF((($CO$8-CO89)*12)+($CN$8-CN89)&gt;=12,((($CO$8-CO89)*12)+($CN$8-CN89))-1,0)</f>
        <v>0</v>
      </c>
      <c r="CQ89" s="846">
        <f>IF(CP89&lt;12,(($CQ$8-CO89)*12)+($CP$8-CN89),0)</f>
        <v>8</v>
      </c>
      <c r="CR89" s="845">
        <f>IF(OR(CP89&gt;12,CP89=12),((CP89-(CS89*12))+((($CQ$8-2024)*12)+($CP$8-4)))+1,0)</f>
        <v>0</v>
      </c>
      <c r="CS89" s="847">
        <f>IF(OR(CP89&gt;12,CP89=12),ROUNDDOWN(CP89/12,0),0)</f>
        <v>0</v>
      </c>
      <c r="CT89" s="847">
        <f t="shared" ref="CT89:CU89" si="389">IF(CQ89&gt;11,ROUNDDOWN(CQ89/12,0),0)</f>
        <v>0</v>
      </c>
      <c r="CU89" s="847">
        <f t="shared" si="389"/>
        <v>0</v>
      </c>
      <c r="CV89" s="848">
        <f>IF(CP89=0,0,6000000*1.07^CS89)</f>
        <v>0</v>
      </c>
      <c r="CW89" s="848">
        <f>IF(CT89&lt;2,0,6000000+(CT89-1)*500000)</f>
        <v>0</v>
      </c>
      <c r="CX89" s="848">
        <f>IF(CU89=0,CV89,IF(CU89&lt;1,0,CV89+CU89*500000))</f>
        <v>0</v>
      </c>
      <c r="CY89" s="788">
        <f>IF(CX89&gt;0,CX89,IF(CW89&gt;0,CW89,6000000))</f>
        <v>6000000</v>
      </c>
      <c r="CZ89" s="849"/>
      <c r="DA89" s="850">
        <f>CJ89</f>
        <v>0</v>
      </c>
      <c r="DB89" s="466" t="s">
        <v>467</v>
      </c>
      <c r="DC89" s="851"/>
      <c r="DE89" s="646"/>
      <c r="DF89" s="852">
        <f>VLOOKUP($D89,'[2]Med Service'!$D$11:$DI$87,110,0)</f>
        <v>0</v>
      </c>
      <c r="DG89" s="715" t="str">
        <f>VLOOKUP($D89,'[3]BẢNG LƯƠNG'!$C$3:$AH$102,32,0)</f>
        <v>Lệch doanh thu HD.BJ41DRW7: 87.000đ</v>
      </c>
    </row>
    <row r="90" spans="1:111" s="488" customFormat="1" ht="27" customHeight="1" thickBot="1">
      <c r="A90" s="705">
        <v>76</v>
      </c>
      <c r="B90" s="666">
        <v>6</v>
      </c>
      <c r="C90" s="1051" t="s">
        <v>468</v>
      </c>
      <c r="D90" s="772" t="s">
        <v>469</v>
      </c>
      <c r="E90" s="708" t="str">
        <f>IF(OR(G90="CHT",G90="DSBC"),"HĐLĐ",IF(OR(G90="DSTV",G90="Q.CHT"),"HĐTV","HĐCTV"))</f>
        <v>HĐLĐ</v>
      </c>
      <c r="F90" s="669" t="s">
        <v>457</v>
      </c>
      <c r="G90" s="709" t="s">
        <v>119</v>
      </c>
      <c r="H90" s="773" t="s">
        <v>470</v>
      </c>
      <c r="I90" s="774" t="s">
        <v>471</v>
      </c>
      <c r="J90" s="774" t="s">
        <v>240</v>
      </c>
      <c r="K90" s="673">
        <v>28</v>
      </c>
      <c r="L90" s="988">
        <v>28</v>
      </c>
      <c r="M90" s="989">
        <v>207.67</v>
      </c>
      <c r="N90" s="989">
        <v>29.92</v>
      </c>
      <c r="O90" s="1048">
        <v>0</v>
      </c>
      <c r="P90" s="853"/>
      <c r="Q90" s="853"/>
      <c r="R90" s="854"/>
      <c r="S90" s="675">
        <f t="shared" si="380"/>
        <v>5310000</v>
      </c>
      <c r="T90" s="749">
        <f t="shared" si="365"/>
        <v>500000.00000000006</v>
      </c>
      <c r="U90" s="853"/>
      <c r="V90" s="853"/>
      <c r="W90" s="853"/>
      <c r="X90" s="853"/>
      <c r="Y90" s="853"/>
      <c r="Z90" s="853"/>
      <c r="AA90" s="780">
        <f>CY90</f>
        <v>6000000</v>
      </c>
      <c r="AB90" s="853"/>
      <c r="AC90" s="853"/>
      <c r="AD90" s="853"/>
      <c r="AE90" s="680">
        <f t="shared" si="121"/>
        <v>5562589.2857142854</v>
      </c>
      <c r="AF90" s="1211">
        <f t="shared" si="352"/>
        <v>1202142.8571428573</v>
      </c>
      <c r="AG90" s="829">
        <v>0</v>
      </c>
      <c r="AH90" s="829">
        <v>0</v>
      </c>
      <c r="AI90" s="829">
        <v>0</v>
      </c>
      <c r="AJ90" s="829"/>
      <c r="AK90" s="829"/>
      <c r="AL90" s="1243">
        <v>2150000</v>
      </c>
      <c r="AM90" s="829">
        <v>4119839</v>
      </c>
      <c r="AN90" s="829">
        <v>6838500</v>
      </c>
      <c r="AO90" s="1341">
        <v>27571</v>
      </c>
      <c r="AP90" s="1358">
        <v>0</v>
      </c>
      <c r="AQ90" s="1341">
        <v>0</v>
      </c>
      <c r="AR90" s="675"/>
      <c r="AS90" s="829">
        <v>0</v>
      </c>
      <c r="AT90" s="829">
        <v>0</v>
      </c>
      <c r="AU90" s="829">
        <v>0</v>
      </c>
      <c r="AV90" s="829"/>
      <c r="AW90" s="715"/>
      <c r="AX90" s="853"/>
      <c r="AY90" s="780"/>
      <c r="AZ90" s="859"/>
      <c r="BA90" s="829">
        <v>0</v>
      </c>
      <c r="BB90" s="829">
        <v>0</v>
      </c>
      <c r="BC90" s="829">
        <v>0</v>
      </c>
      <c r="BD90" s="829">
        <v>0</v>
      </c>
      <c r="BE90" s="868">
        <v>101200</v>
      </c>
      <c r="BF90" s="715">
        <v>0</v>
      </c>
      <c r="BG90" s="684">
        <f t="shared" si="353"/>
        <v>20299442.142857142</v>
      </c>
      <c r="BH90" s="685">
        <f t="shared" si="381"/>
        <v>929249.99999999988</v>
      </c>
      <c r="BI90" s="685">
        <f t="shared" si="382"/>
        <v>159300</v>
      </c>
      <c r="BJ90" s="685">
        <f t="shared" si="383"/>
        <v>53100</v>
      </c>
      <c r="BK90" s="685"/>
      <c r="BL90" s="686">
        <f t="shared" si="384"/>
        <v>1141650</v>
      </c>
      <c r="BM90" s="685">
        <f t="shared" si="385"/>
        <v>424800</v>
      </c>
      <c r="BN90" s="685">
        <f t="shared" si="386"/>
        <v>79650</v>
      </c>
      <c r="BO90" s="685">
        <f t="shared" si="387"/>
        <v>53100</v>
      </c>
      <c r="BP90" s="685"/>
      <c r="BQ90" s="686">
        <f t="shared" si="388"/>
        <v>557550</v>
      </c>
      <c r="BR90" s="835">
        <f t="shared" si="355"/>
        <v>1202142.8571428573</v>
      </c>
      <c r="BS90" s="832">
        <f>T90+U90+V90+W90</f>
        <v>500000.00000000006</v>
      </c>
      <c r="BT90" s="836">
        <f t="shared" si="341"/>
        <v>18597299.285714284</v>
      </c>
      <c r="BU90" s="832">
        <f>IF(E90="HĐLĐ",15500000,0)</f>
        <v>15500000</v>
      </c>
      <c r="BV90" s="837"/>
      <c r="BW90" s="832">
        <f>BV90*6200000</f>
        <v>0</v>
      </c>
      <c r="BX90" s="832">
        <f>BQ90</f>
        <v>557550</v>
      </c>
      <c r="BY90" s="838">
        <f>BU90+BW90+BX90</f>
        <v>16057550</v>
      </c>
      <c r="BZ90" s="832">
        <f>IF(BT90-BY90&gt;0,BT90-BY90,0)</f>
        <v>2539749.2857142836</v>
      </c>
      <c r="CA90" s="833">
        <f>IF(AND(OR($E90="HĐTV",$E90="HĐCTV"),$BZ90&lt;2000000),0,IF(OR($E90="HĐTV",$E90="HĐCTV"),$BZ90*10%,ROUND(IF($BZ90&lt;=10000000,$BZ90*5%,IF($BZ90&lt;=30000000,$BZ90*10%-500000,IF($BZ90&lt;=60000000,$BZ90*20%-3500000,IF($BZ90&lt;=100000000,$BZ90*30%-9500000,$BZ90*35%-14500000)))),0)))</f>
        <v>126987</v>
      </c>
      <c r="CB90" s="839">
        <f>ROUND(BG90-BQ90-CA90,0)</f>
        <v>19614905</v>
      </c>
      <c r="CC90" s="837"/>
      <c r="CD90" s="727"/>
      <c r="CE90" s="840">
        <f>CB90+CC90-CD90</f>
        <v>19614905</v>
      </c>
      <c r="CF90" s="841">
        <f>CE90-CG90</f>
        <v>0</v>
      </c>
      <c r="CG90" s="1127">
        <f>CE90</f>
        <v>19614905</v>
      </c>
      <c r="CH90" s="1128"/>
      <c r="CI90" s="843" t="str">
        <f>VLOOKUP($C90,[5]Sheet1!$C$5:$K$139,9,0)</f>
        <v>hang.vu@medigoapp.com</v>
      </c>
      <c r="CJ90" s="675">
        <f>VLOOKUP(D90,[1]CNT!$C$6:$AP$113,40,0)</f>
        <v>0</v>
      </c>
      <c r="CK90" s="732">
        <v>9</v>
      </c>
      <c r="CL90" s="715"/>
      <c r="CM90" s="844">
        <v>22</v>
      </c>
      <c r="CN90" s="844">
        <v>9</v>
      </c>
      <c r="CO90" s="844">
        <v>2025</v>
      </c>
      <c r="CP90" s="845">
        <f>IF((($CO$8-CO90)*12)+($CN$8-CN90)&gt;=12,((($CO$8-CO90)*12)+($CN$8-CN90))-1,0)</f>
        <v>0</v>
      </c>
      <c r="CQ90" s="846">
        <f>IF(CP90&lt;12,(($CQ$8-CO90)*12)+($CP$8-CN90),0)</f>
        <v>8</v>
      </c>
      <c r="CR90" s="845">
        <f>IF(OR(CP90&gt;12,CP90=12),((CP90-(CS90*12))+((($CQ$8-2024)*12)+($CP$8-4)))+1,0)</f>
        <v>0</v>
      </c>
      <c r="CS90" s="847">
        <f>IF(OR(CP90&gt;12,CP90=12),ROUNDDOWN(CP90/12,0),0)</f>
        <v>0</v>
      </c>
      <c r="CT90" s="847">
        <f>IF(CQ90&gt;11,ROUNDDOWN(CQ90/12,0),0)</f>
        <v>0</v>
      </c>
      <c r="CU90" s="847">
        <f>IF(CR90&gt;11,ROUNDDOWN(CR90/12,0),0)</f>
        <v>0</v>
      </c>
      <c r="CV90" s="848">
        <f>IF(CP90=0,0,6000000*1.07^CS90)</f>
        <v>0</v>
      </c>
      <c r="CW90" s="848">
        <f>IF(CT90&lt;2,0,6000000+(CT90-1)*500000)</f>
        <v>0</v>
      </c>
      <c r="CX90" s="848">
        <f>IF(CU90=0,CV90,IF(CU90&lt;1,0,CV90+CU90*500000))</f>
        <v>0</v>
      </c>
      <c r="CY90" s="788">
        <f>IF(CX90&gt;0,CX90,IF(CW90&gt;0,CW90,6000000))</f>
        <v>6000000</v>
      </c>
      <c r="CZ90" s="849"/>
      <c r="DA90" s="850">
        <f>CJ90</f>
        <v>0</v>
      </c>
      <c r="DB90" s="466" t="s">
        <v>475</v>
      </c>
      <c r="DC90" s="849"/>
      <c r="DE90" s="646"/>
      <c r="DF90" s="852">
        <f>VLOOKUP($D90,'[2]Med Service'!$D$11:$DI$87,110,0)</f>
        <v>0</v>
      </c>
      <c r="DG90" s="715" t="str">
        <f>VLOOKUP($D90,'[3]BẢNG LƯƠNG'!$C$3:$AH$102,32,0)</f>
        <v>Lệch doanh thu HD:B2G9ZKJB: 187.300đ</v>
      </c>
    </row>
    <row r="91" spans="1:111" s="488" customFormat="1" ht="27" customHeight="1" thickBot="1">
      <c r="A91" s="705">
        <v>77</v>
      </c>
      <c r="B91" s="666">
        <v>6</v>
      </c>
      <c r="C91" s="1051" t="s">
        <v>476</v>
      </c>
      <c r="D91" s="772" t="s">
        <v>477</v>
      </c>
      <c r="E91" s="708" t="str">
        <f>IF(OR(G91="CHT",G91="DSBC"),"HĐLĐ",IF(OR(G91="DSTV",G91="Q.CHT"),"HĐTV","HĐCTV"))</f>
        <v>HĐLĐ</v>
      </c>
      <c r="F91" s="1208" t="s">
        <v>457</v>
      </c>
      <c r="G91" s="709" t="s">
        <v>119</v>
      </c>
      <c r="H91" s="773" t="s">
        <v>478</v>
      </c>
      <c r="I91" s="774" t="s">
        <v>479</v>
      </c>
      <c r="J91" s="774" t="s">
        <v>121</v>
      </c>
      <c r="K91" s="673">
        <v>28</v>
      </c>
      <c r="L91" s="988">
        <v>27</v>
      </c>
      <c r="M91" s="989">
        <v>172.93</v>
      </c>
      <c r="N91" s="989">
        <v>72.39</v>
      </c>
      <c r="O91" s="1048">
        <v>0</v>
      </c>
      <c r="P91" s="715"/>
      <c r="Q91" s="715"/>
      <c r="R91" s="715"/>
      <c r="S91" s="675">
        <f t="shared" si="380"/>
        <v>5310000</v>
      </c>
      <c r="T91" s="749">
        <f t="shared" si="365"/>
        <v>482142.85714285716</v>
      </c>
      <c r="U91" s="715"/>
      <c r="V91" s="715"/>
      <c r="W91" s="715"/>
      <c r="X91" s="715"/>
      <c r="Y91" s="715"/>
      <c r="Z91" s="715"/>
      <c r="AA91" s="780">
        <f>CY91</f>
        <v>6000000</v>
      </c>
      <c r="AB91" s="715"/>
      <c r="AC91" s="715"/>
      <c r="AD91" s="715"/>
      <c r="AE91" s="680">
        <f t="shared" si="121"/>
        <v>4632053.5714285718</v>
      </c>
      <c r="AF91" s="1211">
        <f t="shared" si="352"/>
        <v>2908526.7857142859</v>
      </c>
      <c r="AG91" s="829">
        <v>0</v>
      </c>
      <c r="AH91" s="829">
        <v>0</v>
      </c>
      <c r="AI91" s="829">
        <v>0</v>
      </c>
      <c r="AJ91" s="829"/>
      <c r="AK91" s="829"/>
      <c r="AL91" s="1243">
        <v>950000</v>
      </c>
      <c r="AM91" s="829">
        <v>3917023</v>
      </c>
      <c r="AN91" s="829">
        <v>7370500</v>
      </c>
      <c r="AO91" s="1341">
        <v>104556</v>
      </c>
      <c r="AP91" s="1358">
        <v>120</v>
      </c>
      <c r="AQ91" s="1341">
        <v>0</v>
      </c>
      <c r="AR91" s="675"/>
      <c r="AS91" s="829">
        <v>0</v>
      </c>
      <c r="AT91" s="829">
        <v>0</v>
      </c>
      <c r="AU91" s="829">
        <v>292335</v>
      </c>
      <c r="AV91" s="829"/>
      <c r="AW91" s="715"/>
      <c r="AX91" s="715"/>
      <c r="AY91" s="715"/>
      <c r="AZ91" s="715"/>
      <c r="BA91" s="829">
        <v>0</v>
      </c>
      <c r="BB91" s="829">
        <v>0</v>
      </c>
      <c r="BC91" s="829">
        <v>0</v>
      </c>
      <c r="BD91" s="829">
        <v>0</v>
      </c>
      <c r="BE91" s="868">
        <v>358000</v>
      </c>
      <c r="BF91" s="715">
        <v>0</v>
      </c>
      <c r="BG91" s="684">
        <f t="shared" si="353"/>
        <v>20299257.214285716</v>
      </c>
      <c r="BH91" s="685">
        <f t="shared" si="381"/>
        <v>929249.99999999988</v>
      </c>
      <c r="BI91" s="685">
        <f t="shared" si="382"/>
        <v>159300</v>
      </c>
      <c r="BJ91" s="685">
        <f t="shared" si="383"/>
        <v>53100</v>
      </c>
      <c r="BK91" s="685"/>
      <c r="BL91" s="686">
        <f t="shared" si="384"/>
        <v>1141650</v>
      </c>
      <c r="BM91" s="685">
        <f t="shared" si="385"/>
        <v>424800</v>
      </c>
      <c r="BN91" s="685">
        <f t="shared" si="386"/>
        <v>79650</v>
      </c>
      <c r="BO91" s="685">
        <f t="shared" si="387"/>
        <v>53100</v>
      </c>
      <c r="BP91" s="685"/>
      <c r="BQ91" s="686">
        <f t="shared" si="388"/>
        <v>557550</v>
      </c>
      <c r="BR91" s="835">
        <f t="shared" si="355"/>
        <v>2908526.7857142859</v>
      </c>
      <c r="BS91" s="832">
        <f>T91+U91+V91+W91</f>
        <v>482142.85714285716</v>
      </c>
      <c r="BT91" s="836">
        <f t="shared" si="341"/>
        <v>16908587.571428571</v>
      </c>
      <c r="BU91" s="832">
        <f>IF(E91="HĐLĐ",15500000,0)</f>
        <v>15500000</v>
      </c>
      <c r="BV91" s="837"/>
      <c r="BW91" s="832">
        <f>BV91*6200000</f>
        <v>0</v>
      </c>
      <c r="BX91" s="832">
        <f>BQ91</f>
        <v>557550</v>
      </c>
      <c r="BY91" s="838">
        <f>BU91+BW91+BX91</f>
        <v>16057550</v>
      </c>
      <c r="BZ91" s="832">
        <f>IF(BT91-BY91&gt;0,BT91-BY91,0)</f>
        <v>851037.5714285709</v>
      </c>
      <c r="CA91" s="833">
        <f>IF(AND(OR($E91="HĐTV",$E91="HĐCTV"),$BZ91&lt;2000000),0,IF(OR($E91="HĐTV",$E91="HĐCTV"),$BZ91*10%,ROUND(IF($BZ91&lt;=10000000,$BZ91*5%,IF($BZ91&lt;=30000000,$BZ91*10%-500000,IF($BZ91&lt;=60000000,$BZ91*20%-3500000,IF($BZ91&lt;=100000000,$BZ91*30%-9500000,$BZ91*35%-14500000)))),0)))</f>
        <v>42552</v>
      </c>
      <c r="CB91" s="839">
        <f>ROUND(BG91-BQ91-CA91,0)</f>
        <v>19699155</v>
      </c>
      <c r="CC91" s="837"/>
      <c r="CD91" s="727"/>
      <c r="CE91" s="840">
        <f>CB91+CC91-CD91</f>
        <v>19699155</v>
      </c>
      <c r="CF91" s="841">
        <f>CE91-CG91</f>
        <v>0</v>
      </c>
      <c r="CG91" s="1127">
        <f>CE91</f>
        <v>19699155</v>
      </c>
      <c r="CH91" s="1128"/>
      <c r="CI91" s="843" t="str">
        <f>VLOOKUP($C91,[5]Sheet1!$C$5:$K$139,9,0)</f>
        <v>ly.dinh@medigoapp.com</v>
      </c>
      <c r="CJ91" s="675">
        <f>VLOOKUP(D91,[1]CNT!$C$6:$AP$113,40,0)</f>
        <v>0</v>
      </c>
      <c r="CK91" s="732">
        <v>12</v>
      </c>
      <c r="CL91" s="715"/>
      <c r="CM91" s="844">
        <v>3</v>
      </c>
      <c r="CN91" s="844">
        <v>11</v>
      </c>
      <c r="CO91" s="844">
        <v>2025</v>
      </c>
      <c r="CP91" s="845">
        <f>IF((($CO$8-CO91)*12)+($CN$8-CN91)&gt;=12,((($CO$8-CO91)*12)+($CN$8-CN91))-1,0)</f>
        <v>0</v>
      </c>
      <c r="CQ91" s="846">
        <f>IF(CP91&lt;12,(($CQ$8-CO91)*12)+($CP$8-CN91),0)</f>
        <v>6</v>
      </c>
      <c r="CR91" s="845">
        <f>IF(OR(CP91&gt;12,CP91=12),((CP91-(CS91*12))+((($CQ$8-2024)*12)+($CP$8-4)))+1,0)</f>
        <v>0</v>
      </c>
      <c r="CS91" s="847">
        <f>IF(OR(CP91&gt;12,CP91=12),ROUNDDOWN(CP91/12,0),0)</f>
        <v>0</v>
      </c>
      <c r="CT91" s="847">
        <f>IF(CQ91&gt;11,ROUNDDOWN(CQ91/12,0),0)</f>
        <v>0</v>
      </c>
      <c r="CU91" s="847">
        <f>IF(CR91&gt;11,ROUNDDOWN(CR91/12,0),0)</f>
        <v>0</v>
      </c>
      <c r="CV91" s="848">
        <f>IF(CP91=0,0,6000000*1.07^CS91)</f>
        <v>0</v>
      </c>
      <c r="CW91" s="848">
        <f>IF(CT91&lt;2,0,6000000+(CT91-1)*500000)</f>
        <v>0</v>
      </c>
      <c r="CX91" s="848">
        <f>IF(CU91=0,CV91,IF(CU91&lt;1,0,CV91+CU91*500000))</f>
        <v>0</v>
      </c>
      <c r="CY91" s="788">
        <f>IF(CX91&gt;0,CX91,IF(CW91&gt;0,CW91,6000000))</f>
        <v>6000000</v>
      </c>
      <c r="CZ91" s="849"/>
      <c r="DA91" s="850">
        <f>CJ91</f>
        <v>0</v>
      </c>
      <c r="DB91" s="466" t="s">
        <v>482</v>
      </c>
      <c r="DC91" s="849"/>
      <c r="DE91" s="646"/>
      <c r="DF91" s="852">
        <f>VLOOKUP($D91,'[2]Med Service'!$D$11:$DI$87,110,0)</f>
        <v>0</v>
      </c>
      <c r="DG91" s="715" t="str">
        <f>VLOOKUP($D91,'[3]BẢNG LƯƠNG'!$C$3:$AH$102,32,0)</f>
        <v/>
      </c>
    </row>
    <row r="92" spans="1:111" s="493" customFormat="1" ht="27" customHeight="1" thickBot="1">
      <c r="A92" s="665"/>
      <c r="B92" s="983"/>
      <c r="C92" s="1132"/>
      <c r="D92" s="1133" t="s">
        <v>483</v>
      </c>
      <c r="E92" s="708" t="str">
        <f>IF(OR(G92="CHT",G92="DSBC"),"HĐLĐ",IF(OR(G92="DSTV",G92="Q.CHT"),"HĐTV","HĐCTV"))</f>
        <v>HĐTV</v>
      </c>
      <c r="F92" s="1207" t="s">
        <v>457</v>
      </c>
      <c r="G92" s="1206" t="s">
        <v>133</v>
      </c>
      <c r="H92" s="1134">
        <v>46250</v>
      </c>
      <c r="I92" s="1183" t="s">
        <v>484</v>
      </c>
      <c r="J92" s="294" t="s">
        <v>240</v>
      </c>
      <c r="K92" s="673">
        <v>28</v>
      </c>
      <c r="L92" s="988">
        <v>14</v>
      </c>
      <c r="M92" s="989">
        <v>124.53</v>
      </c>
      <c r="N92" s="989">
        <v>0</v>
      </c>
      <c r="O92" s="1048">
        <v>0</v>
      </c>
      <c r="P92" s="675"/>
      <c r="Q92" s="675"/>
      <c r="R92" s="675"/>
      <c r="S92" s="675">
        <f t="shared" si="380"/>
        <v>0</v>
      </c>
      <c r="T92" s="749">
        <f t="shared" si="365"/>
        <v>250000.00000000003</v>
      </c>
      <c r="U92" s="675"/>
      <c r="V92" s="675"/>
      <c r="W92" s="675"/>
      <c r="X92" s="675"/>
      <c r="Y92" s="675"/>
      <c r="Z92" s="675"/>
      <c r="AA92" s="776">
        <v>6000000</v>
      </c>
      <c r="AB92" s="777">
        <f>AA92</f>
        <v>6000000</v>
      </c>
      <c r="AC92" s="857">
        <v>6000000</v>
      </c>
      <c r="AD92" s="779">
        <f>IF(E92="HĐTV",AC92/K92*L92,AB92/K92*L92)</f>
        <v>3000000</v>
      </c>
      <c r="AE92" s="680">
        <f t="shared" si="121"/>
        <v>3335625</v>
      </c>
      <c r="AF92" s="1211">
        <f t="shared" si="352"/>
        <v>0</v>
      </c>
      <c r="AG92" s="829">
        <v>0</v>
      </c>
      <c r="AH92" s="829">
        <v>0</v>
      </c>
      <c r="AI92" s="829">
        <v>0</v>
      </c>
      <c r="AJ92" s="829"/>
      <c r="AK92" s="829"/>
      <c r="AL92" s="829">
        <v>0</v>
      </c>
      <c r="AM92" s="829">
        <v>0</v>
      </c>
      <c r="AN92" s="829">
        <v>0</v>
      </c>
      <c r="AO92" s="1341">
        <v>0</v>
      </c>
      <c r="AP92" s="1358">
        <v>0</v>
      </c>
      <c r="AQ92" s="1341">
        <v>0</v>
      </c>
      <c r="AR92" s="675"/>
      <c r="AS92" s="829">
        <v>0</v>
      </c>
      <c r="AT92" s="829">
        <v>0</v>
      </c>
      <c r="AU92" s="829">
        <v>0</v>
      </c>
      <c r="AV92" s="829"/>
      <c r="AW92" s="675"/>
      <c r="AX92" s="675"/>
      <c r="AY92" s="675"/>
      <c r="AZ92" s="675"/>
      <c r="BA92" s="829">
        <v>0</v>
      </c>
      <c r="BB92" s="829">
        <v>0</v>
      </c>
      <c r="BC92" s="829">
        <v>0</v>
      </c>
      <c r="BD92" s="829">
        <v>0</v>
      </c>
      <c r="BE92" s="829">
        <v>0</v>
      </c>
      <c r="BF92" s="715">
        <v>0</v>
      </c>
      <c r="BG92" s="684">
        <f t="shared" si="353"/>
        <v>6585625</v>
      </c>
      <c r="BH92" s="685">
        <f t="shared" si="381"/>
        <v>0</v>
      </c>
      <c r="BI92" s="685">
        <f t="shared" si="382"/>
        <v>0</v>
      </c>
      <c r="BJ92" s="685">
        <f t="shared" si="383"/>
        <v>0</v>
      </c>
      <c r="BK92" s="685"/>
      <c r="BL92" s="686">
        <f>SUM(BH92:BK92)</f>
        <v>0</v>
      </c>
      <c r="BM92" s="685">
        <f>S92*8%</f>
        <v>0</v>
      </c>
      <c r="BN92" s="685">
        <f>S92*1.5%</f>
        <v>0</v>
      </c>
      <c r="BO92" s="685">
        <f t="shared" si="387"/>
        <v>0</v>
      </c>
      <c r="BP92" s="685"/>
      <c r="BQ92" s="686">
        <f t="shared" si="388"/>
        <v>0</v>
      </c>
      <c r="BR92" s="835">
        <f t="shared" si="355"/>
        <v>0</v>
      </c>
      <c r="BS92" s="832">
        <f>T92+U92+V92+W92</f>
        <v>250000.00000000003</v>
      </c>
      <c r="BT92" s="836">
        <f t="shared" si="341"/>
        <v>6335625</v>
      </c>
      <c r="BU92" s="832">
        <f>IF(E92="HĐLĐ",15500000,0)</f>
        <v>0</v>
      </c>
      <c r="BV92" s="1000"/>
      <c r="BW92" s="999"/>
      <c r="BX92" s="832">
        <f>BQ92</f>
        <v>0</v>
      </c>
      <c r="BY92" s="838">
        <f>BU92+BW92+BX92</f>
        <v>0</v>
      </c>
      <c r="BZ92" s="999"/>
      <c r="CA92" s="999"/>
      <c r="CB92" s="1002"/>
      <c r="CC92" s="1000"/>
      <c r="CD92" s="692"/>
      <c r="CE92" s="1003"/>
      <c r="CF92" s="1004"/>
      <c r="CG92" s="1129"/>
      <c r="CH92" s="1000"/>
      <c r="CI92" s="1017"/>
      <c r="CJ92" s="675"/>
      <c r="CK92" s="698">
        <v>11</v>
      </c>
      <c r="CL92" s="1113"/>
      <c r="CM92" s="1006"/>
      <c r="CN92" s="1006"/>
      <c r="CO92" s="1006"/>
      <c r="CP92" s="1007"/>
      <c r="CQ92" s="1008"/>
      <c r="CR92" s="1007"/>
      <c r="CS92" s="1009"/>
      <c r="CT92" s="1009"/>
      <c r="CU92" s="1009"/>
      <c r="CV92" s="1010"/>
      <c r="CW92" s="1010"/>
      <c r="CX92" s="1010"/>
      <c r="CY92" s="788">
        <f>IF(CX92&gt;0,CX92,IF(CW92&gt;0,CW92,6000000))</f>
        <v>6000000</v>
      </c>
      <c r="CZ92" s="1012"/>
      <c r="DA92" s="1018"/>
      <c r="DB92" s="417"/>
      <c r="DC92" s="1012"/>
      <c r="DE92" s="1014"/>
      <c r="DF92" s="1015"/>
      <c r="DG92" s="675"/>
    </row>
    <row r="93" spans="1:111" s="486" customFormat="1" ht="27" customHeight="1">
      <c r="A93" s="812"/>
      <c r="B93" s="813"/>
      <c r="C93" s="814"/>
      <c r="D93" s="815"/>
      <c r="E93" s="816"/>
      <c r="F93" s="982"/>
      <c r="G93" s="1131"/>
      <c r="H93" s="819"/>
      <c r="I93" s="1123"/>
      <c r="J93" s="1123"/>
      <c r="K93" s="821">
        <f t="shared" ref="K93:AM93" si="390">SUM(K89:K92)</f>
        <v>112</v>
      </c>
      <c r="L93" s="821">
        <f t="shared" si="390"/>
        <v>95</v>
      </c>
      <c r="M93" s="821">
        <f t="shared" si="390"/>
        <v>534.57999999999993</v>
      </c>
      <c r="N93" s="821">
        <f t="shared" si="390"/>
        <v>297.37</v>
      </c>
      <c r="O93" s="821">
        <f t="shared" si="390"/>
        <v>0</v>
      </c>
      <c r="P93" s="821">
        <f t="shared" si="390"/>
        <v>0</v>
      </c>
      <c r="Q93" s="821">
        <f t="shared" si="390"/>
        <v>0</v>
      </c>
      <c r="R93" s="821">
        <f t="shared" si="390"/>
        <v>0</v>
      </c>
      <c r="S93" s="821">
        <f t="shared" si="390"/>
        <v>15930000</v>
      </c>
      <c r="T93" s="821">
        <f t="shared" si="390"/>
        <v>1696428.5714285714</v>
      </c>
      <c r="U93" s="821">
        <f t="shared" si="390"/>
        <v>0</v>
      </c>
      <c r="V93" s="821">
        <f t="shared" si="390"/>
        <v>0</v>
      </c>
      <c r="W93" s="821">
        <f t="shared" si="390"/>
        <v>0</v>
      </c>
      <c r="X93" s="821">
        <f t="shared" si="390"/>
        <v>0</v>
      </c>
      <c r="Y93" s="821">
        <f t="shared" si="390"/>
        <v>0</v>
      </c>
      <c r="Z93" s="821">
        <f t="shared" si="390"/>
        <v>0</v>
      </c>
      <c r="AA93" s="821">
        <f t="shared" si="390"/>
        <v>24000000</v>
      </c>
      <c r="AB93" s="821">
        <f t="shared" si="390"/>
        <v>6000000</v>
      </c>
      <c r="AC93" s="821">
        <f t="shared" si="390"/>
        <v>6000000</v>
      </c>
      <c r="AD93" s="821">
        <f t="shared" si="390"/>
        <v>3000000</v>
      </c>
      <c r="AE93" s="1328">
        <f>SUM(AE88:AE92)</f>
        <v>23612732.142857142</v>
      </c>
      <c r="AF93" s="1328">
        <f>SUM(AF88:AF92)</f>
        <v>12636305.357142856</v>
      </c>
      <c r="AG93" s="821">
        <f>SUM(AG88:AG92)</f>
        <v>2000000</v>
      </c>
      <c r="AH93" s="821">
        <f t="shared" ref="AH93:AK93" si="391">SUM(AH88:AH92)</f>
        <v>0</v>
      </c>
      <c r="AI93" s="821">
        <f>SUM(AI88:AI92)</f>
        <v>1285714</v>
      </c>
      <c r="AJ93" s="821">
        <f t="shared" si="391"/>
        <v>0</v>
      </c>
      <c r="AK93" s="821">
        <f t="shared" si="391"/>
        <v>0</v>
      </c>
      <c r="AL93" s="821">
        <f>SUM(AL88:AL92)</f>
        <v>3850000</v>
      </c>
      <c r="AM93" s="821">
        <f t="shared" ref="AM93:AQ93" si="392">SUM(AM88:AM92)</f>
        <v>11593812</v>
      </c>
      <c r="AN93" s="821">
        <f t="shared" si="392"/>
        <v>24330100</v>
      </c>
      <c r="AO93" s="821">
        <f>SUM(AO88:AO92)</f>
        <v>234979</v>
      </c>
      <c r="AP93" s="821">
        <f t="shared" si="392"/>
        <v>120</v>
      </c>
      <c r="AQ93" s="821">
        <f t="shared" si="392"/>
        <v>0</v>
      </c>
      <c r="AR93" s="821">
        <f t="shared" ref="AN93:BQ93" si="393">SUM(AR89:AR92)</f>
        <v>0</v>
      </c>
      <c r="AS93" s="821">
        <f t="shared" si="393"/>
        <v>0</v>
      </c>
      <c r="AT93" s="821">
        <f t="shared" si="393"/>
        <v>0</v>
      </c>
      <c r="AU93" s="821">
        <f t="shared" si="393"/>
        <v>292335</v>
      </c>
      <c r="AV93" s="821">
        <f t="shared" si="393"/>
        <v>0</v>
      </c>
      <c r="AW93" s="821">
        <f t="shared" si="393"/>
        <v>0</v>
      </c>
      <c r="AX93" s="821">
        <f t="shared" si="393"/>
        <v>0</v>
      </c>
      <c r="AY93" s="821">
        <f t="shared" si="393"/>
        <v>0</v>
      </c>
      <c r="AZ93" s="821">
        <f t="shared" si="393"/>
        <v>0</v>
      </c>
      <c r="BA93" s="821">
        <f t="shared" si="393"/>
        <v>0</v>
      </c>
      <c r="BB93" s="821">
        <f t="shared" si="393"/>
        <v>0</v>
      </c>
      <c r="BC93" s="821">
        <f t="shared" si="393"/>
        <v>0</v>
      </c>
      <c r="BD93" s="821">
        <f t="shared" si="393"/>
        <v>0</v>
      </c>
      <c r="BE93" s="821">
        <f t="shared" si="393"/>
        <v>548100</v>
      </c>
      <c r="BF93" s="821">
        <f t="shared" si="393"/>
        <v>0</v>
      </c>
      <c r="BG93" s="1135">
        <f t="shared" si="393"/>
        <v>62347664.5</v>
      </c>
      <c r="BH93" s="821">
        <f t="shared" si="393"/>
        <v>2787749.9999999995</v>
      </c>
      <c r="BI93" s="821">
        <f t="shared" si="393"/>
        <v>477900</v>
      </c>
      <c r="BJ93" s="821">
        <f t="shared" si="393"/>
        <v>159300</v>
      </c>
      <c r="BK93" s="821">
        <f t="shared" si="393"/>
        <v>0</v>
      </c>
      <c r="BL93" s="821">
        <f t="shared" si="393"/>
        <v>3424950</v>
      </c>
      <c r="BM93" s="821">
        <f t="shared" si="393"/>
        <v>1274400</v>
      </c>
      <c r="BN93" s="821">
        <f t="shared" si="393"/>
        <v>238950</v>
      </c>
      <c r="BO93" s="821">
        <f t="shared" si="393"/>
        <v>159300</v>
      </c>
      <c r="BP93" s="821">
        <f t="shared" si="393"/>
        <v>0</v>
      </c>
      <c r="BQ93" s="821">
        <f t="shared" si="393"/>
        <v>1672650</v>
      </c>
      <c r="BR93" s="835">
        <f>AF93</f>
        <v>12636305.357142856</v>
      </c>
      <c r="BS93" s="821">
        <f t="shared" ref="BS93:CJ93" si="394">SUM(BS89:BS92)</f>
        <v>1696428.5714285714</v>
      </c>
      <c r="BT93" s="821">
        <f t="shared" si="394"/>
        <v>48703334.142857134</v>
      </c>
      <c r="BU93" s="821">
        <f t="shared" si="394"/>
        <v>46500000</v>
      </c>
      <c r="BV93" s="821">
        <f t="shared" si="394"/>
        <v>0</v>
      </c>
      <c r="BW93" s="821">
        <f t="shared" si="394"/>
        <v>0</v>
      </c>
      <c r="BX93" s="821">
        <f t="shared" si="394"/>
        <v>1672650</v>
      </c>
      <c r="BY93" s="821">
        <f t="shared" si="394"/>
        <v>48172650</v>
      </c>
      <c r="BZ93" s="821">
        <f t="shared" si="394"/>
        <v>3390786.8571428545</v>
      </c>
      <c r="CA93" s="821">
        <f t="shared" si="394"/>
        <v>169539</v>
      </c>
      <c r="CB93" s="821">
        <f t="shared" si="394"/>
        <v>53919850</v>
      </c>
      <c r="CC93" s="821">
        <f t="shared" si="394"/>
        <v>0</v>
      </c>
      <c r="CD93" s="821">
        <f t="shared" si="394"/>
        <v>0</v>
      </c>
      <c r="CE93" s="821">
        <f t="shared" si="394"/>
        <v>53919850</v>
      </c>
      <c r="CF93" s="821">
        <f t="shared" si="394"/>
        <v>0</v>
      </c>
      <c r="CG93" s="1124">
        <f t="shared" si="394"/>
        <v>53919850</v>
      </c>
      <c r="CH93" s="821">
        <f t="shared" si="394"/>
        <v>0</v>
      </c>
      <c r="CI93" s="821">
        <f t="shared" si="394"/>
        <v>0</v>
      </c>
      <c r="CJ93" s="821">
        <f t="shared" si="394"/>
        <v>0</v>
      </c>
      <c r="CK93" s="821"/>
      <c r="CL93" s="821"/>
      <c r="CM93" s="821">
        <f t="shared" ref="CM93:DC93" si="395">SUM(CM89:CM92)</f>
        <v>54</v>
      </c>
      <c r="CN93" s="821">
        <f t="shared" si="395"/>
        <v>29</v>
      </c>
      <c r="CO93" s="821">
        <f t="shared" si="395"/>
        <v>6075</v>
      </c>
      <c r="CP93" s="821">
        <f t="shared" si="395"/>
        <v>0</v>
      </c>
      <c r="CQ93" s="821">
        <f t="shared" si="395"/>
        <v>22</v>
      </c>
      <c r="CR93" s="821">
        <f t="shared" si="395"/>
        <v>0</v>
      </c>
      <c r="CS93" s="821">
        <f t="shared" si="395"/>
        <v>0</v>
      </c>
      <c r="CT93" s="821">
        <f t="shared" si="395"/>
        <v>0</v>
      </c>
      <c r="CU93" s="821">
        <f t="shared" si="395"/>
        <v>0</v>
      </c>
      <c r="CV93" s="821">
        <f t="shared" si="395"/>
        <v>0</v>
      </c>
      <c r="CW93" s="821">
        <f t="shared" si="395"/>
        <v>0</v>
      </c>
      <c r="CX93" s="821">
        <f t="shared" si="395"/>
        <v>0</v>
      </c>
      <c r="CY93" s="821">
        <f t="shared" si="395"/>
        <v>24000000</v>
      </c>
      <c r="CZ93" s="821">
        <f t="shared" si="395"/>
        <v>0</v>
      </c>
      <c r="DA93" s="821">
        <f t="shared" si="395"/>
        <v>0</v>
      </c>
      <c r="DB93" s="821">
        <f t="shared" si="395"/>
        <v>0</v>
      </c>
      <c r="DC93" s="821">
        <f t="shared" si="395"/>
        <v>0</v>
      </c>
      <c r="DD93" s="821"/>
      <c r="DE93" s="821">
        <f>SUM(DE89:DE92)</f>
        <v>0</v>
      </c>
      <c r="DF93" s="821">
        <f>SUM(DF89:DF92)</f>
        <v>0</v>
      </c>
      <c r="DG93" s="821">
        <f>SUM(DG89:DG92)</f>
        <v>0</v>
      </c>
    </row>
    <row r="94" spans="1:111" s="488" customFormat="1" ht="27" customHeight="1">
      <c r="A94" s="1136"/>
      <c r="B94" s="1137"/>
      <c r="C94" s="1138"/>
      <c r="D94" s="1139"/>
      <c r="E94" s="1140"/>
      <c r="F94" s="1141"/>
      <c r="G94" s="1142"/>
      <c r="H94" s="1143"/>
      <c r="I94" s="1143"/>
      <c r="J94" s="1143"/>
      <c r="K94" s="1143"/>
      <c r="L94" s="1144">
        <f>SUM(L15:L92)</f>
        <v>2677</v>
      </c>
      <c r="M94" s="1145">
        <f>SUM(M15:M92)</f>
        <v>14852.470000000007</v>
      </c>
      <c r="N94" s="1145">
        <f>SUM(N15:N92)</f>
        <v>9391.1099999999969</v>
      </c>
      <c r="O94" s="1145">
        <f>SUM(O15:O92)</f>
        <v>560</v>
      </c>
      <c r="P94" s="1145">
        <f>SUM(P15:P92)</f>
        <v>0</v>
      </c>
      <c r="Q94" s="1145">
        <f>SUM(Q15:Q92)</f>
        <v>0</v>
      </c>
      <c r="R94" s="1145">
        <f>SUM(R15:R92)</f>
        <v>0</v>
      </c>
      <c r="S94" s="1145">
        <f>SUM(S15:S92)</f>
        <v>440730000</v>
      </c>
      <c r="T94" s="1145">
        <f>SUM(T15:T92)</f>
        <v>25178571.428571437</v>
      </c>
      <c r="U94" s="1145">
        <f>SUM(U15:U92)</f>
        <v>0</v>
      </c>
      <c r="V94" s="1145">
        <f>SUM(V15:V92)</f>
        <v>0</v>
      </c>
      <c r="W94" s="1145">
        <f>SUM(W15:W92)</f>
        <v>0</v>
      </c>
      <c r="X94" s="1145">
        <f>SUM(X15:X92)</f>
        <v>0</v>
      </c>
      <c r="Y94" s="1145">
        <f>SUM(Y15:Y92)</f>
        <v>0</v>
      </c>
      <c r="Z94" s="1145">
        <f>SUM(Z15:Z92)</f>
        <v>0</v>
      </c>
      <c r="AA94" s="1145">
        <f>SUM(AA15:AA92)</f>
        <v>750938116</v>
      </c>
      <c r="AB94" s="1145">
        <f>SUM(AB15:AB92)</f>
        <v>333000000</v>
      </c>
      <c r="AC94" s="1145">
        <f>SUM(AC15:AC92)</f>
        <v>198000000</v>
      </c>
      <c r="AD94" s="1145">
        <f>SUM(AD15:AD92)</f>
        <v>212747252.74725282</v>
      </c>
      <c r="AE94" s="1145">
        <f>SUM(AE15:AE92)</f>
        <v>401233082.15249991</v>
      </c>
      <c r="AF94" s="1217">
        <f>SUM(AF15:AF92)</f>
        <v>390142869.36107147</v>
      </c>
      <c r="AG94" s="1145">
        <f>SUM(AG15:AG92)</f>
        <v>18500000</v>
      </c>
      <c r="AH94" s="1145">
        <f>SUM(AH15:AH92)</f>
        <v>0</v>
      </c>
      <c r="AI94" s="1145"/>
      <c r="AJ94" s="1145"/>
      <c r="AK94" s="1145"/>
      <c r="AL94" s="1245">
        <f>SUM(AL16:AL91)</f>
        <v>63983332</v>
      </c>
      <c r="AM94" s="1145">
        <f>SUM(AM15:AM92)</f>
        <v>34568776</v>
      </c>
      <c r="AN94" s="1145">
        <f>SUM(AN15:AN92)</f>
        <v>179893025</v>
      </c>
      <c r="AO94" s="1217">
        <f>SUM(AO15:AO92)</f>
        <v>3303816</v>
      </c>
      <c r="AP94" s="1362">
        <f>SUM(AP15:AP92)</f>
        <v>1200</v>
      </c>
      <c r="AQ94" s="1217">
        <f>SUM(AQ15:AQ92)</f>
        <v>19302800</v>
      </c>
      <c r="AR94" s="1145">
        <f>SUM(AR15:AR92)</f>
        <v>0</v>
      </c>
      <c r="AS94" s="1145">
        <f>SUM(AS15:AS92)</f>
        <v>1276000</v>
      </c>
      <c r="AT94" s="1145"/>
      <c r="AU94" s="1145">
        <f>SUM(AU15:AU92)</f>
        <v>19187479</v>
      </c>
      <c r="AV94" s="1145">
        <f>SUM(AV15:AV92)</f>
        <v>0</v>
      </c>
      <c r="AW94" s="1145">
        <f>SUM(AW15:AW92)</f>
        <v>0</v>
      </c>
      <c r="AX94" s="1145">
        <f>SUM(AX15:AX92)</f>
        <v>0</v>
      </c>
      <c r="AY94" s="1145">
        <f>SUM(AY15:AY92)</f>
        <v>900000</v>
      </c>
      <c r="AZ94" s="1145">
        <f>SUM(AZ15:AZ92)</f>
        <v>7035626</v>
      </c>
      <c r="BA94" s="1229">
        <f>SUM(BA15:BA92)</f>
        <v>354000</v>
      </c>
      <c r="BB94" s="1145">
        <f>SUM(BB15:BB92)</f>
        <v>0</v>
      </c>
      <c r="BC94" s="1145">
        <f>SUM(BC15:BC92)</f>
        <v>1200000</v>
      </c>
      <c r="BD94" s="1145">
        <f>SUM(BD15:BD92)</f>
        <v>0</v>
      </c>
      <c r="BE94" s="1145">
        <f>SUM(BE15:BE92)</f>
        <v>8485322</v>
      </c>
      <c r="BF94" s="1145">
        <f>SUM(BF15:BF92)</f>
        <v>3000000</v>
      </c>
      <c r="BG94" s="1145">
        <f>SUM(BG15:BG92)</f>
        <v>1365019775.292074</v>
      </c>
      <c r="BH94" s="1145">
        <f>SUM(BH15:BH92)</f>
        <v>77127749.999999985</v>
      </c>
      <c r="BI94" s="1145">
        <f>SUM(BI15:BI92)</f>
        <v>13221900</v>
      </c>
      <c r="BJ94" s="1145">
        <f>SUM(BJ15:BJ92)</f>
        <v>4407300</v>
      </c>
      <c r="BK94" s="1145">
        <f>SUM(BK15:BK92)</f>
        <v>0</v>
      </c>
      <c r="BL94" s="1145">
        <f>SUM(BL15:BL92)</f>
        <v>94756950</v>
      </c>
      <c r="BM94" s="1145">
        <f>SUM(BM15:BM92)</f>
        <v>35258400</v>
      </c>
      <c r="BN94" s="1145">
        <f>SUM(BN15:BN92)</f>
        <v>6610950</v>
      </c>
      <c r="BO94" s="1145">
        <f>SUM(BO15:BO92)</f>
        <v>4407300</v>
      </c>
      <c r="BP94" s="1145">
        <f>SUM(BP15:BP92)</f>
        <v>0</v>
      </c>
      <c r="BQ94" s="1145">
        <f>SUM(BQ15:BQ92)</f>
        <v>46276650</v>
      </c>
      <c r="BR94" s="1145">
        <f>SUM(BR15:BR92)</f>
        <v>352664431.86107147</v>
      </c>
      <c r="BS94" s="1145">
        <f>SUM(BS15:BS92)</f>
        <v>39612742.857142858</v>
      </c>
      <c r="BT94" s="1145">
        <f>SUM(BT15:BT92)</f>
        <v>766646681.25517869</v>
      </c>
      <c r="BU94" s="1145">
        <f>SUM(BU15:BU92)</f>
        <v>1038500000</v>
      </c>
      <c r="BV94" s="1145">
        <f>SUM(BV15:BV92)</f>
        <v>2</v>
      </c>
      <c r="BW94" s="1145">
        <f>SUM(BW15:BW92)</f>
        <v>12400000</v>
      </c>
      <c r="BX94" s="1145">
        <f>SUM(BX15:BX92)</f>
        <v>39586050</v>
      </c>
      <c r="BY94" s="1145">
        <f>SUM(BY15:BY92)</f>
        <v>1090486050</v>
      </c>
      <c r="BZ94" s="1145">
        <f>SUM(BZ15:BZ92)</f>
        <v>269191979.28571427</v>
      </c>
      <c r="CA94" s="1145">
        <f>SUM(CA15:CA92)</f>
        <v>24541961.528571434</v>
      </c>
      <c r="CB94" s="1145">
        <f>SUM(CB15:CB92)</f>
        <v>1165030421</v>
      </c>
      <c r="CC94" s="1145">
        <f>SUM(CC15:CC92)</f>
        <v>1392856</v>
      </c>
      <c r="CD94" s="1145">
        <f>SUM(CD15:CD92)</f>
        <v>22000000</v>
      </c>
      <c r="CE94" s="1145">
        <f>SUM(CE15:CE92)</f>
        <v>1144423277</v>
      </c>
      <c r="CF94" s="1145">
        <f>SUM(CF15:CF92)</f>
        <v>0</v>
      </c>
      <c r="CG94" s="1146">
        <f>SUM(CG15:CG92)</f>
        <v>1144423277</v>
      </c>
      <c r="CH94" s="1147"/>
      <c r="CI94" s="1148"/>
      <c r="CJ94" s="1138"/>
      <c r="CK94" s="1149"/>
      <c r="CL94" s="1150"/>
      <c r="CM94" s="1143"/>
      <c r="CN94" s="1143"/>
      <c r="CO94" s="1143"/>
      <c r="CP94" s="1151"/>
      <c r="CQ94" s="1152"/>
      <c r="CR94" s="1151"/>
      <c r="CS94" s="1153"/>
      <c r="CT94" s="1153"/>
      <c r="CU94" s="1153"/>
      <c r="CV94" s="1154"/>
      <c r="CW94" s="1154"/>
      <c r="CX94" s="1154"/>
      <c r="CY94" s="1155"/>
      <c r="CZ94" s="1156"/>
      <c r="DA94" s="1157"/>
      <c r="DE94" s="1158"/>
      <c r="DF94" s="1159"/>
      <c r="DG94" s="715"/>
    </row>
    <row r="95" spans="1:111" s="488" customFormat="1" ht="21.75" customHeight="1">
      <c r="G95" s="1160"/>
      <c r="H95" s="1161"/>
      <c r="L95" s="1162" t="e">
        <f>#REF!</f>
        <v>#REF!</v>
      </c>
      <c r="M95" s="1158" t="e">
        <f>#REF!</f>
        <v>#REF!</v>
      </c>
      <c r="N95" s="1158" t="e">
        <f>#REF!</f>
        <v>#REF!</v>
      </c>
      <c r="O95" s="1158" t="e">
        <f>#REF!</f>
        <v>#REF!</v>
      </c>
      <c r="P95" s="1158" t="e">
        <f>#REF!</f>
        <v>#REF!</v>
      </c>
      <c r="Q95" s="1158" t="e">
        <f>#REF!</f>
        <v>#REF!</v>
      </c>
      <c r="R95" s="1158" t="e">
        <f>#REF!</f>
        <v>#REF!</v>
      </c>
      <c r="S95" s="1158" t="e">
        <f>#REF!</f>
        <v>#REF!</v>
      </c>
      <c r="T95" s="1158" t="e">
        <f>#REF!</f>
        <v>#REF!</v>
      </c>
      <c r="U95" s="1158" t="e">
        <f>#REF!</f>
        <v>#REF!</v>
      </c>
      <c r="V95" s="1158" t="e">
        <f>#REF!</f>
        <v>#REF!</v>
      </c>
      <c r="W95" s="1158" t="e">
        <f>#REF!</f>
        <v>#REF!</v>
      </c>
      <c r="X95" s="1158" t="e">
        <f>#REF!</f>
        <v>#REF!</v>
      </c>
      <c r="Y95" s="1158" t="e">
        <f>#REF!</f>
        <v>#REF!</v>
      </c>
      <c r="Z95" s="1158" t="e">
        <f>#REF!</f>
        <v>#REF!</v>
      </c>
      <c r="AA95" s="1158" t="e">
        <f>#REF!</f>
        <v>#REF!</v>
      </c>
      <c r="AB95" s="1158" t="e">
        <f>#REF!</f>
        <v>#REF!</v>
      </c>
      <c r="AC95" s="1158" t="e">
        <f>#REF!</f>
        <v>#REF!</v>
      </c>
      <c r="AD95" s="1158" t="e">
        <f>#REF!</f>
        <v>#REF!</v>
      </c>
      <c r="AE95" s="1158" t="e">
        <f>#REF!</f>
        <v>#REF!</v>
      </c>
      <c r="AF95" s="1218" t="e">
        <f>#REF!</f>
        <v>#REF!</v>
      </c>
      <c r="AG95" s="1158" t="e">
        <f>#REF!</f>
        <v>#REF!</v>
      </c>
      <c r="AH95" s="1158" t="e">
        <f>#REF!</f>
        <v>#REF!</v>
      </c>
      <c r="AI95" s="1158"/>
      <c r="AJ95" s="1158"/>
      <c r="AK95" s="1158"/>
      <c r="AL95" s="1158" t="e">
        <f>#REF!</f>
        <v>#REF!</v>
      </c>
      <c r="AM95" s="1158" t="e">
        <f>#REF!</f>
        <v>#REF!</v>
      </c>
      <c r="AN95" s="1158" t="e">
        <f>#REF!</f>
        <v>#REF!</v>
      </c>
      <c r="AO95" s="1218" t="e">
        <f>#REF!</f>
        <v>#REF!</v>
      </c>
      <c r="AP95" s="1363" t="e">
        <f>#REF!</f>
        <v>#REF!</v>
      </c>
      <c r="AQ95" s="1218" t="e">
        <f>#REF!</f>
        <v>#REF!</v>
      </c>
      <c r="AR95" s="1158" t="e">
        <f>#REF!</f>
        <v>#REF!</v>
      </c>
      <c r="AS95" s="1158"/>
      <c r="AT95" s="1158"/>
      <c r="AU95" s="1158"/>
      <c r="AV95" s="1158" t="e">
        <f>#REF!</f>
        <v>#REF!</v>
      </c>
      <c r="AW95" s="1158" t="e">
        <f>#REF!</f>
        <v>#REF!</v>
      </c>
      <c r="AX95" s="1158" t="e">
        <f>#REF!</f>
        <v>#REF!</v>
      </c>
      <c r="AY95" s="1158" t="e">
        <f>#REF!</f>
        <v>#REF!</v>
      </c>
      <c r="AZ95" s="1158" t="e">
        <f>#REF!</f>
        <v>#REF!</v>
      </c>
      <c r="BA95" s="1230" t="e">
        <f>#REF!</f>
        <v>#REF!</v>
      </c>
      <c r="BB95" s="1158" t="e">
        <f>#REF!</f>
        <v>#REF!</v>
      </c>
      <c r="BC95" s="1158" t="e">
        <f>#REF!</f>
        <v>#REF!</v>
      </c>
      <c r="BD95" s="1158" t="e">
        <f>#REF!</f>
        <v>#REF!</v>
      </c>
      <c r="BE95" s="1158" t="e">
        <f>#REF!</f>
        <v>#REF!</v>
      </c>
      <c r="BF95" s="1158" t="e">
        <f>#REF!</f>
        <v>#REF!</v>
      </c>
      <c r="BG95" s="1158" t="e">
        <f>#REF!</f>
        <v>#REF!</v>
      </c>
      <c r="BH95" s="1158" t="e">
        <f>#REF!</f>
        <v>#REF!</v>
      </c>
      <c r="BI95" s="1158" t="e">
        <f>#REF!</f>
        <v>#REF!</v>
      </c>
      <c r="BJ95" s="1158" t="e">
        <f>#REF!</f>
        <v>#REF!</v>
      </c>
      <c r="BK95" s="1158" t="e">
        <f>#REF!</f>
        <v>#REF!</v>
      </c>
      <c r="BL95" s="1158" t="e">
        <f>#REF!</f>
        <v>#REF!</v>
      </c>
      <c r="BM95" s="1158" t="e">
        <f>#REF!</f>
        <v>#REF!</v>
      </c>
      <c r="BN95" s="1158" t="e">
        <f>#REF!</f>
        <v>#REF!</v>
      </c>
      <c r="BO95" s="1158" t="e">
        <f>#REF!</f>
        <v>#REF!</v>
      </c>
      <c r="BP95" s="1158" t="e">
        <f>#REF!</f>
        <v>#REF!</v>
      </c>
      <c r="BQ95" s="1158" t="e">
        <f>#REF!</f>
        <v>#REF!</v>
      </c>
      <c r="BR95" s="835" t="e">
        <f>AF95</f>
        <v>#REF!</v>
      </c>
      <c r="BS95" s="1158" t="e">
        <f>#REF!</f>
        <v>#REF!</v>
      </c>
      <c r="BT95" s="1158" t="e">
        <f>#REF!</f>
        <v>#REF!</v>
      </c>
      <c r="BU95" s="1158" t="e">
        <f>#REF!</f>
        <v>#REF!</v>
      </c>
      <c r="BV95" s="1158" t="e">
        <f>#REF!</f>
        <v>#REF!</v>
      </c>
      <c r="BW95" s="1158" t="e">
        <f>#REF!</f>
        <v>#REF!</v>
      </c>
      <c r="BX95" s="1158" t="e">
        <f>#REF!</f>
        <v>#REF!</v>
      </c>
      <c r="BY95" s="1158" t="e">
        <f>#REF!</f>
        <v>#REF!</v>
      </c>
      <c r="BZ95" s="1158" t="e">
        <f>#REF!</f>
        <v>#REF!</v>
      </c>
      <c r="CA95" s="1158" t="e">
        <f>#REF!</f>
        <v>#REF!</v>
      </c>
      <c r="CB95" s="1158" t="e">
        <f>#REF!</f>
        <v>#REF!</v>
      </c>
      <c r="CC95" s="1158" t="e">
        <f>#REF!</f>
        <v>#REF!</v>
      </c>
      <c r="CD95" s="1158" t="e">
        <f>#REF!</f>
        <v>#REF!</v>
      </c>
      <c r="CE95" s="1158" t="e">
        <f>#REF!</f>
        <v>#REF!</v>
      </c>
      <c r="CF95" s="1158" t="e">
        <f>#REF!</f>
        <v>#REF!</v>
      </c>
      <c r="CG95" s="1163" t="e">
        <f>#REF!</f>
        <v>#REF!</v>
      </c>
      <c r="CI95" s="1138"/>
      <c r="CK95" s="1164"/>
      <c r="DE95" s="1158"/>
      <c r="DF95" s="1159"/>
      <c r="DG95" s="715"/>
    </row>
    <row r="96" spans="1:111" s="488" customFormat="1" ht="15.75" customHeight="1">
      <c r="G96" s="1160"/>
      <c r="H96" s="1161"/>
      <c r="L96" s="1165" t="e">
        <f>L95-#REF!</f>
        <v>#REF!</v>
      </c>
      <c r="M96" s="1166" t="e">
        <f>M95-#REF!</f>
        <v>#REF!</v>
      </c>
      <c r="N96" s="1166" t="e">
        <f>N95-#REF!</f>
        <v>#REF!</v>
      </c>
      <c r="O96" s="1166" t="e">
        <f>O95-#REF!</f>
        <v>#REF!</v>
      </c>
      <c r="P96" s="1166" t="e">
        <f>P95-#REF!</f>
        <v>#REF!</v>
      </c>
      <c r="Q96" s="1166" t="e">
        <f>Q95-#REF!</f>
        <v>#REF!</v>
      </c>
      <c r="R96" s="1166" t="e">
        <f>R95-#REF!</f>
        <v>#REF!</v>
      </c>
      <c r="S96" s="1166" t="e">
        <f>S95-#REF!</f>
        <v>#REF!</v>
      </c>
      <c r="T96" s="1166" t="e">
        <f>T95-#REF!</f>
        <v>#REF!</v>
      </c>
      <c r="U96" s="1166" t="e">
        <f>U95-#REF!</f>
        <v>#REF!</v>
      </c>
      <c r="V96" s="1166" t="e">
        <f>V95-#REF!</f>
        <v>#REF!</v>
      </c>
      <c r="W96" s="1166" t="e">
        <f>W95-#REF!</f>
        <v>#REF!</v>
      </c>
      <c r="X96" s="1166" t="e">
        <f>X95-#REF!</f>
        <v>#REF!</v>
      </c>
      <c r="Y96" s="1166" t="e">
        <f>Y95-#REF!</f>
        <v>#REF!</v>
      </c>
      <c r="Z96" s="1166" t="e">
        <f>Z95-#REF!</f>
        <v>#REF!</v>
      </c>
      <c r="AA96" s="1166" t="e">
        <f>AA95-#REF!</f>
        <v>#REF!</v>
      </c>
      <c r="AB96" s="1166" t="e">
        <f>AB95-#REF!</f>
        <v>#REF!</v>
      </c>
      <c r="AC96" s="1166" t="e">
        <f>AC95-#REF!</f>
        <v>#REF!</v>
      </c>
      <c r="AD96" s="1166" t="e">
        <f>AD95-#REF!</f>
        <v>#REF!</v>
      </c>
      <c r="AE96" s="1166" t="e">
        <f>AE95-#REF!</f>
        <v>#REF!</v>
      </c>
      <c r="AF96" s="1212" t="e">
        <f>AF95-#REF!</f>
        <v>#REF!</v>
      </c>
      <c r="AG96" s="1166" t="e">
        <f>AG95-#REF!</f>
        <v>#REF!</v>
      </c>
      <c r="AH96" s="1166" t="e">
        <f>AH95-#REF!</f>
        <v>#REF!</v>
      </c>
      <c r="AI96" s="1166"/>
      <c r="AJ96" s="1166"/>
      <c r="AK96" s="1166"/>
      <c r="AL96" s="1166" t="e">
        <f>AL95-#REF!</f>
        <v>#REF!</v>
      </c>
      <c r="AM96" s="1166" t="e">
        <f>AM95-#REF!</f>
        <v>#REF!</v>
      </c>
      <c r="AN96" s="1166" t="e">
        <f>AN95-#REF!</f>
        <v>#REF!</v>
      </c>
      <c r="AO96" s="1212" t="e">
        <f>AO95-#REF!</f>
        <v>#REF!</v>
      </c>
      <c r="AP96" s="1364" t="e">
        <f>AP95-#REF!</f>
        <v>#REF!</v>
      </c>
      <c r="AQ96" s="1212" t="e">
        <f>AQ95-#REF!</f>
        <v>#REF!</v>
      </c>
      <c r="AR96" s="1166" t="e">
        <f>AR95-#REF!</f>
        <v>#REF!</v>
      </c>
      <c r="AS96" s="1166"/>
      <c r="AT96" s="1166"/>
      <c r="AU96" s="1166"/>
      <c r="AV96" s="1166" t="e">
        <f>AV95-#REF!</f>
        <v>#REF!</v>
      </c>
      <c r="AW96" s="1166" t="e">
        <f>AW95-#REF!</f>
        <v>#REF!</v>
      </c>
      <c r="AX96" s="1166" t="e">
        <f>AX95-#REF!</f>
        <v>#REF!</v>
      </c>
      <c r="AY96" s="1166" t="e">
        <f>AY95-#REF!</f>
        <v>#REF!</v>
      </c>
      <c r="AZ96" s="1166" t="e">
        <f>AZ95-#REF!</f>
        <v>#REF!</v>
      </c>
      <c r="BA96" s="1171" t="e">
        <f>BA95-#REF!</f>
        <v>#REF!</v>
      </c>
      <c r="BB96" s="1166" t="e">
        <f>BB95-#REF!</f>
        <v>#REF!</v>
      </c>
      <c r="BC96" s="1166" t="e">
        <f>BC95-#REF!</f>
        <v>#REF!</v>
      </c>
      <c r="BD96" s="1166" t="e">
        <f>BD95-#REF!</f>
        <v>#REF!</v>
      </c>
      <c r="BE96" s="1166" t="e">
        <f>BE95-#REF!</f>
        <v>#REF!</v>
      </c>
      <c r="BF96" s="1166" t="e">
        <f>BF95-#REF!</f>
        <v>#REF!</v>
      </c>
      <c r="BG96" s="1166" t="e">
        <f>BG95-#REF!</f>
        <v>#REF!</v>
      </c>
      <c r="BH96" s="1166" t="e">
        <f>BH95-#REF!</f>
        <v>#REF!</v>
      </c>
      <c r="BI96" s="1166" t="e">
        <f>BI95-#REF!</f>
        <v>#REF!</v>
      </c>
      <c r="BJ96" s="1166" t="e">
        <f>BJ95-#REF!</f>
        <v>#REF!</v>
      </c>
      <c r="BK96" s="1166" t="e">
        <f>BK95-#REF!</f>
        <v>#REF!</v>
      </c>
      <c r="BL96" s="1166" t="e">
        <f>BL95-#REF!</f>
        <v>#REF!</v>
      </c>
      <c r="BM96" s="1166" t="e">
        <f>BM95-#REF!</f>
        <v>#REF!</v>
      </c>
      <c r="BN96" s="1166" t="e">
        <f>BN95-#REF!</f>
        <v>#REF!</v>
      </c>
      <c r="BO96" s="1166" t="e">
        <f>BO95-#REF!</f>
        <v>#REF!</v>
      </c>
      <c r="BP96" s="1166" t="e">
        <f>BP95-#REF!</f>
        <v>#REF!</v>
      </c>
      <c r="BQ96" s="1166" t="e">
        <f>BQ95-#REF!</f>
        <v>#REF!</v>
      </c>
      <c r="BR96" s="835" t="e">
        <f>AF96</f>
        <v>#REF!</v>
      </c>
      <c r="BS96" s="1166" t="e">
        <f>BS95-#REF!</f>
        <v>#REF!</v>
      </c>
      <c r="BT96" s="1166" t="e">
        <f>BT95-#REF!</f>
        <v>#REF!</v>
      </c>
      <c r="BU96" s="1166" t="e">
        <f>BU95-#REF!</f>
        <v>#REF!</v>
      </c>
      <c r="BV96" s="1166" t="e">
        <f>BV95-#REF!</f>
        <v>#REF!</v>
      </c>
      <c r="BW96" s="1166" t="e">
        <f>BW95-#REF!</f>
        <v>#REF!</v>
      </c>
      <c r="BX96" s="1166" t="e">
        <f>BX95-#REF!</f>
        <v>#REF!</v>
      </c>
      <c r="BY96" s="1166" t="e">
        <f>BY95-#REF!</f>
        <v>#REF!</v>
      </c>
      <c r="BZ96" s="1166" t="e">
        <f>BZ95-#REF!</f>
        <v>#REF!</v>
      </c>
      <c r="CA96" s="1166" t="e">
        <f>CA95-#REF!</f>
        <v>#REF!</v>
      </c>
      <c r="CB96" s="1166" t="e">
        <f>CB95-#REF!</f>
        <v>#REF!</v>
      </c>
      <c r="CC96" s="1166" t="e">
        <f>CC95-#REF!</f>
        <v>#REF!</v>
      </c>
      <c r="CD96" s="1166" t="e">
        <f>CD95-#REF!</f>
        <v>#REF!</v>
      </c>
      <c r="CE96" s="1166" t="e">
        <f>CE95-#REF!</f>
        <v>#REF!</v>
      </c>
      <c r="CF96" s="1166" t="e">
        <f>CF95-#REF!</f>
        <v>#REF!</v>
      </c>
      <c r="CG96" s="1163" t="e">
        <f>CG95-#REF!</f>
        <v>#REF!</v>
      </c>
      <c r="CI96" s="1138"/>
      <c r="CK96" s="1164"/>
      <c r="DE96" s="1158"/>
      <c r="DF96" s="1159"/>
      <c r="DG96" s="715"/>
    </row>
    <row r="97" spans="7:110" s="488" customFormat="1" ht="15.75" customHeight="1">
      <c r="G97" s="1160"/>
      <c r="H97" s="1161"/>
      <c r="L97" s="493"/>
      <c r="M97" s="483"/>
      <c r="N97" s="483"/>
      <c r="AF97" s="1212"/>
      <c r="AO97" s="1212"/>
      <c r="AP97" s="1364"/>
      <c r="AQ97" s="1212"/>
      <c r="BR97" s="835">
        <f>AF97</f>
        <v>0</v>
      </c>
      <c r="CB97" s="1167"/>
      <c r="CG97" s="1163"/>
      <c r="CI97" s="1138"/>
      <c r="CJ97" s="1168" t="e">
        <f>#REF!+#REF!+#REF!+#REF!+#REF!+CJ33+CJ31+CJ40+#REF!</f>
        <v>#REF!</v>
      </c>
      <c r="CK97" s="483"/>
      <c r="DE97" s="1158"/>
      <c r="DF97" s="1159"/>
    </row>
    <row r="98" spans="7:110" s="488" customFormat="1" ht="15.75" customHeight="1">
      <c r="G98" s="1160"/>
      <c r="H98" s="1161"/>
      <c r="L98" s="493"/>
      <c r="M98" s="483"/>
      <c r="N98" s="483"/>
      <c r="AF98" s="1212"/>
      <c r="AL98" s="1246"/>
      <c r="AO98" s="1212"/>
      <c r="AP98" s="1364"/>
      <c r="AQ98" s="1212"/>
      <c r="BA98" s="1171"/>
      <c r="CG98" s="1163"/>
      <c r="CI98" s="1138"/>
      <c r="CJ98" s="494"/>
      <c r="CK98" s="483"/>
      <c r="DE98" s="1158"/>
      <c r="DF98" s="1159"/>
    </row>
    <row r="99" spans="7:110" s="488" customFormat="1" ht="15.75" customHeight="1">
      <c r="G99" s="1160"/>
      <c r="H99" s="1161"/>
      <c r="L99" s="493"/>
      <c r="M99" s="483"/>
      <c r="N99" s="483"/>
      <c r="AF99" s="1212"/>
      <c r="AL99" s="1246"/>
      <c r="AO99" s="1212"/>
      <c r="AP99" s="1364"/>
      <c r="AQ99" s="1212"/>
      <c r="BA99" s="1171"/>
      <c r="CG99" s="1163"/>
      <c r="CI99" s="1138"/>
      <c r="CJ99" s="494"/>
      <c r="CK99" s="483"/>
      <c r="DE99" s="1158"/>
      <c r="DF99" s="1159"/>
    </row>
    <row r="100" spans="7:110" s="488" customFormat="1" ht="15.75" customHeight="1">
      <c r="G100" s="1160"/>
      <c r="H100" s="1161"/>
      <c r="L100" s="493"/>
      <c r="M100" s="483"/>
      <c r="N100" s="483"/>
      <c r="AF100" s="1212"/>
      <c r="AL100" s="1246"/>
      <c r="AO100" s="1212"/>
      <c r="AP100" s="1364"/>
      <c r="AQ100" s="1212"/>
      <c r="BA100" s="1171"/>
      <c r="CG100" s="1163"/>
      <c r="CH100" s="1169"/>
      <c r="CI100" s="1138"/>
      <c r="CJ100" s="494"/>
      <c r="CK100" s="483"/>
      <c r="DE100" s="1158"/>
      <c r="DF100" s="1159"/>
    </row>
    <row r="101" spans="7:110" s="488" customFormat="1" ht="15.75" customHeight="1">
      <c r="G101" s="1160"/>
      <c r="H101" s="1161"/>
      <c r="L101" s="493"/>
      <c r="M101" s="483"/>
      <c r="N101" s="483"/>
      <c r="AF101" s="1212"/>
      <c r="AL101" s="1246"/>
      <c r="AO101" s="1212"/>
      <c r="AP101" s="1364"/>
      <c r="AQ101" s="1212"/>
      <c r="AZ101" s="1170">
        <v>696428</v>
      </c>
      <c r="BA101" s="1171"/>
      <c r="CG101" s="1163"/>
      <c r="CI101" s="1138"/>
      <c r="CJ101" s="494"/>
      <c r="CK101" s="483"/>
      <c r="DE101" s="1158"/>
      <c r="DF101" s="1159"/>
    </row>
    <row r="102" spans="7:110" s="488" customFormat="1" ht="15.75" customHeight="1">
      <c r="G102" s="1160"/>
      <c r="H102" s="1161"/>
      <c r="L102" s="493"/>
      <c r="M102" s="483"/>
      <c r="N102" s="483"/>
      <c r="AF102" s="1212"/>
      <c r="AL102" s="1246"/>
      <c r="AO102" s="1212"/>
      <c r="AP102" s="1364"/>
      <c r="AQ102" s="1212"/>
      <c r="AZ102" s="1170">
        <v>214286</v>
      </c>
      <c r="BA102" s="1171"/>
      <c r="CG102" s="1163"/>
      <c r="CJ102" s="494"/>
      <c r="CK102" s="483"/>
      <c r="DE102" s="1158"/>
      <c r="DF102" s="1159"/>
    </row>
    <row r="103" spans="7:110" s="488" customFormat="1" ht="15.75" customHeight="1">
      <c r="G103" s="1160"/>
      <c r="H103" s="1161"/>
      <c r="L103" s="493"/>
      <c r="M103" s="483"/>
      <c r="N103" s="483"/>
      <c r="AF103" s="1212"/>
      <c r="AL103" s="1246"/>
      <c r="AO103" s="1212"/>
      <c r="AP103" s="1364"/>
      <c r="AQ103" s="1212"/>
      <c r="BA103" s="1171"/>
      <c r="CG103" s="1163"/>
      <c r="CJ103" s="494"/>
      <c r="CK103" s="483"/>
      <c r="CT103" s="1171"/>
      <c r="DE103" s="1158"/>
      <c r="DF103" s="1159"/>
    </row>
    <row r="104" spans="7:110" s="488" customFormat="1" ht="15.75" customHeight="1">
      <c r="G104" s="1160"/>
      <c r="H104" s="1161"/>
      <c r="L104" s="493"/>
      <c r="M104" s="483"/>
      <c r="N104" s="483"/>
      <c r="AF104" s="1212"/>
      <c r="AL104" s="1246"/>
      <c r="AO104" s="1212"/>
      <c r="AP104" s="1364"/>
      <c r="AQ104" s="1212"/>
      <c r="BA104" s="1171"/>
      <c r="CG104" s="1163"/>
      <c r="CJ104" s="494"/>
      <c r="CK104" s="483"/>
      <c r="CT104" s="1171"/>
      <c r="DE104" s="1158"/>
      <c r="DF104" s="1159"/>
    </row>
    <row r="105" spans="7:110" s="488" customFormat="1" ht="15.75" customHeight="1">
      <c r="G105" s="1160"/>
      <c r="H105" s="1161"/>
      <c r="L105" s="493"/>
      <c r="M105" s="483"/>
      <c r="N105" s="483"/>
      <c r="AF105" s="1212"/>
      <c r="AL105" s="1246"/>
      <c r="AO105" s="1212"/>
      <c r="AP105" s="1364"/>
      <c r="AQ105" s="1212"/>
      <c r="BA105" s="1171"/>
      <c r="CG105" s="1163"/>
      <c r="CJ105" s="494"/>
      <c r="CK105" s="483"/>
      <c r="CT105" s="1171"/>
      <c r="DE105" s="1158"/>
      <c r="DF105" s="1159"/>
    </row>
    <row r="106" spans="7:110" s="488" customFormat="1" ht="15.75" customHeight="1">
      <c r="G106" s="1160"/>
      <c r="H106" s="1161"/>
      <c r="L106" s="493"/>
      <c r="M106" s="483"/>
      <c r="N106" s="483"/>
      <c r="AF106" s="1212"/>
      <c r="AL106" s="1246"/>
      <c r="AO106" s="1212"/>
      <c r="AP106" s="1364"/>
      <c r="AQ106" s="1212"/>
      <c r="BA106" s="1171"/>
      <c r="CG106" s="1163"/>
      <c r="CJ106" s="494"/>
      <c r="CK106" s="483"/>
      <c r="CT106" s="1171"/>
      <c r="DE106" s="1158"/>
      <c r="DF106" s="1159"/>
    </row>
    <row r="107" spans="7:110" s="488" customFormat="1" ht="15.75" customHeight="1">
      <c r="G107" s="1160"/>
      <c r="H107" s="1161"/>
      <c r="L107" s="493"/>
      <c r="M107" s="483"/>
      <c r="N107" s="483"/>
      <c r="AF107" s="1212"/>
      <c r="AL107" s="1246"/>
      <c r="AO107" s="1212"/>
      <c r="AP107" s="1364"/>
      <c r="AQ107" s="1212"/>
      <c r="BA107" s="1171"/>
      <c r="CG107" s="1163"/>
      <c r="CJ107" s="494"/>
      <c r="CK107" s="483"/>
      <c r="CT107" s="1171"/>
      <c r="DE107" s="1158"/>
      <c r="DF107" s="1159"/>
    </row>
    <row r="108" spans="7:110" s="488" customFormat="1" ht="15.75" customHeight="1">
      <c r="G108" s="1160"/>
      <c r="H108" s="1161"/>
      <c r="L108" s="493"/>
      <c r="M108" s="483"/>
      <c r="N108" s="483"/>
      <c r="AF108" s="1212"/>
      <c r="AL108" s="1246"/>
      <c r="AO108" s="1212"/>
      <c r="AP108" s="1364"/>
      <c r="AQ108" s="1212"/>
      <c r="BA108" s="1171"/>
      <c r="CG108" s="1163"/>
      <c r="CJ108" s="494"/>
      <c r="CK108" s="483"/>
      <c r="CT108" s="1171"/>
      <c r="DE108" s="1158"/>
      <c r="DF108" s="1159"/>
    </row>
    <row r="109" spans="7:110" s="488" customFormat="1" ht="15.75" customHeight="1">
      <c r="G109" s="1160"/>
      <c r="H109" s="1161"/>
      <c r="L109" s="493"/>
      <c r="M109" s="483"/>
      <c r="N109" s="483"/>
      <c r="AF109" s="1212"/>
      <c r="AL109" s="1246"/>
      <c r="AO109" s="1212"/>
      <c r="AP109" s="1364"/>
      <c r="AQ109" s="1212"/>
      <c r="BA109" s="1171"/>
      <c r="CG109" s="1163">
        <v>910714</v>
      </c>
      <c r="CJ109" s="494"/>
      <c r="CK109" s="483"/>
      <c r="CT109" s="1171"/>
      <c r="DE109" s="1158"/>
      <c r="DF109" s="1159"/>
    </row>
    <row r="110" spans="7:110" s="488" customFormat="1" ht="15.75" customHeight="1">
      <c r="G110" s="1160"/>
      <c r="H110" s="1161"/>
      <c r="L110" s="493"/>
      <c r="M110" s="483"/>
      <c r="N110" s="483"/>
      <c r="AF110" s="1212"/>
      <c r="AL110" s="1246"/>
      <c r="AO110" s="1212"/>
      <c r="AP110" s="1364"/>
      <c r="AQ110" s="1212"/>
      <c r="BA110" s="1171"/>
      <c r="CG110" s="1163"/>
      <c r="CJ110" s="494"/>
      <c r="CK110" s="483"/>
      <c r="CT110" s="1171"/>
      <c r="DE110" s="1158"/>
      <c r="DF110" s="1159"/>
    </row>
    <row r="111" spans="7:110" s="488" customFormat="1" ht="15.75" customHeight="1">
      <c r="G111" s="1160"/>
      <c r="H111" s="1161"/>
      <c r="L111" s="493"/>
      <c r="M111" s="483"/>
      <c r="N111" s="483"/>
      <c r="AF111" s="1212"/>
      <c r="AL111" s="1246"/>
      <c r="AO111" s="1212"/>
      <c r="AP111" s="1364"/>
      <c r="AQ111" s="1212"/>
      <c r="BA111" s="1171"/>
      <c r="CG111" s="1163">
        <f>CG103+CG104-CG109</f>
        <v>-910714</v>
      </c>
      <c r="CI111" s="1138"/>
      <c r="CJ111" s="494"/>
      <c r="CK111" s="483"/>
      <c r="DE111" s="1158"/>
      <c r="DF111" s="1159"/>
    </row>
    <row r="112" spans="7:110" s="488" customFormat="1" ht="15.75" customHeight="1">
      <c r="G112" s="1160"/>
      <c r="H112" s="1161"/>
      <c r="L112" s="493"/>
      <c r="M112" s="483"/>
      <c r="N112" s="483"/>
      <c r="AF112" s="1212"/>
      <c r="AL112" s="1246"/>
      <c r="AO112" s="1212"/>
      <c r="AP112" s="1364"/>
      <c r="AQ112" s="1212"/>
      <c r="BA112" s="1171"/>
      <c r="CG112" s="1163"/>
      <c r="CI112" s="1138"/>
      <c r="CJ112" s="494"/>
      <c r="CK112" s="483"/>
      <c r="DE112" s="1158"/>
      <c r="DF112" s="1159"/>
    </row>
    <row r="113" spans="7:110" s="488" customFormat="1" ht="15.75" customHeight="1">
      <c r="G113" s="1160"/>
      <c r="H113" s="1161"/>
      <c r="L113" s="493"/>
      <c r="M113" s="483"/>
      <c r="N113" s="483"/>
      <c r="AF113" s="1212"/>
      <c r="AL113" s="1246"/>
      <c r="AO113" s="1212"/>
      <c r="AP113" s="1364"/>
      <c r="AQ113" s="1212"/>
      <c r="BA113" s="1171"/>
      <c r="CG113" s="1163"/>
      <c r="CI113" s="1138"/>
      <c r="CJ113" s="494"/>
      <c r="CK113" s="483"/>
      <c r="DE113" s="1158"/>
      <c r="DF113" s="1159"/>
    </row>
    <row r="114" spans="7:110" s="488" customFormat="1" ht="15.75" customHeight="1">
      <c r="G114" s="1160"/>
      <c r="H114" s="1161"/>
      <c r="L114" s="493"/>
      <c r="M114" s="483"/>
      <c r="N114" s="483"/>
      <c r="AF114" s="1212"/>
      <c r="AL114" s="1246"/>
      <c r="AO114" s="1212"/>
      <c r="AP114" s="1364"/>
      <c r="AQ114" s="1212"/>
      <c r="BA114" s="1171"/>
      <c r="CG114" s="1163"/>
      <c r="CI114" s="1138"/>
      <c r="CJ114" s="494"/>
      <c r="CK114" s="483"/>
      <c r="DE114" s="1158"/>
      <c r="DF114" s="1159"/>
    </row>
    <row r="115" spans="7:110" s="488" customFormat="1" ht="15.75" customHeight="1">
      <c r="G115" s="1160"/>
      <c r="H115" s="1161"/>
      <c r="L115" s="493"/>
      <c r="M115" s="483"/>
      <c r="N115" s="483"/>
      <c r="AF115" s="1212"/>
      <c r="AL115" s="1246"/>
      <c r="AO115" s="1212"/>
      <c r="AP115" s="1364"/>
      <c r="AQ115" s="1212"/>
      <c r="BA115" s="1171"/>
      <c r="CG115" s="1163"/>
      <c r="CI115" s="1138"/>
      <c r="CJ115" s="494"/>
      <c r="CK115" s="483"/>
      <c r="DE115" s="1158"/>
      <c r="DF115" s="1159"/>
    </row>
    <row r="116" spans="7:110" s="488" customFormat="1" ht="15.75" customHeight="1">
      <c r="G116" s="1160"/>
      <c r="H116" s="1161"/>
      <c r="L116" s="493"/>
      <c r="M116" s="483"/>
      <c r="N116" s="483"/>
      <c r="AF116" s="1212"/>
      <c r="AL116" s="1246"/>
      <c r="AO116" s="1212"/>
      <c r="AP116" s="1364"/>
      <c r="AQ116" s="1212"/>
      <c r="BA116" s="1171"/>
      <c r="CG116" s="1163"/>
      <c r="CI116" s="1138"/>
      <c r="CJ116" s="494"/>
      <c r="CK116" s="483"/>
      <c r="DE116" s="1158"/>
      <c r="DF116" s="1159"/>
    </row>
    <row r="117" spans="7:110" s="488" customFormat="1" ht="15.75" customHeight="1">
      <c r="G117" s="1160"/>
      <c r="H117" s="1161"/>
      <c r="L117" s="493"/>
      <c r="M117" s="483"/>
      <c r="N117" s="483"/>
      <c r="AF117" s="1212"/>
      <c r="AL117" s="1246"/>
      <c r="AO117" s="1212"/>
      <c r="AP117" s="1364"/>
      <c r="AQ117" s="1212"/>
      <c r="BA117" s="1171"/>
      <c r="CG117" s="1163"/>
      <c r="CI117" s="1138"/>
      <c r="CJ117" s="494"/>
      <c r="CK117" s="483"/>
      <c r="DE117" s="1158"/>
      <c r="DF117" s="1159"/>
    </row>
    <row r="118" spans="7:110" s="488" customFormat="1" ht="15.75" customHeight="1">
      <c r="G118" s="1160"/>
      <c r="H118" s="1161"/>
      <c r="L118" s="493"/>
      <c r="M118" s="483"/>
      <c r="N118" s="483"/>
      <c r="AF118" s="1212"/>
      <c r="AL118" s="1246"/>
      <c r="AO118" s="1212"/>
      <c r="AP118" s="1364"/>
      <c r="AQ118" s="1212"/>
      <c r="BA118" s="1171"/>
      <c r="CG118" s="1163"/>
      <c r="CI118" s="1138"/>
      <c r="CJ118" s="494"/>
      <c r="CK118" s="483"/>
      <c r="DE118" s="1158"/>
      <c r="DF118" s="1159"/>
    </row>
    <row r="119" spans="7:110" s="488" customFormat="1" ht="15.75" customHeight="1">
      <c r="G119" s="1160"/>
      <c r="H119" s="1161"/>
      <c r="L119" s="493"/>
      <c r="M119" s="483"/>
      <c r="N119" s="483"/>
      <c r="AF119" s="1212"/>
      <c r="AL119" s="1246"/>
      <c r="AO119" s="1212"/>
      <c r="AP119" s="1364"/>
      <c r="AQ119" s="1212"/>
      <c r="BA119" s="1171"/>
      <c r="CG119" s="1163"/>
      <c r="CI119" s="1138"/>
      <c r="CJ119" s="494"/>
      <c r="CK119" s="483"/>
      <c r="DE119" s="1158"/>
      <c r="DF119" s="1159"/>
    </row>
    <row r="120" spans="7:110" s="488" customFormat="1" ht="15.75" customHeight="1">
      <c r="G120" s="1160"/>
      <c r="H120" s="1161"/>
      <c r="L120" s="493"/>
      <c r="M120" s="483"/>
      <c r="N120" s="483"/>
      <c r="AF120" s="1212"/>
      <c r="AL120" s="1246"/>
      <c r="AO120" s="1212"/>
      <c r="AP120" s="1364"/>
      <c r="AQ120" s="1212"/>
      <c r="BA120" s="1171"/>
      <c r="CG120" s="1163"/>
      <c r="CI120" s="1138"/>
      <c r="CJ120" s="494"/>
      <c r="CK120" s="483"/>
      <c r="DE120" s="1158"/>
      <c r="DF120" s="1159"/>
    </row>
    <row r="121" spans="7:110" s="488" customFormat="1" ht="15.75" customHeight="1">
      <c r="G121" s="1160"/>
      <c r="H121" s="1161"/>
      <c r="L121" s="493"/>
      <c r="M121" s="483"/>
      <c r="N121" s="483"/>
      <c r="AF121" s="1212"/>
      <c r="AL121" s="1246"/>
      <c r="AO121" s="1212"/>
      <c r="AP121" s="1364"/>
      <c r="AQ121" s="1212"/>
      <c r="BA121" s="1171"/>
      <c r="CG121" s="1163"/>
      <c r="CI121" s="1138"/>
      <c r="CJ121" s="494"/>
      <c r="CK121" s="483"/>
      <c r="DE121" s="1158"/>
      <c r="DF121" s="1159"/>
    </row>
    <row r="122" spans="7:110" s="488" customFormat="1" ht="15.75" customHeight="1">
      <c r="G122" s="1160"/>
      <c r="H122" s="1161"/>
      <c r="L122" s="493"/>
      <c r="M122" s="483"/>
      <c r="N122" s="483"/>
      <c r="AF122" s="1212"/>
      <c r="AL122" s="1246"/>
      <c r="AO122" s="1212"/>
      <c r="AP122" s="1364"/>
      <c r="AQ122" s="1212"/>
      <c r="BA122" s="1171"/>
      <c r="CG122" s="1163"/>
      <c r="CI122" s="1138"/>
      <c r="CJ122" s="494"/>
      <c r="CK122" s="483"/>
      <c r="DE122" s="1158"/>
      <c r="DF122" s="1159"/>
    </row>
    <row r="123" spans="7:110" s="488" customFormat="1" ht="15.75" customHeight="1">
      <c r="G123" s="1160"/>
      <c r="H123" s="1161"/>
      <c r="L123" s="493"/>
      <c r="M123" s="483"/>
      <c r="N123" s="483"/>
      <c r="AF123" s="1212"/>
      <c r="AL123" s="1246"/>
      <c r="AO123" s="1212"/>
      <c r="AP123" s="1364"/>
      <c r="AQ123" s="1212"/>
      <c r="BA123" s="1171"/>
      <c r="CG123" s="1163"/>
      <c r="CI123" s="1138"/>
      <c r="CJ123" s="494"/>
      <c r="CK123" s="483"/>
      <c r="DE123" s="1158"/>
      <c r="DF123" s="1159"/>
    </row>
    <row r="124" spans="7:110" s="488" customFormat="1" ht="15.75" customHeight="1">
      <c r="G124" s="1160"/>
      <c r="H124" s="1161"/>
      <c r="L124" s="493"/>
      <c r="M124" s="483"/>
      <c r="N124" s="483"/>
      <c r="AF124" s="1212"/>
      <c r="AL124" s="1246"/>
      <c r="AO124" s="1212"/>
      <c r="AP124" s="1364"/>
      <c r="AQ124" s="1212"/>
      <c r="BA124" s="1171"/>
      <c r="CG124" s="1163"/>
      <c r="CI124" s="1138"/>
      <c r="CJ124" s="494"/>
      <c r="CK124" s="483"/>
      <c r="DE124" s="1158"/>
      <c r="DF124" s="1159"/>
    </row>
    <row r="125" spans="7:110" s="488" customFormat="1" ht="15.75" customHeight="1">
      <c r="G125" s="1160"/>
      <c r="H125" s="1161"/>
      <c r="L125" s="493"/>
      <c r="M125" s="483"/>
      <c r="N125" s="483"/>
      <c r="AF125" s="1212"/>
      <c r="AL125" s="1246"/>
      <c r="AO125" s="1212"/>
      <c r="AP125" s="1364"/>
      <c r="AQ125" s="1212"/>
      <c r="BA125" s="1171"/>
      <c r="CG125" s="1163"/>
      <c r="CI125" s="1138"/>
      <c r="CJ125" s="494"/>
      <c r="CK125" s="483"/>
      <c r="DE125" s="1158"/>
      <c r="DF125" s="1159"/>
    </row>
    <row r="126" spans="7:110" s="488" customFormat="1" ht="15.75" customHeight="1">
      <c r="G126" s="1160"/>
      <c r="H126" s="1161"/>
      <c r="L126" s="493"/>
      <c r="M126" s="483"/>
      <c r="N126" s="483"/>
      <c r="AF126" s="1212"/>
      <c r="AL126" s="1246"/>
      <c r="AO126" s="1212"/>
      <c r="AP126" s="1364"/>
      <c r="AQ126" s="1212"/>
      <c r="BA126" s="1171"/>
      <c r="CG126" s="1163"/>
      <c r="CI126" s="1138"/>
      <c r="CJ126" s="494"/>
      <c r="CK126" s="483"/>
      <c r="DE126" s="1158"/>
      <c r="DF126" s="1159"/>
    </row>
    <row r="127" spans="7:110" s="488" customFormat="1" ht="15.75" customHeight="1">
      <c r="G127" s="1160"/>
      <c r="H127" s="1161"/>
      <c r="L127" s="493"/>
      <c r="M127" s="483"/>
      <c r="N127" s="483"/>
      <c r="AF127" s="1212"/>
      <c r="AL127" s="1246"/>
      <c r="AO127" s="1212"/>
      <c r="AP127" s="1364"/>
      <c r="AQ127" s="1212"/>
      <c r="BA127" s="1171"/>
      <c r="CG127" s="1163"/>
      <c r="CI127" s="1138"/>
      <c r="CJ127" s="494"/>
      <c r="CK127" s="483"/>
      <c r="DE127" s="1158"/>
      <c r="DF127" s="1159"/>
    </row>
    <row r="128" spans="7:110" s="488" customFormat="1" ht="15.75" customHeight="1">
      <c r="G128" s="1160"/>
      <c r="H128" s="1161"/>
      <c r="L128" s="493"/>
      <c r="M128" s="483"/>
      <c r="N128" s="483"/>
      <c r="AF128" s="1212"/>
      <c r="AL128" s="1246"/>
      <c r="AO128" s="1212"/>
      <c r="AP128" s="1364"/>
      <c r="AQ128" s="1212"/>
      <c r="BA128" s="1171"/>
      <c r="CG128" s="1163"/>
      <c r="CI128" s="1138"/>
      <c r="CJ128" s="494"/>
      <c r="CK128" s="483"/>
      <c r="DE128" s="1158"/>
      <c r="DF128" s="1159"/>
    </row>
    <row r="129" spans="7:110" s="488" customFormat="1" ht="15.75" customHeight="1">
      <c r="G129" s="1160"/>
      <c r="H129" s="1161"/>
      <c r="L129" s="493"/>
      <c r="M129" s="483"/>
      <c r="N129" s="483"/>
      <c r="AF129" s="1212"/>
      <c r="AL129" s="1246"/>
      <c r="AO129" s="1212"/>
      <c r="AP129" s="1364"/>
      <c r="AQ129" s="1212"/>
      <c r="BA129" s="1171"/>
      <c r="CG129" s="1163"/>
      <c r="CI129" s="1138"/>
      <c r="CJ129" s="494"/>
      <c r="CK129" s="483"/>
      <c r="DE129" s="1158"/>
      <c r="DF129" s="1159"/>
    </row>
    <row r="130" spans="7:110" s="488" customFormat="1" ht="15.75" customHeight="1">
      <c r="G130" s="1160"/>
      <c r="H130" s="1161"/>
      <c r="L130" s="493"/>
      <c r="M130" s="483"/>
      <c r="N130" s="483"/>
      <c r="AF130" s="1212"/>
      <c r="AL130" s="1246"/>
      <c r="AO130" s="1212"/>
      <c r="AP130" s="1364"/>
      <c r="AQ130" s="1212"/>
      <c r="BA130" s="1171"/>
      <c r="CG130" s="1163"/>
      <c r="CI130" s="1138"/>
      <c r="CJ130" s="494"/>
      <c r="CK130" s="483"/>
      <c r="DE130" s="1158"/>
      <c r="DF130" s="1159"/>
    </row>
    <row r="131" spans="7:110" s="488" customFormat="1" ht="15.75" customHeight="1">
      <c r="G131" s="1160"/>
      <c r="H131" s="1161"/>
      <c r="L131" s="493"/>
      <c r="M131" s="483"/>
      <c r="N131" s="483"/>
      <c r="AF131" s="1212"/>
      <c r="AL131" s="1246"/>
      <c r="AO131" s="1212"/>
      <c r="AP131" s="1364"/>
      <c r="AQ131" s="1212"/>
      <c r="BA131" s="1171"/>
      <c r="CG131" s="1163"/>
      <c r="CI131" s="1138"/>
      <c r="CJ131" s="494"/>
      <c r="CK131" s="483"/>
      <c r="DE131" s="1158"/>
      <c r="DF131" s="1159"/>
    </row>
    <row r="132" spans="7:110" s="488" customFormat="1" ht="15.75" customHeight="1">
      <c r="G132" s="1160"/>
      <c r="H132" s="1161"/>
      <c r="L132" s="493"/>
      <c r="M132" s="483"/>
      <c r="N132" s="483"/>
      <c r="AF132" s="1212"/>
      <c r="AL132" s="1246"/>
      <c r="AO132" s="1212"/>
      <c r="AP132" s="1364"/>
      <c r="AQ132" s="1212"/>
      <c r="BA132" s="1171"/>
      <c r="CG132" s="1163"/>
      <c r="CI132" s="1138"/>
      <c r="CJ132" s="494"/>
      <c r="CK132" s="483"/>
      <c r="DE132" s="1158"/>
      <c r="DF132" s="1159"/>
    </row>
    <row r="133" spans="7:110" s="488" customFormat="1" ht="15.75" customHeight="1">
      <c r="G133" s="1160"/>
      <c r="H133" s="1161"/>
      <c r="L133" s="493"/>
      <c r="M133" s="483"/>
      <c r="N133" s="483"/>
      <c r="AF133" s="1212"/>
      <c r="AL133" s="1246"/>
      <c r="AO133" s="1212"/>
      <c r="AP133" s="1364"/>
      <c r="AQ133" s="1212"/>
      <c r="BA133" s="1171"/>
      <c r="CG133" s="1163"/>
      <c r="CI133" s="1138"/>
      <c r="CJ133" s="494"/>
      <c r="CK133" s="483"/>
      <c r="DE133" s="1158"/>
      <c r="DF133" s="1159"/>
    </row>
    <row r="134" spans="7:110" s="488" customFormat="1" ht="15.75" customHeight="1">
      <c r="G134" s="1160"/>
      <c r="H134" s="1161"/>
      <c r="L134" s="493"/>
      <c r="M134" s="483"/>
      <c r="N134" s="483"/>
      <c r="AF134" s="1212"/>
      <c r="AL134" s="1246"/>
      <c r="AO134" s="1212"/>
      <c r="AP134" s="1364"/>
      <c r="AQ134" s="1212"/>
      <c r="BA134" s="1171"/>
      <c r="CG134" s="1163"/>
      <c r="CI134" s="1138"/>
      <c r="CJ134" s="494"/>
      <c r="CK134" s="483"/>
      <c r="DE134" s="1158"/>
      <c r="DF134" s="1159"/>
    </row>
    <row r="135" spans="7:110" s="488" customFormat="1" ht="15.75" customHeight="1">
      <c r="G135" s="1160"/>
      <c r="H135" s="1161"/>
      <c r="L135" s="493"/>
      <c r="M135" s="483"/>
      <c r="N135" s="483"/>
      <c r="AF135" s="1212"/>
      <c r="AL135" s="1246"/>
      <c r="AO135" s="1212"/>
      <c r="AP135" s="1364"/>
      <c r="AQ135" s="1212"/>
      <c r="BA135" s="1171"/>
      <c r="CG135" s="1163"/>
      <c r="CI135" s="1138"/>
      <c r="CJ135" s="494"/>
      <c r="CK135" s="483"/>
      <c r="DE135" s="1158"/>
      <c r="DF135" s="1159"/>
    </row>
    <row r="136" spans="7:110" s="488" customFormat="1" ht="15.75" customHeight="1">
      <c r="G136" s="1160"/>
      <c r="H136" s="1161"/>
      <c r="L136" s="493"/>
      <c r="M136" s="483"/>
      <c r="N136" s="483"/>
      <c r="AF136" s="1212"/>
      <c r="AL136" s="1246"/>
      <c r="AO136" s="1212"/>
      <c r="AP136" s="1364"/>
      <c r="AQ136" s="1212"/>
      <c r="BA136" s="1171"/>
      <c r="CG136" s="1163"/>
      <c r="CI136" s="1138"/>
      <c r="CJ136" s="494"/>
      <c r="CK136" s="483"/>
      <c r="DE136" s="1158"/>
      <c r="DF136" s="1159"/>
    </row>
    <row r="137" spans="7:110" s="488" customFormat="1" ht="15.75" customHeight="1">
      <c r="G137" s="1160"/>
      <c r="H137" s="1161"/>
      <c r="L137" s="493"/>
      <c r="M137" s="483"/>
      <c r="N137" s="483"/>
      <c r="AF137" s="1212"/>
      <c r="AL137" s="1246"/>
      <c r="AO137" s="1212"/>
      <c r="AP137" s="1364"/>
      <c r="AQ137" s="1212"/>
      <c r="BA137" s="1171"/>
      <c r="CG137" s="1163"/>
      <c r="CI137" s="1138"/>
      <c r="CJ137" s="494"/>
      <c r="CK137" s="483"/>
      <c r="DE137" s="1158"/>
      <c r="DF137" s="1159"/>
    </row>
    <row r="138" spans="7:110" s="488" customFormat="1" ht="15.75" customHeight="1">
      <c r="G138" s="1160"/>
      <c r="H138" s="1161"/>
      <c r="L138" s="493"/>
      <c r="M138" s="483"/>
      <c r="N138" s="483"/>
      <c r="AF138" s="1212"/>
      <c r="AL138" s="1246"/>
      <c r="AO138" s="1212"/>
      <c r="AP138" s="1364"/>
      <c r="AQ138" s="1212"/>
      <c r="BA138" s="1171"/>
      <c r="CG138" s="1163"/>
      <c r="CI138" s="1138"/>
      <c r="CJ138" s="494"/>
      <c r="CK138" s="483"/>
      <c r="DE138" s="1158"/>
      <c r="DF138" s="1159"/>
    </row>
    <row r="139" spans="7:110" s="488" customFormat="1" ht="15.75" customHeight="1">
      <c r="G139" s="1160"/>
      <c r="H139" s="1161"/>
      <c r="L139" s="493"/>
      <c r="M139" s="483"/>
      <c r="N139" s="483"/>
      <c r="AF139" s="1212"/>
      <c r="AL139" s="1246"/>
      <c r="AO139" s="1212"/>
      <c r="AP139" s="1364"/>
      <c r="AQ139" s="1212"/>
      <c r="BA139" s="1171"/>
      <c r="CG139" s="1163"/>
      <c r="CI139" s="1138"/>
      <c r="CJ139" s="494"/>
      <c r="CK139" s="483"/>
      <c r="DE139" s="1158"/>
      <c r="DF139" s="1159"/>
    </row>
    <row r="140" spans="7:110" s="488" customFormat="1" ht="15.75" customHeight="1">
      <c r="G140" s="1160"/>
      <c r="H140" s="1161"/>
      <c r="L140" s="493"/>
      <c r="M140" s="483"/>
      <c r="N140" s="483"/>
      <c r="AF140" s="1212"/>
      <c r="AL140" s="1246"/>
      <c r="AO140" s="1212"/>
      <c r="AP140" s="1364"/>
      <c r="AQ140" s="1212"/>
      <c r="BA140" s="1171"/>
      <c r="CG140" s="1163"/>
      <c r="CI140" s="1138"/>
      <c r="CJ140" s="494"/>
      <c r="CK140" s="483"/>
      <c r="DE140" s="1158"/>
      <c r="DF140" s="1159"/>
    </row>
    <row r="141" spans="7:110" s="488" customFormat="1" ht="15.75" customHeight="1">
      <c r="G141" s="1160"/>
      <c r="H141" s="1161"/>
      <c r="L141" s="493"/>
      <c r="M141" s="483"/>
      <c r="N141" s="483"/>
      <c r="AF141" s="1212"/>
      <c r="AL141" s="1246"/>
      <c r="AO141" s="1212"/>
      <c r="AP141" s="1364"/>
      <c r="AQ141" s="1212"/>
      <c r="BA141" s="1171"/>
      <c r="CG141" s="1163"/>
      <c r="CI141" s="1138"/>
      <c r="CJ141" s="494"/>
      <c r="CK141" s="483"/>
      <c r="DE141" s="1158"/>
      <c r="DF141" s="1159"/>
    </row>
    <row r="142" spans="7:110" s="488" customFormat="1" ht="15.75" customHeight="1">
      <c r="G142" s="1160"/>
      <c r="H142" s="1161"/>
      <c r="L142" s="493"/>
      <c r="M142" s="483"/>
      <c r="N142" s="483"/>
      <c r="AF142" s="1212"/>
      <c r="AL142" s="1246"/>
      <c r="AO142" s="1212"/>
      <c r="AP142" s="1364"/>
      <c r="AQ142" s="1212"/>
      <c r="BA142" s="1171"/>
      <c r="CG142" s="1163"/>
      <c r="CI142" s="1138"/>
      <c r="CJ142" s="494"/>
      <c r="CK142" s="483"/>
      <c r="DE142" s="1158"/>
      <c r="DF142" s="1159"/>
    </row>
    <row r="143" spans="7:110" s="488" customFormat="1" ht="15.75" customHeight="1">
      <c r="G143" s="1160"/>
      <c r="H143" s="1161"/>
      <c r="L143" s="493"/>
      <c r="M143" s="483"/>
      <c r="N143" s="483"/>
      <c r="AF143" s="1212"/>
      <c r="AL143" s="1246"/>
      <c r="AO143" s="1212"/>
      <c r="AP143" s="1364"/>
      <c r="AQ143" s="1212"/>
      <c r="BA143" s="1171"/>
      <c r="CG143" s="1163"/>
      <c r="CI143" s="1138"/>
      <c r="CJ143" s="494"/>
      <c r="CK143" s="483"/>
      <c r="DE143" s="1158"/>
      <c r="DF143" s="1159"/>
    </row>
    <row r="144" spans="7:110" s="488" customFormat="1" ht="15.75" customHeight="1">
      <c r="G144" s="1160"/>
      <c r="H144" s="1161"/>
      <c r="L144" s="493"/>
      <c r="M144" s="483"/>
      <c r="N144" s="483"/>
      <c r="AF144" s="1212"/>
      <c r="AL144" s="1246"/>
      <c r="AO144" s="1212"/>
      <c r="AP144" s="1364"/>
      <c r="AQ144" s="1212"/>
      <c r="BA144" s="1171"/>
      <c r="CG144" s="1163"/>
      <c r="CI144" s="1138"/>
      <c r="CJ144" s="494"/>
      <c r="CK144" s="483"/>
      <c r="DE144" s="1158"/>
      <c r="DF144" s="1159"/>
    </row>
    <row r="145" spans="7:110" s="488" customFormat="1" ht="15.75" customHeight="1">
      <c r="G145" s="1160"/>
      <c r="H145" s="1161"/>
      <c r="L145" s="493"/>
      <c r="M145" s="483"/>
      <c r="N145" s="483"/>
      <c r="AF145" s="1212"/>
      <c r="AL145" s="1246"/>
      <c r="AO145" s="1212"/>
      <c r="AP145" s="1364"/>
      <c r="AQ145" s="1212"/>
      <c r="BA145" s="1171"/>
      <c r="CG145" s="1163"/>
      <c r="CI145" s="1138"/>
      <c r="CJ145" s="494"/>
      <c r="CK145" s="483"/>
      <c r="DE145" s="1158"/>
      <c r="DF145" s="1159"/>
    </row>
    <row r="146" spans="7:110" s="488" customFormat="1" ht="15.75" customHeight="1">
      <c r="G146" s="1160"/>
      <c r="H146" s="1161"/>
      <c r="L146" s="493"/>
      <c r="M146" s="483"/>
      <c r="N146" s="483"/>
      <c r="AF146" s="1212"/>
      <c r="AL146" s="1246"/>
      <c r="AO146" s="1212"/>
      <c r="AP146" s="1364"/>
      <c r="AQ146" s="1212"/>
      <c r="BA146" s="1171"/>
      <c r="CG146" s="1163"/>
      <c r="CI146" s="1138"/>
      <c r="CJ146" s="494"/>
      <c r="CK146" s="483"/>
      <c r="DE146" s="1158"/>
      <c r="DF146" s="1159"/>
    </row>
    <row r="147" spans="7:110" s="488" customFormat="1" ht="15.75" customHeight="1">
      <c r="G147" s="1160"/>
      <c r="H147" s="1161"/>
      <c r="L147" s="493"/>
      <c r="M147" s="483"/>
      <c r="N147" s="483"/>
      <c r="AF147" s="1212"/>
      <c r="AL147" s="1246"/>
      <c r="AO147" s="1212"/>
      <c r="AP147" s="1364"/>
      <c r="AQ147" s="1212"/>
      <c r="BA147" s="1171"/>
      <c r="CG147" s="1163"/>
      <c r="CI147" s="1138"/>
      <c r="CJ147" s="494"/>
      <c r="CK147" s="483"/>
      <c r="DE147" s="1158"/>
      <c r="DF147" s="1159"/>
    </row>
    <row r="148" spans="7:110" s="488" customFormat="1" ht="15.75" customHeight="1">
      <c r="G148" s="1160"/>
      <c r="H148" s="1161"/>
      <c r="L148" s="493"/>
      <c r="M148" s="483"/>
      <c r="N148" s="483"/>
      <c r="AF148" s="1212"/>
      <c r="AL148" s="1246"/>
      <c r="AO148" s="1212"/>
      <c r="AP148" s="1364"/>
      <c r="AQ148" s="1212"/>
      <c r="BA148" s="1171"/>
      <c r="CG148" s="1163"/>
      <c r="CI148" s="1138"/>
      <c r="CJ148" s="494"/>
      <c r="CK148" s="483"/>
      <c r="DE148" s="1158"/>
      <c r="DF148" s="1159"/>
    </row>
    <row r="149" spans="7:110" s="488" customFormat="1" ht="15.75" customHeight="1">
      <c r="G149" s="1160"/>
      <c r="H149" s="1161"/>
      <c r="L149" s="493"/>
      <c r="M149" s="483"/>
      <c r="N149" s="483"/>
      <c r="AF149" s="1212"/>
      <c r="AL149" s="1246"/>
      <c r="AO149" s="1212"/>
      <c r="AP149" s="1364"/>
      <c r="AQ149" s="1212"/>
      <c r="BA149" s="1171"/>
      <c r="CG149" s="1163"/>
      <c r="CI149" s="1138"/>
      <c r="CJ149" s="494"/>
      <c r="CK149" s="483"/>
      <c r="DE149" s="1158"/>
      <c r="DF149" s="1159"/>
    </row>
    <row r="150" spans="7:110" s="488" customFormat="1" ht="15.75" customHeight="1">
      <c r="G150" s="1160"/>
      <c r="H150" s="1161"/>
      <c r="L150" s="493"/>
      <c r="M150" s="483"/>
      <c r="N150" s="483"/>
      <c r="AF150" s="1212"/>
      <c r="AL150" s="1246"/>
      <c r="AO150" s="1212"/>
      <c r="AP150" s="1364"/>
      <c r="AQ150" s="1212"/>
      <c r="BA150" s="1171"/>
      <c r="CG150" s="1163"/>
      <c r="CI150" s="1138"/>
      <c r="CJ150" s="494"/>
      <c r="CK150" s="483"/>
      <c r="DE150" s="1158"/>
      <c r="DF150" s="1159"/>
    </row>
    <row r="151" spans="7:110" ht="15.75" customHeight="1">
      <c r="G151" s="1172"/>
      <c r="H151" s="1173"/>
    </row>
    <row r="152" spans="7:110" ht="15.75" customHeight="1">
      <c r="G152" s="1172"/>
      <c r="H152" s="1173"/>
    </row>
    <row r="153" spans="7:110" ht="15.75" customHeight="1">
      <c r="G153" s="1172"/>
      <c r="H153" s="1173"/>
    </row>
    <row r="154" spans="7:110" ht="15.75" customHeight="1">
      <c r="G154" s="1172"/>
      <c r="H154" s="1173"/>
    </row>
    <row r="155" spans="7:110" ht="15.75" customHeight="1">
      <c r="G155" s="1172"/>
      <c r="H155" s="1173"/>
    </row>
    <row r="156" spans="7:110" ht="15.75" customHeight="1">
      <c r="G156" s="1172"/>
      <c r="H156" s="1173"/>
    </row>
    <row r="157" spans="7:110" ht="15.75" customHeight="1">
      <c r="G157" s="1172"/>
      <c r="H157" s="1173"/>
    </row>
    <row r="158" spans="7:110" ht="15.75" customHeight="1">
      <c r="G158" s="1172"/>
      <c r="H158" s="1173"/>
    </row>
    <row r="159" spans="7:110" ht="15.75" customHeight="1">
      <c r="G159" s="1172"/>
      <c r="H159" s="1173"/>
    </row>
    <row r="160" spans="7:110" ht="15.75" customHeight="1">
      <c r="G160" s="1172"/>
      <c r="H160" s="1173"/>
    </row>
    <row r="161" spans="7:8" ht="15.75" customHeight="1">
      <c r="G161" s="1172"/>
      <c r="H161" s="1173"/>
    </row>
    <row r="162" spans="7:8" ht="15.75" customHeight="1">
      <c r="G162" s="1172"/>
      <c r="H162" s="1173"/>
    </row>
    <row r="163" spans="7:8" ht="15.75" customHeight="1">
      <c r="G163" s="1172"/>
      <c r="H163" s="1173"/>
    </row>
    <row r="164" spans="7:8" ht="15.75" customHeight="1">
      <c r="G164" s="1172"/>
      <c r="H164" s="1173"/>
    </row>
    <row r="165" spans="7:8" ht="15.75" customHeight="1">
      <c r="G165" s="1172"/>
      <c r="H165" s="1173"/>
    </row>
    <row r="166" spans="7:8" ht="15.75" customHeight="1">
      <c r="G166" s="1172"/>
      <c r="H166" s="1173"/>
    </row>
    <row r="167" spans="7:8" ht="15.75" customHeight="1">
      <c r="G167" s="1172"/>
      <c r="H167" s="1173"/>
    </row>
    <row r="168" spans="7:8" ht="15.75" customHeight="1">
      <c r="G168" s="1172"/>
      <c r="H168" s="1173"/>
    </row>
    <row r="169" spans="7:8" ht="15.75" customHeight="1">
      <c r="G169" s="1172"/>
      <c r="H169" s="1173"/>
    </row>
    <row r="170" spans="7:8" ht="15.75" customHeight="1">
      <c r="G170" s="1172"/>
      <c r="H170" s="1173"/>
    </row>
    <row r="171" spans="7:8" ht="15.75" customHeight="1">
      <c r="G171" s="1172"/>
      <c r="H171" s="1173"/>
    </row>
    <row r="172" spans="7:8" ht="15.75" customHeight="1">
      <c r="G172" s="1172"/>
      <c r="H172" s="1173"/>
    </row>
    <row r="173" spans="7:8" ht="15.75" customHeight="1">
      <c r="G173" s="1172"/>
      <c r="H173" s="1173"/>
    </row>
    <row r="174" spans="7:8" ht="15.75" customHeight="1">
      <c r="G174" s="1172"/>
      <c r="H174" s="1173"/>
    </row>
    <row r="175" spans="7:8" ht="15.75" customHeight="1">
      <c r="G175" s="1172"/>
      <c r="H175" s="1173"/>
    </row>
    <row r="176" spans="7:8" ht="15.75" customHeight="1">
      <c r="G176" s="1172"/>
      <c r="H176" s="1173"/>
    </row>
    <row r="177" spans="7:8" ht="15.75" customHeight="1">
      <c r="G177" s="1172"/>
      <c r="H177" s="1173"/>
    </row>
    <row r="178" spans="7:8" ht="15.75" customHeight="1">
      <c r="G178" s="1172"/>
      <c r="H178" s="1173"/>
    </row>
    <row r="179" spans="7:8" ht="15.75" customHeight="1">
      <c r="G179" s="1172"/>
      <c r="H179" s="1173"/>
    </row>
    <row r="180" spans="7:8" ht="15.75" customHeight="1">
      <c r="G180" s="1172"/>
      <c r="H180" s="1173"/>
    </row>
    <row r="181" spans="7:8" ht="15.75" customHeight="1">
      <c r="G181" s="1172"/>
      <c r="H181" s="1173"/>
    </row>
    <row r="182" spans="7:8" ht="15.75" customHeight="1">
      <c r="G182" s="1172"/>
      <c r="H182" s="1173"/>
    </row>
    <row r="183" spans="7:8" ht="15.75" customHeight="1">
      <c r="G183" s="1172"/>
      <c r="H183" s="1173"/>
    </row>
    <row r="184" spans="7:8" ht="15.75" customHeight="1">
      <c r="G184" s="1172"/>
      <c r="H184" s="1173"/>
    </row>
    <row r="185" spans="7:8" ht="15.75" customHeight="1">
      <c r="G185" s="1172"/>
      <c r="H185" s="1173"/>
    </row>
    <row r="186" spans="7:8" ht="15.75" customHeight="1">
      <c r="G186" s="1172"/>
      <c r="H186" s="1173"/>
    </row>
    <row r="187" spans="7:8" ht="15.75" customHeight="1">
      <c r="G187" s="1172"/>
      <c r="H187" s="1173"/>
    </row>
    <row r="188" spans="7:8" ht="15.75" customHeight="1">
      <c r="G188" s="1172"/>
      <c r="H188" s="1173"/>
    </row>
    <row r="189" spans="7:8" ht="15.75" customHeight="1">
      <c r="G189" s="1172"/>
      <c r="H189" s="1173"/>
    </row>
    <row r="190" spans="7:8" ht="15.75" customHeight="1">
      <c r="G190" s="1172"/>
      <c r="H190" s="1173"/>
    </row>
    <row r="191" spans="7:8" ht="15.75" customHeight="1">
      <c r="G191" s="1172"/>
      <c r="H191" s="1173"/>
    </row>
    <row r="192" spans="7:8" ht="15.75" customHeight="1">
      <c r="G192" s="1172"/>
      <c r="H192" s="1173"/>
    </row>
    <row r="193" spans="7:8" ht="15.75" customHeight="1">
      <c r="G193" s="1172"/>
      <c r="H193" s="1173"/>
    </row>
    <row r="194" spans="7:8" ht="15.75" customHeight="1">
      <c r="G194" s="1172"/>
      <c r="H194" s="1173"/>
    </row>
    <row r="195" spans="7:8" ht="15.75" customHeight="1">
      <c r="G195" s="1172"/>
      <c r="H195" s="1173"/>
    </row>
    <row r="196" spans="7:8" ht="15.75" customHeight="1">
      <c r="G196" s="1172"/>
      <c r="H196" s="1173"/>
    </row>
    <row r="197" spans="7:8" ht="15.75" customHeight="1">
      <c r="G197" s="1172"/>
      <c r="H197" s="1173"/>
    </row>
    <row r="198" spans="7:8" ht="15.75" customHeight="1">
      <c r="G198" s="1172"/>
      <c r="H198" s="1173"/>
    </row>
    <row r="199" spans="7:8" ht="15.75" customHeight="1">
      <c r="G199" s="1172"/>
      <c r="H199" s="1173"/>
    </row>
    <row r="200" spans="7:8" ht="15.75" customHeight="1">
      <c r="G200" s="1172"/>
      <c r="H200" s="1173"/>
    </row>
    <row r="201" spans="7:8" ht="15.75" customHeight="1">
      <c r="G201" s="1172"/>
      <c r="H201" s="1173"/>
    </row>
    <row r="202" spans="7:8" ht="15.75" customHeight="1">
      <c r="G202" s="1172"/>
      <c r="H202" s="1173"/>
    </row>
    <row r="203" spans="7:8" ht="15.75" customHeight="1">
      <c r="G203" s="1172"/>
      <c r="H203" s="1173"/>
    </row>
    <row r="204" spans="7:8" ht="15.75" customHeight="1">
      <c r="G204" s="1172"/>
      <c r="H204" s="1173"/>
    </row>
    <row r="205" spans="7:8" ht="15.75" customHeight="1">
      <c r="G205" s="1172"/>
      <c r="H205" s="1173"/>
    </row>
    <row r="206" spans="7:8" ht="15.75" customHeight="1">
      <c r="G206" s="1172"/>
      <c r="H206" s="1173"/>
    </row>
    <row r="207" spans="7:8" ht="15.75" customHeight="1">
      <c r="G207" s="1172"/>
      <c r="H207" s="1173"/>
    </row>
    <row r="208" spans="7:8" ht="15.75" customHeight="1">
      <c r="G208" s="1172"/>
      <c r="H208" s="1173"/>
    </row>
    <row r="209" spans="7:8" ht="15.75" customHeight="1">
      <c r="G209" s="1172"/>
      <c r="H209" s="1173"/>
    </row>
    <row r="210" spans="7:8" ht="15.75" customHeight="1">
      <c r="G210" s="1172"/>
      <c r="H210" s="1173"/>
    </row>
    <row r="211" spans="7:8" ht="15.75" customHeight="1">
      <c r="G211" s="1172"/>
      <c r="H211" s="1173"/>
    </row>
    <row r="212" spans="7:8" ht="15.75" customHeight="1">
      <c r="G212" s="1172"/>
      <c r="H212" s="1173"/>
    </row>
    <row r="213" spans="7:8" ht="15.75" customHeight="1">
      <c r="G213" s="1172"/>
      <c r="H213" s="1173"/>
    </row>
    <row r="214" spans="7:8" ht="15.75" customHeight="1">
      <c r="G214" s="1172"/>
      <c r="H214" s="1173"/>
    </row>
    <row r="215" spans="7:8" ht="15.75" customHeight="1">
      <c r="G215" s="1172"/>
      <c r="H215" s="1173"/>
    </row>
    <row r="216" spans="7:8" ht="15.75" customHeight="1">
      <c r="G216" s="1172"/>
      <c r="H216" s="1173"/>
    </row>
    <row r="217" spans="7:8" ht="15.75" customHeight="1">
      <c r="G217" s="1172"/>
      <c r="H217" s="1173"/>
    </row>
    <row r="218" spans="7:8" ht="15.75" customHeight="1">
      <c r="G218" s="1172"/>
      <c r="H218" s="1173"/>
    </row>
    <row r="219" spans="7:8" ht="15.75" customHeight="1">
      <c r="G219" s="1172"/>
      <c r="H219" s="1173"/>
    </row>
    <row r="220" spans="7:8" ht="15.75" customHeight="1">
      <c r="G220" s="1172"/>
      <c r="H220" s="1173"/>
    </row>
    <row r="221" spans="7:8" ht="15.75" customHeight="1">
      <c r="G221" s="1172"/>
      <c r="H221" s="1173"/>
    </row>
    <row r="222" spans="7:8" ht="15.75" customHeight="1">
      <c r="G222" s="1172"/>
      <c r="H222" s="1173"/>
    </row>
    <row r="223" spans="7:8" ht="15.75" customHeight="1">
      <c r="G223" s="1172"/>
      <c r="H223" s="1173"/>
    </row>
    <row r="224" spans="7:8" ht="15.75" customHeight="1">
      <c r="G224" s="1172"/>
      <c r="H224" s="1173"/>
    </row>
    <row r="225" spans="7:8" ht="15.75" customHeight="1">
      <c r="G225" s="1172"/>
      <c r="H225" s="1173"/>
    </row>
    <row r="226" spans="7:8" ht="15.75" customHeight="1">
      <c r="G226" s="1172"/>
      <c r="H226" s="1173"/>
    </row>
    <row r="227" spans="7:8" ht="15.75" customHeight="1">
      <c r="G227" s="1172"/>
      <c r="H227" s="1173"/>
    </row>
    <row r="228" spans="7:8" ht="15.75" customHeight="1">
      <c r="G228" s="1172"/>
      <c r="H228" s="1173"/>
    </row>
    <row r="229" spans="7:8" ht="15.75" customHeight="1">
      <c r="G229" s="1172"/>
      <c r="H229" s="1173"/>
    </row>
    <row r="230" spans="7:8" ht="15.75" customHeight="1">
      <c r="G230" s="1172"/>
      <c r="H230" s="1173"/>
    </row>
    <row r="231" spans="7:8" ht="15.75" customHeight="1">
      <c r="G231" s="1172"/>
      <c r="H231" s="1173"/>
    </row>
    <row r="232" spans="7:8" ht="15.75" customHeight="1">
      <c r="G232" s="1172"/>
      <c r="H232" s="1173"/>
    </row>
    <row r="233" spans="7:8" ht="15.75" customHeight="1">
      <c r="G233" s="1172"/>
      <c r="H233" s="1173"/>
    </row>
    <row r="234" spans="7:8" ht="15.75" customHeight="1">
      <c r="G234" s="1172"/>
      <c r="H234" s="1173"/>
    </row>
    <row r="235" spans="7:8" ht="15.75" customHeight="1">
      <c r="G235" s="1172"/>
      <c r="H235" s="1173"/>
    </row>
    <row r="236" spans="7:8" ht="15.75" customHeight="1">
      <c r="G236" s="1172"/>
      <c r="H236" s="1173"/>
    </row>
    <row r="237" spans="7:8" ht="15.75" customHeight="1">
      <c r="G237" s="1172"/>
      <c r="H237" s="1173"/>
    </row>
    <row r="238" spans="7:8" ht="15.75" customHeight="1">
      <c r="G238" s="1172"/>
      <c r="H238" s="1173"/>
    </row>
    <row r="239" spans="7:8" ht="15.75" customHeight="1">
      <c r="G239" s="1172"/>
      <c r="H239" s="1173"/>
    </row>
    <row r="240" spans="7:8" ht="15.75" customHeight="1">
      <c r="G240" s="1172"/>
      <c r="H240" s="1173"/>
    </row>
    <row r="241" spans="7:8" ht="15.75" customHeight="1">
      <c r="G241" s="1172"/>
      <c r="H241" s="1173"/>
    </row>
    <row r="242" spans="7:8" ht="15.75" customHeight="1">
      <c r="G242" s="1172"/>
      <c r="H242" s="1173"/>
    </row>
    <row r="243" spans="7:8" ht="15.75" customHeight="1">
      <c r="G243" s="1172"/>
      <c r="H243" s="1173"/>
    </row>
    <row r="244" spans="7:8" ht="15.75" customHeight="1">
      <c r="G244" s="1172"/>
      <c r="H244" s="1173"/>
    </row>
    <row r="245" spans="7:8" ht="15.75" customHeight="1">
      <c r="G245" s="1172"/>
      <c r="H245" s="1173"/>
    </row>
    <row r="246" spans="7:8" ht="15.75" customHeight="1">
      <c r="G246" s="1172"/>
      <c r="H246" s="1173"/>
    </row>
    <row r="247" spans="7:8" ht="15.75" customHeight="1">
      <c r="G247" s="1172"/>
      <c r="H247" s="1173"/>
    </row>
    <row r="248" spans="7:8" ht="15.75" customHeight="1">
      <c r="G248" s="1172"/>
      <c r="H248" s="1173"/>
    </row>
    <row r="249" spans="7:8" ht="15.75" customHeight="1">
      <c r="G249" s="1172"/>
      <c r="H249" s="1173"/>
    </row>
    <row r="250" spans="7:8" ht="15.75" customHeight="1">
      <c r="G250" s="1172"/>
      <c r="H250" s="1173"/>
    </row>
    <row r="251" spans="7:8" ht="15.75" customHeight="1">
      <c r="G251" s="1172"/>
      <c r="H251" s="1173"/>
    </row>
    <row r="252" spans="7:8" ht="15.75" customHeight="1">
      <c r="G252" s="1172"/>
      <c r="H252" s="1173"/>
    </row>
    <row r="253" spans="7:8" ht="15.75" customHeight="1">
      <c r="G253" s="1172"/>
      <c r="H253" s="1173"/>
    </row>
    <row r="254" spans="7:8" ht="15.75" customHeight="1">
      <c r="G254" s="1172"/>
      <c r="H254" s="1173"/>
    </row>
    <row r="255" spans="7:8" ht="15.75" customHeight="1">
      <c r="G255" s="1172"/>
      <c r="H255" s="1173"/>
    </row>
    <row r="256" spans="7:8" ht="15.75" customHeight="1">
      <c r="G256" s="1172"/>
      <c r="H256" s="1173"/>
    </row>
    <row r="257" spans="7:8" ht="15.75" customHeight="1">
      <c r="G257" s="1172"/>
      <c r="H257" s="1173"/>
    </row>
    <row r="258" spans="7:8" ht="15.75" customHeight="1">
      <c r="G258" s="1172"/>
      <c r="H258" s="1173"/>
    </row>
    <row r="259" spans="7:8" ht="15.75" customHeight="1">
      <c r="G259" s="1172"/>
      <c r="H259" s="1173"/>
    </row>
    <row r="260" spans="7:8" ht="15.75" customHeight="1">
      <c r="G260" s="1172"/>
      <c r="H260" s="1173"/>
    </row>
    <row r="261" spans="7:8" ht="15.75" customHeight="1">
      <c r="G261" s="1172"/>
      <c r="H261" s="1173"/>
    </row>
    <row r="262" spans="7:8" ht="15.75" customHeight="1">
      <c r="G262" s="1172"/>
      <c r="H262" s="1173"/>
    </row>
    <row r="263" spans="7:8" ht="15.75" customHeight="1">
      <c r="G263" s="1172"/>
      <c r="H263" s="1173"/>
    </row>
    <row r="264" spans="7:8" ht="15.75" customHeight="1">
      <c r="G264" s="1172"/>
      <c r="H264" s="1173"/>
    </row>
    <row r="265" spans="7:8" ht="15.75" customHeight="1">
      <c r="G265" s="1172"/>
      <c r="H265" s="1173"/>
    </row>
    <row r="266" spans="7:8" ht="15.75" customHeight="1">
      <c r="G266" s="1172"/>
      <c r="H266" s="1173"/>
    </row>
    <row r="267" spans="7:8" ht="15.75" customHeight="1">
      <c r="G267" s="1172"/>
      <c r="H267" s="1173"/>
    </row>
    <row r="268" spans="7:8" ht="15.75" customHeight="1">
      <c r="G268" s="1172"/>
      <c r="H268" s="1173"/>
    </row>
    <row r="269" spans="7:8" ht="15.75" customHeight="1">
      <c r="G269" s="1172"/>
      <c r="H269" s="1173"/>
    </row>
    <row r="270" spans="7:8" ht="15.75" customHeight="1">
      <c r="G270" s="1172"/>
      <c r="H270" s="1173"/>
    </row>
    <row r="271" spans="7:8" ht="15.75" customHeight="1">
      <c r="G271" s="1172"/>
      <c r="H271" s="1173"/>
    </row>
    <row r="272" spans="7:8" ht="15.75" customHeight="1">
      <c r="G272" s="1172"/>
      <c r="H272" s="1173"/>
    </row>
    <row r="273" spans="7:8" ht="15.75" customHeight="1">
      <c r="G273" s="1172"/>
      <c r="H273" s="1173"/>
    </row>
    <row r="274" spans="7:8" ht="15.75" customHeight="1">
      <c r="G274" s="1172"/>
      <c r="H274" s="1173"/>
    </row>
    <row r="275" spans="7:8" ht="15.75" customHeight="1">
      <c r="G275" s="1172"/>
      <c r="H275" s="1173"/>
    </row>
    <row r="276" spans="7:8" ht="15.75" customHeight="1">
      <c r="G276" s="1172"/>
      <c r="H276" s="1173"/>
    </row>
    <row r="277" spans="7:8" ht="15.75" customHeight="1">
      <c r="G277" s="1172"/>
      <c r="H277" s="1173"/>
    </row>
    <row r="278" spans="7:8" ht="15.75" customHeight="1">
      <c r="G278" s="1172"/>
      <c r="H278" s="1173"/>
    </row>
    <row r="279" spans="7:8" ht="15.75" customHeight="1">
      <c r="G279" s="1172"/>
      <c r="H279" s="1173"/>
    </row>
    <row r="280" spans="7:8" ht="15.75" customHeight="1">
      <c r="G280" s="1172"/>
      <c r="H280" s="1173"/>
    </row>
    <row r="281" spans="7:8" ht="15.75" customHeight="1">
      <c r="G281" s="1172"/>
      <c r="H281" s="1173"/>
    </row>
    <row r="282" spans="7:8" ht="15.75" customHeight="1">
      <c r="G282" s="1172"/>
      <c r="H282" s="1173"/>
    </row>
    <row r="283" spans="7:8" ht="15.75" customHeight="1">
      <c r="G283" s="1172"/>
      <c r="H283" s="1173"/>
    </row>
    <row r="284" spans="7:8" ht="15.75" customHeight="1">
      <c r="G284" s="1172"/>
      <c r="H284" s="1173"/>
    </row>
    <row r="285" spans="7:8" ht="15.75" customHeight="1">
      <c r="G285" s="1172"/>
      <c r="H285" s="1173"/>
    </row>
    <row r="286" spans="7:8" ht="15.75" customHeight="1">
      <c r="G286" s="1172"/>
      <c r="H286" s="1173"/>
    </row>
    <row r="287" spans="7:8" ht="15.75" customHeight="1">
      <c r="G287" s="1172"/>
      <c r="H287" s="1173"/>
    </row>
    <row r="288" spans="7:8" ht="15.75" customHeight="1">
      <c r="G288" s="1172"/>
      <c r="H288" s="1173"/>
    </row>
    <row r="289" spans="7:8" ht="15.75" customHeight="1">
      <c r="G289" s="1172"/>
      <c r="H289" s="1173"/>
    </row>
    <row r="290" spans="7:8" ht="15.75" customHeight="1">
      <c r="G290" s="1172"/>
      <c r="H290" s="1173"/>
    </row>
    <row r="291" spans="7:8" ht="15.75" customHeight="1">
      <c r="G291" s="1172"/>
      <c r="H291" s="1173"/>
    </row>
    <row r="292" spans="7:8" ht="15.75" customHeight="1">
      <c r="G292" s="1172"/>
      <c r="H292" s="1173"/>
    </row>
    <row r="293" spans="7:8" ht="15.75" customHeight="1">
      <c r="G293" s="1172"/>
      <c r="H293" s="1173"/>
    </row>
    <row r="294" spans="7:8" ht="15.75" customHeight="1">
      <c r="G294" s="1172"/>
      <c r="H294" s="1173"/>
    </row>
    <row r="295" spans="7:8" ht="15.75" customHeight="1">
      <c r="G295" s="1172"/>
      <c r="H295" s="1173"/>
    </row>
    <row r="296" spans="7:8" ht="15.75" customHeight="1">
      <c r="G296" s="1172"/>
      <c r="H296" s="1173"/>
    </row>
    <row r="297" spans="7:8" ht="15.75" customHeight="1">
      <c r="G297" s="1172"/>
      <c r="H297" s="1173"/>
    </row>
    <row r="298" spans="7:8" ht="15.75" customHeight="1">
      <c r="G298" s="1172"/>
      <c r="H298" s="1173"/>
    </row>
    <row r="299" spans="7:8" ht="15.75" customHeight="1">
      <c r="G299" s="1172"/>
      <c r="H299" s="1173"/>
    </row>
    <row r="300" spans="7:8" ht="15.75" customHeight="1">
      <c r="G300" s="1172"/>
      <c r="H300" s="1173"/>
    </row>
    <row r="301" spans="7:8" ht="15.75" customHeight="1">
      <c r="G301" s="1172"/>
      <c r="H301" s="1173"/>
    </row>
    <row r="302" spans="7:8" ht="15.75" customHeight="1">
      <c r="G302" s="1172"/>
      <c r="H302" s="1173"/>
    </row>
    <row r="303" spans="7:8" ht="15.75" customHeight="1">
      <c r="G303" s="1172"/>
      <c r="H303" s="1173"/>
    </row>
    <row r="304" spans="7:8" ht="15.75" customHeight="1">
      <c r="G304" s="1172"/>
      <c r="H304" s="1173"/>
    </row>
    <row r="305" spans="7:8" ht="15.75" customHeight="1">
      <c r="G305" s="1172"/>
      <c r="H305" s="1173"/>
    </row>
    <row r="306" spans="7:8" ht="15.75" customHeight="1">
      <c r="G306" s="1172"/>
      <c r="H306" s="1173"/>
    </row>
    <row r="307" spans="7:8" ht="15.75" customHeight="1">
      <c r="G307" s="1172"/>
      <c r="H307" s="1173"/>
    </row>
    <row r="308" spans="7:8" ht="15.75" customHeight="1">
      <c r="G308" s="1172"/>
      <c r="H308" s="1173"/>
    </row>
    <row r="309" spans="7:8" ht="15.75" customHeight="1">
      <c r="G309" s="1172"/>
      <c r="H309" s="1173"/>
    </row>
    <row r="310" spans="7:8" ht="15.75" customHeight="1">
      <c r="G310" s="1172"/>
      <c r="H310" s="1173"/>
    </row>
    <row r="311" spans="7:8" ht="15.75" customHeight="1">
      <c r="G311" s="1172"/>
      <c r="H311" s="1173"/>
    </row>
    <row r="312" spans="7:8" ht="15.75" customHeight="1">
      <c r="G312" s="1172"/>
      <c r="H312" s="1173"/>
    </row>
    <row r="313" spans="7:8" ht="15.75" customHeight="1">
      <c r="G313" s="1172"/>
      <c r="H313" s="1173"/>
    </row>
    <row r="314" spans="7:8" ht="15.75" customHeight="1">
      <c r="G314" s="1172"/>
      <c r="H314" s="1173"/>
    </row>
    <row r="315" spans="7:8" ht="15.75" customHeight="1">
      <c r="G315" s="1172"/>
      <c r="H315" s="1173"/>
    </row>
    <row r="316" spans="7:8" ht="15.75" customHeight="1">
      <c r="G316" s="1172"/>
      <c r="H316" s="1173"/>
    </row>
    <row r="317" spans="7:8" ht="15.75" customHeight="1">
      <c r="G317" s="1172"/>
      <c r="H317" s="1173"/>
    </row>
    <row r="318" spans="7:8" ht="15.75" customHeight="1">
      <c r="G318" s="1172"/>
      <c r="H318" s="1173"/>
    </row>
    <row r="319" spans="7:8" ht="15.75" customHeight="1">
      <c r="G319" s="1172"/>
      <c r="H319" s="1173"/>
    </row>
    <row r="320" spans="7:8" ht="15.75" customHeight="1">
      <c r="G320" s="1172"/>
      <c r="H320" s="1173"/>
    </row>
    <row r="321" spans="7:8" ht="15.75" customHeight="1">
      <c r="G321" s="1172"/>
      <c r="H321" s="1173"/>
    </row>
    <row r="322" spans="7:8" ht="15.75" customHeight="1">
      <c r="G322" s="1172"/>
      <c r="H322" s="1173"/>
    </row>
    <row r="323" spans="7:8" ht="15.75" customHeight="1">
      <c r="G323" s="1172"/>
      <c r="H323" s="1173"/>
    </row>
    <row r="324" spans="7:8" ht="15.75" customHeight="1">
      <c r="G324" s="1172"/>
      <c r="H324" s="1173"/>
    </row>
    <row r="325" spans="7:8" ht="15.75" customHeight="1">
      <c r="G325" s="1172"/>
      <c r="H325" s="1173"/>
    </row>
    <row r="326" spans="7:8" ht="15.75" customHeight="1">
      <c r="G326" s="1172"/>
      <c r="H326" s="1173"/>
    </row>
    <row r="327" spans="7:8" ht="15.75" customHeight="1">
      <c r="G327" s="1172"/>
      <c r="H327" s="1173"/>
    </row>
    <row r="328" spans="7:8" ht="15.75" customHeight="1">
      <c r="G328" s="1172"/>
      <c r="H328" s="1173"/>
    </row>
    <row r="329" spans="7:8" ht="15.75" customHeight="1">
      <c r="G329" s="1172"/>
      <c r="H329" s="1173"/>
    </row>
    <row r="330" spans="7:8" ht="15.75" customHeight="1">
      <c r="G330" s="1172"/>
      <c r="H330" s="1173"/>
    </row>
    <row r="331" spans="7:8" ht="15.75" customHeight="1">
      <c r="G331" s="1172"/>
      <c r="H331" s="1173"/>
    </row>
    <row r="332" spans="7:8" ht="15.75" customHeight="1">
      <c r="G332" s="1172"/>
      <c r="H332" s="1173"/>
    </row>
    <row r="333" spans="7:8" ht="15.75" customHeight="1">
      <c r="G333" s="1172"/>
      <c r="H333" s="1173"/>
    </row>
    <row r="334" spans="7:8" ht="15.75" customHeight="1">
      <c r="G334" s="1172"/>
      <c r="H334" s="1173"/>
    </row>
    <row r="335" spans="7:8" ht="15.75" customHeight="1">
      <c r="G335" s="1172"/>
      <c r="H335" s="1173"/>
    </row>
    <row r="336" spans="7:8" ht="15.75" customHeight="1">
      <c r="G336" s="1172"/>
      <c r="H336" s="1173"/>
    </row>
    <row r="337" spans="7:8" ht="15.75" customHeight="1">
      <c r="G337" s="1172"/>
      <c r="H337" s="1173"/>
    </row>
    <row r="338" spans="7:8" ht="15.75" customHeight="1">
      <c r="G338" s="1172"/>
      <c r="H338" s="1173"/>
    </row>
    <row r="339" spans="7:8" ht="15.75" customHeight="1">
      <c r="G339" s="1172"/>
      <c r="H339" s="1173"/>
    </row>
    <row r="340" spans="7:8" ht="15.75" customHeight="1">
      <c r="G340" s="1172"/>
      <c r="H340" s="1173"/>
    </row>
    <row r="341" spans="7:8" ht="15.75" customHeight="1">
      <c r="G341" s="1172"/>
      <c r="H341" s="1173"/>
    </row>
    <row r="342" spans="7:8" ht="15.75" customHeight="1">
      <c r="G342" s="1172"/>
      <c r="H342" s="1173"/>
    </row>
    <row r="343" spans="7:8" ht="15.75" customHeight="1">
      <c r="G343" s="1172"/>
      <c r="H343" s="1173"/>
    </row>
    <row r="344" spans="7:8" ht="15.75" customHeight="1">
      <c r="G344" s="1172"/>
      <c r="H344" s="1173"/>
    </row>
    <row r="345" spans="7:8" ht="15.75" customHeight="1">
      <c r="G345" s="1172"/>
      <c r="H345" s="1173"/>
    </row>
    <row r="346" spans="7:8" ht="15.75" customHeight="1">
      <c r="G346" s="1172"/>
      <c r="H346" s="1173"/>
    </row>
    <row r="347" spans="7:8" ht="15.75" customHeight="1">
      <c r="G347" s="1172"/>
      <c r="H347" s="1173"/>
    </row>
    <row r="348" spans="7:8" ht="15.75" customHeight="1">
      <c r="G348" s="1172"/>
      <c r="H348" s="1173"/>
    </row>
    <row r="349" spans="7:8" ht="15.75" customHeight="1">
      <c r="G349" s="1172"/>
      <c r="H349" s="1173"/>
    </row>
    <row r="350" spans="7:8" ht="15.75" customHeight="1">
      <c r="G350" s="1172"/>
      <c r="H350" s="1173"/>
    </row>
    <row r="351" spans="7:8" ht="15.75" customHeight="1">
      <c r="G351" s="1172"/>
      <c r="H351" s="1173"/>
    </row>
    <row r="352" spans="7:8" ht="15.75" customHeight="1">
      <c r="G352" s="1172"/>
      <c r="H352" s="1173"/>
    </row>
    <row r="353" spans="7:8" ht="15.75" customHeight="1">
      <c r="G353" s="1172"/>
      <c r="H353" s="1173"/>
    </row>
    <row r="354" spans="7:8" ht="15.75" customHeight="1">
      <c r="G354" s="1172"/>
      <c r="H354" s="1173"/>
    </row>
    <row r="355" spans="7:8" ht="15.75" customHeight="1">
      <c r="G355" s="1172"/>
      <c r="H355" s="1173"/>
    </row>
    <row r="356" spans="7:8" ht="15.75" customHeight="1">
      <c r="G356" s="1172"/>
      <c r="H356" s="1173"/>
    </row>
    <row r="357" spans="7:8" ht="15.75" customHeight="1">
      <c r="G357" s="1172"/>
      <c r="H357" s="1173"/>
    </row>
    <row r="358" spans="7:8" ht="15.75" customHeight="1">
      <c r="G358" s="1172"/>
      <c r="H358" s="1173"/>
    </row>
    <row r="359" spans="7:8" ht="15.75" customHeight="1">
      <c r="G359" s="1172"/>
      <c r="H359" s="1173"/>
    </row>
    <row r="360" spans="7:8" ht="15.75" customHeight="1">
      <c r="G360" s="1172"/>
      <c r="H360" s="1173"/>
    </row>
    <row r="361" spans="7:8" ht="15.75" customHeight="1">
      <c r="G361" s="1172"/>
      <c r="H361" s="1173"/>
    </row>
    <row r="362" spans="7:8" ht="15.75" customHeight="1">
      <c r="G362" s="1172"/>
      <c r="H362" s="1173"/>
    </row>
    <row r="363" spans="7:8" ht="15.75" customHeight="1">
      <c r="G363" s="1172"/>
      <c r="H363" s="1173"/>
    </row>
    <row r="364" spans="7:8" ht="15.75" customHeight="1">
      <c r="G364" s="1172"/>
      <c r="H364" s="1173"/>
    </row>
    <row r="365" spans="7:8" ht="15.75" customHeight="1">
      <c r="G365" s="1172"/>
      <c r="H365" s="1173"/>
    </row>
    <row r="366" spans="7:8" ht="15.75" customHeight="1">
      <c r="G366" s="1172"/>
      <c r="H366" s="1173"/>
    </row>
    <row r="367" spans="7:8" ht="15.75" customHeight="1">
      <c r="G367" s="1172"/>
      <c r="H367" s="1173"/>
    </row>
    <row r="368" spans="7:8" ht="15.75" customHeight="1">
      <c r="G368" s="1172"/>
      <c r="H368" s="1173"/>
    </row>
    <row r="369" spans="7:8" ht="15.75" customHeight="1">
      <c r="G369" s="1172"/>
      <c r="H369" s="1173"/>
    </row>
    <row r="370" spans="7:8" ht="15.75" customHeight="1">
      <c r="G370" s="1172"/>
      <c r="H370" s="1173"/>
    </row>
    <row r="371" spans="7:8" ht="15.75" customHeight="1">
      <c r="G371" s="1172"/>
      <c r="H371" s="1173"/>
    </row>
    <row r="372" spans="7:8" ht="15.75" customHeight="1">
      <c r="G372" s="1172"/>
      <c r="H372" s="1173"/>
    </row>
    <row r="373" spans="7:8" ht="15.75" customHeight="1">
      <c r="G373" s="1172"/>
      <c r="H373" s="1173"/>
    </row>
    <row r="374" spans="7:8" ht="15.75" customHeight="1">
      <c r="G374" s="1172"/>
      <c r="H374" s="1173"/>
    </row>
    <row r="375" spans="7:8" ht="15.75" customHeight="1">
      <c r="G375" s="1172"/>
      <c r="H375" s="1173"/>
    </row>
    <row r="376" spans="7:8" ht="15.75" customHeight="1">
      <c r="G376" s="1172"/>
      <c r="H376" s="1173"/>
    </row>
    <row r="377" spans="7:8" ht="15.75" customHeight="1">
      <c r="G377" s="1172"/>
      <c r="H377" s="1173"/>
    </row>
    <row r="378" spans="7:8" ht="15.75" customHeight="1">
      <c r="G378" s="1172"/>
      <c r="H378" s="1173"/>
    </row>
    <row r="379" spans="7:8" ht="15.75" customHeight="1">
      <c r="G379" s="1172"/>
      <c r="H379" s="1173"/>
    </row>
    <row r="380" spans="7:8" ht="15.75" customHeight="1">
      <c r="G380" s="1172"/>
      <c r="H380" s="1173"/>
    </row>
    <row r="381" spans="7:8" ht="15.75" customHeight="1">
      <c r="G381" s="1172"/>
      <c r="H381" s="1173"/>
    </row>
    <row r="382" spans="7:8" ht="15.75" customHeight="1">
      <c r="G382" s="1172"/>
      <c r="H382" s="1173"/>
    </row>
    <row r="383" spans="7:8" ht="15.75" customHeight="1">
      <c r="G383" s="1172"/>
      <c r="H383" s="1173"/>
    </row>
    <row r="384" spans="7:8" ht="15.75" customHeight="1">
      <c r="G384" s="1172"/>
      <c r="H384" s="1173"/>
    </row>
    <row r="385" spans="7:8" ht="15.75" customHeight="1">
      <c r="G385" s="1172"/>
      <c r="H385" s="1173"/>
    </row>
    <row r="386" spans="7:8" ht="15.75" customHeight="1">
      <c r="G386" s="1172"/>
      <c r="H386" s="1173"/>
    </row>
    <row r="387" spans="7:8" ht="15.75" customHeight="1">
      <c r="G387" s="1172"/>
      <c r="H387" s="1173"/>
    </row>
    <row r="388" spans="7:8" ht="15.75" customHeight="1">
      <c r="G388" s="1172"/>
      <c r="H388" s="1173"/>
    </row>
    <row r="389" spans="7:8" ht="15.75" customHeight="1">
      <c r="G389" s="1172"/>
      <c r="H389" s="1173"/>
    </row>
    <row r="390" spans="7:8" ht="15.75" customHeight="1">
      <c r="G390" s="1172"/>
      <c r="H390" s="1173"/>
    </row>
    <row r="391" spans="7:8" ht="15.75" customHeight="1">
      <c r="G391" s="1172"/>
      <c r="H391" s="1173"/>
    </row>
    <row r="392" spans="7:8" ht="15.75" customHeight="1">
      <c r="G392" s="1172"/>
      <c r="H392" s="1173"/>
    </row>
    <row r="393" spans="7:8" ht="15.75" customHeight="1">
      <c r="G393" s="1172"/>
      <c r="H393" s="1173"/>
    </row>
    <row r="394" spans="7:8" ht="15.75" customHeight="1">
      <c r="G394" s="1172"/>
      <c r="H394" s="1173"/>
    </row>
    <row r="395" spans="7:8" ht="15.75" customHeight="1">
      <c r="G395" s="1172"/>
      <c r="H395" s="1173"/>
    </row>
    <row r="396" spans="7:8" ht="15.75" customHeight="1">
      <c r="G396" s="1172"/>
      <c r="H396" s="1173"/>
    </row>
    <row r="397" spans="7:8" ht="15.75" customHeight="1">
      <c r="G397" s="1172"/>
      <c r="H397" s="1173"/>
    </row>
    <row r="398" spans="7:8" ht="15.75" customHeight="1">
      <c r="G398" s="1172"/>
      <c r="H398" s="1173"/>
    </row>
    <row r="399" spans="7:8" ht="15.75" customHeight="1">
      <c r="G399" s="1172"/>
      <c r="H399" s="1173"/>
    </row>
    <row r="400" spans="7:8" ht="15.75" customHeight="1">
      <c r="G400" s="1172"/>
      <c r="H400" s="1173"/>
    </row>
    <row r="401" spans="7:8" ht="15.75" customHeight="1">
      <c r="G401" s="1172"/>
      <c r="H401" s="1173"/>
    </row>
    <row r="402" spans="7:8" ht="15.75" customHeight="1">
      <c r="G402" s="1172"/>
      <c r="H402" s="1173"/>
    </row>
    <row r="403" spans="7:8" ht="15.75" customHeight="1">
      <c r="G403" s="1172"/>
      <c r="H403" s="1173"/>
    </row>
    <row r="404" spans="7:8" ht="15.75" customHeight="1">
      <c r="G404" s="1172"/>
      <c r="H404" s="1173"/>
    </row>
    <row r="405" spans="7:8" ht="15.75" customHeight="1">
      <c r="G405" s="1172"/>
      <c r="H405" s="1173"/>
    </row>
    <row r="406" spans="7:8" ht="15.75" customHeight="1">
      <c r="G406" s="1172"/>
      <c r="H406" s="1173"/>
    </row>
    <row r="407" spans="7:8" ht="15.75" customHeight="1">
      <c r="G407" s="1172"/>
      <c r="H407" s="1173"/>
    </row>
    <row r="408" spans="7:8" ht="15.75" customHeight="1">
      <c r="G408" s="1172"/>
      <c r="H408" s="1173"/>
    </row>
    <row r="409" spans="7:8" ht="15.75" customHeight="1">
      <c r="G409" s="1172"/>
      <c r="H409" s="1173"/>
    </row>
    <row r="410" spans="7:8" ht="15.75" customHeight="1">
      <c r="G410" s="1172"/>
      <c r="H410" s="1173"/>
    </row>
    <row r="411" spans="7:8" ht="15.75" customHeight="1">
      <c r="G411" s="1172"/>
      <c r="H411" s="1173"/>
    </row>
    <row r="412" spans="7:8" ht="15.75" customHeight="1">
      <c r="G412" s="1172"/>
      <c r="H412" s="1173"/>
    </row>
    <row r="413" spans="7:8" ht="15.75" customHeight="1">
      <c r="G413" s="1172"/>
      <c r="H413" s="1173"/>
    </row>
    <row r="414" spans="7:8" ht="15.75" customHeight="1">
      <c r="G414" s="1172"/>
      <c r="H414" s="1173"/>
    </row>
    <row r="415" spans="7:8" ht="15.75" customHeight="1">
      <c r="G415" s="1172"/>
      <c r="H415" s="1173"/>
    </row>
    <row r="416" spans="7:8" ht="15.75" customHeight="1">
      <c r="G416" s="1172"/>
      <c r="H416" s="1173"/>
    </row>
    <row r="417" spans="7:8" ht="15.75" customHeight="1">
      <c r="G417" s="1172"/>
      <c r="H417" s="1173"/>
    </row>
    <row r="418" spans="7:8" ht="15.75" customHeight="1">
      <c r="G418" s="1172"/>
      <c r="H418" s="1173"/>
    </row>
    <row r="419" spans="7:8" ht="15.75" customHeight="1">
      <c r="G419" s="1172"/>
      <c r="H419" s="1173"/>
    </row>
    <row r="420" spans="7:8" ht="15.75" customHeight="1">
      <c r="G420" s="1172"/>
      <c r="H420" s="1173"/>
    </row>
    <row r="421" spans="7:8" ht="15.75" customHeight="1">
      <c r="G421" s="1172"/>
      <c r="H421" s="1173"/>
    </row>
    <row r="422" spans="7:8" ht="15.75" customHeight="1">
      <c r="G422" s="1172"/>
      <c r="H422" s="1173"/>
    </row>
    <row r="423" spans="7:8" ht="15.75" customHeight="1">
      <c r="G423" s="1172"/>
      <c r="H423" s="1173"/>
    </row>
    <row r="424" spans="7:8" ht="15.75" customHeight="1">
      <c r="G424" s="1172"/>
      <c r="H424" s="1173"/>
    </row>
    <row r="425" spans="7:8" ht="15.75" customHeight="1">
      <c r="G425" s="1172"/>
      <c r="H425" s="1173"/>
    </row>
    <row r="426" spans="7:8" ht="15.75" customHeight="1">
      <c r="G426" s="1172"/>
      <c r="H426" s="1173"/>
    </row>
    <row r="427" spans="7:8" ht="15.75" customHeight="1">
      <c r="G427" s="1172"/>
      <c r="H427" s="1173"/>
    </row>
    <row r="428" spans="7:8" ht="15.75" customHeight="1">
      <c r="G428" s="1172"/>
      <c r="H428" s="1173"/>
    </row>
    <row r="429" spans="7:8" ht="15.75" customHeight="1">
      <c r="G429" s="1172"/>
      <c r="H429" s="1173"/>
    </row>
    <row r="430" spans="7:8" ht="15.75" customHeight="1">
      <c r="G430" s="1172"/>
      <c r="H430" s="1173"/>
    </row>
    <row r="431" spans="7:8" ht="15.75" customHeight="1">
      <c r="G431" s="1172"/>
      <c r="H431" s="1173"/>
    </row>
    <row r="432" spans="7:8" ht="15.75" customHeight="1">
      <c r="G432" s="1172"/>
      <c r="H432" s="1173"/>
    </row>
    <row r="433" spans="7:8" ht="15.75" customHeight="1">
      <c r="G433" s="1172"/>
      <c r="H433" s="1173"/>
    </row>
    <row r="434" spans="7:8" ht="15.75" customHeight="1">
      <c r="G434" s="1172"/>
      <c r="H434" s="1173"/>
    </row>
    <row r="435" spans="7:8" ht="15.75" customHeight="1">
      <c r="G435" s="1172"/>
      <c r="H435" s="1173"/>
    </row>
    <row r="436" spans="7:8" ht="15.75" customHeight="1">
      <c r="G436" s="1172"/>
      <c r="H436" s="1173"/>
    </row>
    <row r="437" spans="7:8" ht="15.75" customHeight="1">
      <c r="G437" s="1172"/>
      <c r="H437" s="1173"/>
    </row>
    <row r="438" spans="7:8" ht="15.75" customHeight="1">
      <c r="G438" s="1172"/>
      <c r="H438" s="1173"/>
    </row>
    <row r="439" spans="7:8" ht="15.75" customHeight="1">
      <c r="G439" s="1172"/>
      <c r="H439" s="1173"/>
    </row>
    <row r="440" spans="7:8" ht="15.75" customHeight="1">
      <c r="G440" s="1172"/>
      <c r="H440" s="1173"/>
    </row>
    <row r="441" spans="7:8" ht="15.75" customHeight="1">
      <c r="G441" s="1172"/>
      <c r="H441" s="1173"/>
    </row>
    <row r="442" spans="7:8" ht="15.75" customHeight="1">
      <c r="G442" s="1172"/>
      <c r="H442" s="1173"/>
    </row>
    <row r="443" spans="7:8" ht="15.75" customHeight="1">
      <c r="G443" s="1172"/>
      <c r="H443" s="1173"/>
    </row>
    <row r="444" spans="7:8" ht="15.75" customHeight="1">
      <c r="G444" s="1172"/>
      <c r="H444" s="1173"/>
    </row>
    <row r="445" spans="7:8" ht="15.75" customHeight="1">
      <c r="G445" s="1172"/>
      <c r="H445" s="1173"/>
    </row>
    <row r="446" spans="7:8" ht="15.75" customHeight="1">
      <c r="G446" s="1172"/>
      <c r="H446" s="1173"/>
    </row>
    <row r="447" spans="7:8" ht="15.75" customHeight="1">
      <c r="G447" s="1172"/>
      <c r="H447" s="1173"/>
    </row>
    <row r="448" spans="7:8" ht="15.75" customHeight="1">
      <c r="G448" s="1172"/>
      <c r="H448" s="1173"/>
    </row>
    <row r="449" spans="7:8" ht="15.75" customHeight="1">
      <c r="G449" s="1172"/>
      <c r="H449" s="1173"/>
    </row>
    <row r="450" spans="7:8" ht="15.75" customHeight="1">
      <c r="G450" s="1172"/>
      <c r="H450" s="1173"/>
    </row>
    <row r="451" spans="7:8" ht="15.75" customHeight="1">
      <c r="G451" s="1172"/>
      <c r="H451" s="1173"/>
    </row>
    <row r="452" spans="7:8" ht="15.75" customHeight="1">
      <c r="G452" s="1172"/>
      <c r="H452" s="1173"/>
    </row>
    <row r="453" spans="7:8" ht="15.75" customHeight="1">
      <c r="G453" s="1172"/>
      <c r="H453" s="1173"/>
    </row>
    <row r="454" spans="7:8" ht="15.75" customHeight="1">
      <c r="G454" s="1172"/>
      <c r="H454" s="1173"/>
    </row>
    <row r="455" spans="7:8" ht="15.75" customHeight="1">
      <c r="G455" s="1172"/>
      <c r="H455" s="1173"/>
    </row>
    <row r="456" spans="7:8" ht="15.75" customHeight="1">
      <c r="G456" s="1172"/>
      <c r="H456" s="1173"/>
    </row>
    <row r="457" spans="7:8" ht="15.75" customHeight="1">
      <c r="G457" s="1172"/>
      <c r="H457" s="1173"/>
    </row>
    <row r="458" spans="7:8" ht="15.75" customHeight="1">
      <c r="G458" s="1172"/>
      <c r="H458" s="1173"/>
    </row>
    <row r="459" spans="7:8" ht="15.75" customHeight="1">
      <c r="G459" s="1172"/>
      <c r="H459" s="1173"/>
    </row>
    <row r="460" spans="7:8" ht="15.75" customHeight="1">
      <c r="G460" s="1172"/>
      <c r="H460" s="1173"/>
    </row>
    <row r="461" spans="7:8" ht="15.75" customHeight="1">
      <c r="G461" s="1172"/>
      <c r="H461" s="1173"/>
    </row>
    <row r="462" spans="7:8" ht="15.75" customHeight="1">
      <c r="G462" s="1172"/>
      <c r="H462" s="1173"/>
    </row>
    <row r="463" spans="7:8" ht="15.75" customHeight="1">
      <c r="G463" s="1172"/>
      <c r="H463" s="1173"/>
    </row>
    <row r="464" spans="7:8" ht="15.75" customHeight="1">
      <c r="G464" s="1172"/>
      <c r="H464" s="1173"/>
    </row>
    <row r="465" spans="7:8" ht="15.75" customHeight="1">
      <c r="G465" s="1172"/>
      <c r="H465" s="1173"/>
    </row>
    <row r="466" spans="7:8" ht="15.75" customHeight="1">
      <c r="G466" s="1172"/>
      <c r="H466" s="1173"/>
    </row>
    <row r="467" spans="7:8" ht="15.75" customHeight="1">
      <c r="G467" s="1172"/>
      <c r="H467" s="1173"/>
    </row>
    <row r="468" spans="7:8" ht="15.75" customHeight="1">
      <c r="G468" s="1172"/>
      <c r="H468" s="1173"/>
    </row>
    <row r="469" spans="7:8" ht="15.75" customHeight="1">
      <c r="G469" s="1172"/>
      <c r="H469" s="1173"/>
    </row>
    <row r="470" spans="7:8" ht="15.75" customHeight="1">
      <c r="G470" s="1172"/>
      <c r="H470" s="1173"/>
    </row>
    <row r="471" spans="7:8" ht="15.75" customHeight="1">
      <c r="G471" s="1172"/>
      <c r="H471" s="1173"/>
    </row>
    <row r="472" spans="7:8" ht="15.75" customHeight="1">
      <c r="G472" s="1172"/>
      <c r="H472" s="1173"/>
    </row>
    <row r="473" spans="7:8" ht="15.75" customHeight="1">
      <c r="G473" s="1172"/>
      <c r="H473" s="1173"/>
    </row>
    <row r="474" spans="7:8" ht="15.75" customHeight="1">
      <c r="G474" s="1172"/>
      <c r="H474" s="1173"/>
    </row>
    <row r="475" spans="7:8" ht="15.75" customHeight="1">
      <c r="G475" s="1172"/>
      <c r="H475" s="1173"/>
    </row>
    <row r="476" spans="7:8" ht="15.75" customHeight="1">
      <c r="G476" s="1172"/>
      <c r="H476" s="1173"/>
    </row>
    <row r="477" spans="7:8" ht="15.75" customHeight="1">
      <c r="G477" s="1172"/>
      <c r="H477" s="1173"/>
    </row>
    <row r="478" spans="7:8" ht="15.75" customHeight="1">
      <c r="G478" s="1172"/>
      <c r="H478" s="1173"/>
    </row>
    <row r="479" spans="7:8" ht="15.75" customHeight="1">
      <c r="G479" s="1172"/>
      <c r="H479" s="1173"/>
    </row>
    <row r="480" spans="7:8" ht="15.75" customHeight="1">
      <c r="G480" s="1172"/>
      <c r="H480" s="1173"/>
    </row>
    <row r="481" spans="7:8" ht="15.75" customHeight="1">
      <c r="G481" s="1172"/>
      <c r="H481" s="1173"/>
    </row>
    <row r="482" spans="7:8" ht="15.75" customHeight="1">
      <c r="G482" s="1172"/>
      <c r="H482" s="1173"/>
    </row>
    <row r="483" spans="7:8" ht="15.75" customHeight="1">
      <c r="G483" s="1172"/>
      <c r="H483" s="1173"/>
    </row>
    <row r="484" spans="7:8" ht="15.75" customHeight="1">
      <c r="G484" s="1172"/>
      <c r="H484" s="1173"/>
    </row>
    <row r="485" spans="7:8" ht="15.75" customHeight="1">
      <c r="G485" s="1172"/>
      <c r="H485" s="1173"/>
    </row>
    <row r="486" spans="7:8" ht="15.75" customHeight="1">
      <c r="G486" s="1172"/>
      <c r="H486" s="1173"/>
    </row>
    <row r="487" spans="7:8" ht="15.75" customHeight="1">
      <c r="G487" s="1172"/>
      <c r="H487" s="1173"/>
    </row>
    <row r="488" spans="7:8" ht="15.75" customHeight="1">
      <c r="G488" s="1172"/>
      <c r="H488" s="1173"/>
    </row>
    <row r="489" spans="7:8" ht="15.75" customHeight="1">
      <c r="G489" s="1172"/>
      <c r="H489" s="1173"/>
    </row>
    <row r="490" spans="7:8" ht="15.75" customHeight="1">
      <c r="G490" s="1172"/>
      <c r="H490" s="1173"/>
    </row>
    <row r="491" spans="7:8" ht="15.75" customHeight="1">
      <c r="G491" s="1172"/>
      <c r="H491" s="1173"/>
    </row>
    <row r="492" spans="7:8" ht="15.75" customHeight="1">
      <c r="G492" s="1172"/>
      <c r="H492" s="1173"/>
    </row>
    <row r="493" spans="7:8" ht="15.75" customHeight="1">
      <c r="G493" s="1172"/>
      <c r="H493" s="1173"/>
    </row>
    <row r="494" spans="7:8" ht="15.75" customHeight="1">
      <c r="G494" s="1172"/>
      <c r="H494" s="1173"/>
    </row>
    <row r="495" spans="7:8" ht="15.75" customHeight="1">
      <c r="G495" s="1172"/>
      <c r="H495" s="1173"/>
    </row>
    <row r="496" spans="7:8" ht="15.75" customHeight="1">
      <c r="G496" s="1172"/>
      <c r="H496" s="1173"/>
    </row>
    <row r="497" spans="7:8" ht="15.75" customHeight="1">
      <c r="G497" s="1172"/>
      <c r="H497" s="1173"/>
    </row>
    <row r="498" spans="7:8" ht="15.75" customHeight="1">
      <c r="G498" s="1172"/>
      <c r="H498" s="1173"/>
    </row>
    <row r="499" spans="7:8" ht="15.75" customHeight="1">
      <c r="G499" s="1172"/>
      <c r="H499" s="1173"/>
    </row>
    <row r="500" spans="7:8" ht="15.75" customHeight="1">
      <c r="G500" s="1172"/>
      <c r="H500" s="1173"/>
    </row>
    <row r="501" spans="7:8" ht="15.75" customHeight="1">
      <c r="G501" s="1172"/>
      <c r="H501" s="1173"/>
    </row>
    <row r="502" spans="7:8" ht="15.75" customHeight="1">
      <c r="G502" s="1172"/>
      <c r="H502" s="1173"/>
    </row>
    <row r="503" spans="7:8" ht="15.75" customHeight="1">
      <c r="G503" s="1172"/>
      <c r="H503" s="1173"/>
    </row>
    <row r="504" spans="7:8" ht="15.75" customHeight="1">
      <c r="G504" s="1172"/>
      <c r="H504" s="1173"/>
    </row>
    <row r="505" spans="7:8" ht="15.75" customHeight="1">
      <c r="G505" s="1172"/>
      <c r="H505" s="1173"/>
    </row>
    <row r="506" spans="7:8" ht="15.75" customHeight="1">
      <c r="G506" s="1172"/>
      <c r="H506" s="1173"/>
    </row>
    <row r="507" spans="7:8" ht="15.75" customHeight="1">
      <c r="G507" s="1172"/>
      <c r="H507" s="1173"/>
    </row>
    <row r="508" spans="7:8" ht="15.75" customHeight="1">
      <c r="G508" s="1172"/>
      <c r="H508" s="1173"/>
    </row>
    <row r="509" spans="7:8" ht="15.75" customHeight="1">
      <c r="G509" s="1172"/>
      <c r="H509" s="1173"/>
    </row>
    <row r="510" spans="7:8" ht="15.75" customHeight="1">
      <c r="G510" s="1172"/>
      <c r="H510" s="1173"/>
    </row>
    <row r="511" spans="7:8" ht="15.75" customHeight="1">
      <c r="G511" s="1172"/>
      <c r="H511" s="1173"/>
    </row>
    <row r="512" spans="7:8" ht="15.75" customHeight="1">
      <c r="G512" s="1172"/>
      <c r="H512" s="1173"/>
    </row>
    <row r="513" spans="7:8" ht="15.75" customHeight="1">
      <c r="G513" s="1172"/>
      <c r="H513" s="1173"/>
    </row>
    <row r="514" spans="7:8" ht="15.75" customHeight="1">
      <c r="G514" s="1172"/>
      <c r="H514" s="1173"/>
    </row>
    <row r="515" spans="7:8" ht="15.75" customHeight="1">
      <c r="G515" s="1172"/>
      <c r="H515" s="1173"/>
    </row>
    <row r="516" spans="7:8" ht="15.75" customHeight="1">
      <c r="G516" s="1172"/>
      <c r="H516" s="1173"/>
    </row>
    <row r="517" spans="7:8" ht="15.75" customHeight="1">
      <c r="G517" s="1172"/>
      <c r="H517" s="1173"/>
    </row>
    <row r="518" spans="7:8" ht="15.75" customHeight="1">
      <c r="G518" s="1172"/>
      <c r="H518" s="1173"/>
    </row>
    <row r="519" spans="7:8" ht="15.75" customHeight="1">
      <c r="G519" s="1172"/>
      <c r="H519" s="1173"/>
    </row>
    <row r="520" spans="7:8" ht="15.75" customHeight="1">
      <c r="G520" s="1172"/>
      <c r="H520" s="1173"/>
    </row>
    <row r="521" spans="7:8" ht="15.75" customHeight="1">
      <c r="G521" s="1172"/>
      <c r="H521" s="1173"/>
    </row>
    <row r="522" spans="7:8" ht="15.75" customHeight="1">
      <c r="G522" s="1172"/>
      <c r="H522" s="1173"/>
    </row>
    <row r="523" spans="7:8" ht="15.75" customHeight="1">
      <c r="G523" s="1172"/>
      <c r="H523" s="1173"/>
    </row>
    <row r="524" spans="7:8" ht="15.75" customHeight="1">
      <c r="G524" s="1172"/>
      <c r="H524" s="1173"/>
    </row>
    <row r="525" spans="7:8" ht="15.75" customHeight="1">
      <c r="G525" s="1172"/>
      <c r="H525" s="1173"/>
    </row>
    <row r="526" spans="7:8" ht="15.75" customHeight="1">
      <c r="G526" s="1172"/>
      <c r="H526" s="1173"/>
    </row>
    <row r="527" spans="7:8" ht="15.75" customHeight="1">
      <c r="G527" s="1172"/>
      <c r="H527" s="1173"/>
    </row>
    <row r="528" spans="7:8" ht="15.75" customHeight="1">
      <c r="G528" s="1172"/>
      <c r="H528" s="1173"/>
    </row>
    <row r="529" spans="7:8" ht="15.75" customHeight="1">
      <c r="G529" s="1172"/>
      <c r="H529" s="1173"/>
    </row>
    <row r="530" spans="7:8" ht="15.75" customHeight="1">
      <c r="G530" s="1172"/>
      <c r="H530" s="1173"/>
    </row>
    <row r="531" spans="7:8" ht="15.75" customHeight="1">
      <c r="G531" s="1172"/>
      <c r="H531" s="1173"/>
    </row>
    <row r="532" spans="7:8" ht="15.75" customHeight="1">
      <c r="G532" s="1172"/>
      <c r="H532" s="1173"/>
    </row>
    <row r="533" spans="7:8" ht="15.75" customHeight="1">
      <c r="G533" s="1172"/>
      <c r="H533" s="1173"/>
    </row>
    <row r="534" spans="7:8" ht="15.75" customHeight="1">
      <c r="G534" s="1172"/>
      <c r="H534" s="1173"/>
    </row>
    <row r="535" spans="7:8" ht="15.75" customHeight="1">
      <c r="G535" s="1172"/>
      <c r="H535" s="1173"/>
    </row>
    <row r="536" spans="7:8" ht="15.75" customHeight="1">
      <c r="G536" s="1172"/>
      <c r="H536" s="1173"/>
    </row>
    <row r="537" spans="7:8" ht="15.75" customHeight="1">
      <c r="G537" s="1172"/>
      <c r="H537" s="1173"/>
    </row>
    <row r="538" spans="7:8" ht="15.75" customHeight="1">
      <c r="G538" s="1172"/>
      <c r="H538" s="1173"/>
    </row>
    <row r="539" spans="7:8" ht="15.75" customHeight="1">
      <c r="G539" s="1172"/>
      <c r="H539" s="1173"/>
    </row>
    <row r="540" spans="7:8" ht="15.75" customHeight="1">
      <c r="G540" s="1172"/>
      <c r="H540" s="1173"/>
    </row>
    <row r="541" spans="7:8" ht="15.75" customHeight="1">
      <c r="G541" s="1172"/>
      <c r="H541" s="1173"/>
    </row>
    <row r="542" spans="7:8" ht="15.75" customHeight="1">
      <c r="G542" s="1172"/>
      <c r="H542" s="1173"/>
    </row>
    <row r="543" spans="7:8" ht="15.75" customHeight="1">
      <c r="G543" s="1172"/>
      <c r="H543" s="1173"/>
    </row>
    <row r="544" spans="7:8" ht="15.75" customHeight="1">
      <c r="G544" s="1172"/>
      <c r="H544" s="1173"/>
    </row>
    <row r="545" spans="7:8" ht="15.75" customHeight="1">
      <c r="G545" s="1172"/>
      <c r="H545" s="1173"/>
    </row>
    <row r="546" spans="7:8" ht="15.75" customHeight="1">
      <c r="G546" s="1172"/>
      <c r="H546" s="1173"/>
    </row>
    <row r="547" spans="7:8" ht="15.75" customHeight="1">
      <c r="G547" s="1172"/>
      <c r="H547" s="1173"/>
    </row>
    <row r="548" spans="7:8" ht="15.75" customHeight="1">
      <c r="G548" s="1172"/>
      <c r="H548" s="1173"/>
    </row>
    <row r="549" spans="7:8" ht="15.75" customHeight="1">
      <c r="G549" s="1172"/>
      <c r="H549" s="1173"/>
    </row>
    <row r="550" spans="7:8" ht="15.75" customHeight="1">
      <c r="G550" s="1172"/>
      <c r="H550" s="1173"/>
    </row>
    <row r="551" spans="7:8" ht="15.75" customHeight="1">
      <c r="G551" s="1172"/>
      <c r="H551" s="1173"/>
    </row>
    <row r="552" spans="7:8" ht="15.75" customHeight="1">
      <c r="G552" s="1172"/>
      <c r="H552" s="1173"/>
    </row>
    <row r="553" spans="7:8" ht="15.75" customHeight="1">
      <c r="G553" s="1172"/>
      <c r="H553" s="1173"/>
    </row>
    <row r="554" spans="7:8" ht="15.75" customHeight="1">
      <c r="G554" s="1172"/>
      <c r="H554" s="1173"/>
    </row>
    <row r="555" spans="7:8" ht="15.75" customHeight="1">
      <c r="G555" s="1172"/>
      <c r="H555" s="1173"/>
    </row>
    <row r="556" spans="7:8" ht="15.75" customHeight="1">
      <c r="G556" s="1172"/>
      <c r="H556" s="1173"/>
    </row>
    <row r="557" spans="7:8" ht="15.75" customHeight="1">
      <c r="G557" s="1172"/>
      <c r="H557" s="1173"/>
    </row>
    <row r="558" spans="7:8" ht="15.75" customHeight="1">
      <c r="G558" s="1172"/>
      <c r="H558" s="1173"/>
    </row>
    <row r="559" spans="7:8" ht="15.75" customHeight="1">
      <c r="G559" s="1172"/>
      <c r="H559" s="1173"/>
    </row>
    <row r="560" spans="7:8" ht="15.75" customHeight="1">
      <c r="G560" s="1172"/>
      <c r="H560" s="1173"/>
    </row>
    <row r="561" spans="7:8" ht="15.75" customHeight="1">
      <c r="G561" s="1172"/>
      <c r="H561" s="1173"/>
    </row>
    <row r="562" spans="7:8" ht="15.75" customHeight="1">
      <c r="G562" s="1172"/>
      <c r="H562" s="1173"/>
    </row>
    <row r="563" spans="7:8" ht="15.75" customHeight="1">
      <c r="G563" s="1172"/>
      <c r="H563" s="1173"/>
    </row>
    <row r="564" spans="7:8" ht="15.75" customHeight="1">
      <c r="G564" s="1172"/>
      <c r="H564" s="1173"/>
    </row>
    <row r="565" spans="7:8" ht="15.75" customHeight="1">
      <c r="G565" s="1172"/>
      <c r="H565" s="1173"/>
    </row>
    <row r="566" spans="7:8" ht="15.75" customHeight="1">
      <c r="G566" s="1172"/>
      <c r="H566" s="1173"/>
    </row>
    <row r="567" spans="7:8" ht="15.75" customHeight="1">
      <c r="G567" s="1172"/>
      <c r="H567" s="1173"/>
    </row>
    <row r="568" spans="7:8" ht="15.75" customHeight="1">
      <c r="G568" s="1172"/>
      <c r="H568" s="1173"/>
    </row>
    <row r="569" spans="7:8" ht="15.75" customHeight="1">
      <c r="G569" s="1172"/>
      <c r="H569" s="1173"/>
    </row>
    <row r="570" spans="7:8" ht="15.75" customHeight="1">
      <c r="G570" s="1172"/>
      <c r="H570" s="1173"/>
    </row>
    <row r="571" spans="7:8" ht="15.75" customHeight="1">
      <c r="G571" s="1172"/>
      <c r="H571" s="1173"/>
    </row>
    <row r="572" spans="7:8" ht="15.75" customHeight="1">
      <c r="G572" s="1172"/>
      <c r="H572" s="1173"/>
    </row>
    <row r="573" spans="7:8" ht="15.75" customHeight="1">
      <c r="G573" s="1172"/>
      <c r="H573" s="1173"/>
    </row>
    <row r="574" spans="7:8" ht="15.75" customHeight="1">
      <c r="G574" s="1172"/>
      <c r="H574" s="1173"/>
    </row>
    <row r="575" spans="7:8" ht="15.75" customHeight="1">
      <c r="G575" s="1172"/>
      <c r="H575" s="1173"/>
    </row>
    <row r="576" spans="7:8" ht="15.75" customHeight="1">
      <c r="G576" s="1172"/>
      <c r="H576" s="1173"/>
    </row>
    <row r="577" spans="7:8" ht="15.75" customHeight="1">
      <c r="G577" s="1172"/>
      <c r="H577" s="1173"/>
    </row>
    <row r="578" spans="7:8" ht="15.75" customHeight="1">
      <c r="G578" s="1172"/>
      <c r="H578" s="1173"/>
    </row>
    <row r="579" spans="7:8" ht="15.75" customHeight="1">
      <c r="G579" s="1172"/>
      <c r="H579" s="1173"/>
    </row>
    <row r="580" spans="7:8" ht="15.75" customHeight="1">
      <c r="G580" s="1172"/>
      <c r="H580" s="1173"/>
    </row>
    <row r="581" spans="7:8" ht="15.75" customHeight="1">
      <c r="G581" s="1172"/>
      <c r="H581" s="1173"/>
    </row>
    <row r="582" spans="7:8" ht="15.75" customHeight="1">
      <c r="G582" s="1172"/>
      <c r="H582" s="1173"/>
    </row>
    <row r="583" spans="7:8" ht="15.75" customHeight="1">
      <c r="G583" s="1172"/>
      <c r="H583" s="1173"/>
    </row>
    <row r="584" spans="7:8" ht="15.75" customHeight="1">
      <c r="G584" s="1172"/>
      <c r="H584" s="1173"/>
    </row>
    <row r="585" spans="7:8" ht="15.75" customHeight="1">
      <c r="G585" s="1172"/>
      <c r="H585" s="1173"/>
    </row>
    <row r="586" spans="7:8" ht="15.75" customHeight="1">
      <c r="G586" s="1172"/>
      <c r="H586" s="1173"/>
    </row>
    <row r="587" spans="7:8" ht="15.75" customHeight="1">
      <c r="G587" s="1172"/>
      <c r="H587" s="1173"/>
    </row>
    <row r="588" spans="7:8" ht="15.75" customHeight="1">
      <c r="G588" s="1172"/>
      <c r="H588" s="1173"/>
    </row>
    <row r="589" spans="7:8" ht="15.75" customHeight="1">
      <c r="G589" s="1172"/>
      <c r="H589" s="1173"/>
    </row>
    <row r="590" spans="7:8" ht="15.75" customHeight="1">
      <c r="G590" s="1172"/>
      <c r="H590" s="1173"/>
    </row>
    <row r="591" spans="7:8" ht="15.75" customHeight="1">
      <c r="G591" s="1172"/>
      <c r="H591" s="1173"/>
    </row>
    <row r="592" spans="7:8" ht="15.75" customHeight="1">
      <c r="G592" s="1172"/>
      <c r="H592" s="1173"/>
    </row>
    <row r="593" spans="7:8" ht="15.75" customHeight="1">
      <c r="G593" s="1172"/>
      <c r="H593" s="1173"/>
    </row>
    <row r="594" spans="7:8" ht="15.75" customHeight="1">
      <c r="G594" s="1172"/>
      <c r="H594" s="1173"/>
    </row>
    <row r="595" spans="7:8" ht="15.75" customHeight="1">
      <c r="G595" s="1172"/>
      <c r="H595" s="1173"/>
    </row>
    <row r="596" spans="7:8" ht="15.75" customHeight="1">
      <c r="G596" s="1172"/>
      <c r="H596" s="1173"/>
    </row>
    <row r="597" spans="7:8" ht="15.75" customHeight="1">
      <c r="G597" s="1172"/>
      <c r="H597" s="1173"/>
    </row>
    <row r="598" spans="7:8" ht="15.75" customHeight="1">
      <c r="G598" s="1172"/>
      <c r="H598" s="1173"/>
    </row>
    <row r="599" spans="7:8" ht="15.75" customHeight="1">
      <c r="G599" s="1172"/>
      <c r="H599" s="1173"/>
    </row>
    <row r="600" spans="7:8" ht="15.75" customHeight="1">
      <c r="G600" s="1172"/>
      <c r="H600" s="1173"/>
    </row>
    <row r="601" spans="7:8" ht="15.75" customHeight="1">
      <c r="G601" s="1172"/>
      <c r="H601" s="1173"/>
    </row>
    <row r="602" spans="7:8" ht="15.75" customHeight="1">
      <c r="G602" s="1172"/>
      <c r="H602" s="1173"/>
    </row>
    <row r="603" spans="7:8" ht="15.75" customHeight="1">
      <c r="G603" s="1172"/>
      <c r="H603" s="1173"/>
    </row>
    <row r="604" spans="7:8" ht="15.75" customHeight="1">
      <c r="G604" s="1172"/>
      <c r="H604" s="1173"/>
    </row>
    <row r="605" spans="7:8" ht="15.75" customHeight="1">
      <c r="G605" s="1172"/>
      <c r="H605" s="1173"/>
    </row>
    <row r="606" spans="7:8" ht="15.75" customHeight="1">
      <c r="G606" s="1172"/>
      <c r="H606" s="1173"/>
    </row>
    <row r="607" spans="7:8" ht="15.75" customHeight="1">
      <c r="G607" s="1172"/>
      <c r="H607" s="1173"/>
    </row>
    <row r="608" spans="7:8" ht="15.75" customHeight="1">
      <c r="G608" s="1172"/>
      <c r="H608" s="1173"/>
    </row>
    <row r="609" spans="7:8" ht="15.75" customHeight="1">
      <c r="G609" s="1172"/>
      <c r="H609" s="1173"/>
    </row>
    <row r="610" spans="7:8" ht="15.75" customHeight="1">
      <c r="G610" s="1172"/>
      <c r="H610" s="1173"/>
    </row>
    <row r="611" spans="7:8" ht="15.75" customHeight="1">
      <c r="G611" s="1172"/>
      <c r="H611" s="1173"/>
    </row>
    <row r="612" spans="7:8" ht="15.75" customHeight="1">
      <c r="G612" s="1172"/>
      <c r="H612" s="1173"/>
    </row>
    <row r="613" spans="7:8" ht="15.75" customHeight="1">
      <c r="G613" s="1172"/>
      <c r="H613" s="1173"/>
    </row>
    <row r="614" spans="7:8" ht="15.75" customHeight="1">
      <c r="G614" s="1172"/>
      <c r="H614" s="1173"/>
    </row>
    <row r="615" spans="7:8" ht="15.75" customHeight="1">
      <c r="G615" s="1172"/>
      <c r="H615" s="1173"/>
    </row>
    <row r="616" spans="7:8" ht="15.75" customHeight="1">
      <c r="G616" s="1172"/>
      <c r="H616" s="1173"/>
    </row>
    <row r="617" spans="7:8" ht="15.75" customHeight="1">
      <c r="G617" s="1172"/>
      <c r="H617" s="1173"/>
    </row>
    <row r="618" spans="7:8" ht="15.75" customHeight="1">
      <c r="G618" s="1172"/>
      <c r="H618" s="1173"/>
    </row>
    <row r="619" spans="7:8" ht="15.75" customHeight="1">
      <c r="G619" s="1172"/>
      <c r="H619" s="1173"/>
    </row>
    <row r="620" spans="7:8" ht="15.75" customHeight="1">
      <c r="G620" s="1172"/>
      <c r="H620" s="1173"/>
    </row>
    <row r="621" spans="7:8" ht="15.75" customHeight="1">
      <c r="G621" s="1172"/>
      <c r="H621" s="1173"/>
    </row>
    <row r="622" spans="7:8" ht="15.75" customHeight="1">
      <c r="G622" s="1172"/>
      <c r="H622" s="1173"/>
    </row>
    <row r="623" spans="7:8" ht="15.75" customHeight="1">
      <c r="G623" s="1172"/>
      <c r="H623" s="1173"/>
    </row>
    <row r="624" spans="7:8" ht="15.75" customHeight="1">
      <c r="G624" s="1172"/>
      <c r="H624" s="1173"/>
    </row>
    <row r="625" spans="7:8" ht="15.75" customHeight="1">
      <c r="G625" s="1172"/>
      <c r="H625" s="1173"/>
    </row>
    <row r="626" spans="7:8" ht="15.75" customHeight="1">
      <c r="G626" s="1172"/>
      <c r="H626" s="1173"/>
    </row>
    <row r="627" spans="7:8" ht="15.75" customHeight="1">
      <c r="G627" s="1172"/>
      <c r="H627" s="1173"/>
    </row>
    <row r="628" spans="7:8" ht="15.75" customHeight="1">
      <c r="G628" s="1172"/>
      <c r="H628" s="1173"/>
    </row>
    <row r="629" spans="7:8" ht="15.75" customHeight="1">
      <c r="G629" s="1172"/>
      <c r="H629" s="1173"/>
    </row>
    <row r="630" spans="7:8" ht="15.75" customHeight="1">
      <c r="G630" s="1172"/>
      <c r="H630" s="1173"/>
    </row>
    <row r="631" spans="7:8" ht="15.75" customHeight="1">
      <c r="G631" s="1172"/>
      <c r="H631" s="1173"/>
    </row>
    <row r="632" spans="7:8" ht="15.75" customHeight="1">
      <c r="G632" s="1172"/>
      <c r="H632" s="1173"/>
    </row>
    <row r="633" spans="7:8" ht="15.75" customHeight="1">
      <c r="G633" s="1172"/>
      <c r="H633" s="1173"/>
    </row>
    <row r="634" spans="7:8" ht="15.75" customHeight="1">
      <c r="G634" s="1172"/>
      <c r="H634" s="1173"/>
    </row>
    <row r="635" spans="7:8" ht="15.75" customHeight="1">
      <c r="G635" s="1172"/>
      <c r="H635" s="1173"/>
    </row>
    <row r="636" spans="7:8" ht="15.75" customHeight="1">
      <c r="G636" s="1172"/>
      <c r="H636" s="1173"/>
    </row>
    <row r="637" spans="7:8" ht="15.75" customHeight="1">
      <c r="G637" s="1172"/>
      <c r="H637" s="1173"/>
    </row>
    <row r="638" spans="7:8" ht="15.75" customHeight="1">
      <c r="G638" s="1172"/>
      <c r="H638" s="1173"/>
    </row>
    <row r="639" spans="7:8" ht="15.75" customHeight="1">
      <c r="G639" s="1172"/>
      <c r="H639" s="1173"/>
    </row>
    <row r="640" spans="7:8" ht="15.75" customHeight="1">
      <c r="G640" s="1172"/>
      <c r="H640" s="1173"/>
    </row>
    <row r="641" spans="7:8" ht="15.75" customHeight="1">
      <c r="G641" s="1172"/>
      <c r="H641" s="1173"/>
    </row>
    <row r="642" spans="7:8" ht="15.75" customHeight="1">
      <c r="G642" s="1172"/>
      <c r="H642" s="1173"/>
    </row>
    <row r="643" spans="7:8" ht="15.75" customHeight="1">
      <c r="G643" s="1172"/>
      <c r="H643" s="1173"/>
    </row>
    <row r="644" spans="7:8" ht="15.75" customHeight="1">
      <c r="G644" s="1172"/>
      <c r="H644" s="1173"/>
    </row>
    <row r="645" spans="7:8" ht="15.75" customHeight="1">
      <c r="G645" s="1172"/>
      <c r="H645" s="1173"/>
    </row>
    <row r="646" spans="7:8" ht="15.75" customHeight="1">
      <c r="G646" s="1172"/>
      <c r="H646" s="1173"/>
    </row>
    <row r="647" spans="7:8" ht="15.75" customHeight="1">
      <c r="G647" s="1172"/>
      <c r="H647" s="1173"/>
    </row>
    <row r="648" spans="7:8" ht="15.75" customHeight="1">
      <c r="G648" s="1172"/>
      <c r="H648" s="1173"/>
    </row>
    <row r="649" spans="7:8" ht="15.75" customHeight="1">
      <c r="G649" s="1172"/>
      <c r="H649" s="1173"/>
    </row>
    <row r="650" spans="7:8" ht="15.75" customHeight="1">
      <c r="G650" s="1172"/>
      <c r="H650" s="1173"/>
    </row>
    <row r="651" spans="7:8" ht="15.75" customHeight="1">
      <c r="G651" s="1172"/>
      <c r="H651" s="1173"/>
    </row>
    <row r="652" spans="7:8" ht="15.75" customHeight="1">
      <c r="G652" s="1172"/>
      <c r="H652" s="1173"/>
    </row>
    <row r="653" spans="7:8" ht="15.75" customHeight="1">
      <c r="G653" s="1172"/>
      <c r="H653" s="1173"/>
    </row>
    <row r="654" spans="7:8" ht="15.75" customHeight="1">
      <c r="G654" s="1172"/>
      <c r="H654" s="1173"/>
    </row>
    <row r="655" spans="7:8" ht="15.75" customHeight="1">
      <c r="G655" s="1172"/>
      <c r="H655" s="1173"/>
    </row>
    <row r="656" spans="7:8" ht="15.75" customHeight="1">
      <c r="G656" s="1172"/>
      <c r="H656" s="1173"/>
    </row>
    <row r="657" spans="7:8" ht="15.75" customHeight="1">
      <c r="G657" s="1172"/>
      <c r="H657" s="1173"/>
    </row>
    <row r="658" spans="7:8" ht="15.75" customHeight="1">
      <c r="G658" s="1172"/>
      <c r="H658" s="1173"/>
    </row>
    <row r="659" spans="7:8" ht="15.75" customHeight="1">
      <c r="G659" s="1172"/>
      <c r="H659" s="1173"/>
    </row>
    <row r="660" spans="7:8" ht="15.75" customHeight="1">
      <c r="G660" s="1172"/>
      <c r="H660" s="1173"/>
    </row>
    <row r="661" spans="7:8" ht="15.75" customHeight="1">
      <c r="G661" s="1172"/>
      <c r="H661" s="1173"/>
    </row>
    <row r="662" spans="7:8" ht="15.75" customHeight="1">
      <c r="G662" s="1172"/>
      <c r="H662" s="1173"/>
    </row>
    <row r="663" spans="7:8" ht="15.75" customHeight="1">
      <c r="G663" s="1172"/>
      <c r="H663" s="1173"/>
    </row>
    <row r="664" spans="7:8" ht="15.75" customHeight="1">
      <c r="G664" s="1172"/>
      <c r="H664" s="1173"/>
    </row>
    <row r="665" spans="7:8" ht="15.75" customHeight="1">
      <c r="G665" s="1172"/>
      <c r="H665" s="1173"/>
    </row>
    <row r="666" spans="7:8" ht="15.75" customHeight="1">
      <c r="G666" s="1172"/>
      <c r="H666" s="1173"/>
    </row>
    <row r="667" spans="7:8" ht="15.75" customHeight="1">
      <c r="G667" s="1172"/>
      <c r="H667" s="1173"/>
    </row>
    <row r="668" spans="7:8" ht="15.75" customHeight="1">
      <c r="G668" s="1172"/>
      <c r="H668" s="1173"/>
    </row>
    <row r="669" spans="7:8" ht="15.75" customHeight="1">
      <c r="G669" s="1172"/>
      <c r="H669" s="1173"/>
    </row>
    <row r="670" spans="7:8" ht="15.75" customHeight="1">
      <c r="G670" s="1172"/>
      <c r="H670" s="1173"/>
    </row>
    <row r="671" spans="7:8" ht="15.75" customHeight="1">
      <c r="G671" s="1172"/>
      <c r="H671" s="1173"/>
    </row>
    <row r="672" spans="7:8" ht="15.75" customHeight="1">
      <c r="G672" s="1172"/>
      <c r="H672" s="1173"/>
    </row>
    <row r="673" spans="7:103" ht="15.75" customHeight="1">
      <c r="G673" s="1172"/>
      <c r="H673" s="1173"/>
    </row>
    <row r="674" spans="7:103" ht="15.75" customHeight="1">
      <c r="G674" s="1172"/>
      <c r="H674" s="1173"/>
    </row>
    <row r="675" spans="7:103" ht="30" customHeight="1">
      <c r="G675" s="1172"/>
      <c r="H675" s="1173"/>
    </row>
    <row r="676" spans="7:103" ht="13.8">
      <c r="G676" s="1172"/>
      <c r="K676" s="496">
        <f>SUBTOTAL(9,K22:K675)</f>
        <v>2322</v>
      </c>
      <c r="L676" s="497" t="e">
        <f>SUBTOTAL(9,L22:L675)</f>
        <v>#REF!</v>
      </c>
      <c r="M676" s="485" t="e">
        <f>SUBTOTAL(9,M22:M675)</f>
        <v>#REF!</v>
      </c>
      <c r="N676" s="485" t="e">
        <f>SUBTOTAL(9,N22:N675)</f>
        <v>#REF!</v>
      </c>
      <c r="O676" s="496" t="e">
        <f>SUBTOTAL(9,O22:O675)</f>
        <v>#REF!</v>
      </c>
      <c r="P676" s="496" t="e">
        <f>SUBTOTAL(9,P22:P675)</f>
        <v>#REF!</v>
      </c>
      <c r="Q676" s="496" t="e">
        <f>SUBTOTAL(9,Q22:Q675)</f>
        <v>#REF!</v>
      </c>
      <c r="R676" s="496" t="e">
        <f>SUBTOTAL(9,R22:R675)</f>
        <v>#REF!</v>
      </c>
      <c r="S676" s="496" t="e">
        <f>SUBTOTAL(9,S22:S675)</f>
        <v>#REF!</v>
      </c>
      <c r="T676" s="496" t="e">
        <f>SUBTOTAL(9,T22:T675)</f>
        <v>#REF!</v>
      </c>
      <c r="U676" s="496" t="e">
        <f>SUBTOTAL(9,U22:U675)</f>
        <v>#REF!</v>
      </c>
      <c r="V676" s="496" t="e">
        <f>SUBTOTAL(9,V22:V675)</f>
        <v>#REF!</v>
      </c>
      <c r="W676" s="496" t="e">
        <f>SUBTOTAL(9,W22:W675)</f>
        <v>#REF!</v>
      </c>
      <c r="X676" s="496" t="e">
        <f>SUBTOTAL(9,X22:X675)</f>
        <v>#REF!</v>
      </c>
      <c r="Y676" s="496" t="e">
        <f>SUBTOTAL(9,Y22:Y675)</f>
        <v>#REF!</v>
      </c>
      <c r="Z676" s="496" t="e">
        <f>SUBTOTAL(9,Z22:Z675)</f>
        <v>#REF!</v>
      </c>
      <c r="AA676" s="496" t="e">
        <f>SUBTOTAL(9,AA22:AA675)</f>
        <v>#REF!</v>
      </c>
      <c r="AB676" s="496" t="e">
        <f>SUBTOTAL(9,AB22:AB675)</f>
        <v>#REF!</v>
      </c>
      <c r="AC676" s="496" t="e">
        <f>SUBTOTAL(9,AC22:AC675)</f>
        <v>#REF!</v>
      </c>
      <c r="AD676" s="496" t="e">
        <f>SUBTOTAL(9,AD22:AD675)</f>
        <v>#REF!</v>
      </c>
      <c r="AE676" s="496" t="e">
        <f>SUBTOTAL(9,AE22:AE675)</f>
        <v>#REF!</v>
      </c>
      <c r="AF676" s="1219" t="e">
        <f>SUBTOTAL(9,AF22:AF675)</f>
        <v>#REF!</v>
      </c>
      <c r="AG676" s="496" t="e">
        <f>SUBTOTAL(9,AG22:AG675)</f>
        <v>#REF!</v>
      </c>
      <c r="AH676" s="496" t="e">
        <f>SUBTOTAL(9,AH22:AH675)</f>
        <v>#REF!</v>
      </c>
      <c r="AL676" s="1247" t="e">
        <f>SUBTOTAL(9,AL22:AL675)</f>
        <v>#REF!</v>
      </c>
      <c r="AM676" s="496" t="e">
        <f>SUBTOTAL(9,AM22:AM675)</f>
        <v>#REF!</v>
      </c>
      <c r="AN676" s="496" t="e">
        <f>SUBTOTAL(9,AN22:AN675)</f>
        <v>#REF!</v>
      </c>
      <c r="AO676" s="1219" t="e">
        <f>SUBTOTAL(9,AO22:AO675)</f>
        <v>#REF!</v>
      </c>
      <c r="AP676" s="1344" t="e">
        <f>SUBTOTAL(9,AP22:AP675)</f>
        <v>#REF!</v>
      </c>
      <c r="AQ676" s="1219" t="e">
        <f>SUBTOTAL(9,AQ22:AQ675)</f>
        <v>#REF!</v>
      </c>
      <c r="AR676" s="496" t="e">
        <f>SUBTOTAL(9,AR22:AR675)</f>
        <v>#REF!</v>
      </c>
      <c r="AV676" s="488" t="e">
        <f>SUBTOTAL(9,AV22:AV675)</f>
        <v>#REF!</v>
      </c>
      <c r="AW676" s="496" t="e">
        <f>SUBTOTAL(9,AW22:AW675)</f>
        <v>#REF!</v>
      </c>
      <c r="AX676" s="496" t="e">
        <f>SUBTOTAL(9,AX22:AX675)</f>
        <v>#REF!</v>
      </c>
      <c r="AY676" s="496" t="e">
        <f>SUBTOTAL(9,AY22:AY675)</f>
        <v>#REF!</v>
      </c>
      <c r="AZ676" s="496" t="e">
        <f>SUBTOTAL(9,AZ22:AZ675)</f>
        <v>#REF!</v>
      </c>
      <c r="BA676" s="1231" t="e">
        <f>SUBTOTAL(9,BA22:BA675)</f>
        <v>#REF!</v>
      </c>
      <c r="BB676" s="496" t="e">
        <f>SUBTOTAL(9,BB22:BB675)</f>
        <v>#REF!</v>
      </c>
      <c r="BC676" s="496" t="e">
        <f>SUBTOTAL(9,BC22:BC675)</f>
        <v>#REF!</v>
      </c>
      <c r="BD676" s="496" t="e">
        <f>SUBTOTAL(9,BD22:BD675)</f>
        <v>#REF!</v>
      </c>
      <c r="BE676" s="496" t="e">
        <f>SUBTOTAL(9,BE22:BE675)</f>
        <v>#REF!</v>
      </c>
      <c r="BF676" s="496" t="e">
        <f>SUBTOTAL(9,BF22:BF675)</f>
        <v>#REF!</v>
      </c>
      <c r="BG676" s="498" t="e">
        <f>SUBTOTAL(9,BG22:BG675)</f>
        <v>#REF!</v>
      </c>
      <c r="BH676" s="496" t="e">
        <f>SUBTOTAL(9,BH22:BH675)</f>
        <v>#REF!</v>
      </c>
      <c r="BI676" s="496" t="e">
        <f>SUBTOTAL(9,BI22:BI675)</f>
        <v>#REF!</v>
      </c>
      <c r="BJ676" s="496" t="e">
        <f>SUBTOTAL(9,BJ22:BJ675)</f>
        <v>#REF!</v>
      </c>
      <c r="BK676" s="496" t="e">
        <f>SUBTOTAL(9,BK22:BK675)</f>
        <v>#REF!</v>
      </c>
      <c r="BL676" s="496" t="e">
        <f>SUBTOTAL(9,BL22:BL675)</f>
        <v>#REF!</v>
      </c>
      <c r="BM676" s="496" t="e">
        <f>SUBTOTAL(9,BM22:BM675)</f>
        <v>#REF!</v>
      </c>
      <c r="BN676" s="496" t="e">
        <f>SUBTOTAL(9,BN22:BN675)</f>
        <v>#REF!</v>
      </c>
      <c r="BO676" s="496" t="e">
        <f>SUBTOTAL(9,BO22:BO675)</f>
        <v>#REF!</v>
      </c>
      <c r="BP676" s="496" t="e">
        <f>SUBTOTAL(9,BP22:BP675)</f>
        <v>#REF!</v>
      </c>
      <c r="BQ676" s="496" t="e">
        <f>SUBTOTAL(9,BQ22:BQ675)</f>
        <v>#REF!</v>
      </c>
      <c r="BS676" s="496" t="e">
        <f>SUBTOTAL(9,BS22:BS675)</f>
        <v>#REF!</v>
      </c>
      <c r="BT676" s="496" t="e">
        <f>SUBTOTAL(9,BT22:BT675)</f>
        <v>#REF!</v>
      </c>
      <c r="BU676" s="496" t="e">
        <f>SUBTOTAL(9,BU22:BU675)</f>
        <v>#REF!</v>
      </c>
      <c r="BV676" s="496" t="e">
        <f>SUBTOTAL(9,BV22:BV675)</f>
        <v>#REF!</v>
      </c>
      <c r="BW676" s="496" t="e">
        <f>SUBTOTAL(9,BW22:BW675)</f>
        <v>#REF!</v>
      </c>
      <c r="BX676" s="496" t="e">
        <f>SUBTOTAL(9,BX22:BX675)</f>
        <v>#REF!</v>
      </c>
      <c r="BY676" s="496" t="e">
        <f>SUBTOTAL(9,BY22:BY675)</f>
        <v>#REF!</v>
      </c>
      <c r="BZ676" s="496" t="e">
        <f>SUBTOTAL(9,BZ22:BZ675)</f>
        <v>#REF!</v>
      </c>
      <c r="CA676" s="496" t="e">
        <f>SUBTOTAL(9,CA22:CA675)</f>
        <v>#REF!</v>
      </c>
      <c r="CB676" s="499" t="e">
        <f>SUBTOTAL(9,CB22:CB675)</f>
        <v>#REF!</v>
      </c>
      <c r="CC676" s="496" t="e">
        <f>SUBTOTAL(9,CC22:CC675)</f>
        <v>#REF!</v>
      </c>
      <c r="CD676" s="496" t="e">
        <f>SUBTOTAL(9,CD22:CD675)</f>
        <v>#REF!</v>
      </c>
      <c r="CE676" s="496" t="e">
        <f>SUBTOTAL(9,CE22:CE675)</f>
        <v>#REF!</v>
      </c>
      <c r="CF676" s="496" t="e">
        <f>SUBTOTAL(9,CF22:CF675)</f>
        <v>#REF!</v>
      </c>
      <c r="CG676" s="500" t="e">
        <f>SUBTOTAL(9,CG22:CG675)</f>
        <v>#REF!</v>
      </c>
      <c r="CH676" s="496">
        <f>SUBTOTAL(9,CH22:CH675)</f>
        <v>0</v>
      </c>
      <c r="CI676" s="501">
        <f>SUBTOTAL(9,CI22:CI675)</f>
        <v>0</v>
      </c>
      <c r="CJ676" s="502" t="e">
        <f>SUBTOTAL(9,CJ22:CJ675)</f>
        <v>#REF!</v>
      </c>
      <c r="CK676" s="485">
        <f>SUBTOTAL(9,CK22:CK675)</f>
        <v>691</v>
      </c>
      <c r="CM676" s="496">
        <f>SUBTOTAL(9,CM22:CM675)</f>
        <v>1189</v>
      </c>
      <c r="CN676" s="496">
        <f>SUBTOTAL(9,CN22:CN675)</f>
        <v>448</v>
      </c>
      <c r="CO676" s="496">
        <f>SUBTOTAL(9,CO22:CO675)</f>
        <v>145756</v>
      </c>
      <c r="CP676" s="496">
        <f>SUBTOTAL(9,CP22:CP675)</f>
        <v>180</v>
      </c>
      <c r="CQ676" s="496">
        <f>SUBTOTAL(9,CQ22:CQ675)</f>
        <v>912</v>
      </c>
      <c r="CR676" s="496">
        <f>SUBTOTAL(9,CR22:CR675)</f>
        <v>220</v>
      </c>
      <c r="CS676" s="496">
        <f>SUBTOTAL(9,CS22:CS675)</f>
        <v>14</v>
      </c>
      <c r="CT676" s="496">
        <f>SUBTOTAL(9,CT22:CT675)</f>
        <v>44</v>
      </c>
      <c r="CU676" s="496">
        <f>SUBTOTAL(9,CU22:CU675)</f>
        <v>17</v>
      </c>
      <c r="CV676" s="496">
        <f>SUBTOTAL(9,CV22:CV675)</f>
        <v>54087858</v>
      </c>
      <c r="CW676" s="496">
        <f>SUBTOTAL(9,CW22:CW675)</f>
        <v>59500000</v>
      </c>
      <c r="CX676" s="496">
        <f>SUBTOTAL(9,CX22:CX675)</f>
        <v>62587858</v>
      </c>
      <c r="CY676" s="496">
        <f>SUBTOTAL(9,CY22:CY675)</f>
        <v>722587858</v>
      </c>
    </row>
    <row r="677" spans="7:103" ht="13.8">
      <c r="G677" s="1172"/>
    </row>
    <row r="678" spans="7:103" ht="13.8">
      <c r="G678" s="1172"/>
    </row>
    <row r="679" spans="7:103" ht="13.8">
      <c r="G679" s="1172"/>
    </row>
    <row r="680" spans="7:103" ht="13.8">
      <c r="G680" s="1172"/>
    </row>
    <row r="681" spans="7:103" ht="13.8">
      <c r="G681" s="1172"/>
    </row>
    <row r="682" spans="7:103" ht="13.8">
      <c r="G682" s="1172"/>
    </row>
    <row r="683" spans="7:103" ht="13.8">
      <c r="G683" s="1172"/>
    </row>
    <row r="684" spans="7:103" ht="13.8">
      <c r="G684" s="1172"/>
    </row>
    <row r="685" spans="7:103" ht="13.8">
      <c r="G685" s="1172"/>
    </row>
    <row r="686" spans="7:103" ht="13.8">
      <c r="G686" s="1172"/>
    </row>
    <row r="687" spans="7:103" ht="13.8">
      <c r="G687" s="1172"/>
    </row>
    <row r="688" spans="7:103" ht="13.8">
      <c r="G688" s="1172"/>
    </row>
    <row r="689" spans="7:7" ht="13.8">
      <c r="G689" s="1172"/>
    </row>
    <row r="690" spans="7:7" ht="13.8">
      <c r="G690" s="1172"/>
    </row>
    <row r="691" spans="7:7" ht="13.8">
      <c r="G691" s="1172"/>
    </row>
    <row r="692" spans="7:7" ht="13.8">
      <c r="G692" s="1172"/>
    </row>
    <row r="693" spans="7:7" ht="13.8">
      <c r="G693" s="1172"/>
    </row>
    <row r="694" spans="7:7" ht="13.8">
      <c r="G694" s="1172"/>
    </row>
    <row r="695" spans="7:7" ht="13.8">
      <c r="G695" s="1172"/>
    </row>
    <row r="696" spans="7:7" ht="13.8">
      <c r="G696" s="1172"/>
    </row>
    <row r="697" spans="7:7" ht="13.8">
      <c r="G697" s="1172"/>
    </row>
    <row r="698" spans="7:7" ht="13.8">
      <c r="G698" s="1172"/>
    </row>
    <row r="699" spans="7:7" ht="13.8">
      <c r="G699" s="1172"/>
    </row>
    <row r="700" spans="7:7" ht="13.8">
      <c r="G700" s="1172"/>
    </row>
    <row r="701" spans="7:7" ht="13.8">
      <c r="G701" s="1172"/>
    </row>
    <row r="702" spans="7:7" ht="13.8">
      <c r="G702" s="1172"/>
    </row>
    <row r="703" spans="7:7" ht="13.8">
      <c r="G703" s="1172"/>
    </row>
    <row r="704" spans="7:7" ht="13.8">
      <c r="G704" s="1172"/>
    </row>
    <row r="705" spans="7:7" ht="13.8">
      <c r="G705" s="1172"/>
    </row>
    <row r="706" spans="7:7" ht="13.8">
      <c r="G706" s="1172"/>
    </row>
    <row r="707" spans="7:7" ht="13.8">
      <c r="G707" s="1172"/>
    </row>
    <row r="708" spans="7:7" ht="13.8">
      <c r="G708" s="1172"/>
    </row>
    <row r="709" spans="7:7" ht="13.8">
      <c r="G709" s="1172"/>
    </row>
    <row r="710" spans="7:7" ht="13.8">
      <c r="G710" s="1172"/>
    </row>
    <row r="711" spans="7:7" ht="13.8">
      <c r="G711" s="1172"/>
    </row>
    <row r="712" spans="7:7" ht="13.8">
      <c r="G712" s="1172"/>
    </row>
    <row r="713" spans="7:7" ht="13.8">
      <c r="G713" s="1172"/>
    </row>
    <row r="714" spans="7:7" ht="13.8">
      <c r="G714" s="1172"/>
    </row>
    <row r="715" spans="7:7" ht="13.8">
      <c r="G715" s="1172"/>
    </row>
    <row r="716" spans="7:7" ht="13.8">
      <c r="G716" s="1172"/>
    </row>
    <row r="717" spans="7:7" ht="13.8">
      <c r="G717" s="1172"/>
    </row>
    <row r="718" spans="7:7" ht="13.8">
      <c r="G718" s="1172"/>
    </row>
    <row r="719" spans="7:7" ht="13.8">
      <c r="G719" s="1172"/>
    </row>
    <row r="720" spans="7:7" ht="13.8">
      <c r="G720" s="1172"/>
    </row>
    <row r="721" spans="7:7" ht="13.8">
      <c r="G721" s="1172"/>
    </row>
    <row r="722" spans="7:7" ht="13.8">
      <c r="G722" s="1172"/>
    </row>
    <row r="723" spans="7:7" ht="13.8">
      <c r="G723" s="1172"/>
    </row>
    <row r="724" spans="7:7" ht="13.8">
      <c r="G724" s="1172"/>
    </row>
    <row r="725" spans="7:7" ht="13.8">
      <c r="G725" s="1172"/>
    </row>
    <row r="726" spans="7:7" ht="13.8">
      <c r="G726" s="1172"/>
    </row>
    <row r="727" spans="7:7" ht="13.8">
      <c r="G727" s="1172"/>
    </row>
    <row r="728" spans="7:7" ht="13.8">
      <c r="G728" s="1172"/>
    </row>
    <row r="729" spans="7:7" ht="13.8">
      <c r="G729" s="1172"/>
    </row>
    <row r="730" spans="7:7" ht="13.8">
      <c r="G730" s="1172"/>
    </row>
    <row r="731" spans="7:7" ht="13.8">
      <c r="G731" s="1172"/>
    </row>
    <row r="732" spans="7:7" ht="13.8">
      <c r="G732" s="1172"/>
    </row>
    <row r="733" spans="7:7" ht="13.8">
      <c r="G733" s="1172"/>
    </row>
    <row r="734" spans="7:7" ht="13.8">
      <c r="G734" s="1172"/>
    </row>
    <row r="735" spans="7:7" ht="13.8">
      <c r="G735" s="1172"/>
    </row>
    <row r="736" spans="7:7" ht="13.8">
      <c r="G736" s="1172"/>
    </row>
    <row r="737" spans="7:7" ht="13.8">
      <c r="G737" s="1172"/>
    </row>
    <row r="738" spans="7:7" ht="13.8">
      <c r="G738" s="1172"/>
    </row>
    <row r="739" spans="7:7" ht="13.8">
      <c r="G739" s="1172"/>
    </row>
    <row r="740" spans="7:7" ht="13.8">
      <c r="G740" s="1172"/>
    </row>
    <row r="741" spans="7:7" ht="13.8">
      <c r="G741" s="1172"/>
    </row>
    <row r="742" spans="7:7" ht="13.8">
      <c r="G742" s="1172"/>
    </row>
    <row r="743" spans="7:7" ht="13.8">
      <c r="G743" s="1172"/>
    </row>
    <row r="744" spans="7:7" ht="13.8">
      <c r="G744" s="1172"/>
    </row>
    <row r="745" spans="7:7" ht="13.8">
      <c r="G745" s="1172"/>
    </row>
    <row r="746" spans="7:7" ht="13.8">
      <c r="G746" s="1172"/>
    </row>
    <row r="747" spans="7:7" ht="13.8">
      <c r="G747" s="1172"/>
    </row>
    <row r="748" spans="7:7" ht="13.8">
      <c r="G748" s="1172"/>
    </row>
    <row r="749" spans="7:7" ht="13.8">
      <c r="G749" s="1172"/>
    </row>
    <row r="750" spans="7:7" ht="13.8">
      <c r="G750" s="1172"/>
    </row>
    <row r="751" spans="7:7" ht="13.8">
      <c r="G751" s="1172"/>
    </row>
    <row r="752" spans="7:7" ht="13.8">
      <c r="G752" s="1172"/>
    </row>
    <row r="753" spans="7:7" ht="13.8">
      <c r="G753" s="1172"/>
    </row>
    <row r="754" spans="7:7" ht="13.8">
      <c r="G754" s="1172"/>
    </row>
  </sheetData>
  <autoFilter ref="A14:DC97" xr:uid="{00000000-0009-0000-0000-000000000000}"/>
  <conditionalFormatting sqref="D14">
    <cfRule type="duplicateValues" dxfId="181" priority="115"/>
  </conditionalFormatting>
  <conditionalFormatting sqref="D18">
    <cfRule type="duplicateValues" dxfId="180" priority="15"/>
  </conditionalFormatting>
  <conditionalFormatting sqref="D19">
    <cfRule type="duplicateValues" dxfId="179" priority="191"/>
  </conditionalFormatting>
  <conditionalFormatting sqref="D20">
    <cfRule type="duplicateValues" dxfId="178" priority="189"/>
  </conditionalFormatting>
  <conditionalFormatting sqref="D21">
    <cfRule type="duplicateValues" dxfId="177" priority="13"/>
    <cfRule type="duplicateValues" dxfId="176" priority="14"/>
  </conditionalFormatting>
  <conditionalFormatting sqref="D27">
    <cfRule type="duplicateValues" dxfId="175" priority="12"/>
  </conditionalFormatting>
  <conditionalFormatting sqref="D37">
    <cfRule type="duplicateValues" dxfId="174" priority="175"/>
  </conditionalFormatting>
  <conditionalFormatting sqref="D38">
    <cfRule type="duplicateValues" dxfId="173" priority="10"/>
  </conditionalFormatting>
  <conditionalFormatting sqref="D42">
    <cfRule type="duplicateValues" dxfId="172" priority="9"/>
  </conditionalFormatting>
  <conditionalFormatting sqref="D43">
    <cfRule type="duplicateValues" dxfId="171" priority="7"/>
    <cfRule type="duplicateValues" dxfId="170" priority="8"/>
  </conditionalFormatting>
  <conditionalFormatting sqref="D45">
    <cfRule type="duplicateValues" dxfId="169" priority="168"/>
  </conditionalFormatting>
  <conditionalFormatting sqref="D46">
    <cfRule type="duplicateValues" dxfId="168" priority="6"/>
  </conditionalFormatting>
  <conditionalFormatting sqref="D58">
    <cfRule type="duplicateValues" dxfId="167" priority="5"/>
  </conditionalFormatting>
  <conditionalFormatting sqref="D61">
    <cfRule type="duplicateValues" dxfId="166" priority="4"/>
  </conditionalFormatting>
  <conditionalFormatting sqref="D67">
    <cfRule type="duplicateValues" dxfId="165" priority="2"/>
  </conditionalFormatting>
  <conditionalFormatting sqref="D68">
    <cfRule type="duplicateValues" dxfId="164" priority="20"/>
  </conditionalFormatting>
  <conditionalFormatting sqref="D77">
    <cfRule type="duplicateValues" dxfId="163" priority="6012"/>
  </conditionalFormatting>
  <conditionalFormatting sqref="D79">
    <cfRule type="duplicateValues" dxfId="162" priority="1"/>
  </conditionalFormatting>
  <conditionalFormatting sqref="D80">
    <cfRule type="duplicateValues" dxfId="161" priority="183"/>
  </conditionalFormatting>
  <conditionalFormatting sqref="D82">
    <cfRule type="duplicateValues" dxfId="160" priority="201"/>
  </conditionalFormatting>
  <conditionalFormatting sqref="D84">
    <cfRule type="duplicateValues" dxfId="159" priority="199"/>
  </conditionalFormatting>
  <conditionalFormatting sqref="D92">
    <cfRule type="duplicateValues" dxfId="158" priority="614"/>
  </conditionalFormatting>
  <conditionalFormatting sqref="M82:N86">
    <cfRule type="duplicateValues" dxfId="157" priority="16"/>
  </conditionalFormatting>
  <conditionalFormatting sqref="CI16">
    <cfRule type="duplicateValues" dxfId="156" priority="193"/>
  </conditionalFormatting>
  <conditionalFormatting sqref="CI18:CI19">
    <cfRule type="duplicateValues" dxfId="155" priority="192"/>
  </conditionalFormatting>
  <conditionalFormatting sqref="CI20:CI21">
    <cfRule type="duplicateValues" dxfId="154" priority="190"/>
  </conditionalFormatting>
  <conditionalFormatting sqref="CI23">
    <cfRule type="duplicateValues" dxfId="153" priority="5824"/>
  </conditionalFormatting>
  <conditionalFormatting sqref="CI24">
    <cfRule type="duplicateValues" dxfId="152" priority="5821"/>
  </conditionalFormatting>
  <conditionalFormatting sqref="CI25:CI26">
    <cfRule type="duplicateValues" dxfId="151" priority="5825"/>
  </conditionalFormatting>
  <conditionalFormatting sqref="CI28">
    <cfRule type="duplicateValues" dxfId="150" priority="219"/>
  </conditionalFormatting>
  <conditionalFormatting sqref="CI31:CI32">
    <cfRule type="duplicateValues" dxfId="149" priority="223"/>
  </conditionalFormatting>
  <conditionalFormatting sqref="CI33:CI34">
    <cfRule type="duplicateValues" dxfId="148" priority="215"/>
  </conditionalFormatting>
  <conditionalFormatting sqref="CI37">
    <cfRule type="duplicateValues" dxfId="147" priority="151"/>
  </conditionalFormatting>
  <conditionalFormatting sqref="CI39">
    <cfRule type="duplicateValues" dxfId="146" priority="174"/>
  </conditionalFormatting>
  <conditionalFormatting sqref="CI40">
    <cfRule type="duplicateValues" dxfId="145" priority="172"/>
  </conditionalFormatting>
  <conditionalFormatting sqref="CI41:CI42">
    <cfRule type="duplicateValues" dxfId="144" priority="177"/>
  </conditionalFormatting>
  <conditionalFormatting sqref="CI44">
    <cfRule type="duplicateValues" dxfId="143" priority="179"/>
  </conditionalFormatting>
  <conditionalFormatting sqref="CI47">
    <cfRule type="duplicateValues" dxfId="142" priority="211"/>
  </conditionalFormatting>
  <conditionalFormatting sqref="CI49">
    <cfRule type="duplicateValues" dxfId="141" priority="2050"/>
  </conditionalFormatting>
  <conditionalFormatting sqref="CI51:CI52">
    <cfRule type="duplicateValues" dxfId="140" priority="5830"/>
  </conditionalFormatting>
  <conditionalFormatting sqref="CI54">
    <cfRule type="duplicateValues" dxfId="139" priority="210"/>
  </conditionalFormatting>
  <conditionalFormatting sqref="CI56">
    <cfRule type="duplicateValues" dxfId="138" priority="186"/>
  </conditionalFormatting>
  <conditionalFormatting sqref="CI59">
    <cfRule type="duplicateValues" dxfId="137" priority="209"/>
  </conditionalFormatting>
  <conditionalFormatting sqref="CI61">
    <cfRule type="duplicateValues" dxfId="136" priority="3"/>
  </conditionalFormatting>
  <conditionalFormatting sqref="CI62">
    <cfRule type="duplicateValues" dxfId="135" priority="226"/>
  </conditionalFormatting>
  <conditionalFormatting sqref="CI64">
    <cfRule type="duplicateValues" dxfId="134" priority="206"/>
  </conditionalFormatting>
  <conditionalFormatting sqref="CI66">
    <cfRule type="duplicateValues" dxfId="133" priority="195"/>
  </conditionalFormatting>
  <conditionalFormatting sqref="CI68">
    <cfRule type="duplicateValues" dxfId="132" priority="21"/>
  </conditionalFormatting>
  <conditionalFormatting sqref="CI71">
    <cfRule type="duplicateValues" dxfId="131" priority="205"/>
  </conditionalFormatting>
  <conditionalFormatting sqref="CI77:CI78">
    <cfRule type="duplicateValues" dxfId="130" priority="6013"/>
  </conditionalFormatting>
  <conditionalFormatting sqref="CI80">
    <cfRule type="duplicateValues" dxfId="129" priority="184"/>
  </conditionalFormatting>
  <conditionalFormatting sqref="CI82">
    <cfRule type="duplicateValues" dxfId="128" priority="200"/>
  </conditionalFormatting>
  <conditionalFormatting sqref="CI84">
    <cfRule type="duplicateValues" dxfId="127" priority="198"/>
  </conditionalFormatting>
  <conditionalFormatting sqref="CI88">
    <cfRule type="duplicateValues" dxfId="126" priority="231"/>
  </conditionalFormatting>
  <conditionalFormatting sqref="CI89">
    <cfRule type="duplicateValues" dxfId="125" priority="182"/>
  </conditionalFormatting>
  <conditionalFormatting sqref="CI90">
    <cfRule type="duplicateValues" dxfId="124" priority="197"/>
  </conditionalFormatting>
  <conditionalFormatting sqref="CI91">
    <cfRule type="duplicateValues" dxfId="123" priority="196"/>
  </conditionalFormatting>
  <conditionalFormatting sqref="CI92">
    <cfRule type="duplicateValues" dxfId="122" priority="621"/>
  </conditionalFormatting>
  <conditionalFormatting sqref="D52">
    <cfRule type="expression" dxfId="121" priority="6014">
      <formula>COUNTIF($C$2:$C$988,D52)&gt;1</formula>
    </cfRule>
    <cfRule type="expression" dxfId="120" priority="6015">
      <formula>COUNTIF($B$3:$B$938,D52)&gt;1</formula>
    </cfRule>
    <cfRule type="expression" dxfId="119" priority="6016">
      <formula>COUNTIF($B$3:$B$939,D52)&gt;1</formula>
    </cfRule>
    <cfRule type="expression" dxfId="118" priority="6017">
      <formula>COUNTIF($B$2:$B$916,D52)&gt;1</formula>
    </cfRule>
    <cfRule type="expression" dxfId="117" priority="6018">
      <formula>COUNTIF($B$2:$B$920,D52)&gt;1</formula>
    </cfRule>
    <cfRule type="expression" dxfId="116" priority="6019">
      <formula>COUNTIF($B$2:$B$938,D52)&gt;1</formula>
    </cfRule>
    <cfRule type="expression" dxfId="115" priority="6020">
      <formula>COUNTIF($B$3:$B$918,D52)&gt;1</formula>
    </cfRule>
    <cfRule type="expression" dxfId="114" priority="6021">
      <formula>COUNTIF($C$2:$C$938,D52)&gt;1</formula>
    </cfRule>
    <cfRule type="expression" dxfId="113" priority="6022">
      <formula>COUNTIF($B$3:$B$919,D52)&gt;1</formula>
    </cfRule>
    <cfRule type="expression" dxfId="112" priority="6023">
      <formula>COUNTIF($B$3:$B$925,D52)&gt;1</formula>
    </cfRule>
    <cfRule type="expression" dxfId="111" priority="6024">
      <formula>COUNTIF($B$3:$B$926,D52)&gt;1</formula>
    </cfRule>
    <cfRule type="expression" dxfId="110" priority="6025">
      <formula>COUNTIF($B$3:$B$924,D52)&gt;1</formula>
    </cfRule>
    <cfRule type="expression" dxfId="109" priority="6026">
      <formula>COUNTIF($C$2:$C$937,D52)&gt;1</formula>
    </cfRule>
    <cfRule type="expression" dxfId="108" priority="6027">
      <formula>COUNTIF($C$2:$C$935,D52)&gt;1</formula>
    </cfRule>
    <cfRule type="expression" dxfId="107" priority="6028">
      <formula>COUNTIF($B$3:$B$916,D52)&gt;1</formula>
    </cfRule>
    <cfRule type="expression" dxfId="106" priority="6029">
      <formula>COUNTIF($C$2:$C$936,D52)&gt;1</formula>
    </cfRule>
    <cfRule type="expression" dxfId="105" priority="6030">
      <formula>COUNTIF($B$3:$B$917,D52)&gt;1</formula>
    </cfRule>
    <cfRule type="expression" dxfId="104" priority="6031">
      <formula>COUNTIF($M$3:$M$49,D52)&gt;1</formula>
    </cfRule>
    <cfRule type="expression" dxfId="103" priority="6032">
      <formula>COUNTIF($C$2:$C$946,D52)&gt;1</formula>
    </cfRule>
    <cfRule type="expression" dxfId="102" priority="6033">
      <formula>COUNTIF($L$3:$L$49,D52)&gt;1</formula>
    </cfRule>
    <cfRule type="expression" dxfId="101" priority="6034">
      <formula>COUNTIF($B$3:$B$92,D52)&gt;1</formula>
    </cfRule>
    <cfRule type="expression" dxfId="100" priority="6035">
      <formula>COUNTIF($C$2:$C$943,D52)&gt;1</formula>
    </cfRule>
    <cfRule type="expression" dxfId="99" priority="6036">
      <formula>COUNTIF($B$3:$B$922,D52)&gt;1</formula>
    </cfRule>
    <cfRule type="expression" dxfId="98" priority="6037">
      <formula>COUNTIF($C$2:$C$942,D52)&gt;1</formula>
    </cfRule>
    <cfRule type="expression" dxfId="97" priority="6038">
      <formula>COUNTIF($B$3:$B$923,D52)&gt;1</formula>
    </cfRule>
    <cfRule type="expression" dxfId="96" priority="6039">
      <formula>COUNTIF($C$2:$C$939,D52)&gt;1</formula>
    </cfRule>
    <cfRule type="expression" dxfId="95" priority="6040">
      <formula>COUNTIF($B$3:$B$920,D52)&gt;1</formula>
    </cfRule>
    <cfRule type="expression" dxfId="94" priority="6041">
      <formula>COUNTIF($C$2:$C$940,D52)&gt;1</formula>
    </cfRule>
    <cfRule type="expression" dxfId="93" priority="6042">
      <formula>COUNTIF($B$3:$B$921,D52)&gt;1</formula>
    </cfRule>
    <cfRule type="expression" dxfId="92" priority="6043">
      <formula>COUNTIF($C$2:$C$934,D52)&gt;1</formula>
    </cfRule>
    <cfRule type="expression" dxfId="91" priority="6044">
      <formula>COUNTIF($C$2:$C$944,D52)&gt;1</formula>
    </cfRule>
    <cfRule type="expression" dxfId="90" priority="6045">
      <formula>COUNTIF($C$2:$C$941,D52)&gt;1</formula>
    </cfRule>
    <cfRule type="expression" dxfId="89" priority="6046">
      <formula>COUNTIF($C$2:$C$945,D52)&gt;1</formula>
    </cfRule>
    <cfRule type="expression" dxfId="88" priority="6047">
      <formula>COUNTIF($B$3:$B$932,D52)&gt;1</formula>
    </cfRule>
    <cfRule type="expression" dxfId="87" priority="6048">
      <formula>COUNTIF($B$2:$B$948,D52)&gt;1</formula>
    </cfRule>
    <cfRule type="expression" dxfId="86" priority="6049">
      <formula>COUNTIF($B$2:$B$937,D52)&gt;1</formula>
    </cfRule>
    <cfRule type="expression" dxfId="85" priority="6050">
      <formula>COUNTIF($C$2:$C$947,D52)&gt;1</formula>
    </cfRule>
    <cfRule type="expression" dxfId="84" priority="6051">
      <formula>COUNTIF($B$3:$B$928,D52)&gt;1</formula>
    </cfRule>
    <cfRule type="expression" dxfId="83" priority="6052">
      <formula>COUNTIF($C$2:$C$948,D52)&gt;1</formula>
    </cfRule>
    <cfRule type="expression" dxfId="82" priority="6053">
      <formula>COUNTIF($B$3:$B$929,D52)&gt;1</formula>
    </cfRule>
    <cfRule type="expression" dxfId="81" priority="6054">
      <formula>COUNTIF($B$2:$B$945,D52)&gt;1</formula>
    </cfRule>
    <cfRule type="expression" dxfId="80" priority="6055">
      <formula>COUNTIF($B$3:$B$936,D52)&gt;1</formula>
    </cfRule>
    <cfRule type="expression" dxfId="79" priority="6056">
      <formula>COUNTIF($C$2:$C$956,D52)&gt;1</formula>
    </cfRule>
    <cfRule type="expression" dxfId="78" priority="6057">
      <formula>COUNTIF($B$3:$B$937,D52)&gt;1</formula>
    </cfRule>
    <cfRule type="expression" dxfId="77" priority="6058">
      <formula>COUNTIF($B$2:$B$928,D52)&gt;1</formula>
    </cfRule>
    <cfRule type="expression" dxfId="76" priority="6059">
      <formula>COUNTIF($B$2:$B$932,D52)&gt;1</formula>
    </cfRule>
    <cfRule type="expression" dxfId="75" priority="6060">
      <formula>COUNTIF($B$2:$B$950,D52)&gt;1</formula>
    </cfRule>
    <cfRule type="expression" dxfId="74" priority="6061">
      <formula>COUNTIF($B$3:$B$930,D52)&gt;1</formula>
    </cfRule>
    <cfRule type="expression" dxfId="73" priority="6062">
      <formula>COUNTIF($C$2:$C$950,D52)&gt;1</formula>
    </cfRule>
    <cfRule type="expression" dxfId="72" priority="6063">
      <formula>COUNTIF($B$3:$B$931,D52)&gt;1</formula>
    </cfRule>
    <cfRule type="expression" dxfId="71" priority="6064">
      <formula>COUNTIF($C$2:$C$949,D52)&gt;1</formula>
    </cfRule>
    <cfRule type="expression" dxfId="70" priority="6065">
      <formula>COUNTIF($B$2:$B$936,D52)&gt;1</formula>
    </cfRule>
    <cfRule type="expression" dxfId="69" priority="6066">
      <formula>COUNTIF($C$2:$C$952,D52)&gt;1</formula>
    </cfRule>
    <cfRule type="expression" dxfId="68" priority="6067">
      <formula>COUNTIF($C$2:$C$951,D52)&gt;1</formula>
    </cfRule>
    <cfRule type="expression" dxfId="67" priority="6068">
      <formula>COUNTIF($B$2:$B$958,D52)&gt;1</formula>
    </cfRule>
    <cfRule type="expression" dxfId="66" priority="6069">
      <formula>COUNTIF($M$3:$M$92,D52)&gt;1</formula>
    </cfRule>
    <cfRule type="expression" dxfId="65" priority="6070">
      <formula>COUNTIF($C$2:$C$957,D52)&gt;1</formula>
    </cfRule>
    <cfRule type="expression" dxfId="64" priority="6071">
      <formula>COUNTIF($B$2:$B$940,D52)&gt;1</formula>
    </cfRule>
    <cfRule type="expression" dxfId="63" priority="6072">
      <formula>COUNTIF($C$2:$C$954,D52)&gt;1</formula>
    </cfRule>
    <cfRule type="expression" dxfId="62" priority="6073">
      <formula>COUNTIF($C$2:$C$958,D52)&gt;1</formula>
    </cfRule>
    <cfRule type="expression" dxfId="61" priority="6074">
      <formula>COUNTIF($C$2:$C$955,D52)&gt;1</formula>
    </cfRule>
    <cfRule type="expression" dxfId="60" priority="6075">
      <formula>COUNTIF($C$2:$C$953,D52)&gt;1</formula>
    </cfRule>
    <cfRule type="expression" dxfId="59" priority="6076">
      <formula>COUNTIF($C$2:$C$959,D52)&gt;1</formula>
    </cfRule>
    <cfRule type="expression" dxfId="58" priority="6077">
      <formula>COUNTIF($C$2:$C$960,D52)&gt;1</formula>
    </cfRule>
    <cfRule type="expression" dxfId="57" priority="6078">
      <formula>COUNTIF($L$3:$L$50,D52)&gt;1</formula>
    </cfRule>
    <cfRule type="expression" dxfId="56" priority="6079">
      <formula>COUNTIF($C$2:$C$961,D52)&gt;1</formula>
    </cfRule>
    <cfRule type="expression" dxfId="55" priority="6080">
      <formula>COUNTIF($B$2:$B$952,D52)&gt;1</formula>
    </cfRule>
    <cfRule type="expression" dxfId="54" priority="6081">
      <formula>COUNTIF($B$2:$B$955,D52)&gt;1</formula>
    </cfRule>
    <cfRule type="expression" dxfId="53" priority="6082">
      <formula>COUNTIF($C$2:$C$962,D52)&gt;1</formula>
    </cfRule>
    <cfRule type="expression" dxfId="52" priority="6083">
      <formula>COUNTIF($B$2:$B$922,D52)&gt;1</formula>
    </cfRule>
    <cfRule type="expression" dxfId="51" priority="6084">
      <formula>COUNTIF($B$2:$B$943,D52)&gt;1</formula>
    </cfRule>
    <cfRule type="expression" dxfId="50" priority="6085">
      <formula>COUNTIF($B$2:$B$947,D52)&gt;1</formula>
    </cfRule>
    <cfRule type="expression" dxfId="49" priority="6086">
      <formula>COUNTIF($B$2:$B$965,D52)&gt;1</formula>
    </cfRule>
    <cfRule type="expression" dxfId="48" priority="6087">
      <formula>COUNTIF($C$2:$C$967,D52)&gt;1</formula>
    </cfRule>
    <cfRule type="expression" dxfId="47" priority="6088">
      <formula>COUNTIF($C$2:$C$969,D52)&gt;1</formula>
    </cfRule>
    <cfRule type="expression" dxfId="46" priority="6089">
      <formula>COUNTIF($C$2:$C$968,D52)&gt;1</formula>
    </cfRule>
    <cfRule type="expression" dxfId="45" priority="6090">
      <formula>COUNTIF($C$2:$C$973,D52)&gt;1</formula>
    </cfRule>
    <cfRule type="expression" dxfId="44" priority="6091">
      <formula>COUNTIF($C$2:$C$965,D52)&gt;1</formula>
    </cfRule>
    <cfRule type="expression" dxfId="43" priority="6092">
      <formula>COUNTIF($H$3:$H$53,D52)&gt;1</formula>
    </cfRule>
    <cfRule type="expression" dxfId="42" priority="6093">
      <formula>COUNTIF($C$2:$C$972,D52)&gt;1</formula>
    </cfRule>
    <cfRule type="expression" dxfId="41" priority="6094">
      <formula>COUNTIF($C$2:$C$964,D52)&gt;1</formula>
    </cfRule>
    <cfRule type="expression" dxfId="40" priority="6095">
      <formula>COUNTIF($C$2:$C$966,D52)&gt;1</formula>
    </cfRule>
    <cfRule type="expression" dxfId="39" priority="6096">
      <formula>COUNTIF($B$3:$B$54,D52)&gt;1</formula>
    </cfRule>
    <cfRule type="expression" dxfId="38" priority="6097">
      <formula>COUNTIF($C$2:$C$976,D52)&gt;1</formula>
    </cfRule>
    <cfRule type="expression" dxfId="37" priority="6098">
      <formula>COUNTIF($C$2:$C$978,D52)&gt;1</formula>
    </cfRule>
    <cfRule type="expression" dxfId="36" priority="6099">
      <formula>COUNTIF($B$2:$B$934,D52)&gt;1</formula>
    </cfRule>
  </conditionalFormatting>
  <conditionalFormatting sqref="D65">
    <cfRule type="duplicateValues" dxfId="35" priority="6100"/>
  </conditionalFormatting>
  <dataValidations disablePrompts="1" count="2">
    <dataValidation type="date" allowBlank="1" showErrorMessage="1" sqref="H11 H14 H4:H8 H95:H675" xr:uid="{00000000-0002-0000-0000-000000000000}">
      <formula1>43466</formula1>
      <formula2>47118</formula2>
    </dataValidation>
    <dataValidation type="list" allowBlank="1" showErrorMessage="1" sqref="I14" xr:uid="{00000000-0002-0000-0000-000001000000}">
      <formula1>$I$6:$I$7</formula1>
    </dataValidation>
  </dataValidations>
  <hyperlinks>
    <hyperlink ref="CI25:CI92" r:id="rId1" display="huong.pham@medigoapp.com" xr:uid="{00000000-0004-0000-0000-000000000000}"/>
    <hyperlink ref="CI28" r:id="rId2" display="=VLOOKUP($C28;'C:\Users\Admin\Desktop\[email Medigo_Nhan vien Cty_2026.xlsx]Sheet1'!$C$5:$K$139;9;0)" xr:uid="{00000000-0004-0000-0000-000001000000}"/>
    <hyperlink ref="CI29" r:id="rId3" xr:uid="{00000000-0004-0000-0000-000002000000}"/>
    <hyperlink ref="CI23" r:id="rId4" xr:uid="{00000000-0004-0000-0000-000003000000}"/>
    <hyperlink ref="CI90" r:id="rId5" display="=VLOOKUP($C91;'C:\Users\Admin\Desktop\[email Medigo_Nhan vien Cty_2026.xlsx]Sheet1'!$C$5:$K$139;9;0)" xr:uid="{00000000-0004-0000-0000-000004000000}"/>
    <hyperlink ref="CI91" r:id="rId6" display="=VLOOKUP($C92;'C:\Users\Admin\Desktop\[email Medigo_Nhan vien Cty_2026.xlsx]Sheet1'!$C$5:$K$139;9;0)" xr:uid="{00000000-0004-0000-0000-000005000000}"/>
    <hyperlink ref="CI25" r:id="rId7" xr:uid="{00000000-0004-0000-0000-000006000000}"/>
    <hyperlink ref="CI26" r:id="rId8" xr:uid="{00000000-0004-0000-0000-000007000000}"/>
    <hyperlink ref="CI31" r:id="rId9" xr:uid="{00000000-0004-0000-0000-000008000000}"/>
    <hyperlink ref="CI32" r:id="rId10" xr:uid="{00000000-0004-0000-0000-000009000000}"/>
    <hyperlink ref="CI16" r:id="rId11" xr:uid="{00000000-0004-0000-0000-00000A000000}"/>
    <hyperlink ref="CI89" r:id="rId12" display="=VLOOKUP($C90;'C:\Users\Admin\Desktop\[email Medigo_Nhan vien Cty_2026.xlsx]Sheet1'!$C$5:$K$139;9;0)" xr:uid="{00000000-0004-0000-0000-00000B000000}"/>
    <hyperlink ref="CI44" r:id="rId13" xr:uid="{00000000-0004-0000-0000-00000C000000}"/>
    <hyperlink ref="CI40" r:id="rId14" xr:uid="{00000000-0004-0000-0000-00000D000000}"/>
    <hyperlink ref="CI78" r:id="rId15" xr:uid="{00000000-0004-0000-0000-00000E000000}"/>
    <hyperlink ref="CI15" r:id="rId16" xr:uid="{00000000-0004-0000-0000-00000F000000}"/>
    <hyperlink ref="CI20" r:id="rId17" xr:uid="{00000000-0004-0000-0000-000010000000}"/>
    <hyperlink ref="CI37" r:id="rId18" xr:uid="{00000000-0004-0000-0000-000011000000}"/>
    <hyperlink ref="CI68" r:id="rId19" xr:uid="{00000000-0004-0000-0000-000012000000}"/>
    <hyperlink ref="CI62" r:id="rId20" xr:uid="{00000000-0004-0000-0000-000013000000}"/>
  </hyperlinks>
  <pageMargins left="0.7" right="0.7" top="0.75" bottom="0.75" header="0" footer="0"/>
  <pageSetup paperSize="9" orientation="portrait"/>
  <legacyDrawing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2:AV86"/>
  <sheetViews>
    <sheetView zoomScale="85" zoomScaleNormal="85" workbookViewId="0">
      <pane xSplit="4" ySplit="4" topLeftCell="X5" activePane="bottomRight" state="frozen"/>
      <selection pane="topRight"/>
      <selection pane="bottomLeft"/>
      <selection pane="bottomRight" activeCell="AI25" sqref="AI25"/>
    </sheetView>
  </sheetViews>
  <sheetFormatPr defaultColWidth="9" defaultRowHeight="14.4"/>
  <cols>
    <col min="1" max="1" width="4.6640625" customWidth="1"/>
    <col min="2" max="2" width="19.5546875" customWidth="1"/>
    <col min="3" max="3" width="36.33203125" customWidth="1"/>
    <col min="5" max="8" width="9.109375" customWidth="1"/>
    <col min="9" max="9" width="14.6640625" customWidth="1"/>
    <col min="10" max="17" width="9.109375" customWidth="1"/>
    <col min="18" max="18" width="9.109375" style="408"/>
    <col min="22" max="22" width="12.88671875" customWidth="1"/>
    <col min="23" max="23" width="12.5546875" customWidth="1"/>
    <col min="24" max="24" width="11.88671875" customWidth="1"/>
    <col min="27" max="27" width="11.88671875" customWidth="1"/>
    <col min="28" max="28" width="12.88671875" customWidth="1"/>
    <col min="29" max="29" width="11.6640625" customWidth="1"/>
    <col min="30" max="30" width="15" customWidth="1"/>
    <col min="31" max="31" width="12.109375" customWidth="1"/>
    <col min="32" max="32" width="11.44140625" customWidth="1"/>
    <col min="33" max="33" width="10.44140625" customWidth="1"/>
    <col min="35" max="35" width="11.109375" customWidth="1"/>
    <col min="43" max="43" width="40.33203125" customWidth="1"/>
  </cols>
  <sheetData>
    <row r="2" spans="1:48" s="406" customFormat="1" ht="31.5" customHeight="1">
      <c r="A2" s="409"/>
      <c r="B2" s="409"/>
      <c r="C2" s="409">
        <v>1</v>
      </c>
      <c r="D2" s="409">
        <v>2</v>
      </c>
      <c r="E2" s="410">
        <v>3</v>
      </c>
      <c r="F2" s="410">
        <v>4</v>
      </c>
      <c r="G2" s="411">
        <v>5</v>
      </c>
      <c r="H2" s="409">
        <v>6</v>
      </c>
      <c r="I2" s="412">
        <v>7</v>
      </c>
      <c r="J2" s="409">
        <v>8</v>
      </c>
      <c r="K2" s="409">
        <v>9</v>
      </c>
      <c r="L2" s="409">
        <v>10</v>
      </c>
      <c r="M2" s="409">
        <v>11</v>
      </c>
      <c r="N2" s="409">
        <v>12</v>
      </c>
      <c r="O2" s="409">
        <v>13</v>
      </c>
      <c r="P2" s="409">
        <v>14</v>
      </c>
      <c r="Q2" s="409">
        <v>15</v>
      </c>
      <c r="R2" s="410">
        <v>16</v>
      </c>
      <c r="S2" s="409">
        <v>17</v>
      </c>
      <c r="T2" s="409">
        <v>18</v>
      </c>
      <c r="U2" s="409">
        <v>19</v>
      </c>
      <c r="V2" s="412">
        <v>20</v>
      </c>
      <c r="W2" s="412">
        <v>21</v>
      </c>
      <c r="X2" s="412">
        <v>22</v>
      </c>
      <c r="Y2" s="410">
        <v>23</v>
      </c>
      <c r="Z2" s="410">
        <v>24</v>
      </c>
      <c r="AA2" s="413">
        <v>25</v>
      </c>
      <c r="AB2" s="413">
        <v>26</v>
      </c>
      <c r="AC2" s="413">
        <v>27</v>
      </c>
      <c r="AD2" s="409">
        <v>28</v>
      </c>
      <c r="AE2" s="409">
        <v>29</v>
      </c>
      <c r="AF2" s="409">
        <v>30</v>
      </c>
      <c r="AG2" s="409">
        <v>31</v>
      </c>
      <c r="AH2" s="409">
        <v>32</v>
      </c>
      <c r="AI2" s="409">
        <v>33</v>
      </c>
      <c r="AJ2" s="409">
        <v>34</v>
      </c>
      <c r="AK2" s="409">
        <v>35</v>
      </c>
      <c r="AL2" s="409">
        <v>36</v>
      </c>
      <c r="AM2" s="409">
        <v>37</v>
      </c>
      <c r="AN2" s="409">
        <v>38</v>
      </c>
      <c r="AO2" s="409">
        <v>39</v>
      </c>
      <c r="AP2" s="409">
        <v>40</v>
      </c>
      <c r="AQ2" s="409">
        <v>41</v>
      </c>
      <c r="AR2" s="409">
        <v>42</v>
      </c>
      <c r="AS2" s="409">
        <v>43</v>
      </c>
      <c r="AT2" s="409">
        <v>44</v>
      </c>
      <c r="AU2" s="409">
        <v>45</v>
      </c>
      <c r="AV2" s="409">
        <v>46</v>
      </c>
    </row>
    <row r="3" spans="1:48" s="407" customFormat="1" ht="31.5" customHeight="1">
      <c r="A3" s="414"/>
      <c r="B3" s="415"/>
      <c r="C3" s="415"/>
      <c r="D3" s="415"/>
      <c r="E3" s="1252" t="s">
        <v>485</v>
      </c>
      <c r="F3" s="1253"/>
      <c r="G3" s="1254" t="s">
        <v>486</v>
      </c>
      <c r="H3" s="1255"/>
      <c r="I3" s="1255"/>
      <c r="J3" s="1255"/>
      <c r="K3" s="1255"/>
      <c r="L3" s="1255"/>
      <c r="M3" s="1255"/>
      <c r="N3" s="1255"/>
      <c r="O3" s="1255"/>
      <c r="P3" s="1255"/>
      <c r="Q3" s="1256"/>
      <c r="R3" s="1257" t="s">
        <v>487</v>
      </c>
      <c r="S3" s="1258"/>
      <c r="T3" s="1258"/>
      <c r="U3" s="1258"/>
      <c r="V3" s="1258"/>
      <c r="W3" s="1258"/>
      <c r="X3" s="1258"/>
      <c r="Y3" s="1258"/>
      <c r="Z3" s="1258"/>
      <c r="AA3" s="1258"/>
      <c r="AB3" s="1258"/>
      <c r="AC3" s="1258"/>
      <c r="AD3" s="1258"/>
      <c r="AE3" s="1258"/>
      <c r="AF3" s="1258"/>
      <c r="AG3" s="1258"/>
      <c r="AH3" s="1258"/>
      <c r="AI3" s="1259"/>
      <c r="AJ3" s="416"/>
      <c r="AK3" s="1260" t="s">
        <v>488</v>
      </c>
      <c r="AL3" s="1261"/>
      <c r="AM3" s="1261"/>
      <c r="AN3" s="1261"/>
      <c r="AO3" s="1261"/>
      <c r="AP3" s="1262"/>
      <c r="AQ3" s="415"/>
      <c r="AR3" s="417"/>
      <c r="AS3" s="418"/>
      <c r="AT3" s="158"/>
    </row>
    <row r="4" spans="1:48" ht="113.25" customHeight="1">
      <c r="A4" s="419" t="s">
        <v>6</v>
      </c>
      <c r="B4" s="420" t="s">
        <v>489</v>
      </c>
      <c r="C4" s="420" t="s">
        <v>490</v>
      </c>
      <c r="D4" s="420" t="s">
        <v>491</v>
      </c>
      <c r="E4" s="421" t="s">
        <v>492</v>
      </c>
      <c r="F4" s="421" t="s">
        <v>493</v>
      </c>
      <c r="G4" s="422" t="s">
        <v>492</v>
      </c>
      <c r="H4" s="422" t="s">
        <v>494</v>
      </c>
      <c r="I4" s="423" t="s">
        <v>495</v>
      </c>
      <c r="J4" s="424" t="s">
        <v>496</v>
      </c>
      <c r="K4" s="424" t="s">
        <v>497</v>
      </c>
      <c r="L4" s="424" t="s">
        <v>498</v>
      </c>
      <c r="M4" s="424" t="s">
        <v>499</v>
      </c>
      <c r="N4" s="425" t="s">
        <v>500</v>
      </c>
      <c r="O4" s="425" t="s">
        <v>501</v>
      </c>
      <c r="P4" s="425" t="s">
        <v>502</v>
      </c>
      <c r="Q4" s="425" t="s">
        <v>503</v>
      </c>
      <c r="R4" s="426" t="s">
        <v>504</v>
      </c>
      <c r="S4" s="427" t="s">
        <v>505</v>
      </c>
      <c r="T4" s="427" t="s">
        <v>506</v>
      </c>
      <c r="U4" s="427" t="s">
        <v>507</v>
      </c>
      <c r="V4" s="428" t="s">
        <v>41</v>
      </c>
      <c r="W4" s="428" t="s">
        <v>508</v>
      </c>
      <c r="X4" s="428" t="s">
        <v>509</v>
      </c>
      <c r="Y4" s="429" t="s">
        <v>510</v>
      </c>
      <c r="Z4" s="429" t="s">
        <v>511</v>
      </c>
      <c r="AA4" s="421" t="s">
        <v>512</v>
      </c>
      <c r="AB4" s="421" t="s">
        <v>513</v>
      </c>
      <c r="AC4" s="421" t="s">
        <v>514</v>
      </c>
      <c r="AD4" s="428" t="s">
        <v>515</v>
      </c>
      <c r="AE4" s="428" t="s">
        <v>516</v>
      </c>
      <c r="AF4" s="428" t="s">
        <v>517</v>
      </c>
      <c r="AG4" s="428" t="s">
        <v>518</v>
      </c>
      <c r="AH4" s="428" t="s">
        <v>519</v>
      </c>
      <c r="AI4" s="428" t="s">
        <v>520</v>
      </c>
      <c r="AJ4" s="430" t="s">
        <v>521</v>
      </c>
      <c r="AK4" s="430" t="s">
        <v>522</v>
      </c>
      <c r="AL4" s="430" t="s">
        <v>523</v>
      </c>
      <c r="AM4" s="430" t="s">
        <v>524</v>
      </c>
      <c r="AN4" s="430" t="s">
        <v>525</v>
      </c>
      <c r="AO4" s="431" t="s">
        <v>526</v>
      </c>
      <c r="AP4" s="430" t="s">
        <v>527</v>
      </c>
      <c r="AQ4" s="420" t="s">
        <v>528</v>
      </c>
      <c r="AR4" s="417"/>
      <c r="AS4" s="432"/>
      <c r="AT4" s="47"/>
    </row>
    <row r="5" spans="1:48" ht="22.5" hidden="1" customHeight="1">
      <c r="A5" s="433">
        <v>1</v>
      </c>
      <c r="B5" s="434" t="s">
        <v>529</v>
      </c>
      <c r="C5" s="435" t="s">
        <v>117</v>
      </c>
      <c r="D5" s="436" t="s">
        <v>167</v>
      </c>
      <c r="E5" s="437" t="s">
        <v>530</v>
      </c>
      <c r="F5" s="438" t="s">
        <v>531</v>
      </c>
      <c r="G5" s="433" t="s">
        <v>532</v>
      </c>
      <c r="H5" s="433" t="s">
        <v>531</v>
      </c>
      <c r="I5" s="433">
        <v>16</v>
      </c>
      <c r="J5" s="417"/>
      <c r="K5" s="433">
        <v>3</v>
      </c>
      <c r="L5" s="417"/>
      <c r="M5" s="417"/>
      <c r="N5" s="433">
        <v>0</v>
      </c>
      <c r="O5" s="433">
        <v>0</v>
      </c>
      <c r="P5" s="433">
        <v>0</v>
      </c>
      <c r="Q5" s="417"/>
      <c r="R5" s="439">
        <v>2</v>
      </c>
      <c r="S5" s="433" t="s">
        <v>531</v>
      </c>
      <c r="T5" s="433">
        <v>0</v>
      </c>
      <c r="U5" s="417"/>
      <c r="V5" s="440"/>
      <c r="W5" s="417"/>
      <c r="X5" s="417"/>
      <c r="Y5" s="417"/>
      <c r="Z5" s="417"/>
      <c r="AA5" s="417"/>
      <c r="AB5" s="433">
        <v>300</v>
      </c>
      <c r="AC5" s="433">
        <v>0</v>
      </c>
      <c r="AD5" s="441"/>
      <c r="AE5" s="442">
        <v>0</v>
      </c>
      <c r="AF5" s="443">
        <v>0</v>
      </c>
      <c r="AG5" s="442">
        <v>0</v>
      </c>
      <c r="AH5" s="442">
        <v>0</v>
      </c>
      <c r="AI5" s="441"/>
      <c r="AJ5" s="433">
        <v>0</v>
      </c>
      <c r="AK5" s="433">
        <v>0</v>
      </c>
      <c r="AL5" s="433">
        <v>0</v>
      </c>
      <c r="AM5" s="433">
        <v>0</v>
      </c>
      <c r="AN5" s="433">
        <v>0</v>
      </c>
      <c r="AO5" s="433">
        <v>0</v>
      </c>
      <c r="AP5" s="433">
        <v>0</v>
      </c>
      <c r="AQ5" s="417"/>
      <c r="AR5" s="438" t="s">
        <v>533</v>
      </c>
      <c r="AS5" s="444" t="e">
        <f>VLOOKUP(C5,#REF!,16,0)</f>
        <v>#REF!</v>
      </c>
      <c r="AT5" s="444" t="e">
        <f>R5-AS5</f>
        <v>#REF!</v>
      </c>
    </row>
    <row r="6" spans="1:48" ht="22.5" hidden="1" customHeight="1">
      <c r="A6" s="433">
        <v>2</v>
      </c>
      <c r="B6" s="434" t="s">
        <v>529</v>
      </c>
      <c r="C6" s="435" t="s">
        <v>124</v>
      </c>
      <c r="D6" s="445" t="s">
        <v>125</v>
      </c>
      <c r="E6" s="437" t="s">
        <v>534</v>
      </c>
      <c r="F6" s="438" t="s">
        <v>535</v>
      </c>
      <c r="G6" s="433" t="s">
        <v>534</v>
      </c>
      <c r="H6" s="433" t="s">
        <v>535</v>
      </c>
      <c r="I6" s="417"/>
      <c r="J6" s="417"/>
      <c r="K6" s="433">
        <v>27</v>
      </c>
      <c r="L6" s="417"/>
      <c r="M6" s="417"/>
      <c r="N6" s="433">
        <v>0</v>
      </c>
      <c r="O6" s="433">
        <v>0</v>
      </c>
      <c r="P6" s="433">
        <v>0</v>
      </c>
      <c r="Q6" s="417"/>
      <c r="R6" s="439">
        <v>26</v>
      </c>
      <c r="S6" s="433" t="s">
        <v>531</v>
      </c>
      <c r="T6" s="433">
        <v>0</v>
      </c>
      <c r="U6" s="417"/>
      <c r="V6" s="446" t="s">
        <v>127</v>
      </c>
      <c r="W6" s="417"/>
      <c r="X6" s="417"/>
      <c r="Y6" s="417"/>
      <c r="Z6" s="417"/>
      <c r="AA6" s="433">
        <v>0</v>
      </c>
      <c r="AB6" s="433">
        <v>300</v>
      </c>
      <c r="AC6" s="433">
        <v>0</v>
      </c>
      <c r="AD6" s="442" t="s">
        <v>128</v>
      </c>
      <c r="AE6" s="442">
        <v>0</v>
      </c>
      <c r="AF6" s="443" t="s">
        <v>129</v>
      </c>
      <c r="AG6" s="442">
        <v>6.601</v>
      </c>
      <c r="AH6" s="442">
        <v>0</v>
      </c>
      <c r="AI6" s="441"/>
      <c r="AJ6" s="433">
        <v>0</v>
      </c>
      <c r="AK6" s="433">
        <v>0</v>
      </c>
      <c r="AL6" s="433">
        <v>0</v>
      </c>
      <c r="AM6" s="433">
        <v>0</v>
      </c>
      <c r="AN6" s="433">
        <v>0</v>
      </c>
      <c r="AO6" s="433">
        <v>0</v>
      </c>
      <c r="AP6" s="433">
        <v>0</v>
      </c>
      <c r="AQ6" s="417"/>
      <c r="AR6" s="438" t="s">
        <v>536</v>
      </c>
      <c r="AS6" s="444" t="e">
        <f>VLOOKUP(C6,#REF!,16,0)</f>
        <v>#REF!</v>
      </c>
      <c r="AT6" s="444" t="e">
        <f t="shared" ref="AT6:AT69" si="0">R6-AS6</f>
        <v>#REF!</v>
      </c>
    </row>
    <row r="7" spans="1:48" ht="22.5" hidden="1" customHeight="1">
      <c r="A7" s="433">
        <v>3</v>
      </c>
      <c r="B7" s="434" t="s">
        <v>529</v>
      </c>
      <c r="C7" s="447" t="s">
        <v>132</v>
      </c>
      <c r="D7" s="434" t="s">
        <v>537</v>
      </c>
      <c r="E7" s="438" t="s">
        <v>538</v>
      </c>
      <c r="F7" s="438" t="s">
        <v>539</v>
      </c>
      <c r="G7" s="433" t="s">
        <v>540</v>
      </c>
      <c r="H7" s="433" t="s">
        <v>539</v>
      </c>
      <c r="I7" s="433">
        <v>8</v>
      </c>
      <c r="J7" s="417"/>
      <c r="K7" s="433">
        <v>21</v>
      </c>
      <c r="L7" s="417"/>
      <c r="M7" s="417"/>
      <c r="N7" s="433">
        <v>0</v>
      </c>
      <c r="O7" s="433">
        <v>0</v>
      </c>
      <c r="P7" s="433">
        <v>0</v>
      </c>
      <c r="Q7" s="417"/>
      <c r="R7" s="439">
        <v>29</v>
      </c>
      <c r="S7" s="433" t="s">
        <v>531</v>
      </c>
      <c r="T7" s="433">
        <v>0</v>
      </c>
      <c r="U7" s="417"/>
      <c r="V7" s="417"/>
      <c r="W7" s="417"/>
      <c r="X7" s="433" t="s">
        <v>137</v>
      </c>
      <c r="Y7" s="417"/>
      <c r="Z7" s="417"/>
      <c r="AA7" s="433">
        <v>0</v>
      </c>
      <c r="AB7" s="433">
        <v>0</v>
      </c>
      <c r="AC7" s="433">
        <v>0</v>
      </c>
      <c r="AD7" s="442">
        <v>933.33299999999997</v>
      </c>
      <c r="AE7" s="442">
        <v>0</v>
      </c>
      <c r="AF7" s="443">
        <v>579.96</v>
      </c>
      <c r="AG7" s="442">
        <v>7.7</v>
      </c>
      <c r="AH7" s="442">
        <v>0</v>
      </c>
      <c r="AI7" s="441"/>
      <c r="AJ7" s="433">
        <v>0</v>
      </c>
      <c r="AK7" s="433">
        <v>0</v>
      </c>
      <c r="AL7" s="433">
        <v>0</v>
      </c>
      <c r="AM7" s="433">
        <v>0</v>
      </c>
      <c r="AN7" s="433">
        <v>0</v>
      </c>
      <c r="AO7" s="433">
        <v>0</v>
      </c>
      <c r="AP7" s="433">
        <v>0</v>
      </c>
      <c r="AQ7" s="417"/>
      <c r="AR7" s="438" t="s">
        <v>541</v>
      </c>
      <c r="AS7" s="444" t="e">
        <f>VLOOKUP(C7,#REF!,16,0)</f>
        <v>#REF!</v>
      </c>
      <c r="AT7" s="444" t="e">
        <f t="shared" si="0"/>
        <v>#REF!</v>
      </c>
    </row>
    <row r="8" spans="1:48" ht="22.5" hidden="1" customHeight="1">
      <c r="A8" s="433">
        <v>4</v>
      </c>
      <c r="B8" s="434" t="s">
        <v>529</v>
      </c>
      <c r="C8" s="435" t="s">
        <v>140</v>
      </c>
      <c r="D8" s="448" t="s">
        <v>542</v>
      </c>
      <c r="E8" s="438" t="s">
        <v>543</v>
      </c>
      <c r="F8" s="438" t="s">
        <v>544</v>
      </c>
      <c r="G8" s="433" t="s">
        <v>543</v>
      </c>
      <c r="H8" s="433" t="s">
        <v>544</v>
      </c>
      <c r="I8" s="417"/>
      <c r="J8" s="417"/>
      <c r="K8" s="433">
        <v>3</v>
      </c>
      <c r="L8" s="417"/>
      <c r="M8" s="417"/>
      <c r="N8" s="433">
        <v>0</v>
      </c>
      <c r="O8" s="433">
        <v>0</v>
      </c>
      <c r="P8" s="433">
        <v>0</v>
      </c>
      <c r="Q8" s="417"/>
      <c r="R8" s="439">
        <v>21</v>
      </c>
      <c r="S8" s="433" t="s">
        <v>531</v>
      </c>
      <c r="T8" s="433">
        <v>0</v>
      </c>
      <c r="U8" s="417"/>
      <c r="V8" s="417"/>
      <c r="W8" s="417"/>
      <c r="X8" s="433" t="s">
        <v>143</v>
      </c>
      <c r="Y8" s="417"/>
      <c r="Z8" s="417"/>
      <c r="AA8" s="417"/>
      <c r="AB8" s="433">
        <v>0</v>
      </c>
      <c r="AC8" s="433">
        <v>0</v>
      </c>
      <c r="AD8" s="442" t="s">
        <v>144</v>
      </c>
      <c r="AE8" s="442">
        <v>0</v>
      </c>
      <c r="AF8" s="443" t="s">
        <v>145</v>
      </c>
      <c r="AG8" s="442">
        <v>11.205</v>
      </c>
      <c r="AH8" s="442">
        <v>0</v>
      </c>
      <c r="AI8" s="441"/>
      <c r="AJ8" s="433">
        <v>0</v>
      </c>
      <c r="AK8" s="433">
        <v>0</v>
      </c>
      <c r="AL8" s="433">
        <v>0</v>
      </c>
      <c r="AM8" s="433">
        <v>0</v>
      </c>
      <c r="AN8" s="433">
        <v>0</v>
      </c>
      <c r="AO8" s="433">
        <v>0</v>
      </c>
      <c r="AP8" s="433">
        <v>0</v>
      </c>
      <c r="AQ8" s="417"/>
      <c r="AR8" s="438" t="s">
        <v>545</v>
      </c>
      <c r="AS8" s="444" t="e">
        <f>VLOOKUP(C8,#REF!,16,0)</f>
        <v>#REF!</v>
      </c>
      <c r="AT8" s="444" t="e">
        <f t="shared" si="0"/>
        <v>#REF!</v>
      </c>
    </row>
    <row r="9" spans="1:48" ht="22.5" hidden="1" customHeight="1">
      <c r="A9" s="433">
        <v>5</v>
      </c>
      <c r="B9" s="434" t="s">
        <v>529</v>
      </c>
      <c r="C9" s="447" t="s">
        <v>147</v>
      </c>
      <c r="D9" s="434" t="s">
        <v>319</v>
      </c>
      <c r="E9" s="438" t="s">
        <v>546</v>
      </c>
      <c r="F9" s="438" t="s">
        <v>547</v>
      </c>
      <c r="G9" s="433" t="s">
        <v>546</v>
      </c>
      <c r="H9" s="433" t="s">
        <v>547</v>
      </c>
      <c r="I9" s="417"/>
      <c r="J9" s="417"/>
      <c r="K9" s="433">
        <v>3</v>
      </c>
      <c r="L9" s="417"/>
      <c r="M9" s="417"/>
      <c r="N9" s="433">
        <v>0</v>
      </c>
      <c r="O9" s="433">
        <v>0</v>
      </c>
      <c r="P9" s="433">
        <v>0</v>
      </c>
      <c r="Q9" s="417"/>
      <c r="R9" s="439">
        <v>11</v>
      </c>
      <c r="S9" s="433" t="s">
        <v>531</v>
      </c>
      <c r="T9" s="433">
        <v>0</v>
      </c>
      <c r="U9" s="417"/>
      <c r="V9" s="449"/>
      <c r="W9" s="417"/>
      <c r="X9" s="417"/>
      <c r="Y9" s="417"/>
      <c r="Z9" s="417"/>
      <c r="AA9" s="433">
        <v>0</v>
      </c>
      <c r="AB9" s="433">
        <v>0</v>
      </c>
      <c r="AC9" s="433">
        <v>0</v>
      </c>
      <c r="AD9" s="442">
        <v>0</v>
      </c>
      <c r="AE9" s="442">
        <v>0</v>
      </c>
      <c r="AF9" s="443" t="s">
        <v>150</v>
      </c>
      <c r="AG9" s="442">
        <v>0</v>
      </c>
      <c r="AH9" s="442">
        <v>0</v>
      </c>
      <c r="AI9" s="441"/>
      <c r="AJ9" s="433">
        <v>0</v>
      </c>
      <c r="AK9" s="433">
        <v>0</v>
      </c>
      <c r="AL9" s="433">
        <v>0</v>
      </c>
      <c r="AM9" s="433">
        <v>0</v>
      </c>
      <c r="AN9" s="433">
        <v>0</v>
      </c>
      <c r="AO9" s="433">
        <v>0</v>
      </c>
      <c r="AP9" s="433">
        <v>0</v>
      </c>
      <c r="AQ9" s="417"/>
      <c r="AR9" s="438" t="s">
        <v>548</v>
      </c>
      <c r="AS9" s="444" t="e">
        <f>VLOOKUP(C9,#REF!,16,0)</f>
        <v>#REF!</v>
      </c>
      <c r="AT9" s="444" t="e">
        <f t="shared" si="0"/>
        <v>#REF!</v>
      </c>
    </row>
    <row r="10" spans="1:48" ht="22.5" hidden="1" customHeight="1">
      <c r="A10" s="433">
        <v>6</v>
      </c>
      <c r="B10" s="434" t="s">
        <v>529</v>
      </c>
      <c r="C10" s="435" t="s">
        <v>152</v>
      </c>
      <c r="D10" s="434" t="s">
        <v>319</v>
      </c>
      <c r="E10" s="438" t="s">
        <v>549</v>
      </c>
      <c r="F10" s="438" t="s">
        <v>550</v>
      </c>
      <c r="G10" s="433" t="s">
        <v>549</v>
      </c>
      <c r="H10" s="433" t="s">
        <v>550</v>
      </c>
      <c r="I10" s="417"/>
      <c r="J10" s="417"/>
      <c r="K10" s="433">
        <v>4</v>
      </c>
      <c r="L10" s="417"/>
      <c r="M10" s="417"/>
      <c r="N10" s="433">
        <v>0</v>
      </c>
      <c r="O10" s="433">
        <v>0</v>
      </c>
      <c r="P10" s="433">
        <v>0</v>
      </c>
      <c r="Q10" s="417"/>
      <c r="R10" s="439">
        <v>23</v>
      </c>
      <c r="S10" s="433" t="s">
        <v>531</v>
      </c>
      <c r="T10" s="433">
        <v>0</v>
      </c>
      <c r="U10" s="417"/>
      <c r="V10" s="449"/>
      <c r="W10" s="417"/>
      <c r="X10" s="417"/>
      <c r="Y10" s="417"/>
      <c r="Z10" s="417"/>
      <c r="AA10" s="433">
        <v>0</v>
      </c>
      <c r="AB10" s="433">
        <v>0</v>
      </c>
      <c r="AC10" s="433">
        <v>0</v>
      </c>
      <c r="AD10" s="442">
        <v>0</v>
      </c>
      <c r="AE10" s="442">
        <v>0</v>
      </c>
      <c r="AF10" s="443" t="s">
        <v>155</v>
      </c>
      <c r="AG10" s="442">
        <v>18.3</v>
      </c>
      <c r="AH10" s="442">
        <v>0</v>
      </c>
      <c r="AI10" s="441"/>
      <c r="AJ10" s="433">
        <v>0</v>
      </c>
      <c r="AK10" s="433">
        <v>0</v>
      </c>
      <c r="AL10" s="433">
        <v>0</v>
      </c>
      <c r="AM10" s="433">
        <v>0</v>
      </c>
      <c r="AN10" s="433">
        <v>0</v>
      </c>
      <c r="AO10" s="433">
        <v>0</v>
      </c>
      <c r="AP10" s="433">
        <v>0</v>
      </c>
      <c r="AQ10" s="417"/>
      <c r="AR10" s="438" t="s">
        <v>551</v>
      </c>
      <c r="AS10" s="444" t="e">
        <f>VLOOKUP(C10,#REF!,16,0)</f>
        <v>#REF!</v>
      </c>
      <c r="AT10" s="444" t="e">
        <f t="shared" si="0"/>
        <v>#REF!</v>
      </c>
    </row>
    <row r="11" spans="1:48" ht="22.5" hidden="1" customHeight="1">
      <c r="A11" s="433">
        <v>7</v>
      </c>
      <c r="B11" s="434" t="s">
        <v>529</v>
      </c>
      <c r="C11" s="447" t="s">
        <v>158</v>
      </c>
      <c r="D11" s="434" t="s">
        <v>319</v>
      </c>
      <c r="E11" s="438" t="s">
        <v>552</v>
      </c>
      <c r="F11" s="438" t="s">
        <v>553</v>
      </c>
      <c r="G11" s="433" t="s">
        <v>554</v>
      </c>
      <c r="H11" s="433" t="s">
        <v>553</v>
      </c>
      <c r="I11" s="433">
        <v>8</v>
      </c>
      <c r="J11" s="417"/>
      <c r="K11" s="433">
        <v>0</v>
      </c>
      <c r="L11" s="417"/>
      <c r="M11" s="417"/>
      <c r="N11" s="433">
        <v>0</v>
      </c>
      <c r="O11" s="433">
        <v>0</v>
      </c>
      <c r="P11" s="433">
        <v>0</v>
      </c>
      <c r="Q11" s="417"/>
      <c r="R11" s="439">
        <v>29</v>
      </c>
      <c r="S11" s="433" t="s">
        <v>531</v>
      </c>
      <c r="T11" s="433">
        <v>0</v>
      </c>
      <c r="U11" s="417"/>
      <c r="V11" s="449"/>
      <c r="W11" s="417"/>
      <c r="X11" s="417"/>
      <c r="Y11" s="417"/>
      <c r="Z11" s="417"/>
      <c r="AA11" s="433">
        <v>0</v>
      </c>
      <c r="AB11" s="433">
        <v>0</v>
      </c>
      <c r="AC11" s="433">
        <v>0</v>
      </c>
      <c r="AD11" s="442" t="s">
        <v>161</v>
      </c>
      <c r="AE11" s="442" t="s">
        <v>162</v>
      </c>
      <c r="AF11" s="443" t="s">
        <v>163</v>
      </c>
      <c r="AG11" s="442">
        <v>46.850999999999999</v>
      </c>
      <c r="AH11" s="442">
        <v>0</v>
      </c>
      <c r="AI11" s="441"/>
      <c r="AJ11" s="433">
        <v>0</v>
      </c>
      <c r="AK11" s="433">
        <v>0</v>
      </c>
      <c r="AL11" s="433">
        <v>0</v>
      </c>
      <c r="AM11" s="433">
        <v>0</v>
      </c>
      <c r="AN11" s="433">
        <v>0</v>
      </c>
      <c r="AO11" s="433">
        <v>0</v>
      </c>
      <c r="AP11" s="433">
        <v>0</v>
      </c>
      <c r="AQ11" s="417"/>
      <c r="AR11" s="438" t="s">
        <v>555</v>
      </c>
      <c r="AS11" s="444" t="e">
        <f>VLOOKUP(C11,#REF!,16,0)</f>
        <v>#REF!</v>
      </c>
      <c r="AT11" s="444" t="e">
        <f t="shared" si="0"/>
        <v>#REF!</v>
      </c>
    </row>
    <row r="12" spans="1:48" ht="15.6" hidden="1">
      <c r="A12" s="433">
        <v>8</v>
      </c>
      <c r="B12" s="450" t="s">
        <v>166</v>
      </c>
      <c r="C12" s="447" t="s">
        <v>165</v>
      </c>
      <c r="D12" s="436" t="s">
        <v>167</v>
      </c>
      <c r="E12" s="451" t="s">
        <v>556</v>
      </c>
      <c r="F12" s="451" t="s">
        <v>531</v>
      </c>
      <c r="G12" s="433" t="s">
        <v>556</v>
      </c>
      <c r="H12" s="433" t="s">
        <v>531</v>
      </c>
      <c r="I12" s="417"/>
      <c r="J12" s="417"/>
      <c r="K12" s="433">
        <v>0</v>
      </c>
      <c r="L12" s="417"/>
      <c r="M12" s="417"/>
      <c r="N12" s="433">
        <v>0</v>
      </c>
      <c r="O12" s="433">
        <v>0</v>
      </c>
      <c r="P12" s="433">
        <v>0</v>
      </c>
      <c r="Q12" s="417"/>
      <c r="R12" s="452">
        <v>23</v>
      </c>
      <c r="S12" s="433" t="s">
        <v>531</v>
      </c>
      <c r="T12" s="433">
        <v>0</v>
      </c>
      <c r="U12" s="417"/>
      <c r="V12" s="446" t="s">
        <v>169</v>
      </c>
      <c r="W12" s="417"/>
      <c r="X12" s="417"/>
      <c r="Y12" s="417"/>
      <c r="Z12" s="417"/>
      <c r="AA12" s="433">
        <v>0</v>
      </c>
      <c r="AB12" s="433">
        <v>0</v>
      </c>
      <c r="AC12" s="433" t="s">
        <v>557</v>
      </c>
      <c r="AD12" s="433">
        <v>0</v>
      </c>
      <c r="AE12" s="433">
        <v>0</v>
      </c>
      <c r="AF12" s="453">
        <v>688.4</v>
      </c>
      <c r="AG12" s="433">
        <v>14.067</v>
      </c>
      <c r="AH12" s="433">
        <v>0</v>
      </c>
      <c r="AI12" s="454" t="s">
        <v>128</v>
      </c>
      <c r="AJ12" s="433">
        <v>0</v>
      </c>
      <c r="AK12" s="455">
        <v>0</v>
      </c>
      <c r="AL12" s="455">
        <v>0</v>
      </c>
      <c r="AM12" s="455">
        <v>0</v>
      </c>
      <c r="AN12" s="455">
        <v>0</v>
      </c>
      <c r="AO12" s="455">
        <v>0</v>
      </c>
      <c r="AP12" s="455">
        <v>0</v>
      </c>
      <c r="AQ12" s="417"/>
      <c r="AR12" s="438" t="s">
        <v>558</v>
      </c>
      <c r="AS12" s="444" t="e">
        <f>VLOOKUP(C12,#REF!,16,0)</f>
        <v>#REF!</v>
      </c>
      <c r="AT12" s="444" t="e">
        <f t="shared" si="0"/>
        <v>#REF!</v>
      </c>
    </row>
    <row r="13" spans="1:48" ht="31.2" hidden="1">
      <c r="A13" s="433">
        <v>9</v>
      </c>
      <c r="B13" s="450" t="s">
        <v>166</v>
      </c>
      <c r="C13" s="435" t="s">
        <v>172</v>
      </c>
      <c r="D13" s="434" t="s">
        <v>537</v>
      </c>
      <c r="E13" s="451" t="s">
        <v>559</v>
      </c>
      <c r="F13" s="451" t="s">
        <v>531</v>
      </c>
      <c r="G13" s="433" t="s">
        <v>559</v>
      </c>
      <c r="H13" s="433" t="s">
        <v>531</v>
      </c>
      <c r="I13" s="417"/>
      <c r="J13" s="417"/>
      <c r="K13" s="433">
        <v>29</v>
      </c>
      <c r="L13" s="417"/>
      <c r="M13" s="417"/>
      <c r="N13" s="433">
        <v>0</v>
      </c>
      <c r="O13" s="433">
        <v>0</v>
      </c>
      <c r="P13" s="433">
        <v>0</v>
      </c>
      <c r="Q13" s="417"/>
      <c r="R13" s="452">
        <v>4</v>
      </c>
      <c r="S13" s="433" t="s">
        <v>531</v>
      </c>
      <c r="T13" s="433">
        <v>0</v>
      </c>
      <c r="U13" s="417"/>
      <c r="V13" s="449"/>
      <c r="W13" s="417"/>
      <c r="X13" s="417"/>
      <c r="Y13" s="417"/>
      <c r="Z13" s="417"/>
      <c r="AA13" s="417"/>
      <c r="AB13" s="433">
        <v>0</v>
      </c>
      <c r="AC13" s="433">
        <v>0</v>
      </c>
      <c r="AD13" s="456"/>
      <c r="AE13" s="433">
        <v>0</v>
      </c>
      <c r="AF13" s="453">
        <v>0</v>
      </c>
      <c r="AG13" s="433">
        <v>0</v>
      </c>
      <c r="AH13" s="433">
        <v>0</v>
      </c>
      <c r="AI13" s="449"/>
      <c r="AJ13" s="433">
        <v>0</v>
      </c>
      <c r="AK13" s="455">
        <v>0</v>
      </c>
      <c r="AL13" s="455">
        <v>0</v>
      </c>
      <c r="AM13" s="455">
        <v>0</v>
      </c>
      <c r="AN13" s="455">
        <v>0</v>
      </c>
      <c r="AO13" s="455">
        <v>0</v>
      </c>
      <c r="AP13" s="455">
        <v>0</v>
      </c>
      <c r="AQ13" s="417"/>
      <c r="AR13" s="457">
        <v>1646333333</v>
      </c>
      <c r="AS13" s="444" t="e">
        <f>VLOOKUP(C13,#REF!,16,0)</f>
        <v>#REF!</v>
      </c>
      <c r="AT13" s="444" t="e">
        <f t="shared" si="0"/>
        <v>#REF!</v>
      </c>
    </row>
    <row r="14" spans="1:48" ht="31.2" hidden="1">
      <c r="A14" s="433">
        <v>10</v>
      </c>
      <c r="B14" s="450" t="s">
        <v>166</v>
      </c>
      <c r="C14" s="447" t="s">
        <v>178</v>
      </c>
      <c r="D14" s="448" t="s">
        <v>542</v>
      </c>
      <c r="E14" s="451" t="s">
        <v>560</v>
      </c>
      <c r="F14" s="451" t="s">
        <v>561</v>
      </c>
      <c r="G14" s="433" t="s">
        <v>562</v>
      </c>
      <c r="H14" s="433" t="s">
        <v>561</v>
      </c>
      <c r="I14" s="433">
        <v>8</v>
      </c>
      <c r="J14" s="417"/>
      <c r="K14" s="433">
        <v>31</v>
      </c>
      <c r="L14" s="417"/>
      <c r="M14" s="417"/>
      <c r="N14" s="433">
        <v>0</v>
      </c>
      <c r="O14" s="433">
        <v>0</v>
      </c>
      <c r="P14" s="433">
        <v>0</v>
      </c>
      <c r="Q14" s="417"/>
      <c r="R14" s="452">
        <v>29</v>
      </c>
      <c r="S14" s="433" t="s">
        <v>531</v>
      </c>
      <c r="T14" s="433">
        <v>0</v>
      </c>
      <c r="U14" s="417"/>
      <c r="V14" s="449"/>
      <c r="W14" s="417"/>
      <c r="X14" s="433" t="s">
        <v>127</v>
      </c>
      <c r="Y14" s="417"/>
      <c r="Z14" s="449"/>
      <c r="AA14" s="433">
        <v>0</v>
      </c>
      <c r="AB14" s="433">
        <v>0</v>
      </c>
      <c r="AC14" s="433">
        <v>340.04399999999998</v>
      </c>
      <c r="AD14" s="433">
        <v>0</v>
      </c>
      <c r="AE14" s="433">
        <v>0</v>
      </c>
      <c r="AF14" s="453">
        <v>629.1</v>
      </c>
      <c r="AG14" s="433">
        <v>7.55</v>
      </c>
      <c r="AH14" s="433">
        <v>0</v>
      </c>
      <c r="AI14" s="449"/>
      <c r="AJ14" s="433">
        <v>100</v>
      </c>
      <c r="AK14" s="455">
        <v>0</v>
      </c>
      <c r="AL14" s="455">
        <v>0</v>
      </c>
      <c r="AM14" s="458">
        <v>100</v>
      </c>
      <c r="AN14" s="455">
        <v>0</v>
      </c>
      <c r="AO14" s="455">
        <v>0</v>
      </c>
      <c r="AP14" s="455">
        <v>0</v>
      </c>
      <c r="AQ14" s="459" t="s">
        <v>563</v>
      </c>
      <c r="AR14" s="438" t="s">
        <v>564</v>
      </c>
      <c r="AS14" s="444" t="e">
        <f>VLOOKUP(C14,#REF!,16,0)</f>
        <v>#REF!</v>
      </c>
      <c r="AT14" s="444" t="e">
        <f t="shared" si="0"/>
        <v>#REF!</v>
      </c>
    </row>
    <row r="15" spans="1:48" ht="15.6" hidden="1">
      <c r="A15" s="433">
        <v>11</v>
      </c>
      <c r="B15" s="450" t="s">
        <v>166</v>
      </c>
      <c r="C15" s="447" t="s">
        <v>185</v>
      </c>
      <c r="D15" s="448" t="s">
        <v>542</v>
      </c>
      <c r="E15" s="451" t="s">
        <v>565</v>
      </c>
      <c r="F15" s="451" t="s">
        <v>566</v>
      </c>
      <c r="G15" s="433" t="s">
        <v>531</v>
      </c>
      <c r="H15" s="433" t="s">
        <v>566</v>
      </c>
      <c r="I15" s="433">
        <v>16</v>
      </c>
      <c r="J15" s="417"/>
      <c r="K15" s="433">
        <v>0</v>
      </c>
      <c r="L15" s="417"/>
      <c r="M15" s="417"/>
      <c r="N15" s="433">
        <v>0</v>
      </c>
      <c r="O15" s="433">
        <v>0</v>
      </c>
      <c r="P15" s="433">
        <v>0</v>
      </c>
      <c r="Q15" s="417"/>
      <c r="R15" s="452">
        <v>31</v>
      </c>
      <c r="S15" s="433" t="s">
        <v>531</v>
      </c>
      <c r="T15" s="433">
        <v>0</v>
      </c>
      <c r="U15" s="417"/>
      <c r="V15" s="417"/>
      <c r="W15" s="417"/>
      <c r="X15" s="433" t="s">
        <v>127</v>
      </c>
      <c r="Y15" s="417"/>
      <c r="Z15" s="449"/>
      <c r="AA15" s="433">
        <v>0</v>
      </c>
      <c r="AB15" s="433">
        <v>0</v>
      </c>
      <c r="AC15" s="433">
        <v>375.11200000000002</v>
      </c>
      <c r="AD15" s="433">
        <v>0</v>
      </c>
      <c r="AE15" s="433">
        <v>0</v>
      </c>
      <c r="AF15" s="453">
        <v>867.6</v>
      </c>
      <c r="AG15" s="433">
        <v>4.0350000000000001</v>
      </c>
      <c r="AH15" s="433">
        <v>0</v>
      </c>
      <c r="AI15" s="449"/>
      <c r="AJ15" s="433">
        <v>0</v>
      </c>
      <c r="AK15" s="455">
        <v>0</v>
      </c>
      <c r="AL15" s="455">
        <v>0</v>
      </c>
      <c r="AM15" s="458">
        <v>0</v>
      </c>
      <c r="AN15" s="455">
        <v>0</v>
      </c>
      <c r="AO15" s="455">
        <v>0</v>
      </c>
      <c r="AP15" s="455">
        <v>0</v>
      </c>
      <c r="AQ15" s="417"/>
      <c r="AR15" s="438" t="s">
        <v>567</v>
      </c>
      <c r="AS15" s="444" t="e">
        <f>VLOOKUP(C15,#REF!,16,0)</f>
        <v>#REF!</v>
      </c>
      <c r="AT15" s="444" t="e">
        <f t="shared" si="0"/>
        <v>#REF!</v>
      </c>
    </row>
    <row r="16" spans="1:48" ht="15.6" hidden="1">
      <c r="A16" s="433">
        <v>12</v>
      </c>
      <c r="B16" s="450" t="s">
        <v>166</v>
      </c>
      <c r="C16" s="435" t="s">
        <v>191</v>
      </c>
      <c r="D16" s="434" t="s">
        <v>319</v>
      </c>
      <c r="E16" s="451" t="s">
        <v>568</v>
      </c>
      <c r="F16" s="451" t="s">
        <v>569</v>
      </c>
      <c r="G16" s="433" t="s">
        <v>570</v>
      </c>
      <c r="H16" s="433" t="s">
        <v>569</v>
      </c>
      <c r="I16" s="433">
        <v>16</v>
      </c>
      <c r="J16" s="417"/>
      <c r="K16" s="433">
        <v>0</v>
      </c>
      <c r="L16" s="417"/>
      <c r="M16" s="417"/>
      <c r="N16" s="433">
        <v>0</v>
      </c>
      <c r="O16" s="433">
        <v>0</v>
      </c>
      <c r="P16" s="433">
        <v>0</v>
      </c>
      <c r="Q16" s="417"/>
      <c r="R16" s="452">
        <v>4</v>
      </c>
      <c r="S16" s="433" t="s">
        <v>531</v>
      </c>
      <c r="T16" s="433">
        <v>0</v>
      </c>
      <c r="U16" s="417"/>
      <c r="V16" s="449"/>
      <c r="W16" s="417"/>
      <c r="X16" s="417"/>
      <c r="Y16" s="417"/>
      <c r="Z16" s="449"/>
      <c r="AA16" s="417"/>
      <c r="AB16" s="433">
        <v>0</v>
      </c>
      <c r="AC16" s="433">
        <v>0</v>
      </c>
      <c r="AD16" s="417"/>
      <c r="AE16" s="433">
        <v>0</v>
      </c>
      <c r="AF16" s="453">
        <v>0</v>
      </c>
      <c r="AG16" s="433">
        <v>0</v>
      </c>
      <c r="AH16" s="433">
        <v>0</v>
      </c>
      <c r="AI16" s="449"/>
      <c r="AJ16" s="433">
        <v>0</v>
      </c>
      <c r="AK16" s="455">
        <v>0</v>
      </c>
      <c r="AL16" s="455">
        <v>0</v>
      </c>
      <c r="AM16" s="458">
        <v>0</v>
      </c>
      <c r="AN16" s="455">
        <v>0</v>
      </c>
      <c r="AO16" s="455">
        <v>0</v>
      </c>
      <c r="AP16" s="455">
        <v>0</v>
      </c>
      <c r="AQ16" s="417"/>
      <c r="AR16" s="438" t="s">
        <v>571</v>
      </c>
      <c r="AS16" s="444" t="e">
        <f>VLOOKUP(C16,#REF!,16,0)</f>
        <v>#REF!</v>
      </c>
      <c r="AT16" s="444" t="e">
        <f t="shared" si="0"/>
        <v>#REF!</v>
      </c>
    </row>
    <row r="17" spans="1:46" ht="31.2" hidden="1">
      <c r="A17" s="433">
        <v>13</v>
      </c>
      <c r="B17" s="450" t="s">
        <v>166</v>
      </c>
      <c r="C17" s="447" t="s">
        <v>195</v>
      </c>
      <c r="D17" s="434" t="s">
        <v>319</v>
      </c>
      <c r="E17" s="451" t="s">
        <v>572</v>
      </c>
      <c r="F17" s="451" t="s">
        <v>573</v>
      </c>
      <c r="G17" s="433" t="s">
        <v>574</v>
      </c>
      <c r="H17" s="433" t="s">
        <v>573</v>
      </c>
      <c r="I17" s="433">
        <v>16</v>
      </c>
      <c r="J17" s="417"/>
      <c r="K17" s="433">
        <v>1</v>
      </c>
      <c r="L17" s="417"/>
      <c r="M17" s="417"/>
      <c r="N17" s="433">
        <v>0</v>
      </c>
      <c r="O17" s="433">
        <v>0</v>
      </c>
      <c r="P17" s="433">
        <v>0</v>
      </c>
      <c r="Q17" s="417"/>
      <c r="R17" s="452">
        <v>30</v>
      </c>
      <c r="S17" s="433" t="s">
        <v>531</v>
      </c>
      <c r="T17" s="433">
        <v>0</v>
      </c>
      <c r="U17" s="417"/>
      <c r="V17" s="417"/>
      <c r="W17" s="417"/>
      <c r="X17" s="417"/>
      <c r="Y17" s="417"/>
      <c r="Z17" s="449"/>
      <c r="AA17" s="433">
        <v>0</v>
      </c>
      <c r="AB17" s="433">
        <v>0</v>
      </c>
      <c r="AC17" s="433" t="s">
        <v>575</v>
      </c>
      <c r="AD17" s="433">
        <v>0</v>
      </c>
      <c r="AE17" s="433">
        <v>0</v>
      </c>
      <c r="AF17" s="453" t="s">
        <v>199</v>
      </c>
      <c r="AG17" s="433">
        <v>40.229999999999997</v>
      </c>
      <c r="AH17" s="433">
        <v>0</v>
      </c>
      <c r="AI17" s="449"/>
      <c r="AJ17" s="433">
        <v>100</v>
      </c>
      <c r="AK17" s="455">
        <v>0</v>
      </c>
      <c r="AL17" s="455">
        <v>0</v>
      </c>
      <c r="AM17" s="458">
        <v>100</v>
      </c>
      <c r="AN17" s="455">
        <v>0</v>
      </c>
      <c r="AO17" s="455">
        <v>0</v>
      </c>
      <c r="AP17" s="455">
        <v>0</v>
      </c>
      <c r="AQ17" s="459" t="s">
        <v>576</v>
      </c>
      <c r="AR17" s="438" t="s">
        <v>577</v>
      </c>
      <c r="AS17" s="444" t="e">
        <f>VLOOKUP(C17,#REF!,16,0)</f>
        <v>#REF!</v>
      </c>
      <c r="AT17" s="444" t="e">
        <f t="shared" si="0"/>
        <v>#REF!</v>
      </c>
    </row>
    <row r="18" spans="1:46" ht="15.6" hidden="1">
      <c r="A18" s="433">
        <v>14</v>
      </c>
      <c r="B18" s="450" t="s">
        <v>166</v>
      </c>
      <c r="C18" s="447" t="s">
        <v>202</v>
      </c>
      <c r="D18" s="434" t="s">
        <v>319</v>
      </c>
      <c r="E18" s="451" t="s">
        <v>578</v>
      </c>
      <c r="F18" s="451" t="s">
        <v>579</v>
      </c>
      <c r="G18" s="433" t="s">
        <v>580</v>
      </c>
      <c r="H18" s="433" t="s">
        <v>579</v>
      </c>
      <c r="I18" s="433">
        <v>16</v>
      </c>
      <c r="J18" s="417"/>
      <c r="K18" s="433">
        <v>6</v>
      </c>
      <c r="L18" s="417"/>
      <c r="M18" s="417"/>
      <c r="N18" s="433">
        <v>0</v>
      </c>
      <c r="O18" s="433">
        <v>0</v>
      </c>
      <c r="P18" s="433">
        <v>0</v>
      </c>
      <c r="Q18" s="417"/>
      <c r="R18" s="452">
        <v>30</v>
      </c>
      <c r="S18" s="433" t="s">
        <v>531</v>
      </c>
      <c r="T18" s="433">
        <v>0</v>
      </c>
      <c r="U18" s="417"/>
      <c r="V18" s="449"/>
      <c r="W18" s="417"/>
      <c r="X18" s="417"/>
      <c r="Y18" s="417"/>
      <c r="Z18" s="449"/>
      <c r="AA18" s="433">
        <v>0</v>
      </c>
      <c r="AB18" s="433">
        <v>0</v>
      </c>
      <c r="AC18" s="433" t="s">
        <v>581</v>
      </c>
      <c r="AD18" s="433">
        <v>0</v>
      </c>
      <c r="AE18" s="433">
        <v>0</v>
      </c>
      <c r="AF18" s="453" t="s">
        <v>205</v>
      </c>
      <c r="AG18" s="433">
        <v>37.807000000000002</v>
      </c>
      <c r="AH18" s="433">
        <v>160</v>
      </c>
      <c r="AI18" s="449"/>
      <c r="AJ18" s="433">
        <v>0</v>
      </c>
      <c r="AK18" s="455">
        <v>0</v>
      </c>
      <c r="AL18" s="455">
        <v>0</v>
      </c>
      <c r="AM18" s="455">
        <v>0</v>
      </c>
      <c r="AN18" s="455">
        <v>0</v>
      </c>
      <c r="AO18" s="455">
        <v>0</v>
      </c>
      <c r="AP18" s="455">
        <v>0</v>
      </c>
      <c r="AQ18" s="417"/>
      <c r="AR18" s="438" t="s">
        <v>582</v>
      </c>
      <c r="AS18" s="444" t="e">
        <f>VLOOKUP(C18,#REF!,16,0)</f>
        <v>#REF!</v>
      </c>
      <c r="AT18" s="444" t="e">
        <f t="shared" si="0"/>
        <v>#REF!</v>
      </c>
    </row>
    <row r="19" spans="1:46" ht="15.6" hidden="1">
      <c r="A19" s="433">
        <v>15</v>
      </c>
      <c r="B19" s="445" t="s">
        <v>210</v>
      </c>
      <c r="C19" s="447" t="s">
        <v>209</v>
      </c>
      <c r="D19" s="436" t="s">
        <v>167</v>
      </c>
      <c r="E19" s="438" t="s">
        <v>583</v>
      </c>
      <c r="F19" s="438" t="s">
        <v>584</v>
      </c>
      <c r="G19" s="433" t="s">
        <v>585</v>
      </c>
      <c r="H19" s="433" t="s">
        <v>584</v>
      </c>
      <c r="I19" s="460"/>
      <c r="J19" s="417"/>
      <c r="K19" s="433">
        <v>6</v>
      </c>
      <c r="L19" s="417"/>
      <c r="M19" s="417"/>
      <c r="N19" s="433">
        <v>0</v>
      </c>
      <c r="O19" s="433">
        <v>0</v>
      </c>
      <c r="P19" s="433">
        <v>0</v>
      </c>
      <c r="Q19" s="417"/>
      <c r="R19" s="433">
        <v>27</v>
      </c>
      <c r="S19" s="433" t="s">
        <v>586</v>
      </c>
      <c r="T19" s="433">
        <v>0</v>
      </c>
      <c r="U19" s="417"/>
      <c r="V19" s="446" t="s">
        <v>127</v>
      </c>
      <c r="W19" s="417"/>
      <c r="X19" s="417"/>
      <c r="Y19" s="417"/>
      <c r="Z19" s="417"/>
      <c r="AA19" s="461">
        <v>0</v>
      </c>
      <c r="AB19" s="458">
        <v>300</v>
      </c>
      <c r="AC19" s="461">
        <v>0</v>
      </c>
      <c r="AD19" s="455">
        <v>0</v>
      </c>
      <c r="AE19" s="455">
        <v>0</v>
      </c>
      <c r="AF19" s="462" t="s">
        <v>212</v>
      </c>
      <c r="AG19" s="455">
        <v>107.42700000000001</v>
      </c>
      <c r="AH19" s="455">
        <v>0</v>
      </c>
      <c r="AI19" s="458">
        <v>500</v>
      </c>
      <c r="AJ19" s="433">
        <v>0</v>
      </c>
      <c r="AK19" s="433">
        <v>0</v>
      </c>
      <c r="AL19" s="433">
        <v>0</v>
      </c>
      <c r="AM19" s="433">
        <v>0</v>
      </c>
      <c r="AN19" s="433">
        <v>0</v>
      </c>
      <c r="AO19" s="433">
        <v>0</v>
      </c>
      <c r="AP19" s="433">
        <v>0</v>
      </c>
      <c r="AQ19" s="417"/>
      <c r="AR19" s="438" t="s">
        <v>587</v>
      </c>
      <c r="AS19" s="444" t="e">
        <f>VLOOKUP(C19,#REF!,16,0)</f>
        <v>#REF!</v>
      </c>
      <c r="AT19" s="444" t="e">
        <f t="shared" si="0"/>
        <v>#REF!</v>
      </c>
    </row>
    <row r="20" spans="1:46" ht="15.6" hidden="1">
      <c r="A20" s="433">
        <v>16</v>
      </c>
      <c r="B20" s="445" t="s">
        <v>210</v>
      </c>
      <c r="C20" s="435" t="s">
        <v>140</v>
      </c>
      <c r="D20" s="448" t="s">
        <v>542</v>
      </c>
      <c r="E20" s="438" t="s">
        <v>531</v>
      </c>
      <c r="F20" s="438" t="s">
        <v>588</v>
      </c>
      <c r="G20" s="433" t="s">
        <v>531</v>
      </c>
      <c r="H20" s="433" t="s">
        <v>588</v>
      </c>
      <c r="I20" s="460"/>
      <c r="J20" s="417"/>
      <c r="K20" s="433">
        <v>24</v>
      </c>
      <c r="L20" s="417"/>
      <c r="M20" s="417"/>
      <c r="N20" s="433">
        <v>0</v>
      </c>
      <c r="O20" s="433">
        <v>0</v>
      </c>
      <c r="P20" s="433">
        <v>0</v>
      </c>
      <c r="Q20" s="417"/>
      <c r="R20" s="433">
        <v>6</v>
      </c>
      <c r="S20" s="433" t="s">
        <v>531</v>
      </c>
      <c r="T20" s="433">
        <v>0</v>
      </c>
      <c r="U20" s="417"/>
      <c r="V20" s="449"/>
      <c r="W20" s="417"/>
      <c r="X20" s="433">
        <v>321.43900000000002</v>
      </c>
      <c r="Y20" s="417"/>
      <c r="Z20" s="417"/>
      <c r="AA20" s="461">
        <v>0</v>
      </c>
      <c r="AB20" s="461">
        <v>0</v>
      </c>
      <c r="AC20" s="461">
        <v>0</v>
      </c>
      <c r="AD20" s="463"/>
      <c r="AE20" s="455" t="s">
        <v>214</v>
      </c>
      <c r="AF20" s="462">
        <v>0</v>
      </c>
      <c r="AG20" s="455">
        <v>11.205</v>
      </c>
      <c r="AH20" s="455">
        <v>0</v>
      </c>
      <c r="AI20" s="464"/>
      <c r="AJ20" s="433">
        <v>0</v>
      </c>
      <c r="AK20" s="433">
        <v>0</v>
      </c>
      <c r="AL20" s="433">
        <v>0</v>
      </c>
      <c r="AM20" s="433">
        <v>0</v>
      </c>
      <c r="AN20" s="433">
        <v>0</v>
      </c>
      <c r="AO20" s="433">
        <v>0</v>
      </c>
      <c r="AP20" s="433">
        <v>0</v>
      </c>
      <c r="AQ20" s="417"/>
      <c r="AR20" s="438" t="s">
        <v>545</v>
      </c>
      <c r="AS20" s="444" t="e">
        <f>VLOOKUP(C20,#REF!,16,0)</f>
        <v>#REF!</v>
      </c>
      <c r="AT20" s="444" t="e">
        <f t="shared" si="0"/>
        <v>#REF!</v>
      </c>
    </row>
    <row r="21" spans="1:46" ht="46.8" hidden="1">
      <c r="A21" s="433">
        <v>17</v>
      </c>
      <c r="B21" s="445" t="s">
        <v>210</v>
      </c>
      <c r="C21" s="435" t="s">
        <v>217</v>
      </c>
      <c r="D21" s="434" t="s">
        <v>319</v>
      </c>
      <c r="E21" s="438" t="s">
        <v>589</v>
      </c>
      <c r="F21" s="438" t="s">
        <v>590</v>
      </c>
      <c r="G21" s="433" t="s">
        <v>591</v>
      </c>
      <c r="H21" s="433" t="s">
        <v>590</v>
      </c>
      <c r="I21" s="465">
        <v>16</v>
      </c>
      <c r="J21" s="417"/>
      <c r="K21" s="433">
        <v>7</v>
      </c>
      <c r="L21" s="417"/>
      <c r="M21" s="417"/>
      <c r="N21" s="433">
        <v>0</v>
      </c>
      <c r="O21" s="433">
        <v>0</v>
      </c>
      <c r="P21" s="433">
        <v>0</v>
      </c>
      <c r="Q21" s="417"/>
      <c r="R21" s="433">
        <v>28</v>
      </c>
      <c r="S21" s="433" t="s">
        <v>531</v>
      </c>
      <c r="T21" s="433">
        <v>0</v>
      </c>
      <c r="U21" s="417"/>
      <c r="V21" s="449"/>
      <c r="W21" s="417"/>
      <c r="X21" s="433" t="s">
        <v>221</v>
      </c>
      <c r="Y21" s="417"/>
      <c r="Z21" s="417"/>
      <c r="AA21" s="461">
        <v>0</v>
      </c>
      <c r="AB21" s="461">
        <v>0</v>
      </c>
      <c r="AC21" s="461">
        <v>0</v>
      </c>
      <c r="AD21" s="455" t="s">
        <v>222</v>
      </c>
      <c r="AE21" s="455" t="s">
        <v>223</v>
      </c>
      <c r="AF21" s="462" t="s">
        <v>224</v>
      </c>
      <c r="AG21" s="455">
        <v>15.362</v>
      </c>
      <c r="AH21" s="455">
        <v>0</v>
      </c>
      <c r="AI21" s="464"/>
      <c r="AJ21" s="433">
        <v>190</v>
      </c>
      <c r="AK21" s="433">
        <v>0</v>
      </c>
      <c r="AL21" s="458">
        <v>0</v>
      </c>
      <c r="AM21" s="458">
        <v>100</v>
      </c>
      <c r="AN21" s="458">
        <v>0</v>
      </c>
      <c r="AO21" s="458">
        <v>90</v>
      </c>
      <c r="AP21" s="433">
        <v>0</v>
      </c>
      <c r="AQ21" s="466" t="s">
        <v>225</v>
      </c>
      <c r="AR21" s="438">
        <v>24</v>
      </c>
      <c r="AS21" s="444" t="e">
        <f>VLOOKUP(C21,#REF!,16,0)</f>
        <v>#REF!</v>
      </c>
      <c r="AT21" s="444" t="e">
        <f t="shared" si="0"/>
        <v>#REF!</v>
      </c>
    </row>
    <row r="22" spans="1:46" ht="15.6" hidden="1">
      <c r="A22" s="433">
        <v>18</v>
      </c>
      <c r="B22" s="445" t="s">
        <v>210</v>
      </c>
      <c r="C22" s="447" t="s">
        <v>226</v>
      </c>
      <c r="D22" s="434" t="s">
        <v>319</v>
      </c>
      <c r="E22" s="438" t="s">
        <v>592</v>
      </c>
      <c r="F22" s="438" t="s">
        <v>593</v>
      </c>
      <c r="G22" s="433" t="s">
        <v>594</v>
      </c>
      <c r="H22" s="433" t="s">
        <v>593</v>
      </c>
      <c r="I22" s="465">
        <v>16</v>
      </c>
      <c r="J22" s="417"/>
      <c r="K22" s="433">
        <v>4</v>
      </c>
      <c r="L22" s="417"/>
      <c r="M22" s="417"/>
      <c r="N22" s="433">
        <v>0</v>
      </c>
      <c r="O22" s="433">
        <v>0</v>
      </c>
      <c r="P22" s="433">
        <v>0</v>
      </c>
      <c r="Q22" s="417"/>
      <c r="R22" s="433">
        <v>30</v>
      </c>
      <c r="S22" s="433" t="s">
        <v>595</v>
      </c>
      <c r="T22" s="433">
        <v>0</v>
      </c>
      <c r="U22" s="417"/>
      <c r="V22" s="449"/>
      <c r="W22" s="417"/>
      <c r="X22" s="417"/>
      <c r="Y22" s="417"/>
      <c r="Z22" s="417"/>
      <c r="AA22" s="461">
        <v>0</v>
      </c>
      <c r="AB22" s="461">
        <v>0</v>
      </c>
      <c r="AC22" s="461">
        <v>0</v>
      </c>
      <c r="AD22" s="455" t="s">
        <v>128</v>
      </c>
      <c r="AE22" s="455">
        <v>0</v>
      </c>
      <c r="AF22" s="462" t="s">
        <v>227</v>
      </c>
      <c r="AG22" s="455">
        <v>68.625</v>
      </c>
      <c r="AH22" s="455">
        <v>0</v>
      </c>
      <c r="AI22" s="463"/>
      <c r="AJ22" s="433">
        <v>0</v>
      </c>
      <c r="AK22" s="433">
        <v>0</v>
      </c>
      <c r="AL22" s="433">
        <v>0</v>
      </c>
      <c r="AM22" s="433">
        <v>0</v>
      </c>
      <c r="AN22" s="433">
        <v>0</v>
      </c>
      <c r="AO22" s="433">
        <v>0</v>
      </c>
      <c r="AP22" s="433">
        <v>0</v>
      </c>
      <c r="AQ22" s="417"/>
      <c r="AR22" s="438" t="s">
        <v>596</v>
      </c>
      <c r="AS22" s="444" t="e">
        <f>VLOOKUP(C22,#REF!,16,0)</f>
        <v>#REF!</v>
      </c>
      <c r="AT22" s="444" t="e">
        <f t="shared" si="0"/>
        <v>#REF!</v>
      </c>
    </row>
    <row r="23" spans="1:46" ht="31.2" hidden="1">
      <c r="A23" s="433">
        <v>19</v>
      </c>
      <c r="B23" s="445" t="s">
        <v>210</v>
      </c>
      <c r="C23" s="447" t="s">
        <v>229</v>
      </c>
      <c r="D23" s="434" t="s">
        <v>286</v>
      </c>
      <c r="E23" s="438" t="s">
        <v>597</v>
      </c>
      <c r="F23" s="438" t="s">
        <v>598</v>
      </c>
      <c r="G23" s="433" t="s">
        <v>599</v>
      </c>
      <c r="H23" s="433" t="s">
        <v>598</v>
      </c>
      <c r="I23" s="460"/>
      <c r="J23" s="417"/>
      <c r="K23" s="433">
        <v>24</v>
      </c>
      <c r="L23" s="417"/>
      <c r="M23" s="417"/>
      <c r="N23" s="433">
        <v>0</v>
      </c>
      <c r="O23" s="433">
        <v>0</v>
      </c>
      <c r="P23" s="433">
        <v>0</v>
      </c>
      <c r="Q23" s="417"/>
      <c r="R23" s="433">
        <v>28</v>
      </c>
      <c r="S23" s="433" t="s">
        <v>600</v>
      </c>
      <c r="T23" s="433">
        <v>0</v>
      </c>
      <c r="U23" s="417"/>
      <c r="V23" s="449"/>
      <c r="W23" s="417"/>
      <c r="X23" s="417"/>
      <c r="Y23" s="417"/>
      <c r="Z23" s="417"/>
      <c r="AA23" s="461">
        <v>0</v>
      </c>
      <c r="AB23" s="461">
        <v>0</v>
      </c>
      <c r="AC23" s="461">
        <v>0</v>
      </c>
      <c r="AD23" s="455" t="s">
        <v>128</v>
      </c>
      <c r="AE23" s="455">
        <v>0</v>
      </c>
      <c r="AF23" s="462">
        <v>380.88</v>
      </c>
      <c r="AG23" s="455">
        <v>0</v>
      </c>
      <c r="AH23" s="455">
        <v>0</v>
      </c>
      <c r="AI23" s="463"/>
      <c r="AJ23" s="433">
        <v>500</v>
      </c>
      <c r="AK23" s="433">
        <v>0</v>
      </c>
      <c r="AL23" s="433">
        <v>0</v>
      </c>
      <c r="AM23" s="433">
        <v>0</v>
      </c>
      <c r="AN23" s="433">
        <v>0</v>
      </c>
      <c r="AO23" s="433">
        <v>0</v>
      </c>
      <c r="AP23" s="458">
        <v>500</v>
      </c>
      <c r="AQ23" s="466" t="s">
        <v>233</v>
      </c>
      <c r="AR23" s="438" t="s">
        <v>533</v>
      </c>
      <c r="AS23" s="444" t="e">
        <f>VLOOKUP(C23,#REF!,16,0)</f>
        <v>#REF!</v>
      </c>
      <c r="AT23" s="444" t="e">
        <f t="shared" si="0"/>
        <v>#REF!</v>
      </c>
    </row>
    <row r="24" spans="1:46" ht="19.5" customHeight="1">
      <c r="A24" s="433">
        <v>20</v>
      </c>
      <c r="B24" s="450" t="s">
        <v>263</v>
      </c>
      <c r="C24" s="435" t="s">
        <v>172</v>
      </c>
      <c r="D24" s="434" t="s">
        <v>537</v>
      </c>
      <c r="E24" s="438" t="s">
        <v>601</v>
      </c>
      <c r="F24" s="438" t="s">
        <v>602</v>
      </c>
      <c r="G24" s="433" t="s">
        <v>601</v>
      </c>
      <c r="H24" s="433" t="s">
        <v>602</v>
      </c>
      <c r="I24" s="417"/>
      <c r="J24" s="417"/>
      <c r="K24" s="433">
        <v>29</v>
      </c>
      <c r="L24" s="417"/>
      <c r="M24" s="417"/>
      <c r="N24" s="433">
        <v>0</v>
      </c>
      <c r="O24" s="433">
        <v>0</v>
      </c>
      <c r="P24" s="433">
        <v>0</v>
      </c>
      <c r="Q24" s="417"/>
      <c r="R24" s="433">
        <v>24</v>
      </c>
      <c r="S24" s="433" t="s">
        <v>531</v>
      </c>
      <c r="T24" s="433">
        <v>0</v>
      </c>
      <c r="U24" s="417"/>
      <c r="V24" s="449"/>
      <c r="W24" s="417"/>
      <c r="X24" s="433" t="s">
        <v>221</v>
      </c>
      <c r="Y24" s="417"/>
      <c r="Z24" s="417"/>
      <c r="AA24" s="433">
        <v>0</v>
      </c>
      <c r="AB24" s="433">
        <v>0</v>
      </c>
      <c r="AC24" s="433">
        <v>0</v>
      </c>
      <c r="AD24" s="433">
        <v>466.66699999999997</v>
      </c>
      <c r="AE24" s="433">
        <v>0</v>
      </c>
      <c r="AF24" s="453">
        <v>221.85</v>
      </c>
      <c r="AG24" s="433">
        <v>0</v>
      </c>
      <c r="AH24" s="433">
        <v>20</v>
      </c>
      <c r="AI24" s="449"/>
      <c r="AJ24" s="433">
        <v>0</v>
      </c>
      <c r="AK24" s="433">
        <v>0</v>
      </c>
      <c r="AL24" s="433">
        <v>0</v>
      </c>
      <c r="AM24" s="433">
        <v>0</v>
      </c>
      <c r="AN24" s="433">
        <v>0</v>
      </c>
      <c r="AO24" s="433">
        <v>0</v>
      </c>
      <c r="AP24" s="433">
        <v>0</v>
      </c>
      <c r="AQ24" s="417"/>
      <c r="AR24" s="457">
        <v>1646333333</v>
      </c>
      <c r="AS24" s="444" t="e">
        <f>VLOOKUP(C24,#REF!,16,0)</f>
        <v>#REF!</v>
      </c>
      <c r="AT24" s="444" t="e">
        <f t="shared" si="0"/>
        <v>#REF!</v>
      </c>
    </row>
    <row r="25" spans="1:46" ht="19.5" customHeight="1">
      <c r="A25" s="433">
        <v>21</v>
      </c>
      <c r="B25" s="450" t="s">
        <v>263</v>
      </c>
      <c r="C25" s="447" t="s">
        <v>265</v>
      </c>
      <c r="D25" s="448" t="s">
        <v>542</v>
      </c>
      <c r="E25" s="438" t="s">
        <v>603</v>
      </c>
      <c r="F25" s="438" t="s">
        <v>604</v>
      </c>
      <c r="G25" s="433" t="s">
        <v>605</v>
      </c>
      <c r="H25" s="433" t="s">
        <v>604</v>
      </c>
      <c r="I25" s="433">
        <v>8</v>
      </c>
      <c r="J25" s="417"/>
      <c r="K25" s="433">
        <v>5</v>
      </c>
      <c r="L25" s="417"/>
      <c r="M25" s="417"/>
      <c r="N25" s="433">
        <v>0</v>
      </c>
      <c r="O25" s="433">
        <v>0</v>
      </c>
      <c r="P25" s="433">
        <v>0</v>
      </c>
      <c r="Q25" s="417"/>
      <c r="R25" s="433">
        <v>29</v>
      </c>
      <c r="S25" s="433" t="s">
        <v>531</v>
      </c>
      <c r="T25" s="433">
        <v>0</v>
      </c>
      <c r="U25" s="417"/>
      <c r="V25" s="449"/>
      <c r="W25" s="417"/>
      <c r="X25" s="433" t="s">
        <v>127</v>
      </c>
      <c r="Y25" s="417"/>
      <c r="Z25" s="417"/>
      <c r="AA25" s="433">
        <v>0</v>
      </c>
      <c r="AB25" s="433">
        <v>0</v>
      </c>
      <c r="AC25" s="433">
        <v>0</v>
      </c>
      <c r="AD25" s="433" t="s">
        <v>269</v>
      </c>
      <c r="AE25" s="433">
        <v>0</v>
      </c>
      <c r="AF25" s="453" t="s">
        <v>270</v>
      </c>
      <c r="AG25" s="433">
        <v>28.709</v>
      </c>
      <c r="AH25" s="433">
        <v>0</v>
      </c>
      <c r="AI25" s="458">
        <v>500</v>
      </c>
      <c r="AJ25" s="433">
        <v>0</v>
      </c>
      <c r="AK25" s="433">
        <v>0</v>
      </c>
      <c r="AL25" s="433">
        <v>0</v>
      </c>
      <c r="AM25" s="433">
        <v>0</v>
      </c>
      <c r="AN25" s="433">
        <v>0</v>
      </c>
      <c r="AO25" s="433">
        <v>0</v>
      </c>
      <c r="AP25" s="433">
        <v>0</v>
      </c>
      <c r="AQ25" s="417"/>
      <c r="AR25" s="438" t="s">
        <v>606</v>
      </c>
      <c r="AS25" s="444" t="e">
        <f>VLOOKUP(C25,#REF!,16,0)</f>
        <v>#REF!</v>
      </c>
      <c r="AT25" s="444" t="e">
        <f t="shared" si="0"/>
        <v>#REF!</v>
      </c>
    </row>
    <row r="26" spans="1:46" ht="19.5" customHeight="1">
      <c r="A26" s="433">
        <v>22</v>
      </c>
      <c r="B26" s="450" t="s">
        <v>263</v>
      </c>
      <c r="C26" s="447" t="s">
        <v>272</v>
      </c>
      <c r="D26" s="434" t="s">
        <v>537</v>
      </c>
      <c r="E26" s="438" t="s">
        <v>607</v>
      </c>
      <c r="F26" s="438" t="s">
        <v>608</v>
      </c>
      <c r="G26" s="433" t="s">
        <v>607</v>
      </c>
      <c r="H26" s="433" t="s">
        <v>608</v>
      </c>
      <c r="I26" s="417"/>
      <c r="J26" s="417"/>
      <c r="K26" s="433">
        <v>0</v>
      </c>
      <c r="L26" s="417"/>
      <c r="M26" s="417"/>
      <c r="N26" s="433">
        <v>0</v>
      </c>
      <c r="O26" s="433">
        <v>0</v>
      </c>
      <c r="P26" s="433">
        <v>0</v>
      </c>
      <c r="Q26" s="417"/>
      <c r="R26" s="433">
        <v>5</v>
      </c>
      <c r="S26" s="433" t="s">
        <v>531</v>
      </c>
      <c r="T26" s="433">
        <v>0</v>
      </c>
      <c r="U26" s="417"/>
      <c r="V26" s="449"/>
      <c r="W26" s="417"/>
      <c r="X26" s="433">
        <v>267.85700000000003</v>
      </c>
      <c r="Y26" s="417"/>
      <c r="Z26" s="417"/>
      <c r="AA26" s="433">
        <v>0</v>
      </c>
      <c r="AB26" s="433">
        <v>0</v>
      </c>
      <c r="AC26" s="433">
        <v>0</v>
      </c>
      <c r="AD26" s="433">
        <v>533.33299999999997</v>
      </c>
      <c r="AE26" s="433">
        <v>0</v>
      </c>
      <c r="AF26" s="453">
        <v>354.69</v>
      </c>
      <c r="AG26" s="433">
        <v>1.69</v>
      </c>
      <c r="AH26" s="433">
        <v>0</v>
      </c>
      <c r="AI26" s="449"/>
      <c r="AJ26" s="433">
        <v>100</v>
      </c>
      <c r="AK26" s="433">
        <v>0</v>
      </c>
      <c r="AL26" s="433">
        <v>0</v>
      </c>
      <c r="AM26" s="433">
        <v>100</v>
      </c>
      <c r="AN26" s="433">
        <v>0</v>
      </c>
      <c r="AO26" s="433">
        <v>0</v>
      </c>
      <c r="AP26" s="433">
        <v>0</v>
      </c>
      <c r="AQ26" s="466" t="s">
        <v>276</v>
      </c>
      <c r="AR26" s="438" t="s">
        <v>609</v>
      </c>
      <c r="AS26" s="444" t="e">
        <f>VLOOKUP(C26,#REF!,16,0)</f>
        <v>#REF!</v>
      </c>
      <c r="AT26" s="444" t="e">
        <f t="shared" si="0"/>
        <v>#REF!</v>
      </c>
    </row>
    <row r="27" spans="1:46" ht="19.5" customHeight="1">
      <c r="A27" s="433">
        <v>23</v>
      </c>
      <c r="B27" s="450" t="s">
        <v>263</v>
      </c>
      <c r="C27" s="447" t="s">
        <v>278</v>
      </c>
      <c r="D27" s="434" t="s">
        <v>286</v>
      </c>
      <c r="E27" s="438" t="s">
        <v>610</v>
      </c>
      <c r="F27" s="438" t="s">
        <v>531</v>
      </c>
      <c r="G27" s="433" t="s">
        <v>611</v>
      </c>
      <c r="H27" s="433" t="s">
        <v>531</v>
      </c>
      <c r="I27" s="433">
        <v>16</v>
      </c>
      <c r="J27" s="417"/>
      <c r="K27" s="433">
        <v>0</v>
      </c>
      <c r="L27" s="417"/>
      <c r="M27" s="417"/>
      <c r="N27" s="433">
        <v>0</v>
      </c>
      <c r="O27" s="433">
        <v>0</v>
      </c>
      <c r="P27" s="433">
        <v>0</v>
      </c>
      <c r="Q27" s="417"/>
      <c r="R27" s="433">
        <v>30</v>
      </c>
      <c r="S27" s="433" t="s">
        <v>531</v>
      </c>
      <c r="T27" s="433">
        <v>0</v>
      </c>
      <c r="U27" s="417"/>
      <c r="V27" s="449"/>
      <c r="W27" s="417"/>
      <c r="X27" s="417"/>
      <c r="Y27" s="417"/>
      <c r="Z27" s="417"/>
      <c r="AA27" s="433">
        <v>0</v>
      </c>
      <c r="AB27" s="433">
        <v>0</v>
      </c>
      <c r="AC27" s="433">
        <v>0</v>
      </c>
      <c r="AD27" s="433" t="s">
        <v>128</v>
      </c>
      <c r="AE27" s="433">
        <v>0</v>
      </c>
      <c r="AF27" s="453">
        <v>857.8</v>
      </c>
      <c r="AG27" s="433">
        <v>46.353999999999999</v>
      </c>
      <c r="AH27" s="433">
        <v>0</v>
      </c>
      <c r="AI27" s="449"/>
      <c r="AJ27" s="433">
        <v>255</v>
      </c>
      <c r="AK27" s="433">
        <v>0</v>
      </c>
      <c r="AL27" s="433">
        <v>0</v>
      </c>
      <c r="AM27" s="433">
        <v>0</v>
      </c>
      <c r="AN27" s="433">
        <v>0</v>
      </c>
      <c r="AO27" s="433">
        <v>255</v>
      </c>
      <c r="AP27" s="433">
        <v>0</v>
      </c>
      <c r="AQ27" s="466" t="s">
        <v>281</v>
      </c>
      <c r="AR27" s="438" t="s">
        <v>612</v>
      </c>
      <c r="AS27" s="444" t="e">
        <f>VLOOKUP(C27,#REF!,16,0)</f>
        <v>#REF!</v>
      </c>
      <c r="AT27" s="444" t="e">
        <f t="shared" si="0"/>
        <v>#REF!</v>
      </c>
    </row>
    <row r="28" spans="1:46" ht="19.5" customHeight="1">
      <c r="A28" s="433">
        <v>0</v>
      </c>
      <c r="B28" s="450" t="s">
        <v>263</v>
      </c>
      <c r="C28" s="435" t="s">
        <v>191</v>
      </c>
      <c r="D28" s="434" t="s">
        <v>319</v>
      </c>
      <c r="E28" s="438" t="s">
        <v>531</v>
      </c>
      <c r="F28" s="438" t="s">
        <v>531</v>
      </c>
      <c r="G28" s="433" t="s">
        <v>531</v>
      </c>
      <c r="H28" s="433" t="s">
        <v>531</v>
      </c>
      <c r="I28" s="417"/>
      <c r="J28" s="417"/>
      <c r="K28" s="433">
        <v>1</v>
      </c>
      <c r="L28" s="417"/>
      <c r="M28" s="417"/>
      <c r="N28" s="433">
        <v>0</v>
      </c>
      <c r="O28" s="433">
        <v>0</v>
      </c>
      <c r="P28" s="433">
        <v>0</v>
      </c>
      <c r="Q28" s="417"/>
      <c r="R28" s="433">
        <v>0</v>
      </c>
      <c r="S28" s="433" t="s">
        <v>531</v>
      </c>
      <c r="T28" s="433">
        <v>0</v>
      </c>
      <c r="U28" s="417"/>
      <c r="V28" s="449"/>
      <c r="W28" s="417"/>
      <c r="X28" s="417"/>
      <c r="Y28" s="417"/>
      <c r="Z28" s="417"/>
      <c r="AA28" s="417"/>
      <c r="AB28" s="433">
        <v>0</v>
      </c>
      <c r="AC28" s="433">
        <v>0</v>
      </c>
      <c r="AD28" s="417"/>
      <c r="AE28" s="433">
        <v>0</v>
      </c>
      <c r="AF28" s="453">
        <v>0</v>
      </c>
      <c r="AG28" s="433">
        <v>0</v>
      </c>
      <c r="AH28" s="433">
        <v>0</v>
      </c>
      <c r="AI28" s="449"/>
      <c r="AJ28" s="433">
        <v>0</v>
      </c>
      <c r="AK28" s="433">
        <v>0</v>
      </c>
      <c r="AL28" s="433">
        <v>0</v>
      </c>
      <c r="AM28" s="433">
        <v>0</v>
      </c>
      <c r="AN28" s="433">
        <v>0</v>
      </c>
      <c r="AO28" s="433">
        <v>0</v>
      </c>
      <c r="AP28" s="433">
        <v>0</v>
      </c>
      <c r="AQ28" s="417"/>
      <c r="AR28" s="438" t="s">
        <v>571</v>
      </c>
      <c r="AS28" s="444" t="e">
        <f>VLOOKUP(C28,#REF!,16,0)</f>
        <v>#REF!</v>
      </c>
      <c r="AT28" s="444" t="e">
        <f t="shared" si="0"/>
        <v>#REF!</v>
      </c>
    </row>
    <row r="29" spans="1:46" ht="19.5" customHeight="1">
      <c r="A29" s="433">
        <v>0</v>
      </c>
      <c r="B29" s="450" t="s">
        <v>263</v>
      </c>
      <c r="C29" s="435" t="s">
        <v>254</v>
      </c>
      <c r="D29" s="434" t="s">
        <v>286</v>
      </c>
      <c r="E29" s="438" t="s">
        <v>613</v>
      </c>
      <c r="F29" s="438" t="s">
        <v>614</v>
      </c>
      <c r="G29" s="433" t="s">
        <v>615</v>
      </c>
      <c r="H29" s="433" t="s">
        <v>614</v>
      </c>
      <c r="I29" s="433">
        <v>16</v>
      </c>
      <c r="J29" s="417"/>
      <c r="K29" s="433">
        <v>1</v>
      </c>
      <c r="L29" s="417"/>
      <c r="M29" s="417"/>
      <c r="N29" s="433">
        <v>0</v>
      </c>
      <c r="O29" s="433">
        <v>0</v>
      </c>
      <c r="P29" s="433">
        <v>0</v>
      </c>
      <c r="Q29" s="417"/>
      <c r="R29" s="433">
        <v>30</v>
      </c>
      <c r="S29" s="433" t="s">
        <v>531</v>
      </c>
      <c r="T29" s="433">
        <v>0</v>
      </c>
      <c r="U29" s="417"/>
      <c r="V29" s="449"/>
      <c r="W29" s="417"/>
      <c r="X29" s="417"/>
      <c r="Y29" s="417"/>
      <c r="Z29" s="417"/>
      <c r="AA29" s="433">
        <v>0</v>
      </c>
      <c r="AB29" s="433">
        <v>0</v>
      </c>
      <c r="AC29" s="417"/>
      <c r="AD29" s="433" t="s">
        <v>128</v>
      </c>
      <c r="AE29" s="433">
        <v>0</v>
      </c>
      <c r="AF29" s="453">
        <v>751.7</v>
      </c>
      <c r="AG29" s="433">
        <v>35.008000000000003</v>
      </c>
      <c r="AH29" s="433">
        <v>0</v>
      </c>
      <c r="AI29" s="449"/>
      <c r="AJ29" s="433">
        <v>89</v>
      </c>
      <c r="AK29" s="433">
        <v>0</v>
      </c>
      <c r="AL29" s="433">
        <v>0</v>
      </c>
      <c r="AM29" s="433">
        <v>0</v>
      </c>
      <c r="AN29" s="433">
        <v>0</v>
      </c>
      <c r="AO29" s="433">
        <v>89</v>
      </c>
      <c r="AP29" s="433">
        <v>0</v>
      </c>
      <c r="AQ29" s="466" t="s">
        <v>283</v>
      </c>
      <c r="AR29" s="438" t="s">
        <v>616</v>
      </c>
      <c r="AS29" s="444" t="e">
        <f>VLOOKUP(C29,#REF!,16,0)</f>
        <v>#REF!</v>
      </c>
      <c r="AT29" s="444" t="e">
        <f t="shared" si="0"/>
        <v>#REF!</v>
      </c>
    </row>
    <row r="30" spans="1:46" ht="19.5" customHeight="1">
      <c r="A30" s="433">
        <v>0</v>
      </c>
      <c r="B30" s="450" t="s">
        <v>263</v>
      </c>
      <c r="C30" s="435" t="s">
        <v>217</v>
      </c>
      <c r="D30" s="434" t="s">
        <v>319</v>
      </c>
      <c r="E30" s="438" t="s">
        <v>617</v>
      </c>
      <c r="F30" s="438" t="s">
        <v>618</v>
      </c>
      <c r="G30" s="433" t="s">
        <v>617</v>
      </c>
      <c r="H30" s="433" t="s">
        <v>618</v>
      </c>
      <c r="I30" s="417"/>
      <c r="J30" s="417"/>
      <c r="K30" s="433">
        <v>0</v>
      </c>
      <c r="L30" s="417"/>
      <c r="M30" s="417"/>
      <c r="N30" s="433">
        <v>0</v>
      </c>
      <c r="O30" s="433">
        <v>0</v>
      </c>
      <c r="P30" s="433">
        <v>0</v>
      </c>
      <c r="Q30" s="417"/>
      <c r="R30" s="433">
        <v>16</v>
      </c>
      <c r="S30" s="433" t="s">
        <v>531</v>
      </c>
      <c r="T30" s="433">
        <v>0</v>
      </c>
      <c r="U30" s="417"/>
      <c r="V30" s="449"/>
      <c r="W30" s="417"/>
      <c r="X30" s="417"/>
      <c r="Y30" s="433" t="s">
        <v>127</v>
      </c>
      <c r="Z30" s="433" t="s">
        <v>169</v>
      </c>
      <c r="AA30" s="417"/>
      <c r="AB30" s="433">
        <v>0</v>
      </c>
      <c r="AC30" s="417"/>
      <c r="AD30" s="417"/>
      <c r="AE30" s="433">
        <v>0</v>
      </c>
      <c r="AF30" s="453">
        <v>0</v>
      </c>
      <c r="AG30" s="433">
        <v>15.362</v>
      </c>
      <c r="AH30" s="433">
        <v>0</v>
      </c>
      <c r="AI30" s="449"/>
      <c r="AJ30" s="433">
        <v>0</v>
      </c>
      <c r="AK30" s="433">
        <v>0</v>
      </c>
      <c r="AL30" s="433">
        <v>0</v>
      </c>
      <c r="AM30" s="433">
        <v>0</v>
      </c>
      <c r="AN30" s="433">
        <v>0</v>
      </c>
      <c r="AO30" s="433">
        <v>0</v>
      </c>
      <c r="AP30" s="433">
        <v>0</v>
      </c>
      <c r="AQ30" s="417"/>
      <c r="AR30" s="438">
        <v>24</v>
      </c>
      <c r="AS30" s="444" t="e">
        <f>VLOOKUP(C30,#REF!,16,0)</f>
        <v>#REF!</v>
      </c>
      <c r="AT30" s="444" t="e">
        <f t="shared" si="0"/>
        <v>#REF!</v>
      </c>
    </row>
    <row r="31" spans="1:46" ht="19.5" customHeight="1">
      <c r="A31" s="433">
        <v>0</v>
      </c>
      <c r="B31" s="450" t="s">
        <v>263</v>
      </c>
      <c r="C31" s="447" t="s">
        <v>285</v>
      </c>
      <c r="D31" s="434" t="s">
        <v>286</v>
      </c>
      <c r="E31" s="438" t="s">
        <v>619</v>
      </c>
      <c r="F31" s="438" t="s">
        <v>531</v>
      </c>
      <c r="G31" s="433" t="s">
        <v>619</v>
      </c>
      <c r="H31" s="433" t="s">
        <v>531</v>
      </c>
      <c r="I31" s="417"/>
      <c r="J31" s="417"/>
      <c r="K31" s="433">
        <v>0</v>
      </c>
      <c r="L31" s="417"/>
      <c r="M31" s="417"/>
      <c r="N31" s="433">
        <v>0</v>
      </c>
      <c r="O31" s="433">
        <v>0</v>
      </c>
      <c r="P31" s="433">
        <v>0</v>
      </c>
      <c r="Q31" s="417"/>
      <c r="R31" s="433">
        <v>1</v>
      </c>
      <c r="S31" s="433" t="s">
        <v>531</v>
      </c>
      <c r="T31" s="433">
        <v>0</v>
      </c>
      <c r="U31" s="417"/>
      <c r="V31" s="417"/>
      <c r="W31" s="417"/>
      <c r="X31" s="417"/>
      <c r="Y31" s="417"/>
      <c r="Z31" s="417"/>
      <c r="AA31" s="417"/>
      <c r="AB31" s="433">
        <v>0</v>
      </c>
      <c r="AC31" s="417"/>
      <c r="AD31" s="417"/>
      <c r="AE31" s="433">
        <v>0</v>
      </c>
      <c r="AF31" s="453">
        <v>0</v>
      </c>
      <c r="AG31" s="433">
        <v>0</v>
      </c>
      <c r="AH31" s="433">
        <v>0</v>
      </c>
      <c r="AI31" s="449"/>
      <c r="AJ31" s="433">
        <v>0</v>
      </c>
      <c r="AK31" s="433">
        <v>0</v>
      </c>
      <c r="AL31" s="433">
        <v>0</v>
      </c>
      <c r="AM31" s="433">
        <v>0</v>
      </c>
      <c r="AN31" s="433">
        <v>0</v>
      </c>
      <c r="AO31" s="433">
        <v>0</v>
      </c>
      <c r="AP31" s="433">
        <v>0</v>
      </c>
      <c r="AQ31" s="417"/>
      <c r="AR31" s="438" t="s">
        <v>619</v>
      </c>
      <c r="AS31" s="444" t="e">
        <f>VLOOKUP(C31,#REF!,16,0)</f>
        <v>#REF!</v>
      </c>
      <c r="AT31" s="444" t="e">
        <f t="shared" si="0"/>
        <v>#REF!</v>
      </c>
    </row>
    <row r="32" spans="1:46" ht="15.6" hidden="1">
      <c r="A32" s="433">
        <v>0</v>
      </c>
      <c r="B32" s="450" t="s">
        <v>292</v>
      </c>
      <c r="C32" s="447" t="s">
        <v>291</v>
      </c>
      <c r="D32" s="445" t="s">
        <v>125</v>
      </c>
      <c r="E32" s="438" t="s">
        <v>620</v>
      </c>
      <c r="F32" s="438" t="s">
        <v>531</v>
      </c>
      <c r="G32" s="433" t="s">
        <v>620</v>
      </c>
      <c r="H32" s="433" t="s">
        <v>531</v>
      </c>
      <c r="I32" s="417"/>
      <c r="J32" s="417"/>
      <c r="K32" s="433">
        <v>28</v>
      </c>
      <c r="L32" s="417"/>
      <c r="M32" s="417"/>
      <c r="N32" s="433">
        <v>0</v>
      </c>
      <c r="O32" s="433">
        <v>0</v>
      </c>
      <c r="P32" s="433">
        <v>0</v>
      </c>
      <c r="Q32" s="417"/>
      <c r="R32" s="433">
        <v>28</v>
      </c>
      <c r="S32" s="433" t="s">
        <v>531</v>
      </c>
      <c r="T32" s="433">
        <v>0</v>
      </c>
      <c r="U32" s="417"/>
      <c r="V32" s="446">
        <v>500</v>
      </c>
      <c r="W32" s="417"/>
      <c r="X32" s="417"/>
      <c r="Y32" s="417"/>
      <c r="Z32" s="417"/>
      <c r="AA32" s="433">
        <v>0</v>
      </c>
      <c r="AB32" s="433">
        <v>0</v>
      </c>
      <c r="AC32" s="417"/>
      <c r="AD32" s="417"/>
      <c r="AE32" s="433">
        <v>0</v>
      </c>
      <c r="AF32" s="453">
        <v>629.29999999999995</v>
      </c>
      <c r="AG32" s="433">
        <v>12.625999999999999</v>
      </c>
      <c r="AH32" s="433">
        <v>0</v>
      </c>
      <c r="AI32" s="449"/>
      <c r="AJ32" s="433">
        <v>0</v>
      </c>
      <c r="AK32" s="433">
        <v>0</v>
      </c>
      <c r="AL32" s="433">
        <v>0</v>
      </c>
      <c r="AM32" s="433">
        <v>0</v>
      </c>
      <c r="AN32" s="433">
        <v>0</v>
      </c>
      <c r="AO32" s="433">
        <v>0</v>
      </c>
      <c r="AP32" s="433">
        <v>0</v>
      </c>
      <c r="AQ32" s="417"/>
      <c r="AR32" s="438" t="s">
        <v>612</v>
      </c>
      <c r="AS32" s="444" t="e">
        <f>VLOOKUP(C32,#REF!,16,0)</f>
        <v>#REF!</v>
      </c>
      <c r="AT32" s="444" t="e">
        <f t="shared" si="0"/>
        <v>#REF!</v>
      </c>
    </row>
    <row r="33" spans="1:46" ht="15.6" hidden="1">
      <c r="A33" s="433">
        <v>0</v>
      </c>
      <c r="B33" s="450" t="s">
        <v>292</v>
      </c>
      <c r="C33" s="447" t="s">
        <v>297</v>
      </c>
      <c r="D33" s="448" t="s">
        <v>542</v>
      </c>
      <c r="E33" s="438" t="s">
        <v>531</v>
      </c>
      <c r="F33" s="438" t="s">
        <v>621</v>
      </c>
      <c r="G33" s="433" t="s">
        <v>531</v>
      </c>
      <c r="H33" s="433" t="s">
        <v>621</v>
      </c>
      <c r="I33" s="417"/>
      <c r="J33" s="417"/>
      <c r="K33" s="433">
        <v>30</v>
      </c>
      <c r="L33" s="417"/>
      <c r="M33" s="417"/>
      <c r="N33" s="433">
        <v>0</v>
      </c>
      <c r="O33" s="433">
        <v>0</v>
      </c>
      <c r="P33" s="433">
        <v>0</v>
      </c>
      <c r="Q33" s="417"/>
      <c r="R33" s="433">
        <v>28</v>
      </c>
      <c r="S33" s="433" t="s">
        <v>531</v>
      </c>
      <c r="T33" s="433">
        <v>0</v>
      </c>
      <c r="U33" s="417"/>
      <c r="V33" s="449"/>
      <c r="W33" s="417"/>
      <c r="X33" s="433" t="s">
        <v>127</v>
      </c>
      <c r="Y33" s="417"/>
      <c r="Z33" s="417"/>
      <c r="AA33" s="433">
        <v>0</v>
      </c>
      <c r="AB33" s="433">
        <v>0</v>
      </c>
      <c r="AC33" s="417"/>
      <c r="AD33" s="417"/>
      <c r="AE33" s="433">
        <v>0</v>
      </c>
      <c r="AF33" s="453" t="s">
        <v>299</v>
      </c>
      <c r="AG33" s="433">
        <v>9.1050000000000004</v>
      </c>
      <c r="AH33" s="433">
        <v>0</v>
      </c>
      <c r="AI33" s="449"/>
      <c r="AJ33" s="433">
        <v>0</v>
      </c>
      <c r="AK33" s="433">
        <v>0</v>
      </c>
      <c r="AL33" s="433">
        <v>0</v>
      </c>
      <c r="AM33" s="433">
        <v>0</v>
      </c>
      <c r="AN33" s="433">
        <v>0</v>
      </c>
      <c r="AO33" s="433">
        <v>0</v>
      </c>
      <c r="AP33" s="433">
        <v>0</v>
      </c>
      <c r="AQ33" s="417"/>
      <c r="AR33" s="438" t="s">
        <v>567</v>
      </c>
      <c r="AS33" s="444" t="e">
        <f>VLOOKUP(C33,#REF!,16,0)</f>
        <v>#REF!</v>
      </c>
      <c r="AT33" s="444" t="e">
        <f t="shared" si="0"/>
        <v>#REF!</v>
      </c>
    </row>
    <row r="34" spans="1:46" ht="15.6" hidden="1">
      <c r="A34" s="433">
        <v>30</v>
      </c>
      <c r="B34" s="450" t="s">
        <v>292</v>
      </c>
      <c r="C34" s="447" t="s">
        <v>302</v>
      </c>
      <c r="D34" s="448" t="s">
        <v>542</v>
      </c>
      <c r="E34" s="438" t="s">
        <v>622</v>
      </c>
      <c r="F34" s="438" t="s">
        <v>623</v>
      </c>
      <c r="G34" s="433" t="s">
        <v>624</v>
      </c>
      <c r="H34" s="433" t="s">
        <v>623</v>
      </c>
      <c r="I34" s="433">
        <v>16</v>
      </c>
      <c r="J34" s="417"/>
      <c r="K34" s="433">
        <v>0</v>
      </c>
      <c r="L34" s="417"/>
      <c r="M34" s="417"/>
      <c r="N34" s="433">
        <v>0</v>
      </c>
      <c r="O34" s="433">
        <v>0</v>
      </c>
      <c r="P34" s="433">
        <v>0</v>
      </c>
      <c r="Q34" s="417"/>
      <c r="R34" s="433">
        <v>30</v>
      </c>
      <c r="S34" s="433" t="s">
        <v>531</v>
      </c>
      <c r="T34" s="433">
        <v>0</v>
      </c>
      <c r="U34" s="417"/>
      <c r="V34" s="449"/>
      <c r="W34" s="417"/>
      <c r="X34" s="433" t="s">
        <v>127</v>
      </c>
      <c r="Y34" s="417"/>
      <c r="Z34" s="417"/>
      <c r="AA34" s="433">
        <v>0</v>
      </c>
      <c r="AB34" s="433">
        <v>0</v>
      </c>
      <c r="AC34" s="417"/>
      <c r="AD34" s="433">
        <v>500</v>
      </c>
      <c r="AE34" s="433">
        <v>0</v>
      </c>
      <c r="AF34" s="453" t="s">
        <v>305</v>
      </c>
      <c r="AG34" s="433">
        <v>2.5</v>
      </c>
      <c r="AH34" s="433">
        <v>0</v>
      </c>
      <c r="AI34" s="449"/>
      <c r="AJ34" s="433">
        <v>38</v>
      </c>
      <c r="AK34" s="433">
        <v>0</v>
      </c>
      <c r="AL34" s="433">
        <v>0</v>
      </c>
      <c r="AM34" s="433">
        <v>0</v>
      </c>
      <c r="AN34" s="433">
        <v>0</v>
      </c>
      <c r="AO34" s="433">
        <v>38</v>
      </c>
      <c r="AP34" s="433">
        <v>0</v>
      </c>
      <c r="AQ34" s="466" t="s">
        <v>307</v>
      </c>
      <c r="AR34" s="438" t="s">
        <v>625</v>
      </c>
      <c r="AS34" s="444" t="e">
        <f>VLOOKUP(C34,#REF!,16,0)</f>
        <v>#REF!</v>
      </c>
      <c r="AT34" s="444" t="e">
        <f t="shared" si="0"/>
        <v>#REF!</v>
      </c>
    </row>
    <row r="35" spans="1:46" ht="31.2" hidden="1">
      <c r="A35" s="433">
        <v>31</v>
      </c>
      <c r="B35" s="450" t="s">
        <v>292</v>
      </c>
      <c r="C35" s="447" t="s">
        <v>309</v>
      </c>
      <c r="D35" s="434" t="s">
        <v>286</v>
      </c>
      <c r="E35" s="438" t="s">
        <v>626</v>
      </c>
      <c r="F35" s="438" t="s">
        <v>531</v>
      </c>
      <c r="G35" s="433" t="s">
        <v>627</v>
      </c>
      <c r="H35" s="433" t="s">
        <v>531</v>
      </c>
      <c r="I35" s="433">
        <v>16</v>
      </c>
      <c r="J35" s="417"/>
      <c r="K35" s="433">
        <v>0</v>
      </c>
      <c r="L35" s="417"/>
      <c r="M35" s="417"/>
      <c r="N35" s="433">
        <v>0</v>
      </c>
      <c r="O35" s="433">
        <v>0</v>
      </c>
      <c r="P35" s="433">
        <v>0</v>
      </c>
      <c r="Q35" s="417"/>
      <c r="R35" s="433">
        <v>30</v>
      </c>
      <c r="S35" s="433" t="s">
        <v>531</v>
      </c>
      <c r="T35" s="433">
        <v>0</v>
      </c>
      <c r="U35" s="417"/>
      <c r="V35" s="449"/>
      <c r="W35" s="417"/>
      <c r="X35" s="417"/>
      <c r="Y35" s="417"/>
      <c r="Z35" s="417"/>
      <c r="AA35" s="433">
        <v>0</v>
      </c>
      <c r="AB35" s="433">
        <v>0</v>
      </c>
      <c r="AC35" s="417"/>
      <c r="AD35" s="417"/>
      <c r="AE35" s="433">
        <v>0</v>
      </c>
      <c r="AF35" s="453">
        <v>0</v>
      </c>
      <c r="AG35" s="433">
        <v>0</v>
      </c>
      <c r="AH35" s="433">
        <v>0</v>
      </c>
      <c r="AI35" s="449"/>
      <c r="AJ35" s="433">
        <v>0</v>
      </c>
      <c r="AK35" s="433">
        <v>0</v>
      </c>
      <c r="AL35" s="433">
        <v>0</v>
      </c>
      <c r="AM35" s="433">
        <v>0</v>
      </c>
      <c r="AN35" s="433">
        <v>0</v>
      </c>
      <c r="AO35" s="433">
        <v>0</v>
      </c>
      <c r="AP35" s="433">
        <v>0</v>
      </c>
      <c r="AQ35" s="417"/>
      <c r="AR35" s="438" t="s">
        <v>628</v>
      </c>
      <c r="AS35" s="444" t="e">
        <f>VLOOKUP(C35,#REF!,16,0)</f>
        <v>#REF!</v>
      </c>
      <c r="AT35" s="444" t="e">
        <f t="shared" si="0"/>
        <v>#REF!</v>
      </c>
    </row>
    <row r="36" spans="1:46" ht="31.2" hidden="1">
      <c r="A36" s="433">
        <v>32</v>
      </c>
      <c r="B36" s="450" t="s">
        <v>292</v>
      </c>
      <c r="C36" s="435" t="s">
        <v>314</v>
      </c>
      <c r="D36" s="434" t="s">
        <v>286</v>
      </c>
      <c r="E36" s="438" t="s">
        <v>629</v>
      </c>
      <c r="F36" s="438" t="s">
        <v>531</v>
      </c>
      <c r="G36" s="433" t="s">
        <v>629</v>
      </c>
      <c r="H36" s="433" t="s">
        <v>531</v>
      </c>
      <c r="I36" s="417"/>
      <c r="J36" s="417"/>
      <c r="K36" s="433">
        <v>1</v>
      </c>
      <c r="L36" s="417"/>
      <c r="M36" s="417"/>
      <c r="N36" s="433">
        <v>0</v>
      </c>
      <c r="O36" s="433">
        <v>0</v>
      </c>
      <c r="P36" s="433">
        <v>0</v>
      </c>
      <c r="Q36" s="417"/>
      <c r="R36" s="433">
        <v>1</v>
      </c>
      <c r="S36" s="433" t="s">
        <v>531</v>
      </c>
      <c r="T36" s="433">
        <v>0</v>
      </c>
      <c r="U36" s="417"/>
      <c r="V36" s="449"/>
      <c r="W36" s="417"/>
      <c r="X36" s="417"/>
      <c r="Y36" s="417"/>
      <c r="Z36" s="417"/>
      <c r="AA36" s="417"/>
      <c r="AB36" s="433">
        <v>0</v>
      </c>
      <c r="AC36" s="417"/>
      <c r="AD36" s="417"/>
      <c r="AE36" s="433">
        <v>0</v>
      </c>
      <c r="AF36" s="453">
        <v>0</v>
      </c>
      <c r="AG36" s="433">
        <v>0</v>
      </c>
      <c r="AH36" s="433">
        <v>0</v>
      </c>
      <c r="AI36" s="449"/>
      <c r="AJ36" s="433">
        <v>0</v>
      </c>
      <c r="AK36" s="433">
        <v>0</v>
      </c>
      <c r="AL36" s="433">
        <v>0</v>
      </c>
      <c r="AM36" s="433">
        <v>0</v>
      </c>
      <c r="AN36" s="433">
        <v>0</v>
      </c>
      <c r="AO36" s="433">
        <v>0</v>
      </c>
      <c r="AP36" s="433">
        <v>0</v>
      </c>
      <c r="AQ36" s="417"/>
      <c r="AR36" s="438" t="s">
        <v>630</v>
      </c>
      <c r="AS36" s="444" t="e">
        <f>VLOOKUP(C36,#REF!,16,0)</f>
        <v>#REF!</v>
      </c>
      <c r="AT36" s="444" t="e">
        <f t="shared" si="0"/>
        <v>#REF!</v>
      </c>
    </row>
    <row r="37" spans="1:46" ht="15.6" hidden="1">
      <c r="A37" s="433">
        <v>33</v>
      </c>
      <c r="B37" s="450" t="s">
        <v>292</v>
      </c>
      <c r="C37" s="447" t="s">
        <v>318</v>
      </c>
      <c r="D37" s="434" t="s">
        <v>319</v>
      </c>
      <c r="E37" s="438" t="s">
        <v>631</v>
      </c>
      <c r="F37" s="438" t="s">
        <v>632</v>
      </c>
      <c r="G37" s="433" t="s">
        <v>633</v>
      </c>
      <c r="H37" s="433" t="s">
        <v>632</v>
      </c>
      <c r="I37" s="433">
        <v>16</v>
      </c>
      <c r="J37" s="417"/>
      <c r="K37" s="433">
        <v>0</v>
      </c>
      <c r="L37" s="417"/>
      <c r="M37" s="417"/>
      <c r="N37" s="433">
        <v>0</v>
      </c>
      <c r="O37" s="433">
        <v>0</v>
      </c>
      <c r="P37" s="433">
        <v>0</v>
      </c>
      <c r="Q37" s="417"/>
      <c r="R37" s="433">
        <v>31</v>
      </c>
      <c r="S37" s="433" t="s">
        <v>531</v>
      </c>
      <c r="T37" s="433">
        <v>0</v>
      </c>
      <c r="U37" s="417"/>
      <c r="V37" s="417"/>
      <c r="W37" s="417"/>
      <c r="X37" s="417"/>
      <c r="Y37" s="417"/>
      <c r="Z37" s="417"/>
      <c r="AA37" s="433">
        <v>0</v>
      </c>
      <c r="AB37" s="433">
        <v>0</v>
      </c>
      <c r="AC37" s="417"/>
      <c r="AD37" s="417"/>
      <c r="AE37" s="433">
        <v>0</v>
      </c>
      <c r="AF37" s="453" t="s">
        <v>322</v>
      </c>
      <c r="AG37" s="433">
        <v>150.48400000000001</v>
      </c>
      <c r="AH37" s="433">
        <v>0</v>
      </c>
      <c r="AI37" s="449"/>
      <c r="AJ37" s="433">
        <v>0</v>
      </c>
      <c r="AK37" s="433">
        <v>0</v>
      </c>
      <c r="AL37" s="433">
        <v>0</v>
      </c>
      <c r="AM37" s="433">
        <v>0</v>
      </c>
      <c r="AN37" s="433">
        <v>0</v>
      </c>
      <c r="AO37" s="433">
        <v>0</v>
      </c>
      <c r="AP37" s="433">
        <v>0</v>
      </c>
      <c r="AQ37" s="417"/>
      <c r="AR37" s="438" t="s">
        <v>634</v>
      </c>
      <c r="AS37" s="444" t="e">
        <f>VLOOKUP(C37,#REF!,16,0)</f>
        <v>#REF!</v>
      </c>
      <c r="AT37" s="444" t="e">
        <f t="shared" si="0"/>
        <v>#REF!</v>
      </c>
    </row>
    <row r="38" spans="1:46" ht="15.6" hidden="1">
      <c r="A38" s="433">
        <v>34</v>
      </c>
      <c r="B38" s="445" t="s">
        <v>326</v>
      </c>
      <c r="C38" s="435" t="s">
        <v>325</v>
      </c>
      <c r="D38" s="436" t="s">
        <v>167</v>
      </c>
      <c r="E38" s="438" t="s">
        <v>635</v>
      </c>
      <c r="F38" s="438" t="s">
        <v>531</v>
      </c>
      <c r="G38" s="433" t="s">
        <v>635</v>
      </c>
      <c r="H38" s="433" t="s">
        <v>531</v>
      </c>
      <c r="I38" s="417"/>
      <c r="J38" s="417"/>
      <c r="K38" s="433">
        <v>5</v>
      </c>
      <c r="L38" s="417"/>
      <c r="M38" s="417"/>
      <c r="N38" s="433">
        <v>0</v>
      </c>
      <c r="O38" s="433">
        <v>0</v>
      </c>
      <c r="P38" s="433">
        <v>0</v>
      </c>
      <c r="Q38" s="417"/>
      <c r="R38" s="433">
        <v>1</v>
      </c>
      <c r="S38" s="433" t="s">
        <v>531</v>
      </c>
      <c r="T38" s="433">
        <v>0</v>
      </c>
      <c r="U38" s="417"/>
      <c r="V38" s="440"/>
      <c r="W38" s="417"/>
      <c r="X38" s="417"/>
      <c r="Y38" s="417"/>
      <c r="Z38" s="417"/>
      <c r="AA38" s="417"/>
      <c r="AB38" s="433">
        <v>300</v>
      </c>
      <c r="AC38" s="417"/>
      <c r="AD38" s="417"/>
      <c r="AE38" s="433">
        <v>0</v>
      </c>
      <c r="AF38" s="453">
        <v>0</v>
      </c>
      <c r="AG38" s="433">
        <v>0</v>
      </c>
      <c r="AH38" s="433">
        <v>0</v>
      </c>
      <c r="AI38" s="454">
        <v>500</v>
      </c>
      <c r="AJ38" s="433">
        <v>0</v>
      </c>
      <c r="AK38" s="433">
        <v>0</v>
      </c>
      <c r="AL38" s="433">
        <v>0</v>
      </c>
      <c r="AM38" s="433">
        <v>0</v>
      </c>
      <c r="AN38" s="433">
        <v>0</v>
      </c>
      <c r="AO38" s="433">
        <v>0</v>
      </c>
      <c r="AP38" s="433">
        <v>0</v>
      </c>
      <c r="AQ38" s="417"/>
      <c r="AR38" s="438" t="s">
        <v>636</v>
      </c>
      <c r="AS38" s="444" t="e">
        <f>VLOOKUP(C38,#REF!,16,0)</f>
        <v>#REF!</v>
      </c>
      <c r="AT38" s="444" t="e">
        <f t="shared" si="0"/>
        <v>#REF!</v>
      </c>
    </row>
    <row r="39" spans="1:46" ht="15.6" hidden="1">
      <c r="A39" s="433">
        <v>35</v>
      </c>
      <c r="B39" s="445" t="s">
        <v>326</v>
      </c>
      <c r="C39" s="447" t="s">
        <v>330</v>
      </c>
      <c r="D39" s="436" t="s">
        <v>167</v>
      </c>
      <c r="E39" s="438" t="s">
        <v>637</v>
      </c>
      <c r="F39" s="438" t="s">
        <v>638</v>
      </c>
      <c r="G39" s="433" t="s">
        <v>639</v>
      </c>
      <c r="H39" s="433" t="s">
        <v>638</v>
      </c>
      <c r="I39" s="433">
        <v>16</v>
      </c>
      <c r="J39" s="417"/>
      <c r="K39" s="433">
        <v>28</v>
      </c>
      <c r="L39" s="417"/>
      <c r="M39" s="417"/>
      <c r="N39" s="433">
        <v>0</v>
      </c>
      <c r="O39" s="433">
        <v>0</v>
      </c>
      <c r="P39" s="433">
        <v>0</v>
      </c>
      <c r="Q39" s="417"/>
      <c r="R39" s="433">
        <v>31</v>
      </c>
      <c r="S39" s="433" t="s">
        <v>531</v>
      </c>
      <c r="T39" s="433">
        <v>0</v>
      </c>
      <c r="U39" s="417"/>
      <c r="V39" s="446" t="s">
        <v>127</v>
      </c>
      <c r="W39" s="417"/>
      <c r="X39" s="417"/>
      <c r="Y39" s="456"/>
      <c r="Z39" s="417"/>
      <c r="AA39" s="433">
        <v>170</v>
      </c>
      <c r="AB39" s="433">
        <v>300</v>
      </c>
      <c r="AC39" s="417"/>
      <c r="AD39" s="417"/>
      <c r="AE39" s="433">
        <v>0</v>
      </c>
      <c r="AF39" s="453" t="s">
        <v>333</v>
      </c>
      <c r="AG39" s="433">
        <v>31.259</v>
      </c>
      <c r="AH39" s="433">
        <v>0</v>
      </c>
      <c r="AI39" s="449"/>
      <c r="AJ39" s="433">
        <v>63.75</v>
      </c>
      <c r="AK39" s="433">
        <v>32.75</v>
      </c>
      <c r="AL39" s="433">
        <v>0</v>
      </c>
      <c r="AM39" s="433">
        <v>0</v>
      </c>
      <c r="AN39" s="433">
        <v>0</v>
      </c>
      <c r="AO39" s="433">
        <v>31</v>
      </c>
      <c r="AP39" s="433">
        <v>0</v>
      </c>
      <c r="AQ39" s="466" t="s">
        <v>335</v>
      </c>
      <c r="AR39" s="438" t="s">
        <v>640</v>
      </c>
      <c r="AS39" s="444" t="e">
        <f>VLOOKUP(C39,#REF!,16,0)</f>
        <v>#REF!</v>
      </c>
      <c r="AT39" s="444" t="e">
        <f t="shared" si="0"/>
        <v>#REF!</v>
      </c>
    </row>
    <row r="40" spans="1:46" ht="15.6" hidden="1">
      <c r="A40" s="433">
        <v>36</v>
      </c>
      <c r="B40" s="445" t="s">
        <v>326</v>
      </c>
      <c r="C40" s="447" t="s">
        <v>337</v>
      </c>
      <c r="D40" s="448" t="s">
        <v>542</v>
      </c>
      <c r="E40" s="438" t="s">
        <v>641</v>
      </c>
      <c r="F40" s="438" t="s">
        <v>642</v>
      </c>
      <c r="G40" s="433" t="s">
        <v>641</v>
      </c>
      <c r="H40" s="433" t="s">
        <v>642</v>
      </c>
      <c r="I40" s="417"/>
      <c r="J40" s="417"/>
      <c r="K40" s="433">
        <v>28</v>
      </c>
      <c r="L40" s="417"/>
      <c r="M40" s="417"/>
      <c r="N40" s="433">
        <v>0</v>
      </c>
      <c r="O40" s="433">
        <v>0</v>
      </c>
      <c r="P40" s="433">
        <v>0</v>
      </c>
      <c r="Q40" s="417"/>
      <c r="R40" s="433">
        <v>28</v>
      </c>
      <c r="S40" s="433" t="s">
        <v>531</v>
      </c>
      <c r="T40" s="433">
        <v>0</v>
      </c>
      <c r="U40" s="417"/>
      <c r="V40" s="449"/>
      <c r="W40" s="417"/>
      <c r="X40" s="433" t="s">
        <v>127</v>
      </c>
      <c r="Y40" s="417"/>
      <c r="Z40" s="417"/>
      <c r="AA40" s="433">
        <v>0</v>
      </c>
      <c r="AB40" s="433">
        <v>0</v>
      </c>
      <c r="AC40" s="417"/>
      <c r="AD40" s="433">
        <v>500</v>
      </c>
      <c r="AE40" s="433" t="s">
        <v>340</v>
      </c>
      <c r="AF40" s="453" t="s">
        <v>341</v>
      </c>
      <c r="AG40" s="433">
        <v>130.696</v>
      </c>
      <c r="AH40" s="433">
        <v>0</v>
      </c>
      <c r="AI40" s="449"/>
      <c r="AJ40" s="433">
        <v>32.75</v>
      </c>
      <c r="AK40" s="433">
        <v>32.75</v>
      </c>
      <c r="AL40" s="433">
        <v>0</v>
      </c>
      <c r="AM40" s="433">
        <v>0</v>
      </c>
      <c r="AN40" s="433">
        <v>0</v>
      </c>
      <c r="AO40" s="433">
        <v>0</v>
      </c>
      <c r="AP40" s="433">
        <v>0</v>
      </c>
      <c r="AQ40" s="417"/>
      <c r="AR40" s="438" t="s">
        <v>643</v>
      </c>
      <c r="AS40" s="444" t="e">
        <f>VLOOKUP(C40,#REF!,16,0)</f>
        <v>#REF!</v>
      </c>
      <c r="AT40" s="444" t="e">
        <f t="shared" si="0"/>
        <v>#REF!</v>
      </c>
    </row>
    <row r="41" spans="1:46" ht="15.6" hidden="1">
      <c r="A41" s="433">
        <v>37</v>
      </c>
      <c r="B41" s="445" t="s">
        <v>326</v>
      </c>
      <c r="C41" s="447" t="s">
        <v>343</v>
      </c>
      <c r="D41" s="448" t="s">
        <v>542</v>
      </c>
      <c r="E41" s="438" t="s">
        <v>644</v>
      </c>
      <c r="F41" s="438" t="s">
        <v>645</v>
      </c>
      <c r="G41" s="433" t="s">
        <v>644</v>
      </c>
      <c r="H41" s="433" t="s">
        <v>645</v>
      </c>
      <c r="I41" s="417"/>
      <c r="J41" s="417"/>
      <c r="K41" s="433">
        <v>0</v>
      </c>
      <c r="L41" s="417"/>
      <c r="M41" s="417"/>
      <c r="N41" s="433">
        <v>0</v>
      </c>
      <c r="O41" s="433">
        <v>0</v>
      </c>
      <c r="P41" s="433">
        <v>0</v>
      </c>
      <c r="Q41" s="417"/>
      <c r="R41" s="433">
        <v>28</v>
      </c>
      <c r="S41" s="433" t="s">
        <v>531</v>
      </c>
      <c r="T41" s="433">
        <v>0</v>
      </c>
      <c r="U41" s="417"/>
      <c r="V41" s="449"/>
      <c r="W41" s="417"/>
      <c r="X41" s="433" t="s">
        <v>127</v>
      </c>
      <c r="Y41" s="417"/>
      <c r="Z41" s="417"/>
      <c r="AA41" s="433">
        <v>0</v>
      </c>
      <c r="AB41" s="433">
        <v>0</v>
      </c>
      <c r="AC41" s="417"/>
      <c r="AD41" s="417"/>
      <c r="AE41" s="433">
        <v>0</v>
      </c>
      <c r="AF41" s="453" t="s">
        <v>345</v>
      </c>
      <c r="AG41" s="433">
        <v>29.087</v>
      </c>
      <c r="AH41" s="433">
        <v>0</v>
      </c>
      <c r="AI41" s="456"/>
      <c r="AJ41" s="433">
        <v>32.75</v>
      </c>
      <c r="AK41" s="433">
        <v>32.75</v>
      </c>
      <c r="AL41" s="433">
        <v>0</v>
      </c>
      <c r="AM41" s="433">
        <v>0</v>
      </c>
      <c r="AN41" s="433">
        <v>0</v>
      </c>
      <c r="AO41" s="433">
        <v>0</v>
      </c>
      <c r="AP41" s="433">
        <v>0</v>
      </c>
      <c r="AQ41" s="417"/>
      <c r="AR41" s="438" t="s">
        <v>646</v>
      </c>
      <c r="AS41" s="444" t="e">
        <f>VLOOKUP(C41,#REF!,16,0)</f>
        <v>#REF!</v>
      </c>
      <c r="AT41" s="444" t="e">
        <f t="shared" si="0"/>
        <v>#REF!</v>
      </c>
    </row>
    <row r="42" spans="1:46" ht="15.6" hidden="1">
      <c r="A42" s="433">
        <v>38</v>
      </c>
      <c r="B42" s="445" t="s">
        <v>326</v>
      </c>
      <c r="C42" s="435" t="s">
        <v>191</v>
      </c>
      <c r="D42" s="434" t="s">
        <v>319</v>
      </c>
      <c r="E42" s="438" t="s">
        <v>647</v>
      </c>
      <c r="F42" s="438" t="s">
        <v>531</v>
      </c>
      <c r="G42" s="433" t="s">
        <v>647</v>
      </c>
      <c r="H42" s="433" t="s">
        <v>531</v>
      </c>
      <c r="I42" s="417"/>
      <c r="J42" s="417"/>
      <c r="K42" s="433">
        <v>2</v>
      </c>
      <c r="L42" s="417"/>
      <c r="M42" s="417"/>
      <c r="N42" s="433">
        <v>0</v>
      </c>
      <c r="O42" s="433">
        <v>0</v>
      </c>
      <c r="P42" s="433">
        <v>0</v>
      </c>
      <c r="Q42" s="417"/>
      <c r="R42" s="433">
        <v>7</v>
      </c>
      <c r="S42" s="433" t="s">
        <v>531</v>
      </c>
      <c r="T42" s="433">
        <v>0</v>
      </c>
      <c r="U42" s="417"/>
      <c r="V42" s="449"/>
      <c r="W42" s="417"/>
      <c r="X42" s="417"/>
      <c r="Y42" s="417"/>
      <c r="Z42" s="417"/>
      <c r="AA42" s="417"/>
      <c r="AB42" s="433">
        <v>0</v>
      </c>
      <c r="AC42" s="417"/>
      <c r="AD42" s="417"/>
      <c r="AE42" s="433">
        <v>0</v>
      </c>
      <c r="AF42" s="453">
        <v>0</v>
      </c>
      <c r="AG42" s="433">
        <v>0</v>
      </c>
      <c r="AH42" s="433">
        <v>0</v>
      </c>
      <c r="AI42" s="417"/>
      <c r="AJ42" s="433">
        <v>0</v>
      </c>
      <c r="AK42" s="433">
        <v>0</v>
      </c>
      <c r="AL42" s="433">
        <v>0</v>
      </c>
      <c r="AM42" s="433">
        <v>0</v>
      </c>
      <c r="AN42" s="433">
        <v>0</v>
      </c>
      <c r="AO42" s="433">
        <v>0</v>
      </c>
      <c r="AP42" s="433">
        <v>0</v>
      </c>
      <c r="AQ42" s="417"/>
      <c r="AR42" s="438" t="s">
        <v>571</v>
      </c>
      <c r="AS42" s="444" t="e">
        <f>VLOOKUP(C42,#REF!,16,0)</f>
        <v>#REF!</v>
      </c>
      <c r="AT42" s="444" t="e">
        <f t="shared" si="0"/>
        <v>#REF!</v>
      </c>
    </row>
    <row r="43" spans="1:46" ht="15.6" hidden="1">
      <c r="A43" s="433">
        <v>39</v>
      </c>
      <c r="B43" s="445" t="s">
        <v>326</v>
      </c>
      <c r="C43" s="447" t="s">
        <v>348</v>
      </c>
      <c r="D43" s="434" t="s">
        <v>319</v>
      </c>
      <c r="E43" s="438" t="s">
        <v>648</v>
      </c>
      <c r="F43" s="438" t="s">
        <v>649</v>
      </c>
      <c r="G43" s="433" t="s">
        <v>648</v>
      </c>
      <c r="H43" s="433" t="s">
        <v>649</v>
      </c>
      <c r="I43" s="417"/>
      <c r="J43" s="417"/>
      <c r="K43" s="433">
        <v>0</v>
      </c>
      <c r="L43" s="417"/>
      <c r="M43" s="417"/>
      <c r="N43" s="433">
        <v>0</v>
      </c>
      <c r="O43" s="433">
        <v>0</v>
      </c>
      <c r="P43" s="433">
        <v>0</v>
      </c>
      <c r="Q43" s="417"/>
      <c r="R43" s="433">
        <v>15</v>
      </c>
      <c r="S43" s="433" t="s">
        <v>531</v>
      </c>
      <c r="T43" s="433">
        <v>0</v>
      </c>
      <c r="U43" s="417"/>
      <c r="V43" s="449"/>
      <c r="W43" s="417"/>
      <c r="X43" s="417"/>
      <c r="Y43" s="417"/>
      <c r="Z43" s="417"/>
      <c r="AA43" s="433">
        <v>0</v>
      </c>
      <c r="AB43" s="433">
        <v>0</v>
      </c>
      <c r="AC43" s="417"/>
      <c r="AD43" s="417"/>
      <c r="AE43" s="433">
        <v>0</v>
      </c>
      <c r="AF43" s="453">
        <v>609.43499999999995</v>
      </c>
      <c r="AG43" s="433">
        <v>13.340999999999999</v>
      </c>
      <c r="AH43" s="433">
        <v>0</v>
      </c>
      <c r="AI43" s="417"/>
      <c r="AJ43" s="433">
        <v>163.35</v>
      </c>
      <c r="AK43" s="433">
        <v>32.75</v>
      </c>
      <c r="AL43" s="433">
        <v>0</v>
      </c>
      <c r="AM43" s="433">
        <v>0</v>
      </c>
      <c r="AN43" s="433">
        <v>0</v>
      </c>
      <c r="AO43" s="433">
        <v>130.6</v>
      </c>
      <c r="AP43" s="433">
        <v>0</v>
      </c>
      <c r="AQ43" s="466" t="s">
        <v>351</v>
      </c>
      <c r="AR43" s="438" t="s">
        <v>650</v>
      </c>
      <c r="AS43" s="444" t="e">
        <f>VLOOKUP(C43,#REF!,16,0)</f>
        <v>#REF!</v>
      </c>
      <c r="AT43" s="444" t="e">
        <f t="shared" si="0"/>
        <v>#REF!</v>
      </c>
    </row>
    <row r="44" spans="1:46" ht="15.6" hidden="1">
      <c r="A44" s="433">
        <v>40</v>
      </c>
      <c r="B44" s="445" t="s">
        <v>326</v>
      </c>
      <c r="C44" s="435" t="s">
        <v>217</v>
      </c>
      <c r="D44" s="434" t="s">
        <v>319</v>
      </c>
      <c r="E44" s="438" t="s">
        <v>651</v>
      </c>
      <c r="F44" s="438" t="s">
        <v>531</v>
      </c>
      <c r="G44" s="433" t="s">
        <v>651</v>
      </c>
      <c r="H44" s="433" t="s">
        <v>531</v>
      </c>
      <c r="I44" s="417"/>
      <c r="J44" s="417"/>
      <c r="K44" s="433">
        <v>0</v>
      </c>
      <c r="L44" s="417"/>
      <c r="M44" s="417"/>
      <c r="N44" s="433">
        <v>0</v>
      </c>
      <c r="O44" s="433">
        <v>0</v>
      </c>
      <c r="P44" s="433">
        <v>0</v>
      </c>
      <c r="Q44" s="417"/>
      <c r="R44" s="433">
        <v>2</v>
      </c>
      <c r="S44" s="433" t="s">
        <v>531</v>
      </c>
      <c r="T44" s="433">
        <v>0</v>
      </c>
      <c r="U44" s="417"/>
      <c r="V44" s="449"/>
      <c r="W44" s="417"/>
      <c r="X44" s="417"/>
      <c r="Y44" s="417"/>
      <c r="Z44" s="417"/>
      <c r="AA44" s="417"/>
      <c r="AB44" s="433">
        <v>0</v>
      </c>
      <c r="AC44" s="417"/>
      <c r="AD44" s="417"/>
      <c r="AE44" s="433">
        <v>0</v>
      </c>
      <c r="AF44" s="453">
        <v>0</v>
      </c>
      <c r="AG44" s="433">
        <v>15.362</v>
      </c>
      <c r="AH44" s="433">
        <v>0</v>
      </c>
      <c r="AI44" s="417"/>
      <c r="AJ44" s="433">
        <v>0</v>
      </c>
      <c r="AK44" s="433">
        <v>0</v>
      </c>
      <c r="AL44" s="433">
        <v>0</v>
      </c>
      <c r="AM44" s="433">
        <v>0</v>
      </c>
      <c r="AN44" s="433">
        <v>0</v>
      </c>
      <c r="AO44" s="433">
        <v>0</v>
      </c>
      <c r="AP44" s="433">
        <v>0</v>
      </c>
      <c r="AQ44" s="417"/>
      <c r="AR44" s="438">
        <v>24</v>
      </c>
      <c r="AS44" s="444" t="e">
        <f>VLOOKUP(C44,#REF!,16,0)</f>
        <v>#REF!</v>
      </c>
      <c r="AT44" s="444" t="e">
        <f t="shared" si="0"/>
        <v>#REF!</v>
      </c>
    </row>
    <row r="45" spans="1:46" ht="15.6" hidden="1">
      <c r="A45" s="433">
        <v>41</v>
      </c>
      <c r="B45" s="445" t="s">
        <v>326</v>
      </c>
      <c r="C45" s="447" t="s">
        <v>353</v>
      </c>
      <c r="D45" s="467" t="s">
        <v>259</v>
      </c>
      <c r="E45" s="438" t="s">
        <v>652</v>
      </c>
      <c r="F45" s="438" t="s">
        <v>531</v>
      </c>
      <c r="G45" s="433" t="s">
        <v>652</v>
      </c>
      <c r="H45" s="433" t="s">
        <v>531</v>
      </c>
      <c r="I45" s="417"/>
      <c r="J45" s="417"/>
      <c r="K45" s="433">
        <v>0</v>
      </c>
      <c r="L45" s="417"/>
      <c r="M45" s="417"/>
      <c r="N45" s="433">
        <v>0</v>
      </c>
      <c r="O45" s="433">
        <v>0</v>
      </c>
      <c r="P45" s="433">
        <v>0</v>
      </c>
      <c r="Q45" s="417"/>
      <c r="R45" s="433">
        <v>15</v>
      </c>
      <c r="S45" s="433" t="s">
        <v>531</v>
      </c>
      <c r="T45" s="433">
        <v>0</v>
      </c>
      <c r="U45" s="417"/>
      <c r="V45" s="417"/>
      <c r="W45" s="417"/>
      <c r="X45" s="417"/>
      <c r="Y45" s="417"/>
      <c r="Z45" s="417"/>
      <c r="AA45" s="433">
        <v>0</v>
      </c>
      <c r="AB45" s="433">
        <v>0</v>
      </c>
      <c r="AC45" s="433">
        <v>0</v>
      </c>
      <c r="AD45" s="417"/>
      <c r="AE45" s="433">
        <v>0</v>
      </c>
      <c r="AF45" s="453">
        <v>0</v>
      </c>
      <c r="AG45" s="433">
        <v>0</v>
      </c>
      <c r="AH45" s="433">
        <v>0</v>
      </c>
      <c r="AI45" s="433" t="s">
        <v>356</v>
      </c>
      <c r="AJ45" s="433">
        <v>0</v>
      </c>
      <c r="AK45" s="433">
        <v>0</v>
      </c>
      <c r="AL45" s="433">
        <v>0</v>
      </c>
      <c r="AM45" s="433">
        <v>0</v>
      </c>
      <c r="AN45" s="433">
        <v>0</v>
      </c>
      <c r="AO45" s="433">
        <v>0</v>
      </c>
      <c r="AP45" s="433">
        <v>0</v>
      </c>
      <c r="AQ45" s="417"/>
      <c r="AR45" s="438" t="s">
        <v>653</v>
      </c>
      <c r="AS45" s="444" t="e">
        <f>VLOOKUP(C45,#REF!,16,0)</f>
        <v>#REF!</v>
      </c>
      <c r="AT45" s="444" t="e">
        <f t="shared" si="0"/>
        <v>#REF!</v>
      </c>
    </row>
    <row r="46" spans="1:46" ht="15.6" hidden="1">
      <c r="A46" s="433">
        <v>42</v>
      </c>
      <c r="B46" s="468" t="s">
        <v>360</v>
      </c>
      <c r="C46" s="447" t="s">
        <v>359</v>
      </c>
      <c r="D46" s="436" t="s">
        <v>167</v>
      </c>
      <c r="E46" s="438" t="s">
        <v>654</v>
      </c>
      <c r="F46" s="438" t="s">
        <v>531</v>
      </c>
      <c r="G46" s="433" t="s">
        <v>654</v>
      </c>
      <c r="H46" s="433" t="s">
        <v>531</v>
      </c>
      <c r="I46" s="417"/>
      <c r="J46" s="417"/>
      <c r="K46" s="433">
        <v>26</v>
      </c>
      <c r="L46" s="417"/>
      <c r="M46" s="417"/>
      <c r="N46" s="433">
        <v>0</v>
      </c>
      <c r="O46" s="433">
        <v>0</v>
      </c>
      <c r="P46" s="433">
        <v>0</v>
      </c>
      <c r="Q46" s="417"/>
      <c r="R46" s="433">
        <v>24</v>
      </c>
      <c r="S46" s="433" t="s">
        <v>531</v>
      </c>
      <c r="T46" s="433">
        <v>0</v>
      </c>
      <c r="U46" s="417"/>
      <c r="V46" s="446" t="s">
        <v>127</v>
      </c>
      <c r="W46" s="417"/>
      <c r="X46" s="417"/>
      <c r="Y46" s="417"/>
      <c r="Z46" s="417"/>
      <c r="AA46" s="433">
        <v>0</v>
      </c>
      <c r="AB46" s="433">
        <v>0</v>
      </c>
      <c r="AC46" s="433">
        <v>0</v>
      </c>
      <c r="AD46" s="433">
        <v>0</v>
      </c>
      <c r="AE46" s="433">
        <v>0</v>
      </c>
      <c r="AF46" s="453" t="s">
        <v>364</v>
      </c>
      <c r="AG46" s="433">
        <v>7.827</v>
      </c>
      <c r="AH46" s="433">
        <v>0</v>
      </c>
      <c r="AI46" s="433" t="s">
        <v>365</v>
      </c>
      <c r="AJ46" s="433">
        <v>0</v>
      </c>
      <c r="AK46" s="433">
        <v>0</v>
      </c>
      <c r="AL46" s="433">
        <v>0</v>
      </c>
      <c r="AM46" s="433">
        <v>0</v>
      </c>
      <c r="AN46" s="433">
        <v>0</v>
      </c>
      <c r="AO46" s="433">
        <v>0</v>
      </c>
      <c r="AP46" s="433">
        <v>0</v>
      </c>
      <c r="AQ46" s="417"/>
      <c r="AR46" s="438">
        <v>14</v>
      </c>
      <c r="AS46" s="444" t="e">
        <f>VLOOKUP(C46,#REF!,16,0)</f>
        <v>#REF!</v>
      </c>
      <c r="AT46" s="444" t="e">
        <f t="shared" si="0"/>
        <v>#REF!</v>
      </c>
    </row>
    <row r="47" spans="1:46" ht="15.6" hidden="1">
      <c r="A47" s="433">
        <v>43</v>
      </c>
      <c r="B47" s="468" t="s">
        <v>360</v>
      </c>
      <c r="C47" s="447" t="s">
        <v>368</v>
      </c>
      <c r="D47" s="448" t="s">
        <v>542</v>
      </c>
      <c r="E47" s="438" t="s">
        <v>655</v>
      </c>
      <c r="F47" s="438" t="s">
        <v>656</v>
      </c>
      <c r="G47" s="433" t="s">
        <v>655</v>
      </c>
      <c r="H47" s="433" t="s">
        <v>656</v>
      </c>
      <c r="I47" s="417"/>
      <c r="J47" s="417"/>
      <c r="K47" s="433">
        <v>28</v>
      </c>
      <c r="L47" s="417"/>
      <c r="M47" s="417"/>
      <c r="N47" s="433">
        <v>0</v>
      </c>
      <c r="O47" s="433">
        <v>0</v>
      </c>
      <c r="P47" s="433">
        <v>0</v>
      </c>
      <c r="Q47" s="417"/>
      <c r="R47" s="433">
        <v>27</v>
      </c>
      <c r="S47" s="433" t="s">
        <v>531</v>
      </c>
      <c r="T47" s="433">
        <v>0</v>
      </c>
      <c r="U47" s="417"/>
      <c r="V47" s="449"/>
      <c r="W47" s="417"/>
      <c r="X47" s="433" t="s">
        <v>371</v>
      </c>
      <c r="Y47" s="417"/>
      <c r="Z47" s="417"/>
      <c r="AA47" s="433">
        <v>0</v>
      </c>
      <c r="AB47" s="433">
        <v>0</v>
      </c>
      <c r="AC47" s="433">
        <v>0</v>
      </c>
      <c r="AD47" s="433" t="s">
        <v>128</v>
      </c>
      <c r="AE47" s="433">
        <v>0</v>
      </c>
      <c r="AF47" s="453" t="s">
        <v>372</v>
      </c>
      <c r="AG47" s="433">
        <v>6.74</v>
      </c>
      <c r="AH47" s="433">
        <v>0</v>
      </c>
      <c r="AI47" s="433" t="s">
        <v>373</v>
      </c>
      <c r="AJ47" s="433">
        <v>109</v>
      </c>
      <c r="AK47" s="433">
        <v>0</v>
      </c>
      <c r="AL47" s="433">
        <v>0</v>
      </c>
      <c r="AM47" s="433">
        <v>0</v>
      </c>
      <c r="AN47" s="433">
        <v>0</v>
      </c>
      <c r="AO47" s="433">
        <v>109</v>
      </c>
      <c r="AP47" s="433">
        <v>0</v>
      </c>
      <c r="AQ47" s="466" t="s">
        <v>375</v>
      </c>
      <c r="AR47" s="438" t="s">
        <v>657</v>
      </c>
      <c r="AS47" s="444" t="e">
        <f>VLOOKUP(C47,#REF!,16,0)</f>
        <v>#REF!</v>
      </c>
      <c r="AT47" s="444" t="e">
        <f t="shared" si="0"/>
        <v>#REF!</v>
      </c>
    </row>
    <row r="48" spans="1:46" ht="15.6" hidden="1">
      <c r="A48" s="433">
        <v>44</v>
      </c>
      <c r="B48" s="468" t="s">
        <v>360</v>
      </c>
      <c r="C48" s="447" t="s">
        <v>377</v>
      </c>
      <c r="D48" s="448" t="s">
        <v>542</v>
      </c>
      <c r="E48" s="438" t="s">
        <v>658</v>
      </c>
      <c r="F48" s="438" t="s">
        <v>659</v>
      </c>
      <c r="G48" s="433" t="s">
        <v>658</v>
      </c>
      <c r="H48" s="433" t="s">
        <v>659</v>
      </c>
      <c r="I48" s="417"/>
      <c r="J48" s="417"/>
      <c r="K48" s="433">
        <v>0</v>
      </c>
      <c r="L48" s="417"/>
      <c r="M48" s="417"/>
      <c r="N48" s="433">
        <v>0</v>
      </c>
      <c r="O48" s="433">
        <v>0</v>
      </c>
      <c r="P48" s="433">
        <v>0</v>
      </c>
      <c r="Q48" s="417"/>
      <c r="R48" s="433">
        <v>27</v>
      </c>
      <c r="S48" s="433" t="s">
        <v>531</v>
      </c>
      <c r="T48" s="433">
        <v>0</v>
      </c>
      <c r="U48" s="417"/>
      <c r="V48" s="449"/>
      <c r="W48" s="417"/>
      <c r="X48" s="433" t="s">
        <v>380</v>
      </c>
      <c r="Y48" s="417"/>
      <c r="Z48" s="417"/>
      <c r="AA48" s="433">
        <v>0</v>
      </c>
      <c r="AB48" s="433">
        <v>0</v>
      </c>
      <c r="AC48" s="433">
        <v>0</v>
      </c>
      <c r="AD48" s="433" t="s">
        <v>128</v>
      </c>
      <c r="AE48" s="433">
        <v>0</v>
      </c>
      <c r="AF48" s="453" t="s">
        <v>381</v>
      </c>
      <c r="AG48" s="433">
        <v>7.5449999999999999</v>
      </c>
      <c r="AH48" s="433">
        <v>0</v>
      </c>
      <c r="AI48" s="433" t="s">
        <v>382</v>
      </c>
      <c r="AJ48" s="433">
        <v>34</v>
      </c>
      <c r="AK48" s="433">
        <v>0</v>
      </c>
      <c r="AL48" s="433">
        <v>0</v>
      </c>
      <c r="AM48" s="433">
        <v>0</v>
      </c>
      <c r="AN48" s="433">
        <v>0</v>
      </c>
      <c r="AO48" s="433">
        <v>34</v>
      </c>
      <c r="AP48" s="433">
        <v>0</v>
      </c>
      <c r="AQ48" s="466" t="s">
        <v>384</v>
      </c>
      <c r="AR48" s="438" t="s">
        <v>660</v>
      </c>
      <c r="AS48" s="444" t="e">
        <f>VLOOKUP(C48,#REF!,16,0)</f>
        <v>#REF!</v>
      </c>
      <c r="AT48" s="444" t="e">
        <f t="shared" si="0"/>
        <v>#REF!</v>
      </c>
    </row>
    <row r="49" spans="1:46" ht="15.6" hidden="1">
      <c r="A49" s="433">
        <v>45</v>
      </c>
      <c r="B49" s="468" t="s">
        <v>360</v>
      </c>
      <c r="C49" s="447" t="s">
        <v>386</v>
      </c>
      <c r="D49" s="434" t="s">
        <v>319</v>
      </c>
      <c r="E49" s="438" t="s">
        <v>661</v>
      </c>
      <c r="F49" s="438" t="s">
        <v>531</v>
      </c>
      <c r="G49" s="433" t="s">
        <v>661</v>
      </c>
      <c r="H49" s="433" t="s">
        <v>531</v>
      </c>
      <c r="I49" s="417"/>
      <c r="J49" s="417"/>
      <c r="K49" s="433">
        <v>0</v>
      </c>
      <c r="L49" s="417"/>
      <c r="M49" s="417"/>
      <c r="N49" s="433">
        <v>0</v>
      </c>
      <c r="O49" s="433">
        <v>0</v>
      </c>
      <c r="P49" s="433">
        <v>0</v>
      </c>
      <c r="Q49" s="417"/>
      <c r="R49" s="433">
        <v>28</v>
      </c>
      <c r="S49" s="433" t="s">
        <v>531</v>
      </c>
      <c r="T49" s="433">
        <v>0</v>
      </c>
      <c r="U49" s="417"/>
      <c r="V49" s="449"/>
      <c r="W49" s="417"/>
      <c r="X49" s="417"/>
      <c r="Y49" s="417"/>
      <c r="Z49" s="417"/>
      <c r="AA49" s="433">
        <v>0</v>
      </c>
      <c r="AB49" s="433">
        <v>0</v>
      </c>
      <c r="AC49" s="433">
        <v>0</v>
      </c>
      <c r="AD49" s="433">
        <v>500</v>
      </c>
      <c r="AE49" s="433">
        <v>0</v>
      </c>
      <c r="AF49" s="453" t="s">
        <v>388</v>
      </c>
      <c r="AG49" s="433">
        <v>24.405000000000001</v>
      </c>
      <c r="AH49" s="433">
        <v>0</v>
      </c>
      <c r="AI49" s="433" t="s">
        <v>389</v>
      </c>
      <c r="AJ49" s="433">
        <v>0</v>
      </c>
      <c r="AK49" s="433">
        <v>0</v>
      </c>
      <c r="AL49" s="433">
        <v>0</v>
      </c>
      <c r="AM49" s="433">
        <v>0</v>
      </c>
      <c r="AN49" s="433">
        <v>0</v>
      </c>
      <c r="AO49" s="433">
        <v>0</v>
      </c>
      <c r="AP49" s="433">
        <v>0</v>
      </c>
      <c r="AQ49" s="417"/>
      <c r="AR49" s="438" t="s">
        <v>662</v>
      </c>
      <c r="AS49" s="444" t="e">
        <f>VLOOKUP(C49,#REF!,16,0)</f>
        <v>#REF!</v>
      </c>
      <c r="AT49" s="444" t="e">
        <f t="shared" si="0"/>
        <v>#REF!</v>
      </c>
    </row>
    <row r="50" spans="1:46" ht="15.6" hidden="1">
      <c r="A50" s="433">
        <v>46</v>
      </c>
      <c r="B50" s="469" t="s">
        <v>391</v>
      </c>
      <c r="C50" s="435" t="s">
        <v>325</v>
      </c>
      <c r="D50" s="436" t="s">
        <v>167</v>
      </c>
      <c r="E50" s="438" t="s">
        <v>663</v>
      </c>
      <c r="F50" s="438" t="s">
        <v>664</v>
      </c>
      <c r="G50" s="433" t="s">
        <v>663</v>
      </c>
      <c r="H50" s="433" t="s">
        <v>664</v>
      </c>
      <c r="I50" s="417"/>
      <c r="J50" s="417"/>
      <c r="K50" s="433">
        <v>26</v>
      </c>
      <c r="L50" s="417"/>
      <c r="M50" s="417"/>
      <c r="N50" s="433">
        <v>0</v>
      </c>
      <c r="O50" s="433">
        <v>0</v>
      </c>
      <c r="P50" s="433">
        <v>0</v>
      </c>
      <c r="Q50" s="417"/>
      <c r="R50" s="433">
        <v>23</v>
      </c>
      <c r="S50" s="433" t="s">
        <v>531</v>
      </c>
      <c r="T50" s="433">
        <v>0</v>
      </c>
      <c r="U50" s="417"/>
      <c r="V50" s="446" t="s">
        <v>169</v>
      </c>
      <c r="W50" s="417"/>
      <c r="X50" s="417"/>
      <c r="Y50" s="417"/>
      <c r="Z50" s="417"/>
      <c r="AA50" s="433">
        <v>0</v>
      </c>
      <c r="AB50" s="433">
        <v>150</v>
      </c>
      <c r="AC50" s="433">
        <v>0</v>
      </c>
      <c r="AD50" s="433">
        <v>0</v>
      </c>
      <c r="AE50" s="433" t="s">
        <v>392</v>
      </c>
      <c r="AF50" s="453" t="s">
        <v>393</v>
      </c>
      <c r="AG50" s="433">
        <v>0</v>
      </c>
      <c r="AH50" s="433">
        <v>100</v>
      </c>
      <c r="AI50" s="417"/>
      <c r="AJ50" s="433">
        <v>88.5</v>
      </c>
      <c r="AK50" s="433">
        <v>88.5</v>
      </c>
      <c r="AL50" s="433">
        <v>0</v>
      </c>
      <c r="AM50" s="433">
        <v>0</v>
      </c>
      <c r="AN50" s="433">
        <v>0</v>
      </c>
      <c r="AO50" s="433">
        <v>0</v>
      </c>
      <c r="AP50" s="433">
        <v>0</v>
      </c>
      <c r="AQ50" s="417"/>
      <c r="AR50" s="438" t="s">
        <v>636</v>
      </c>
      <c r="AS50" s="444" t="e">
        <f>VLOOKUP(C50,#REF!,16,0)</f>
        <v>#REF!</v>
      </c>
      <c r="AT50" s="444" t="e">
        <f t="shared" si="0"/>
        <v>#REF!</v>
      </c>
    </row>
    <row r="51" spans="1:46" ht="15.6" hidden="1">
      <c r="A51" s="433">
        <v>47</v>
      </c>
      <c r="B51" s="469" t="s">
        <v>391</v>
      </c>
      <c r="C51" s="447" t="s">
        <v>395</v>
      </c>
      <c r="D51" s="448" t="s">
        <v>542</v>
      </c>
      <c r="E51" s="438" t="s">
        <v>665</v>
      </c>
      <c r="F51" s="438" t="s">
        <v>666</v>
      </c>
      <c r="G51" s="433" t="s">
        <v>665</v>
      </c>
      <c r="H51" s="433" t="s">
        <v>666</v>
      </c>
      <c r="I51" s="417"/>
      <c r="J51" s="417"/>
      <c r="K51" s="433">
        <v>25</v>
      </c>
      <c r="L51" s="417"/>
      <c r="M51" s="417"/>
      <c r="N51" s="433">
        <v>0</v>
      </c>
      <c r="O51" s="433">
        <v>0</v>
      </c>
      <c r="P51" s="433">
        <v>0</v>
      </c>
      <c r="Q51" s="417"/>
      <c r="R51" s="433">
        <v>26</v>
      </c>
      <c r="S51" s="433" t="s">
        <v>531</v>
      </c>
      <c r="T51" s="433">
        <v>0</v>
      </c>
      <c r="U51" s="417"/>
      <c r="V51" s="449"/>
      <c r="W51" s="417"/>
      <c r="X51" s="433" t="s">
        <v>371</v>
      </c>
      <c r="Y51" s="417"/>
      <c r="Z51" s="417"/>
      <c r="AA51" s="433">
        <v>0</v>
      </c>
      <c r="AB51" s="433">
        <v>0</v>
      </c>
      <c r="AC51" s="433">
        <v>0</v>
      </c>
      <c r="AD51" s="433">
        <v>500</v>
      </c>
      <c r="AE51" s="433">
        <v>0</v>
      </c>
      <c r="AF51" s="453" t="s">
        <v>398</v>
      </c>
      <c r="AG51" s="433">
        <v>9.6750000000000007</v>
      </c>
      <c r="AH51" s="433">
        <v>0</v>
      </c>
      <c r="AI51" s="417"/>
      <c r="AJ51" s="433">
        <v>134.5</v>
      </c>
      <c r="AK51" s="433">
        <v>88.5</v>
      </c>
      <c r="AL51" s="433">
        <v>0</v>
      </c>
      <c r="AM51" s="433">
        <v>0</v>
      </c>
      <c r="AN51" s="433">
        <v>0</v>
      </c>
      <c r="AO51" s="433">
        <v>46</v>
      </c>
      <c r="AP51" s="433">
        <v>0</v>
      </c>
      <c r="AQ51" s="466" t="s">
        <v>400</v>
      </c>
      <c r="AR51" s="438" t="s">
        <v>667</v>
      </c>
      <c r="AS51" s="444" t="e">
        <f>VLOOKUP(C51,#REF!,16,0)</f>
        <v>#REF!</v>
      </c>
      <c r="AT51" s="444" t="e">
        <f t="shared" si="0"/>
        <v>#REF!</v>
      </c>
    </row>
    <row r="52" spans="1:46" ht="31.2" hidden="1">
      <c r="A52" s="454">
        <v>48</v>
      </c>
      <c r="B52" s="469" t="s">
        <v>391</v>
      </c>
      <c r="C52" s="447" t="s">
        <v>402</v>
      </c>
      <c r="D52" s="434" t="s">
        <v>537</v>
      </c>
      <c r="E52" s="438" t="s">
        <v>668</v>
      </c>
      <c r="F52" s="438" t="s">
        <v>531</v>
      </c>
      <c r="G52" s="433" t="s">
        <v>668</v>
      </c>
      <c r="H52" s="433" t="s">
        <v>531</v>
      </c>
      <c r="I52" s="417"/>
      <c r="J52" s="417"/>
      <c r="K52" s="433">
        <v>7</v>
      </c>
      <c r="L52" s="417"/>
      <c r="M52" s="417"/>
      <c r="N52" s="433">
        <v>0</v>
      </c>
      <c r="O52" s="433">
        <v>0</v>
      </c>
      <c r="P52" s="433">
        <v>0</v>
      </c>
      <c r="Q52" s="417"/>
      <c r="R52" s="433">
        <v>10</v>
      </c>
      <c r="S52" s="433" t="s">
        <v>531</v>
      </c>
      <c r="T52" s="433">
        <v>0</v>
      </c>
      <c r="U52" s="417"/>
      <c r="V52" s="417"/>
      <c r="W52" s="417"/>
      <c r="X52" s="433" t="s">
        <v>380</v>
      </c>
      <c r="Y52" s="417"/>
      <c r="Z52" s="417"/>
      <c r="AA52" s="417"/>
      <c r="AB52" s="433">
        <v>0</v>
      </c>
      <c r="AC52" s="417"/>
      <c r="AD52" s="433">
        <v>233.333</v>
      </c>
      <c r="AE52" s="433">
        <v>0</v>
      </c>
      <c r="AF52" s="433">
        <v>0</v>
      </c>
      <c r="AG52" s="433">
        <v>0</v>
      </c>
      <c r="AH52" s="433">
        <v>0</v>
      </c>
      <c r="AI52" s="417"/>
      <c r="AJ52" s="433">
        <v>500</v>
      </c>
      <c r="AK52" s="433">
        <v>0</v>
      </c>
      <c r="AL52" s="433">
        <v>0</v>
      </c>
      <c r="AM52" s="433">
        <v>0</v>
      </c>
      <c r="AN52" s="433">
        <v>0</v>
      </c>
      <c r="AO52" s="433">
        <v>0</v>
      </c>
      <c r="AP52" s="433">
        <v>500</v>
      </c>
      <c r="AQ52" s="417"/>
      <c r="AR52" s="438" t="s">
        <v>669</v>
      </c>
      <c r="AS52" s="444" t="e">
        <f>VLOOKUP(C52,#REF!,16,0)</f>
        <v>#REF!</v>
      </c>
      <c r="AT52" s="444" t="e">
        <f t="shared" si="0"/>
        <v>#REF!</v>
      </c>
    </row>
    <row r="53" spans="1:46" ht="31.2" hidden="1">
      <c r="A53" s="433">
        <v>49</v>
      </c>
      <c r="B53" s="469" t="s">
        <v>391</v>
      </c>
      <c r="C53" s="435" t="s">
        <v>314</v>
      </c>
      <c r="D53" s="434" t="s">
        <v>286</v>
      </c>
      <c r="E53" s="438" t="s">
        <v>670</v>
      </c>
      <c r="F53" s="438" t="s">
        <v>671</v>
      </c>
      <c r="G53" s="433" t="s">
        <v>670</v>
      </c>
      <c r="H53" s="433" t="s">
        <v>671</v>
      </c>
      <c r="I53" s="417"/>
      <c r="J53" s="417"/>
      <c r="K53" s="433">
        <v>0</v>
      </c>
      <c r="L53" s="417"/>
      <c r="M53" s="417"/>
      <c r="N53" s="433">
        <v>0</v>
      </c>
      <c r="O53" s="433">
        <v>0</v>
      </c>
      <c r="P53" s="433">
        <v>0</v>
      </c>
      <c r="Q53" s="417"/>
      <c r="R53" s="433">
        <v>27</v>
      </c>
      <c r="S53" s="433" t="s">
        <v>531</v>
      </c>
      <c r="T53" s="433">
        <v>0</v>
      </c>
      <c r="U53" s="417"/>
      <c r="V53" s="449"/>
      <c r="W53" s="417"/>
      <c r="X53" s="417"/>
      <c r="Y53" s="417"/>
      <c r="Z53" s="417"/>
      <c r="AA53" s="433">
        <v>0</v>
      </c>
      <c r="AB53" s="433">
        <v>0</v>
      </c>
      <c r="AC53" s="433">
        <v>0</v>
      </c>
      <c r="AD53" s="433" t="s">
        <v>128</v>
      </c>
      <c r="AE53" s="433">
        <v>0</v>
      </c>
      <c r="AF53" s="453" t="s">
        <v>407</v>
      </c>
      <c r="AG53" s="433">
        <v>0</v>
      </c>
      <c r="AH53" s="433">
        <v>140</v>
      </c>
      <c r="AI53" s="417"/>
      <c r="AJ53" s="433">
        <v>614</v>
      </c>
      <c r="AK53" s="433">
        <v>0</v>
      </c>
      <c r="AL53" s="433">
        <v>0</v>
      </c>
      <c r="AM53" s="433">
        <v>0</v>
      </c>
      <c r="AN53" s="433">
        <v>0</v>
      </c>
      <c r="AO53" s="433">
        <v>614</v>
      </c>
      <c r="AP53" s="433">
        <v>0</v>
      </c>
      <c r="AQ53" s="466" t="s">
        <v>409</v>
      </c>
      <c r="AR53" s="438" t="s">
        <v>630</v>
      </c>
      <c r="AS53" s="444" t="e">
        <f>VLOOKUP(C53,#REF!,16,0)</f>
        <v>#REF!</v>
      </c>
      <c r="AT53" s="444" t="e">
        <f t="shared" si="0"/>
        <v>#REF!</v>
      </c>
    </row>
    <row r="54" spans="1:46" ht="15.6" hidden="1">
      <c r="A54" s="433">
        <v>50</v>
      </c>
      <c r="B54" s="469" t="s">
        <v>391</v>
      </c>
      <c r="C54" s="435" t="s">
        <v>217</v>
      </c>
      <c r="D54" s="434" t="s">
        <v>319</v>
      </c>
      <c r="E54" s="438" t="s">
        <v>672</v>
      </c>
      <c r="F54" s="438" t="s">
        <v>531</v>
      </c>
      <c r="G54" s="433" t="s">
        <v>672</v>
      </c>
      <c r="H54" s="433" t="s">
        <v>531</v>
      </c>
      <c r="I54" s="417"/>
      <c r="J54" s="417"/>
      <c r="K54" s="433">
        <v>1</v>
      </c>
      <c r="L54" s="417"/>
      <c r="M54" s="417"/>
      <c r="N54" s="433">
        <v>0</v>
      </c>
      <c r="O54" s="433">
        <v>0</v>
      </c>
      <c r="P54" s="433">
        <v>0</v>
      </c>
      <c r="Q54" s="417"/>
      <c r="R54" s="433">
        <v>4</v>
      </c>
      <c r="S54" s="433" t="s">
        <v>531</v>
      </c>
      <c r="T54" s="433">
        <v>0</v>
      </c>
      <c r="U54" s="417"/>
      <c r="V54" s="449"/>
      <c r="W54" s="417"/>
      <c r="X54" s="417"/>
      <c r="Y54" s="417"/>
      <c r="Z54" s="417"/>
      <c r="AA54" s="417"/>
      <c r="AB54" s="433">
        <v>0</v>
      </c>
      <c r="AC54" s="433">
        <v>0</v>
      </c>
      <c r="AD54" s="417"/>
      <c r="AE54" s="433">
        <v>0</v>
      </c>
      <c r="AF54" s="453">
        <v>0</v>
      </c>
      <c r="AG54" s="433">
        <v>15.362</v>
      </c>
      <c r="AH54" s="433">
        <v>0</v>
      </c>
      <c r="AI54" s="456"/>
      <c r="AJ54" s="433">
        <v>0</v>
      </c>
      <c r="AK54" s="433">
        <v>0</v>
      </c>
      <c r="AL54" s="433">
        <v>0</v>
      </c>
      <c r="AM54" s="433">
        <v>0</v>
      </c>
      <c r="AN54" s="433">
        <v>0</v>
      </c>
      <c r="AO54" s="433">
        <v>0</v>
      </c>
      <c r="AP54" s="433">
        <v>0</v>
      </c>
      <c r="AQ54" s="417"/>
      <c r="AR54" s="438">
        <v>24</v>
      </c>
      <c r="AS54" s="444" t="e">
        <f>VLOOKUP(C54,#REF!,16,0)</f>
        <v>#REF!</v>
      </c>
      <c r="AT54" s="444" t="e">
        <f t="shared" si="0"/>
        <v>#REF!</v>
      </c>
    </row>
    <row r="55" spans="1:46" ht="15.6" hidden="1">
      <c r="A55" s="433">
        <v>51</v>
      </c>
      <c r="B55" s="469" t="s">
        <v>391</v>
      </c>
      <c r="C55" s="447" t="s">
        <v>411</v>
      </c>
      <c r="D55" s="434" t="s">
        <v>319</v>
      </c>
      <c r="E55" s="438" t="s">
        <v>673</v>
      </c>
      <c r="F55" s="438" t="s">
        <v>674</v>
      </c>
      <c r="G55" s="433" t="s">
        <v>673</v>
      </c>
      <c r="H55" s="433" t="s">
        <v>674</v>
      </c>
      <c r="I55" s="417"/>
      <c r="J55" s="417"/>
      <c r="K55" s="433">
        <v>1</v>
      </c>
      <c r="L55" s="417"/>
      <c r="M55" s="417"/>
      <c r="N55" s="433">
        <v>0</v>
      </c>
      <c r="O55" s="433">
        <v>0</v>
      </c>
      <c r="P55" s="433">
        <v>0</v>
      </c>
      <c r="Q55" s="417"/>
      <c r="R55" s="433">
        <v>27</v>
      </c>
      <c r="S55" s="433" t="s">
        <v>531</v>
      </c>
      <c r="T55" s="433">
        <v>0</v>
      </c>
      <c r="U55" s="417"/>
      <c r="V55" s="449"/>
      <c r="W55" s="417"/>
      <c r="X55" s="456"/>
      <c r="Y55" s="417"/>
      <c r="Z55" s="417"/>
      <c r="AA55" s="433">
        <v>0</v>
      </c>
      <c r="AB55" s="433">
        <v>0</v>
      </c>
      <c r="AC55" s="433">
        <v>0</v>
      </c>
      <c r="AD55" s="417"/>
      <c r="AE55" s="433">
        <v>0</v>
      </c>
      <c r="AF55" s="453" t="s">
        <v>414</v>
      </c>
      <c r="AG55" s="433">
        <v>223.268</v>
      </c>
      <c r="AH55" s="433">
        <v>0</v>
      </c>
      <c r="AI55" s="417"/>
      <c r="AJ55" s="433">
        <v>76.900000000000006</v>
      </c>
      <c r="AK55" s="433">
        <v>0</v>
      </c>
      <c r="AL55" s="433">
        <v>0</v>
      </c>
      <c r="AM55" s="433">
        <v>0</v>
      </c>
      <c r="AN55" s="433">
        <v>0</v>
      </c>
      <c r="AO55" s="433">
        <v>76.900000000000006</v>
      </c>
      <c r="AP55" s="433">
        <v>0</v>
      </c>
      <c r="AQ55" s="466" t="s">
        <v>416</v>
      </c>
      <c r="AR55" s="438" t="s">
        <v>533</v>
      </c>
      <c r="AS55" s="444" t="e">
        <f>VLOOKUP(C55,#REF!,16,0)</f>
        <v>#REF!</v>
      </c>
      <c r="AT55" s="444" t="e">
        <f t="shared" si="0"/>
        <v>#REF!</v>
      </c>
    </row>
    <row r="56" spans="1:46" ht="15.75" hidden="1" customHeight="1">
      <c r="A56" s="433">
        <v>52</v>
      </c>
      <c r="B56" s="470" t="s">
        <v>234</v>
      </c>
      <c r="C56" s="435" t="s">
        <v>117</v>
      </c>
      <c r="D56" s="436" t="s">
        <v>167</v>
      </c>
      <c r="E56" s="438" t="s">
        <v>675</v>
      </c>
      <c r="F56" s="438" t="s">
        <v>676</v>
      </c>
      <c r="G56" s="433" t="s">
        <v>675</v>
      </c>
      <c r="H56" s="433" t="s">
        <v>676</v>
      </c>
      <c r="I56" s="417"/>
      <c r="J56" s="417"/>
      <c r="K56" s="433">
        <v>0</v>
      </c>
      <c r="L56" s="417"/>
      <c r="M56" s="417"/>
      <c r="N56" s="433">
        <v>0</v>
      </c>
      <c r="O56" s="433">
        <v>0</v>
      </c>
      <c r="P56" s="433">
        <v>0</v>
      </c>
      <c r="Q56" s="417"/>
      <c r="R56" s="433">
        <v>28</v>
      </c>
      <c r="S56" s="433" t="s">
        <v>531</v>
      </c>
      <c r="T56" s="433">
        <v>0</v>
      </c>
      <c r="U56" s="417"/>
      <c r="V56" s="446" t="s">
        <v>127</v>
      </c>
      <c r="W56" s="417"/>
      <c r="X56" s="417"/>
      <c r="Y56" s="417"/>
      <c r="Z56" s="417"/>
      <c r="AA56" s="433">
        <v>45</v>
      </c>
      <c r="AB56" s="433">
        <v>0</v>
      </c>
      <c r="AC56" s="433">
        <v>0</v>
      </c>
      <c r="AD56" s="456"/>
      <c r="AE56" s="433">
        <v>0</v>
      </c>
      <c r="AF56" s="453" t="s">
        <v>235</v>
      </c>
      <c r="AG56" s="433">
        <v>0</v>
      </c>
      <c r="AH56" s="433">
        <v>60</v>
      </c>
      <c r="AI56" s="417"/>
      <c r="AJ56" s="433">
        <v>0</v>
      </c>
      <c r="AK56" s="433">
        <v>0</v>
      </c>
      <c r="AL56" s="433">
        <v>0</v>
      </c>
      <c r="AM56" s="433">
        <v>0</v>
      </c>
      <c r="AN56" s="433">
        <v>0</v>
      </c>
      <c r="AO56" s="433">
        <v>0</v>
      </c>
      <c r="AP56" s="433">
        <v>0</v>
      </c>
      <c r="AQ56" s="417"/>
      <c r="AR56" s="438" t="s">
        <v>533</v>
      </c>
      <c r="AS56" s="444" t="e">
        <f>VLOOKUP(C56,#REF!,16,0)</f>
        <v>#REF!</v>
      </c>
      <c r="AT56" s="444" t="e">
        <f t="shared" si="0"/>
        <v>#REF!</v>
      </c>
    </row>
    <row r="57" spans="1:46" ht="15.75" hidden="1" customHeight="1">
      <c r="A57" s="433">
        <v>53</v>
      </c>
      <c r="B57" s="470" t="s">
        <v>234</v>
      </c>
      <c r="C57" s="435" t="s">
        <v>124</v>
      </c>
      <c r="D57" s="445" t="s">
        <v>125</v>
      </c>
      <c r="E57" s="438" t="s">
        <v>677</v>
      </c>
      <c r="F57" s="438" t="s">
        <v>531</v>
      </c>
      <c r="G57" s="433" t="s">
        <v>677</v>
      </c>
      <c r="H57" s="433" t="s">
        <v>531</v>
      </c>
      <c r="I57" s="417"/>
      <c r="J57" s="417"/>
      <c r="K57" s="433">
        <v>30</v>
      </c>
      <c r="L57" s="417"/>
      <c r="M57" s="417"/>
      <c r="N57" s="433">
        <v>0</v>
      </c>
      <c r="O57" s="433">
        <v>0</v>
      </c>
      <c r="P57" s="433">
        <v>0</v>
      </c>
      <c r="Q57" s="417"/>
      <c r="R57" s="433">
        <v>1</v>
      </c>
      <c r="S57" s="433" t="s">
        <v>531</v>
      </c>
      <c r="T57" s="433">
        <v>0</v>
      </c>
      <c r="U57" s="417"/>
      <c r="V57" s="440"/>
      <c r="W57" s="417"/>
      <c r="X57" s="417"/>
      <c r="Y57" s="417"/>
      <c r="Z57" s="417"/>
      <c r="AA57" s="417"/>
      <c r="AB57" s="433">
        <v>0</v>
      </c>
      <c r="AC57" s="433">
        <v>0</v>
      </c>
      <c r="AD57" s="417"/>
      <c r="AE57" s="433">
        <v>0</v>
      </c>
      <c r="AF57" s="453">
        <v>0</v>
      </c>
      <c r="AG57" s="433">
        <v>6.601</v>
      </c>
      <c r="AH57" s="433">
        <v>0</v>
      </c>
      <c r="AI57" s="417"/>
      <c r="AJ57" s="433">
        <v>0</v>
      </c>
      <c r="AK57" s="433">
        <v>0</v>
      </c>
      <c r="AL57" s="433">
        <v>0</v>
      </c>
      <c r="AM57" s="433">
        <v>0</v>
      </c>
      <c r="AN57" s="433">
        <v>0</v>
      </c>
      <c r="AO57" s="433">
        <v>0</v>
      </c>
      <c r="AP57" s="433">
        <v>0</v>
      </c>
      <c r="AQ57" s="417"/>
      <c r="AR57" s="438" t="s">
        <v>536</v>
      </c>
      <c r="AS57" s="444" t="e">
        <f>VLOOKUP(C57,#REF!,16,0)</f>
        <v>#REF!</v>
      </c>
      <c r="AT57" s="444" t="e">
        <f t="shared" si="0"/>
        <v>#REF!</v>
      </c>
    </row>
    <row r="58" spans="1:46" ht="15.75" hidden="1" customHeight="1">
      <c r="A58" s="433">
        <v>54</v>
      </c>
      <c r="B58" s="470" t="s">
        <v>234</v>
      </c>
      <c r="C58" s="447" t="s">
        <v>237</v>
      </c>
      <c r="D58" s="434" t="s">
        <v>537</v>
      </c>
      <c r="E58" s="438" t="s">
        <v>678</v>
      </c>
      <c r="F58" s="438" t="s">
        <v>679</v>
      </c>
      <c r="G58" s="433" t="s">
        <v>680</v>
      </c>
      <c r="H58" s="433" t="s">
        <v>679</v>
      </c>
      <c r="I58" s="433">
        <v>16</v>
      </c>
      <c r="J58" s="417"/>
      <c r="K58" s="433">
        <v>27</v>
      </c>
      <c r="L58" s="417"/>
      <c r="M58" s="417"/>
      <c r="N58" s="433">
        <v>0</v>
      </c>
      <c r="O58" s="433">
        <v>0</v>
      </c>
      <c r="P58" s="433">
        <v>0</v>
      </c>
      <c r="Q58" s="417"/>
      <c r="R58" s="433">
        <v>30</v>
      </c>
      <c r="S58" s="433" t="s">
        <v>531</v>
      </c>
      <c r="T58" s="433">
        <v>0</v>
      </c>
      <c r="U58" s="417"/>
      <c r="V58" s="449"/>
      <c r="W58" s="417"/>
      <c r="X58" s="433" t="s">
        <v>127</v>
      </c>
      <c r="Y58" s="417"/>
      <c r="Z58" s="417"/>
      <c r="AA58" s="433">
        <v>0</v>
      </c>
      <c r="AB58" s="433">
        <v>0</v>
      </c>
      <c r="AC58" s="433">
        <v>0</v>
      </c>
      <c r="AD58" s="433" t="s">
        <v>241</v>
      </c>
      <c r="AE58" s="433">
        <v>0</v>
      </c>
      <c r="AF58" s="453">
        <v>846.9</v>
      </c>
      <c r="AG58" s="433">
        <v>955</v>
      </c>
      <c r="AH58" s="433">
        <v>0</v>
      </c>
      <c r="AI58" s="417"/>
      <c r="AJ58" s="433">
        <v>500</v>
      </c>
      <c r="AK58" s="433">
        <v>0</v>
      </c>
      <c r="AL58" s="433">
        <v>0</v>
      </c>
      <c r="AM58" s="433">
        <v>0</v>
      </c>
      <c r="AN58" s="433">
        <v>0</v>
      </c>
      <c r="AO58" s="433">
        <v>0</v>
      </c>
      <c r="AP58" s="433">
        <v>500</v>
      </c>
      <c r="AQ58" s="466" t="s">
        <v>233</v>
      </c>
      <c r="AR58" s="438" t="s">
        <v>681</v>
      </c>
      <c r="AS58" s="444" t="e">
        <f>VLOOKUP(C58,#REF!,16,0)</f>
        <v>#REF!</v>
      </c>
      <c r="AT58" s="444" t="e">
        <f t="shared" si="0"/>
        <v>#REF!</v>
      </c>
    </row>
    <row r="59" spans="1:46" ht="15.75" hidden="1" customHeight="1">
      <c r="A59" s="433">
        <v>55</v>
      </c>
      <c r="B59" s="470" t="s">
        <v>234</v>
      </c>
      <c r="C59" s="447" t="s">
        <v>244</v>
      </c>
      <c r="D59" s="434" t="s">
        <v>537</v>
      </c>
      <c r="E59" s="438" t="s">
        <v>682</v>
      </c>
      <c r="F59" s="438" t="s">
        <v>683</v>
      </c>
      <c r="G59" s="433" t="s">
        <v>682</v>
      </c>
      <c r="H59" s="433" t="s">
        <v>683</v>
      </c>
      <c r="I59" s="417"/>
      <c r="J59" s="417"/>
      <c r="K59" s="433">
        <v>0</v>
      </c>
      <c r="L59" s="417"/>
      <c r="M59" s="417"/>
      <c r="N59" s="433">
        <v>0</v>
      </c>
      <c r="O59" s="433">
        <v>0</v>
      </c>
      <c r="P59" s="433">
        <v>0</v>
      </c>
      <c r="Q59" s="417"/>
      <c r="R59" s="433">
        <v>27</v>
      </c>
      <c r="S59" s="433" t="s">
        <v>531</v>
      </c>
      <c r="T59" s="433">
        <v>0</v>
      </c>
      <c r="U59" s="417"/>
      <c r="V59" s="449"/>
      <c r="W59" s="417"/>
      <c r="X59" s="433" t="s">
        <v>137</v>
      </c>
      <c r="Y59" s="417"/>
      <c r="Z59" s="417"/>
      <c r="AA59" s="433">
        <v>0</v>
      </c>
      <c r="AB59" s="433">
        <v>0</v>
      </c>
      <c r="AC59" s="433">
        <v>0</v>
      </c>
      <c r="AD59" s="433" t="s">
        <v>169</v>
      </c>
      <c r="AE59" s="433">
        <v>0</v>
      </c>
      <c r="AF59" s="453" t="s">
        <v>247</v>
      </c>
      <c r="AG59" s="433">
        <v>0</v>
      </c>
      <c r="AH59" s="433">
        <v>20</v>
      </c>
      <c r="AI59" s="417"/>
      <c r="AJ59" s="433">
        <v>100</v>
      </c>
      <c r="AK59" s="433">
        <v>0</v>
      </c>
      <c r="AL59" s="433">
        <v>0</v>
      </c>
      <c r="AM59" s="433">
        <v>100</v>
      </c>
      <c r="AN59" s="433">
        <v>0</v>
      </c>
      <c r="AO59" s="433">
        <v>0</v>
      </c>
      <c r="AP59" s="433">
        <v>0</v>
      </c>
      <c r="AQ59" s="466" t="s">
        <v>249</v>
      </c>
      <c r="AR59" s="438" t="s">
        <v>684</v>
      </c>
      <c r="AS59" s="444" t="e">
        <f>VLOOKUP(C59,#REF!,16,0)</f>
        <v>#REF!</v>
      </c>
      <c r="AT59" s="444" t="e">
        <f t="shared" si="0"/>
        <v>#REF!</v>
      </c>
    </row>
    <row r="60" spans="1:46" ht="15.75" hidden="1" customHeight="1">
      <c r="A60" s="433">
        <v>56</v>
      </c>
      <c r="B60" s="470" t="s">
        <v>234</v>
      </c>
      <c r="C60" s="435" t="s">
        <v>191</v>
      </c>
      <c r="D60" s="434" t="s">
        <v>319</v>
      </c>
      <c r="E60" s="438" t="s">
        <v>685</v>
      </c>
      <c r="F60" s="438" t="s">
        <v>686</v>
      </c>
      <c r="G60" s="433" t="s">
        <v>685</v>
      </c>
      <c r="H60" s="433" t="s">
        <v>686</v>
      </c>
      <c r="I60" s="417"/>
      <c r="J60" s="417"/>
      <c r="K60" s="433">
        <v>0</v>
      </c>
      <c r="L60" s="417"/>
      <c r="M60" s="417"/>
      <c r="N60" s="433">
        <v>0</v>
      </c>
      <c r="O60" s="433">
        <v>0</v>
      </c>
      <c r="P60" s="433">
        <v>0</v>
      </c>
      <c r="Q60" s="417"/>
      <c r="R60" s="433">
        <v>20</v>
      </c>
      <c r="S60" s="433" t="s">
        <v>531</v>
      </c>
      <c r="T60" s="433">
        <v>0</v>
      </c>
      <c r="U60" s="417"/>
      <c r="V60" s="449"/>
      <c r="W60" s="417"/>
      <c r="X60" s="417"/>
      <c r="Y60" s="417"/>
      <c r="Z60" s="417"/>
      <c r="AA60" s="433">
        <v>0</v>
      </c>
      <c r="AB60" s="433">
        <v>0</v>
      </c>
      <c r="AC60" s="433">
        <v>0</v>
      </c>
      <c r="AD60" s="417"/>
      <c r="AE60" s="433">
        <v>955.68200000000002</v>
      </c>
      <c r="AF60" s="453" t="s">
        <v>250</v>
      </c>
      <c r="AG60" s="433">
        <v>0</v>
      </c>
      <c r="AH60" s="433">
        <v>40</v>
      </c>
      <c r="AI60" s="417"/>
      <c r="AJ60" s="433">
        <v>123</v>
      </c>
      <c r="AK60" s="433">
        <v>0</v>
      </c>
      <c r="AL60" s="433">
        <v>0</v>
      </c>
      <c r="AM60" s="433">
        <v>100</v>
      </c>
      <c r="AN60" s="433">
        <v>0</v>
      </c>
      <c r="AO60" s="433">
        <v>23</v>
      </c>
      <c r="AP60" s="433">
        <v>0</v>
      </c>
      <c r="AQ60" s="466" t="s">
        <v>252</v>
      </c>
      <c r="AR60" s="438" t="s">
        <v>571</v>
      </c>
      <c r="AS60" s="444" t="e">
        <f>VLOOKUP(C60,#REF!,16,0)</f>
        <v>#REF!</v>
      </c>
      <c r="AT60" s="444" t="e">
        <f t="shared" si="0"/>
        <v>#REF!</v>
      </c>
    </row>
    <row r="61" spans="1:46" ht="15.75" hidden="1" customHeight="1">
      <c r="A61" s="433">
        <v>57</v>
      </c>
      <c r="B61" s="470" t="s">
        <v>234</v>
      </c>
      <c r="C61" s="435" t="s">
        <v>254</v>
      </c>
      <c r="D61" s="434" t="s">
        <v>286</v>
      </c>
      <c r="E61" s="438" t="s">
        <v>687</v>
      </c>
      <c r="F61" s="438" t="s">
        <v>531</v>
      </c>
      <c r="G61" s="433" t="s">
        <v>687</v>
      </c>
      <c r="H61" s="433" t="s">
        <v>531</v>
      </c>
      <c r="I61" s="417"/>
      <c r="J61" s="417"/>
      <c r="K61" s="433">
        <v>0</v>
      </c>
      <c r="L61" s="417"/>
      <c r="M61" s="417"/>
      <c r="N61" s="433">
        <v>0</v>
      </c>
      <c r="O61" s="433">
        <v>0</v>
      </c>
      <c r="P61" s="433">
        <v>0</v>
      </c>
      <c r="Q61" s="417"/>
      <c r="R61" s="433">
        <v>1</v>
      </c>
      <c r="S61" s="433" t="s">
        <v>531</v>
      </c>
      <c r="T61" s="433">
        <v>0</v>
      </c>
      <c r="U61" s="417"/>
      <c r="V61" s="449"/>
      <c r="W61" s="417"/>
      <c r="X61" s="417"/>
      <c r="Y61" s="417"/>
      <c r="Z61" s="417"/>
      <c r="AA61" s="417"/>
      <c r="AB61" s="433">
        <v>0</v>
      </c>
      <c r="AC61" s="433">
        <v>0</v>
      </c>
      <c r="AD61" s="417"/>
      <c r="AE61" s="433">
        <v>0</v>
      </c>
      <c r="AF61" s="453">
        <v>0</v>
      </c>
      <c r="AG61" s="433">
        <v>35.008000000000003</v>
      </c>
      <c r="AH61" s="433">
        <v>0</v>
      </c>
      <c r="AI61" s="417"/>
      <c r="AJ61" s="433">
        <v>0</v>
      </c>
      <c r="AK61" s="433">
        <v>0</v>
      </c>
      <c r="AL61" s="433">
        <v>0</v>
      </c>
      <c r="AM61" s="433">
        <v>0</v>
      </c>
      <c r="AN61" s="433">
        <v>0</v>
      </c>
      <c r="AO61" s="433">
        <v>0</v>
      </c>
      <c r="AP61" s="433">
        <v>0</v>
      </c>
      <c r="AQ61" s="417"/>
      <c r="AR61" s="438" t="s">
        <v>616</v>
      </c>
      <c r="AS61" s="444" t="e">
        <f>VLOOKUP(C61,#REF!,16,0)</f>
        <v>#REF!</v>
      </c>
      <c r="AT61" s="444" t="e">
        <f t="shared" si="0"/>
        <v>#REF!</v>
      </c>
    </row>
    <row r="62" spans="1:46" ht="15.75" hidden="1" customHeight="1">
      <c r="A62" s="433">
        <v>58</v>
      </c>
      <c r="B62" s="470" t="s">
        <v>234</v>
      </c>
      <c r="C62" s="435" t="s">
        <v>152</v>
      </c>
      <c r="D62" s="434" t="s">
        <v>319</v>
      </c>
      <c r="E62" s="438" t="s">
        <v>688</v>
      </c>
      <c r="F62" s="438" t="s">
        <v>531</v>
      </c>
      <c r="G62" s="433" t="s">
        <v>688</v>
      </c>
      <c r="H62" s="433" t="s">
        <v>531</v>
      </c>
      <c r="I62" s="417"/>
      <c r="J62" s="417"/>
      <c r="K62" s="433">
        <v>2</v>
      </c>
      <c r="L62" s="417"/>
      <c r="M62" s="417"/>
      <c r="N62" s="433">
        <v>0</v>
      </c>
      <c r="O62" s="433">
        <v>0</v>
      </c>
      <c r="P62" s="433">
        <v>0</v>
      </c>
      <c r="Q62" s="417"/>
      <c r="R62" s="433">
        <v>1</v>
      </c>
      <c r="S62" s="433" t="s">
        <v>531</v>
      </c>
      <c r="T62" s="433">
        <v>0</v>
      </c>
      <c r="U62" s="417"/>
      <c r="V62" s="417"/>
      <c r="W62" s="417"/>
      <c r="X62" s="417"/>
      <c r="Y62" s="417"/>
      <c r="Z62" s="417"/>
      <c r="AA62" s="417"/>
      <c r="AB62" s="433">
        <v>0</v>
      </c>
      <c r="AC62" s="433">
        <v>0</v>
      </c>
      <c r="AD62" s="417"/>
      <c r="AE62" s="433">
        <v>0</v>
      </c>
      <c r="AF62" s="453">
        <v>0</v>
      </c>
      <c r="AG62" s="433">
        <v>18.3</v>
      </c>
      <c r="AH62" s="433">
        <v>0</v>
      </c>
      <c r="AI62" s="417"/>
      <c r="AJ62" s="433">
        <v>0</v>
      </c>
      <c r="AK62" s="433">
        <v>0</v>
      </c>
      <c r="AL62" s="433">
        <v>0</v>
      </c>
      <c r="AM62" s="433">
        <v>0</v>
      </c>
      <c r="AN62" s="433">
        <v>0</v>
      </c>
      <c r="AO62" s="433">
        <v>0</v>
      </c>
      <c r="AP62" s="433">
        <v>0</v>
      </c>
      <c r="AQ62" s="417"/>
      <c r="AR62" s="438" t="s">
        <v>551</v>
      </c>
      <c r="AS62" s="444" t="e">
        <f>VLOOKUP(C62,#REF!,16,0)</f>
        <v>#REF!</v>
      </c>
      <c r="AT62" s="444" t="e">
        <f t="shared" si="0"/>
        <v>#REF!</v>
      </c>
    </row>
    <row r="63" spans="1:46" ht="15.75" hidden="1" customHeight="1">
      <c r="A63" s="433">
        <v>59</v>
      </c>
      <c r="B63" s="470" t="s">
        <v>234</v>
      </c>
      <c r="C63" s="447" t="s">
        <v>258</v>
      </c>
      <c r="D63" s="467" t="s">
        <v>259</v>
      </c>
      <c r="E63" s="438" t="s">
        <v>689</v>
      </c>
      <c r="F63" s="438" t="s">
        <v>690</v>
      </c>
      <c r="G63" s="433" t="s">
        <v>691</v>
      </c>
      <c r="H63" s="433" t="s">
        <v>690</v>
      </c>
      <c r="I63" s="433">
        <v>8</v>
      </c>
      <c r="J63" s="417"/>
      <c r="K63" s="433">
        <v>6</v>
      </c>
      <c r="L63" s="417"/>
      <c r="M63" s="417"/>
      <c r="N63" s="433">
        <v>0</v>
      </c>
      <c r="O63" s="433">
        <v>0</v>
      </c>
      <c r="P63" s="433">
        <v>0</v>
      </c>
      <c r="Q63" s="417"/>
      <c r="R63" s="433">
        <v>29</v>
      </c>
      <c r="S63" s="433" t="s">
        <v>531</v>
      </c>
      <c r="T63" s="433">
        <v>0</v>
      </c>
      <c r="U63" s="417"/>
      <c r="V63" s="417"/>
      <c r="W63" s="417"/>
      <c r="X63" s="417"/>
      <c r="Y63" s="417"/>
      <c r="Z63" s="417"/>
      <c r="AA63" s="433">
        <v>0</v>
      </c>
      <c r="AB63" s="433">
        <v>0</v>
      </c>
      <c r="AC63" s="433">
        <v>0</v>
      </c>
      <c r="AD63" s="417"/>
      <c r="AE63" s="433">
        <v>0</v>
      </c>
      <c r="AF63" s="453">
        <v>0</v>
      </c>
      <c r="AG63" s="433">
        <v>0</v>
      </c>
      <c r="AH63" s="433">
        <v>0</v>
      </c>
      <c r="AI63" s="417"/>
      <c r="AJ63" s="433">
        <v>0</v>
      </c>
      <c r="AK63" s="433">
        <v>0</v>
      </c>
      <c r="AL63" s="433">
        <v>0</v>
      </c>
      <c r="AM63" s="433">
        <v>0</v>
      </c>
      <c r="AN63" s="433">
        <v>0</v>
      </c>
      <c r="AO63" s="433">
        <v>0</v>
      </c>
      <c r="AP63" s="433">
        <v>0</v>
      </c>
      <c r="AQ63" s="417"/>
      <c r="AR63" s="438" t="s">
        <v>692</v>
      </c>
      <c r="AS63" s="444" t="e">
        <f>VLOOKUP(C63,#REF!,16,0)</f>
        <v>#REF!</v>
      </c>
      <c r="AT63" s="444" t="e">
        <f t="shared" si="0"/>
        <v>#REF!</v>
      </c>
    </row>
    <row r="64" spans="1:46" ht="27.75" hidden="1" customHeight="1">
      <c r="A64" s="433">
        <v>60</v>
      </c>
      <c r="B64" s="445" t="s">
        <v>419</v>
      </c>
      <c r="C64" s="447" t="s">
        <v>418</v>
      </c>
      <c r="D64" s="436" t="s">
        <v>167</v>
      </c>
      <c r="E64" s="438" t="s">
        <v>693</v>
      </c>
      <c r="F64" s="438" t="s">
        <v>694</v>
      </c>
      <c r="G64" s="433" t="s">
        <v>695</v>
      </c>
      <c r="H64" s="433" t="s">
        <v>694</v>
      </c>
      <c r="I64" s="417"/>
      <c r="J64" s="417"/>
      <c r="K64" s="433">
        <v>31</v>
      </c>
      <c r="L64" s="417"/>
      <c r="M64" s="417"/>
      <c r="N64" s="433">
        <v>0</v>
      </c>
      <c r="O64" s="433">
        <v>0</v>
      </c>
      <c r="P64" s="433">
        <v>0</v>
      </c>
      <c r="Q64" s="417"/>
      <c r="R64" s="433">
        <v>23</v>
      </c>
      <c r="S64" s="433" t="s">
        <v>586</v>
      </c>
      <c r="T64" s="433">
        <v>0</v>
      </c>
      <c r="U64" s="417"/>
      <c r="V64" s="446" t="s">
        <v>169</v>
      </c>
      <c r="W64" s="417"/>
      <c r="X64" s="417"/>
      <c r="Y64" s="417"/>
      <c r="Z64" s="417"/>
      <c r="AA64" s="417"/>
      <c r="AB64" s="433">
        <v>0</v>
      </c>
      <c r="AC64" s="433">
        <v>0</v>
      </c>
      <c r="AD64" s="433">
        <v>0</v>
      </c>
      <c r="AE64" s="433" t="s">
        <v>422</v>
      </c>
      <c r="AF64" s="453">
        <v>472.75</v>
      </c>
      <c r="AG64" s="433">
        <v>14.635999999999999</v>
      </c>
      <c r="AH64" s="433">
        <v>0</v>
      </c>
      <c r="AI64" s="417"/>
      <c r="AJ64" s="433">
        <v>296.05200000000002</v>
      </c>
      <c r="AK64" s="433">
        <v>0</v>
      </c>
      <c r="AL64" s="433">
        <v>0</v>
      </c>
      <c r="AM64" s="433">
        <v>0</v>
      </c>
      <c r="AN64" s="433">
        <v>0</v>
      </c>
      <c r="AO64" s="433">
        <v>296.05200000000002</v>
      </c>
      <c r="AP64" s="433">
        <v>0</v>
      </c>
      <c r="AQ64" s="466" t="s">
        <v>424</v>
      </c>
      <c r="AR64" s="438" t="s">
        <v>696</v>
      </c>
      <c r="AS64" s="444" t="e">
        <f>VLOOKUP(C64,#REF!,16,0)</f>
        <v>#REF!</v>
      </c>
      <c r="AT64" s="444" t="e">
        <f t="shared" si="0"/>
        <v>#REF!</v>
      </c>
    </row>
    <row r="65" spans="1:46" ht="27.75" hidden="1" customHeight="1">
      <c r="A65" s="433">
        <v>61</v>
      </c>
      <c r="B65" s="445" t="s">
        <v>419</v>
      </c>
      <c r="C65" s="447" t="s">
        <v>426</v>
      </c>
      <c r="D65" s="448" t="s">
        <v>542</v>
      </c>
      <c r="E65" s="438" t="s">
        <v>697</v>
      </c>
      <c r="F65" s="438" t="s">
        <v>698</v>
      </c>
      <c r="G65" s="433" t="s">
        <v>531</v>
      </c>
      <c r="H65" s="433" t="s">
        <v>698</v>
      </c>
      <c r="I65" s="433">
        <v>16</v>
      </c>
      <c r="J65" s="417"/>
      <c r="K65" s="433">
        <v>6</v>
      </c>
      <c r="L65" s="417"/>
      <c r="M65" s="417"/>
      <c r="N65" s="433">
        <v>0</v>
      </c>
      <c r="O65" s="433">
        <v>0</v>
      </c>
      <c r="P65" s="433">
        <v>0</v>
      </c>
      <c r="Q65" s="417"/>
      <c r="R65" s="433">
        <v>31</v>
      </c>
      <c r="S65" s="433" t="s">
        <v>586</v>
      </c>
      <c r="T65" s="433">
        <v>0</v>
      </c>
      <c r="U65" s="417"/>
      <c r="V65" s="449"/>
      <c r="W65" s="417"/>
      <c r="X65" s="433" t="s">
        <v>127</v>
      </c>
      <c r="Y65" s="417"/>
      <c r="Z65" s="417"/>
      <c r="AA65" s="433">
        <v>324</v>
      </c>
      <c r="AB65" s="433">
        <v>0</v>
      </c>
      <c r="AC65" s="433">
        <v>0</v>
      </c>
      <c r="AD65" s="433" t="s">
        <v>429</v>
      </c>
      <c r="AE65" s="433">
        <v>0</v>
      </c>
      <c r="AF65" s="453" t="s">
        <v>430</v>
      </c>
      <c r="AG65" s="433">
        <v>36.875999999999998</v>
      </c>
      <c r="AH65" s="433">
        <v>0</v>
      </c>
      <c r="AI65" s="417"/>
      <c r="AJ65" s="433">
        <v>617.01599999999996</v>
      </c>
      <c r="AK65" s="433">
        <v>0</v>
      </c>
      <c r="AL65" s="433">
        <v>0</v>
      </c>
      <c r="AM65" s="433">
        <v>0</v>
      </c>
      <c r="AN65" s="433">
        <v>0</v>
      </c>
      <c r="AO65" s="433">
        <v>617.01599999999996</v>
      </c>
      <c r="AP65" s="433">
        <v>0</v>
      </c>
      <c r="AQ65" s="466" t="s">
        <v>432</v>
      </c>
      <c r="AR65" s="438" t="s">
        <v>579</v>
      </c>
      <c r="AS65" s="444" t="e">
        <f>VLOOKUP(C65,#REF!,16,0)</f>
        <v>#REF!</v>
      </c>
      <c r="AT65" s="444" t="e">
        <f t="shared" si="0"/>
        <v>#REF!</v>
      </c>
    </row>
    <row r="66" spans="1:46" ht="27.75" hidden="1" customHeight="1">
      <c r="A66" s="433">
        <v>62</v>
      </c>
      <c r="B66" s="445" t="s">
        <v>419</v>
      </c>
      <c r="C66" s="447" t="s">
        <v>434</v>
      </c>
      <c r="D66" s="434" t="s">
        <v>319</v>
      </c>
      <c r="E66" s="438" t="s">
        <v>699</v>
      </c>
      <c r="F66" s="438" t="s">
        <v>700</v>
      </c>
      <c r="G66" s="433" t="s">
        <v>701</v>
      </c>
      <c r="H66" s="433" t="s">
        <v>700</v>
      </c>
      <c r="I66" s="417"/>
      <c r="J66" s="417"/>
      <c r="K66" s="433">
        <v>22</v>
      </c>
      <c r="L66" s="417"/>
      <c r="M66" s="417"/>
      <c r="N66" s="433">
        <v>0</v>
      </c>
      <c r="O66" s="433">
        <v>0</v>
      </c>
      <c r="P66" s="433">
        <v>0</v>
      </c>
      <c r="Q66" s="417"/>
      <c r="R66" s="433">
        <v>28</v>
      </c>
      <c r="S66" s="433" t="s">
        <v>586</v>
      </c>
      <c r="T66" s="433">
        <v>0</v>
      </c>
      <c r="U66" s="417"/>
      <c r="V66" s="449"/>
      <c r="W66" s="417"/>
      <c r="X66" s="417"/>
      <c r="Y66" s="417"/>
      <c r="Z66" s="417"/>
      <c r="AA66" s="417"/>
      <c r="AB66" s="433">
        <v>0</v>
      </c>
      <c r="AC66" s="433">
        <v>0</v>
      </c>
      <c r="AD66" s="433" t="s">
        <v>438</v>
      </c>
      <c r="AE66" s="433">
        <v>0</v>
      </c>
      <c r="AF66" s="453" t="s">
        <v>439</v>
      </c>
      <c r="AG66" s="433">
        <v>124.767</v>
      </c>
      <c r="AH66" s="433">
        <v>0</v>
      </c>
      <c r="AI66" s="417"/>
      <c r="AJ66" s="433">
        <v>778.51099999999997</v>
      </c>
      <c r="AK66" s="433">
        <v>0</v>
      </c>
      <c r="AL66" s="433">
        <v>0</v>
      </c>
      <c r="AM66" s="433">
        <v>0</v>
      </c>
      <c r="AN66" s="433">
        <v>0</v>
      </c>
      <c r="AO66" s="433">
        <v>778.51099999999997</v>
      </c>
      <c r="AP66" s="433">
        <v>0</v>
      </c>
      <c r="AQ66" s="466" t="s">
        <v>441</v>
      </c>
      <c r="AR66" s="438" t="s">
        <v>702</v>
      </c>
      <c r="AS66" s="444" t="e">
        <f>VLOOKUP(C66,#REF!,16,0)</f>
        <v>#REF!</v>
      </c>
      <c r="AT66" s="444" t="e">
        <f t="shared" si="0"/>
        <v>#REF!</v>
      </c>
    </row>
    <row r="67" spans="1:46" ht="27.75" hidden="1" customHeight="1">
      <c r="A67" s="433">
        <v>63</v>
      </c>
      <c r="B67" s="445" t="s">
        <v>419</v>
      </c>
      <c r="C67" s="447" t="s">
        <v>443</v>
      </c>
      <c r="D67" s="434" t="s">
        <v>319</v>
      </c>
      <c r="E67" s="438" t="s">
        <v>703</v>
      </c>
      <c r="F67" s="438" t="s">
        <v>704</v>
      </c>
      <c r="G67" s="433" t="s">
        <v>705</v>
      </c>
      <c r="H67" s="433" t="s">
        <v>704</v>
      </c>
      <c r="I67" s="417"/>
      <c r="J67" s="417"/>
      <c r="K67" s="433">
        <v>4</v>
      </c>
      <c r="L67" s="417"/>
      <c r="M67" s="417"/>
      <c r="N67" s="433">
        <v>0</v>
      </c>
      <c r="O67" s="433">
        <v>0</v>
      </c>
      <c r="P67" s="433">
        <v>0</v>
      </c>
      <c r="Q67" s="417"/>
      <c r="R67" s="433">
        <v>28</v>
      </c>
      <c r="S67" s="433" t="s">
        <v>586</v>
      </c>
      <c r="T67" s="433">
        <v>0</v>
      </c>
      <c r="U67" s="417"/>
      <c r="V67" s="449"/>
      <c r="W67" s="417"/>
      <c r="X67" s="417"/>
      <c r="Y67" s="417"/>
      <c r="Z67" s="417"/>
      <c r="AA67" s="433">
        <v>184</v>
      </c>
      <c r="AB67" s="433">
        <v>0</v>
      </c>
      <c r="AC67" s="433">
        <v>0</v>
      </c>
      <c r="AD67" s="433" t="s">
        <v>445</v>
      </c>
      <c r="AE67" s="433">
        <v>0</v>
      </c>
      <c r="AF67" s="453" t="s">
        <v>446</v>
      </c>
      <c r="AG67" s="433">
        <v>23.664000000000001</v>
      </c>
      <c r="AH67" s="433">
        <v>0</v>
      </c>
      <c r="AI67" s="417"/>
      <c r="AJ67" s="433">
        <v>280.70100000000002</v>
      </c>
      <c r="AK67" s="433">
        <v>0</v>
      </c>
      <c r="AL67" s="433">
        <v>0</v>
      </c>
      <c r="AM67" s="433">
        <v>0</v>
      </c>
      <c r="AN67" s="433">
        <v>0</v>
      </c>
      <c r="AO67" s="433">
        <v>280.70100000000002</v>
      </c>
      <c r="AP67" s="433">
        <v>0</v>
      </c>
      <c r="AQ67" s="466" t="s">
        <v>448</v>
      </c>
      <c r="AR67" s="438" t="s">
        <v>706</v>
      </c>
      <c r="AS67" s="444" t="e">
        <f>VLOOKUP(C67,#REF!,16,0)</f>
        <v>#REF!</v>
      </c>
      <c r="AT67" s="444" t="e">
        <f t="shared" si="0"/>
        <v>#REF!</v>
      </c>
    </row>
    <row r="68" spans="1:46" ht="27.75" hidden="1" customHeight="1">
      <c r="A68" s="433">
        <v>64</v>
      </c>
      <c r="B68" s="445" t="s">
        <v>419</v>
      </c>
      <c r="C68" s="447" t="s">
        <v>450</v>
      </c>
      <c r="D68" s="434" t="s">
        <v>319</v>
      </c>
      <c r="E68" s="438" t="s">
        <v>707</v>
      </c>
      <c r="F68" s="438" t="s">
        <v>708</v>
      </c>
      <c r="G68" s="433" t="s">
        <v>709</v>
      </c>
      <c r="H68" s="433" t="s">
        <v>708</v>
      </c>
      <c r="I68" s="417"/>
      <c r="J68" s="417"/>
      <c r="K68" s="433">
        <v>1</v>
      </c>
      <c r="L68" s="417"/>
      <c r="M68" s="417"/>
      <c r="N68" s="433">
        <v>0</v>
      </c>
      <c r="O68" s="433">
        <v>0</v>
      </c>
      <c r="P68" s="433">
        <v>0</v>
      </c>
      <c r="Q68" s="417"/>
      <c r="R68" s="433">
        <v>26</v>
      </c>
      <c r="S68" s="433" t="s">
        <v>586</v>
      </c>
      <c r="T68" s="433">
        <v>0</v>
      </c>
      <c r="U68" s="417"/>
      <c r="V68" s="449"/>
      <c r="W68" s="417"/>
      <c r="X68" s="417"/>
      <c r="Y68" s="417"/>
      <c r="Z68" s="417"/>
      <c r="AA68" s="417"/>
      <c r="AB68" s="433">
        <v>0</v>
      </c>
      <c r="AC68" s="433">
        <v>0</v>
      </c>
      <c r="AD68" s="417"/>
      <c r="AE68" s="433">
        <v>0</v>
      </c>
      <c r="AF68" s="453" t="s">
        <v>453</v>
      </c>
      <c r="AG68" s="433">
        <v>170.114</v>
      </c>
      <c r="AH68" s="433">
        <v>0</v>
      </c>
      <c r="AI68" s="433">
        <v>500</v>
      </c>
      <c r="AJ68" s="433">
        <v>540.63099999999997</v>
      </c>
      <c r="AK68" s="433">
        <v>0</v>
      </c>
      <c r="AL68" s="433">
        <v>0</v>
      </c>
      <c r="AM68" s="433">
        <v>0</v>
      </c>
      <c r="AN68" s="433">
        <v>0</v>
      </c>
      <c r="AO68" s="433">
        <v>540.63099999999997</v>
      </c>
      <c r="AP68" s="433">
        <v>0</v>
      </c>
      <c r="AQ68" s="466" t="s">
        <v>454</v>
      </c>
      <c r="AR68" s="438" t="s">
        <v>710</v>
      </c>
      <c r="AS68" s="444" t="e">
        <f>VLOOKUP(C68,#REF!,16,0)</f>
        <v>#REF!</v>
      </c>
      <c r="AT68" s="444" t="e">
        <f t="shared" si="0"/>
        <v>#REF!</v>
      </c>
    </row>
    <row r="69" spans="1:46" ht="15.6" hidden="1">
      <c r="A69" s="433">
        <v>65</v>
      </c>
      <c r="B69" s="469" t="s">
        <v>457</v>
      </c>
      <c r="C69" s="447" t="s">
        <v>456</v>
      </c>
      <c r="D69" s="436" t="s">
        <v>167</v>
      </c>
      <c r="E69" s="438" t="s">
        <v>711</v>
      </c>
      <c r="F69" s="438" t="s">
        <v>712</v>
      </c>
      <c r="G69" s="433" t="s">
        <v>713</v>
      </c>
      <c r="H69" s="433" t="s">
        <v>712</v>
      </c>
      <c r="I69" s="433">
        <v>16</v>
      </c>
      <c r="J69" s="417"/>
      <c r="K69" s="433">
        <v>24</v>
      </c>
      <c r="L69" s="417"/>
      <c r="M69" s="417"/>
      <c r="N69" s="433">
        <v>0</v>
      </c>
      <c r="O69" s="433">
        <v>0</v>
      </c>
      <c r="P69" s="433">
        <v>0</v>
      </c>
      <c r="Q69" s="417"/>
      <c r="R69" s="433">
        <v>30</v>
      </c>
      <c r="S69" s="433" t="s">
        <v>586</v>
      </c>
      <c r="T69" s="433">
        <v>0</v>
      </c>
      <c r="U69" s="417"/>
      <c r="V69" s="446" t="s">
        <v>169</v>
      </c>
      <c r="W69" s="417"/>
      <c r="X69" s="417"/>
      <c r="Y69" s="417"/>
      <c r="Z69" s="417"/>
      <c r="AA69" s="417"/>
      <c r="AB69" s="433">
        <v>0</v>
      </c>
      <c r="AC69" s="433">
        <v>0</v>
      </c>
      <c r="AD69" s="433">
        <v>650</v>
      </c>
      <c r="AE69" s="433" t="s">
        <v>459</v>
      </c>
      <c r="AF69" s="453" t="s">
        <v>460</v>
      </c>
      <c r="AG69" s="433">
        <v>23.983000000000001</v>
      </c>
      <c r="AH69" s="433">
        <v>0</v>
      </c>
      <c r="AI69" s="417"/>
      <c r="AJ69" s="433">
        <v>0</v>
      </c>
      <c r="AK69" s="433">
        <v>0</v>
      </c>
      <c r="AL69" s="433">
        <v>0</v>
      </c>
      <c r="AM69" s="433">
        <v>0</v>
      </c>
      <c r="AN69" s="433">
        <v>0</v>
      </c>
      <c r="AO69" s="433">
        <v>0</v>
      </c>
      <c r="AP69" s="433">
        <v>0</v>
      </c>
      <c r="AQ69" s="417"/>
      <c r="AR69" s="438" t="s">
        <v>714</v>
      </c>
      <c r="AS69" s="444" t="e">
        <f>VLOOKUP(C69,#REF!,16,0)</f>
        <v>#REF!</v>
      </c>
      <c r="AT69" s="444" t="e">
        <f t="shared" si="0"/>
        <v>#REF!</v>
      </c>
    </row>
    <row r="70" spans="1:46" ht="15.6" hidden="1">
      <c r="A70" s="433">
        <v>66</v>
      </c>
      <c r="B70" s="469" t="s">
        <v>457</v>
      </c>
      <c r="C70" s="447" t="s">
        <v>463</v>
      </c>
      <c r="D70" s="448" t="s">
        <v>542</v>
      </c>
      <c r="E70" s="438" t="s">
        <v>715</v>
      </c>
      <c r="F70" s="438" t="s">
        <v>716</v>
      </c>
      <c r="G70" s="433" t="s">
        <v>717</v>
      </c>
      <c r="H70" s="433" t="s">
        <v>716</v>
      </c>
      <c r="I70" s="417"/>
      <c r="J70" s="417"/>
      <c r="K70" s="433">
        <v>1</v>
      </c>
      <c r="L70" s="417"/>
      <c r="M70" s="417"/>
      <c r="N70" s="433">
        <v>0</v>
      </c>
      <c r="O70" s="433">
        <v>0</v>
      </c>
      <c r="P70" s="433">
        <v>0</v>
      </c>
      <c r="Q70" s="417"/>
      <c r="R70" s="433">
        <v>26</v>
      </c>
      <c r="S70" s="433" t="s">
        <v>586</v>
      </c>
      <c r="T70" s="433">
        <v>0</v>
      </c>
      <c r="U70" s="417"/>
      <c r="V70" s="449"/>
      <c r="W70" s="417"/>
      <c r="X70" s="433" t="s">
        <v>221</v>
      </c>
      <c r="Y70" s="417"/>
      <c r="Z70" s="417"/>
      <c r="AA70" s="417"/>
      <c r="AB70" s="433">
        <v>0</v>
      </c>
      <c r="AC70" s="433">
        <v>0</v>
      </c>
      <c r="AD70" s="433">
        <v>100</v>
      </c>
      <c r="AE70" s="433">
        <v>0</v>
      </c>
      <c r="AF70" s="453" t="s">
        <v>466</v>
      </c>
      <c r="AG70" s="433">
        <v>78.869</v>
      </c>
      <c r="AH70" s="433">
        <v>0</v>
      </c>
      <c r="AI70" s="417"/>
      <c r="AJ70" s="433">
        <v>88.9</v>
      </c>
      <c r="AK70" s="433">
        <v>0</v>
      </c>
      <c r="AL70" s="433">
        <v>0</v>
      </c>
      <c r="AM70" s="433">
        <v>0</v>
      </c>
      <c r="AN70" s="433">
        <v>0</v>
      </c>
      <c r="AO70" s="433">
        <v>88.9</v>
      </c>
      <c r="AP70" s="433">
        <v>0</v>
      </c>
      <c r="AQ70" s="466" t="s">
        <v>467</v>
      </c>
      <c r="AR70" s="438" t="s">
        <v>718</v>
      </c>
      <c r="AS70" s="444" t="e">
        <f>VLOOKUP(C70,#REF!,16,0)</f>
        <v>#REF!</v>
      </c>
      <c r="AT70" s="444" t="e">
        <f t="shared" ref="AT70:AT73" si="1">R70-AS70</f>
        <v>#REF!</v>
      </c>
    </row>
    <row r="71" spans="1:46" ht="15.6" hidden="1">
      <c r="A71" s="433">
        <v>67</v>
      </c>
      <c r="B71" s="469" t="s">
        <v>457</v>
      </c>
      <c r="C71" s="447" t="s">
        <v>469</v>
      </c>
      <c r="D71" s="434" t="s">
        <v>319</v>
      </c>
      <c r="E71" s="438" t="s">
        <v>719</v>
      </c>
      <c r="F71" s="438" t="s">
        <v>720</v>
      </c>
      <c r="G71" s="433" t="s">
        <v>721</v>
      </c>
      <c r="H71" s="433" t="s">
        <v>720</v>
      </c>
      <c r="I71" s="417"/>
      <c r="J71" s="417"/>
      <c r="K71" s="433">
        <v>9</v>
      </c>
      <c r="L71" s="417"/>
      <c r="M71" s="417"/>
      <c r="N71" s="433">
        <v>0</v>
      </c>
      <c r="O71" s="433">
        <v>0</v>
      </c>
      <c r="P71" s="433">
        <v>0</v>
      </c>
      <c r="Q71" s="417"/>
      <c r="R71" s="433">
        <v>28</v>
      </c>
      <c r="S71" s="433" t="s">
        <v>586</v>
      </c>
      <c r="T71" s="433">
        <v>0</v>
      </c>
      <c r="U71" s="417"/>
      <c r="V71" s="449"/>
      <c r="W71" s="417"/>
      <c r="X71" s="417"/>
      <c r="Y71" s="417"/>
      <c r="Z71" s="417"/>
      <c r="AA71" s="417"/>
      <c r="AB71" s="433">
        <v>0</v>
      </c>
      <c r="AC71" s="433">
        <v>0</v>
      </c>
      <c r="AD71" s="433" t="s">
        <v>472</v>
      </c>
      <c r="AE71" s="433" t="s">
        <v>473</v>
      </c>
      <c r="AF71" s="453" t="s">
        <v>474</v>
      </c>
      <c r="AG71" s="433">
        <v>27.571000000000002</v>
      </c>
      <c r="AH71" s="433">
        <v>0</v>
      </c>
      <c r="AI71" s="417"/>
      <c r="AJ71" s="433">
        <v>101.2</v>
      </c>
      <c r="AK71" s="433">
        <v>0</v>
      </c>
      <c r="AL71" s="433">
        <v>0</v>
      </c>
      <c r="AM71" s="433">
        <v>0</v>
      </c>
      <c r="AN71" s="433">
        <v>0</v>
      </c>
      <c r="AO71" s="433">
        <v>101.2</v>
      </c>
      <c r="AP71" s="433">
        <v>0</v>
      </c>
      <c r="AQ71" s="466" t="s">
        <v>475</v>
      </c>
      <c r="AR71" s="438" t="s">
        <v>722</v>
      </c>
      <c r="AS71" s="444" t="e">
        <f>VLOOKUP(C71,#REF!,16,0)</f>
        <v>#REF!</v>
      </c>
      <c r="AT71" s="444" t="e">
        <f t="shared" si="1"/>
        <v>#REF!</v>
      </c>
    </row>
    <row r="72" spans="1:46" ht="15.6" hidden="1">
      <c r="A72" s="433">
        <v>68</v>
      </c>
      <c r="B72" s="469" t="s">
        <v>457</v>
      </c>
      <c r="C72" s="447" t="s">
        <v>477</v>
      </c>
      <c r="D72" s="434" t="s">
        <v>319</v>
      </c>
      <c r="E72" s="438" t="s">
        <v>723</v>
      </c>
      <c r="F72" s="438" t="s">
        <v>724</v>
      </c>
      <c r="G72" s="433" t="s">
        <v>725</v>
      </c>
      <c r="H72" s="433" t="s">
        <v>724</v>
      </c>
      <c r="I72" s="417"/>
      <c r="J72" s="417"/>
      <c r="K72" s="433">
        <v>0</v>
      </c>
      <c r="L72" s="417"/>
      <c r="M72" s="417"/>
      <c r="N72" s="433">
        <v>0</v>
      </c>
      <c r="O72" s="433">
        <v>0</v>
      </c>
      <c r="P72" s="433">
        <v>0</v>
      </c>
      <c r="Q72" s="417"/>
      <c r="R72" s="433">
        <v>27</v>
      </c>
      <c r="S72" s="433" t="s">
        <v>586</v>
      </c>
      <c r="T72" s="433">
        <v>0</v>
      </c>
      <c r="U72" s="417"/>
      <c r="V72" s="417"/>
      <c r="W72" s="417"/>
      <c r="X72" s="417"/>
      <c r="Y72" s="417"/>
      <c r="Z72" s="417"/>
      <c r="AA72" s="433">
        <v>0</v>
      </c>
      <c r="AB72" s="433">
        <v>0</v>
      </c>
      <c r="AC72" s="433">
        <v>292.33499999999998</v>
      </c>
      <c r="AD72" s="433">
        <v>950</v>
      </c>
      <c r="AE72" s="433" t="s">
        <v>480</v>
      </c>
      <c r="AF72" s="453" t="s">
        <v>481</v>
      </c>
      <c r="AG72" s="433">
        <v>104.556</v>
      </c>
      <c r="AH72" s="433">
        <v>120</v>
      </c>
      <c r="AI72" s="417"/>
      <c r="AJ72" s="433">
        <v>358</v>
      </c>
      <c r="AK72" s="433">
        <v>0</v>
      </c>
      <c r="AL72" s="433">
        <v>0</v>
      </c>
      <c r="AM72" s="433">
        <v>0</v>
      </c>
      <c r="AN72" s="433">
        <v>0</v>
      </c>
      <c r="AO72" s="433">
        <v>358</v>
      </c>
      <c r="AP72" s="433">
        <v>0</v>
      </c>
      <c r="AQ72" s="466" t="s">
        <v>482</v>
      </c>
      <c r="AR72" s="438" t="s">
        <v>609</v>
      </c>
      <c r="AS72" s="444" t="e">
        <f>VLOOKUP(C72,#REF!,16,0)</f>
        <v>#REF!</v>
      </c>
      <c r="AT72" s="444" t="e">
        <f t="shared" si="1"/>
        <v>#REF!</v>
      </c>
    </row>
    <row r="73" spans="1:46" ht="31.2" hidden="1">
      <c r="A73" s="433">
        <v>69</v>
      </c>
      <c r="B73" s="469" t="s">
        <v>457</v>
      </c>
      <c r="C73" s="447" t="s">
        <v>483</v>
      </c>
      <c r="D73" s="434" t="s">
        <v>286</v>
      </c>
      <c r="E73" s="438" t="s">
        <v>726</v>
      </c>
      <c r="F73" s="438" t="s">
        <v>531</v>
      </c>
      <c r="G73" s="433" t="s">
        <v>727</v>
      </c>
      <c r="H73" s="433" t="s">
        <v>531</v>
      </c>
      <c r="I73" s="417"/>
      <c r="J73" s="417"/>
      <c r="K73" s="433">
        <v>0</v>
      </c>
      <c r="L73" s="417"/>
      <c r="M73" s="417"/>
      <c r="N73" s="433">
        <v>0</v>
      </c>
      <c r="O73" s="433">
        <v>0</v>
      </c>
      <c r="P73" s="433">
        <v>0</v>
      </c>
      <c r="Q73" s="417"/>
      <c r="R73" s="433">
        <v>14</v>
      </c>
      <c r="S73" s="433" t="s">
        <v>728</v>
      </c>
      <c r="T73" s="433">
        <v>0</v>
      </c>
      <c r="U73" s="417"/>
      <c r="V73" s="449"/>
      <c r="W73" s="417"/>
      <c r="X73" s="417"/>
      <c r="Y73" s="417"/>
      <c r="Z73" s="417"/>
      <c r="AA73" s="417"/>
      <c r="AB73" s="433">
        <v>0</v>
      </c>
      <c r="AC73" s="433">
        <v>0</v>
      </c>
      <c r="AD73" s="417"/>
      <c r="AE73" s="433">
        <v>0</v>
      </c>
      <c r="AF73" s="453">
        <v>0</v>
      </c>
      <c r="AG73" s="433">
        <v>0</v>
      </c>
      <c r="AH73" s="433">
        <v>0</v>
      </c>
      <c r="AI73" s="417"/>
      <c r="AJ73" s="433">
        <v>0</v>
      </c>
      <c r="AK73" s="433">
        <v>0</v>
      </c>
      <c r="AL73" s="433">
        <v>0</v>
      </c>
      <c r="AM73" s="433">
        <v>0</v>
      </c>
      <c r="AN73" s="433">
        <v>0</v>
      </c>
      <c r="AO73" s="433">
        <v>0</v>
      </c>
      <c r="AP73" s="433">
        <v>0</v>
      </c>
      <c r="AQ73" s="417"/>
      <c r="AR73" s="438" t="s">
        <v>729</v>
      </c>
      <c r="AS73" s="444" t="e">
        <f>VLOOKUP(C73,#REF!,16,0)</f>
        <v>#REF!</v>
      </c>
      <c r="AT73" s="444" t="e">
        <f t="shared" si="1"/>
        <v>#REF!</v>
      </c>
    </row>
    <row r="74" spans="1:46" ht="15.6" hidden="1">
      <c r="A74" s="417"/>
      <c r="B74" s="417"/>
      <c r="C74" s="417"/>
      <c r="D74" s="417"/>
      <c r="E74" s="417"/>
      <c r="F74" s="438" t="s">
        <v>531</v>
      </c>
      <c r="G74" s="433" t="s">
        <v>531</v>
      </c>
      <c r="H74" s="433" t="s">
        <v>531</v>
      </c>
      <c r="I74" s="433" t="e">
        <v>#N/A</v>
      </c>
      <c r="J74" s="417"/>
      <c r="K74" s="433">
        <v>0</v>
      </c>
      <c r="L74" s="417"/>
      <c r="M74" s="417"/>
      <c r="N74" s="433">
        <v>0</v>
      </c>
      <c r="O74" s="433">
        <v>0</v>
      </c>
      <c r="P74" s="433">
        <v>0</v>
      </c>
      <c r="Q74" s="417"/>
      <c r="R74" s="433">
        <v>0</v>
      </c>
      <c r="S74" s="433" t="s">
        <v>531</v>
      </c>
      <c r="T74" s="433">
        <v>0</v>
      </c>
      <c r="U74" s="417"/>
      <c r="V74" s="449"/>
      <c r="W74" s="417"/>
      <c r="X74" s="417"/>
      <c r="Y74" s="417"/>
      <c r="Z74" s="417"/>
      <c r="AA74" s="417"/>
      <c r="AB74" s="433">
        <v>0</v>
      </c>
      <c r="AC74" s="433"/>
      <c r="AD74" s="417"/>
      <c r="AE74" s="433">
        <v>0</v>
      </c>
      <c r="AF74" s="453">
        <v>0</v>
      </c>
      <c r="AG74" s="433">
        <v>0</v>
      </c>
      <c r="AH74" s="433">
        <v>0</v>
      </c>
      <c r="AI74" s="417"/>
      <c r="AJ74" s="433">
        <v>0</v>
      </c>
      <c r="AK74" s="433">
        <v>0</v>
      </c>
      <c r="AL74" s="433">
        <v>0</v>
      </c>
      <c r="AM74" s="433">
        <v>0</v>
      </c>
      <c r="AN74" s="433">
        <v>0</v>
      </c>
      <c r="AO74" s="433">
        <v>0</v>
      </c>
      <c r="AP74" s="433">
        <v>0</v>
      </c>
      <c r="AQ74" s="417"/>
      <c r="AR74" s="438">
        <v>0</v>
      </c>
      <c r="AS74" s="444"/>
      <c r="AT74" s="471"/>
    </row>
    <row r="75" spans="1:46" ht="15.6" hidden="1">
      <c r="A75" s="417"/>
      <c r="B75" s="417"/>
      <c r="C75" s="417"/>
      <c r="D75" s="417"/>
      <c r="E75" s="417"/>
      <c r="F75" s="438" t="s">
        <v>531</v>
      </c>
      <c r="G75" s="433" t="s">
        <v>531</v>
      </c>
      <c r="H75" s="433" t="s">
        <v>531</v>
      </c>
      <c r="I75" s="433" t="e">
        <v>#N/A</v>
      </c>
      <c r="J75" s="417"/>
      <c r="K75" s="433">
        <v>0</v>
      </c>
      <c r="L75" s="417"/>
      <c r="M75" s="417"/>
      <c r="N75" s="433">
        <v>0</v>
      </c>
      <c r="O75" s="433">
        <v>0</v>
      </c>
      <c r="P75" s="433">
        <v>0</v>
      </c>
      <c r="Q75" s="417"/>
      <c r="R75" s="433">
        <v>0</v>
      </c>
      <c r="S75" s="433" t="s">
        <v>531</v>
      </c>
      <c r="T75" s="433">
        <v>0</v>
      </c>
      <c r="U75" s="417"/>
      <c r="V75" s="449"/>
      <c r="W75" s="417"/>
      <c r="X75" s="417"/>
      <c r="Y75" s="417"/>
      <c r="Z75" s="417"/>
      <c r="AA75" s="417"/>
      <c r="AB75" s="433">
        <v>0</v>
      </c>
      <c r="AC75" s="433"/>
      <c r="AD75" s="417"/>
      <c r="AE75" s="433">
        <v>0</v>
      </c>
      <c r="AF75" s="453">
        <v>0</v>
      </c>
      <c r="AG75" s="433">
        <v>0</v>
      </c>
      <c r="AH75" s="433">
        <v>0</v>
      </c>
      <c r="AI75" s="417"/>
      <c r="AJ75" s="433">
        <v>0</v>
      </c>
      <c r="AK75" s="433">
        <v>0</v>
      </c>
      <c r="AL75" s="433">
        <v>0</v>
      </c>
      <c r="AM75" s="433">
        <v>0</v>
      </c>
      <c r="AN75" s="433">
        <v>0</v>
      </c>
      <c r="AO75" s="433">
        <v>0</v>
      </c>
      <c r="AP75" s="433">
        <v>0</v>
      </c>
      <c r="AQ75" s="417"/>
      <c r="AR75" s="438">
        <v>0</v>
      </c>
      <c r="AS75" s="444"/>
      <c r="AT75" s="471"/>
    </row>
    <row r="76" spans="1:46" ht="15.6" hidden="1">
      <c r="A76" s="417"/>
      <c r="B76" s="417"/>
      <c r="C76" s="417"/>
      <c r="D76" s="417"/>
      <c r="E76" s="417"/>
      <c r="F76" s="438" t="s">
        <v>531</v>
      </c>
      <c r="G76" s="433" t="s">
        <v>531</v>
      </c>
      <c r="H76" s="433" t="s">
        <v>531</v>
      </c>
      <c r="I76" s="433" t="e">
        <v>#N/A</v>
      </c>
      <c r="J76" s="417"/>
      <c r="K76" s="433">
        <v>0</v>
      </c>
      <c r="L76" s="417"/>
      <c r="M76" s="417"/>
      <c r="N76" s="433">
        <v>0</v>
      </c>
      <c r="O76" s="433">
        <v>0</v>
      </c>
      <c r="P76" s="433">
        <v>0</v>
      </c>
      <c r="Q76" s="417"/>
      <c r="R76" s="433">
        <v>0</v>
      </c>
      <c r="S76" s="433" t="s">
        <v>531</v>
      </c>
      <c r="T76" s="433">
        <v>0</v>
      </c>
      <c r="U76" s="417"/>
      <c r="V76" s="449"/>
      <c r="W76" s="417"/>
      <c r="X76" s="417"/>
      <c r="Y76" s="417"/>
      <c r="Z76" s="417"/>
      <c r="AA76" s="417"/>
      <c r="AB76" s="433">
        <v>0</v>
      </c>
      <c r="AC76" s="433"/>
      <c r="AD76" s="417"/>
      <c r="AE76" s="433">
        <v>0</v>
      </c>
      <c r="AF76" s="453">
        <v>0</v>
      </c>
      <c r="AG76" s="433">
        <v>0</v>
      </c>
      <c r="AH76" s="433">
        <v>0</v>
      </c>
      <c r="AI76" s="417"/>
      <c r="AJ76" s="433">
        <v>0</v>
      </c>
      <c r="AK76" s="433">
        <v>0</v>
      </c>
      <c r="AL76" s="433">
        <v>0</v>
      </c>
      <c r="AM76" s="433">
        <v>0</v>
      </c>
      <c r="AN76" s="433">
        <v>0</v>
      </c>
      <c r="AO76" s="433">
        <v>0</v>
      </c>
      <c r="AP76" s="433">
        <v>0</v>
      </c>
      <c r="AQ76" s="417"/>
      <c r="AR76" s="438">
        <v>0</v>
      </c>
      <c r="AS76" s="444"/>
      <c r="AT76" s="471"/>
    </row>
    <row r="77" spans="1:46" ht="15.6" hidden="1">
      <c r="A77" s="417"/>
      <c r="B77" s="417"/>
      <c r="C77" s="417"/>
      <c r="D77" s="417"/>
      <c r="E77" s="417"/>
      <c r="F77" s="438" t="s">
        <v>531</v>
      </c>
      <c r="G77" s="433" t="s">
        <v>531</v>
      </c>
      <c r="H77" s="433" t="s">
        <v>531</v>
      </c>
      <c r="I77" s="433" t="e">
        <v>#N/A</v>
      </c>
      <c r="J77" s="417"/>
      <c r="K77" s="433">
        <v>0</v>
      </c>
      <c r="L77" s="417"/>
      <c r="M77" s="417"/>
      <c r="N77" s="433">
        <v>0</v>
      </c>
      <c r="O77" s="433">
        <v>0</v>
      </c>
      <c r="P77" s="433">
        <v>0</v>
      </c>
      <c r="Q77" s="417"/>
      <c r="R77" s="433">
        <v>0</v>
      </c>
      <c r="S77" s="433" t="s">
        <v>531</v>
      </c>
      <c r="T77" s="433">
        <v>0</v>
      </c>
      <c r="U77" s="417"/>
      <c r="V77" s="449"/>
      <c r="W77" s="417"/>
      <c r="X77" s="417"/>
      <c r="Y77" s="417"/>
      <c r="Z77" s="417"/>
      <c r="AA77" s="417"/>
      <c r="AB77" s="433">
        <v>0</v>
      </c>
      <c r="AC77" s="433"/>
      <c r="AD77" s="417"/>
      <c r="AE77" s="433">
        <v>0</v>
      </c>
      <c r="AF77" s="453">
        <v>0</v>
      </c>
      <c r="AG77" s="433">
        <v>0</v>
      </c>
      <c r="AH77" s="433">
        <v>0</v>
      </c>
      <c r="AI77" s="417"/>
      <c r="AJ77" s="433">
        <v>0</v>
      </c>
      <c r="AK77" s="433">
        <v>0</v>
      </c>
      <c r="AL77" s="433">
        <v>0</v>
      </c>
      <c r="AM77" s="433">
        <v>0</v>
      </c>
      <c r="AN77" s="433">
        <v>0</v>
      </c>
      <c r="AO77" s="433">
        <v>0</v>
      </c>
      <c r="AP77" s="433">
        <v>0</v>
      </c>
      <c r="AQ77" s="417"/>
      <c r="AR77" s="438">
        <v>0</v>
      </c>
      <c r="AS77" s="444"/>
      <c r="AT77" s="471"/>
    </row>
    <row r="78" spans="1:46" ht="15.6" hidden="1">
      <c r="A78" s="417"/>
      <c r="B78" s="417"/>
      <c r="C78" s="417"/>
      <c r="D78" s="417"/>
      <c r="E78" s="417"/>
      <c r="F78" s="438" t="s">
        <v>531</v>
      </c>
      <c r="G78" s="433" t="s">
        <v>531</v>
      </c>
      <c r="H78" s="433" t="s">
        <v>531</v>
      </c>
      <c r="I78" s="433" t="e">
        <v>#N/A</v>
      </c>
      <c r="J78" s="417"/>
      <c r="K78" s="433">
        <v>0</v>
      </c>
      <c r="L78" s="417"/>
      <c r="M78" s="417"/>
      <c r="N78" s="433">
        <v>0</v>
      </c>
      <c r="O78" s="433">
        <v>0</v>
      </c>
      <c r="P78" s="433">
        <v>0</v>
      </c>
      <c r="Q78" s="417"/>
      <c r="R78" s="433">
        <v>0</v>
      </c>
      <c r="S78" s="433" t="s">
        <v>531</v>
      </c>
      <c r="T78" s="433">
        <v>0</v>
      </c>
      <c r="U78" s="417"/>
      <c r="V78" s="449"/>
      <c r="W78" s="417"/>
      <c r="X78" s="417"/>
      <c r="Y78" s="417"/>
      <c r="Z78" s="417"/>
      <c r="AA78" s="417"/>
      <c r="AB78" s="433">
        <v>0</v>
      </c>
      <c r="AC78" s="433"/>
      <c r="AD78" s="417"/>
      <c r="AE78" s="433">
        <v>0</v>
      </c>
      <c r="AF78" s="453">
        <v>0</v>
      </c>
      <c r="AG78" s="433">
        <v>0</v>
      </c>
      <c r="AH78" s="433">
        <v>0</v>
      </c>
      <c r="AI78" s="417"/>
      <c r="AJ78" s="433">
        <v>0</v>
      </c>
      <c r="AK78" s="433">
        <v>0</v>
      </c>
      <c r="AL78" s="433">
        <v>0</v>
      </c>
      <c r="AM78" s="433">
        <v>0</v>
      </c>
      <c r="AN78" s="433">
        <v>0</v>
      </c>
      <c r="AO78" s="433">
        <v>0</v>
      </c>
      <c r="AP78" s="433">
        <v>0</v>
      </c>
      <c r="AQ78" s="417"/>
      <c r="AR78" s="438">
        <v>0</v>
      </c>
      <c r="AS78" s="444"/>
      <c r="AT78" s="471"/>
    </row>
    <row r="79" spans="1:46" ht="15.6" hidden="1">
      <c r="A79" s="417"/>
      <c r="B79" s="417"/>
      <c r="C79" s="417"/>
      <c r="D79" s="417"/>
      <c r="E79" s="417"/>
      <c r="F79" s="438" t="s">
        <v>531</v>
      </c>
      <c r="G79" s="433" t="s">
        <v>531</v>
      </c>
      <c r="H79" s="433" t="s">
        <v>531</v>
      </c>
      <c r="I79" s="433" t="e">
        <v>#N/A</v>
      </c>
      <c r="J79" s="417"/>
      <c r="K79" s="433">
        <v>0</v>
      </c>
      <c r="L79" s="417"/>
      <c r="M79" s="417"/>
      <c r="N79" s="433">
        <v>0</v>
      </c>
      <c r="O79" s="433">
        <v>0</v>
      </c>
      <c r="P79" s="433">
        <v>0</v>
      </c>
      <c r="Q79" s="417"/>
      <c r="R79" s="433">
        <v>0</v>
      </c>
      <c r="S79" s="433" t="s">
        <v>531</v>
      </c>
      <c r="T79" s="433">
        <v>0</v>
      </c>
      <c r="U79" s="417"/>
      <c r="V79" s="449"/>
      <c r="W79" s="417"/>
      <c r="X79" s="417"/>
      <c r="Y79" s="417"/>
      <c r="Z79" s="417"/>
      <c r="AA79" s="417"/>
      <c r="AB79" s="433">
        <v>0</v>
      </c>
      <c r="AC79" s="433"/>
      <c r="AD79" s="417"/>
      <c r="AE79" s="433">
        <v>0</v>
      </c>
      <c r="AF79" s="453">
        <v>0</v>
      </c>
      <c r="AG79" s="433">
        <v>0</v>
      </c>
      <c r="AH79" s="433">
        <v>0</v>
      </c>
      <c r="AI79" s="417"/>
      <c r="AJ79" s="433">
        <v>0</v>
      </c>
      <c r="AK79" s="433">
        <v>0</v>
      </c>
      <c r="AL79" s="433">
        <v>0</v>
      </c>
      <c r="AM79" s="433">
        <v>0</v>
      </c>
      <c r="AN79" s="433">
        <v>0</v>
      </c>
      <c r="AO79" s="433">
        <v>0</v>
      </c>
      <c r="AP79" s="433">
        <v>0</v>
      </c>
      <c r="AQ79" s="417"/>
      <c r="AR79" s="438">
        <v>0</v>
      </c>
      <c r="AS79" s="444"/>
      <c r="AT79" s="471"/>
    </row>
    <row r="80" spans="1:46" ht="15.6" hidden="1">
      <c r="A80" s="417"/>
      <c r="B80" s="417"/>
      <c r="C80" s="417"/>
      <c r="D80" s="417"/>
      <c r="E80" s="417"/>
      <c r="F80" s="438" t="s">
        <v>531</v>
      </c>
      <c r="G80" s="433" t="s">
        <v>531</v>
      </c>
      <c r="H80" s="433" t="s">
        <v>531</v>
      </c>
      <c r="I80" s="433" t="e">
        <v>#N/A</v>
      </c>
      <c r="J80" s="417"/>
      <c r="K80" s="433">
        <v>0</v>
      </c>
      <c r="L80" s="417"/>
      <c r="M80" s="417"/>
      <c r="N80" s="433">
        <v>0</v>
      </c>
      <c r="O80" s="433">
        <v>0</v>
      </c>
      <c r="P80" s="433">
        <v>0</v>
      </c>
      <c r="Q80" s="417"/>
      <c r="R80" s="433">
        <v>0</v>
      </c>
      <c r="S80" s="433" t="s">
        <v>531</v>
      </c>
      <c r="T80" s="433">
        <v>0</v>
      </c>
      <c r="U80" s="417"/>
      <c r="V80" s="449"/>
      <c r="W80" s="417"/>
      <c r="X80" s="417"/>
      <c r="Y80" s="417"/>
      <c r="Z80" s="417"/>
      <c r="AA80" s="417"/>
      <c r="AB80" s="433">
        <v>0</v>
      </c>
      <c r="AC80" s="433"/>
      <c r="AD80" s="417"/>
      <c r="AE80" s="433">
        <v>0</v>
      </c>
      <c r="AF80" s="453">
        <v>0</v>
      </c>
      <c r="AG80" s="433">
        <v>0</v>
      </c>
      <c r="AH80" s="433">
        <v>0</v>
      </c>
      <c r="AI80" s="417"/>
      <c r="AJ80" s="433">
        <v>0</v>
      </c>
      <c r="AK80" s="433">
        <v>0</v>
      </c>
      <c r="AL80" s="433">
        <v>0</v>
      </c>
      <c r="AM80" s="433">
        <v>0</v>
      </c>
      <c r="AN80" s="433">
        <v>0</v>
      </c>
      <c r="AO80" s="433">
        <v>0</v>
      </c>
      <c r="AP80" s="433">
        <v>0</v>
      </c>
      <c r="AQ80" s="417"/>
      <c r="AR80" s="438">
        <v>0</v>
      </c>
      <c r="AS80" s="444"/>
      <c r="AT80" s="471"/>
    </row>
    <row r="81" spans="1:46" ht="15.6" hidden="1">
      <c r="A81" s="417"/>
      <c r="B81" s="417"/>
      <c r="C81" s="417"/>
      <c r="D81" s="417"/>
      <c r="E81" s="417"/>
      <c r="F81" s="438" t="s">
        <v>531</v>
      </c>
      <c r="G81" s="433" t="s">
        <v>531</v>
      </c>
      <c r="H81" s="433" t="s">
        <v>531</v>
      </c>
      <c r="I81" s="433" t="e">
        <v>#N/A</v>
      </c>
      <c r="J81" s="417"/>
      <c r="K81" s="433">
        <v>0</v>
      </c>
      <c r="L81" s="417"/>
      <c r="M81" s="417"/>
      <c r="N81" s="433">
        <v>0</v>
      </c>
      <c r="O81" s="433">
        <v>0</v>
      </c>
      <c r="P81" s="433">
        <v>0</v>
      </c>
      <c r="Q81" s="417"/>
      <c r="R81" s="433">
        <v>0</v>
      </c>
      <c r="S81" s="433" t="s">
        <v>531</v>
      </c>
      <c r="T81" s="433">
        <v>0</v>
      </c>
      <c r="U81" s="417"/>
      <c r="V81" s="449"/>
      <c r="W81" s="417"/>
      <c r="X81" s="417"/>
      <c r="Y81" s="417"/>
      <c r="Z81" s="417"/>
      <c r="AA81" s="417"/>
      <c r="AB81" s="433">
        <v>0</v>
      </c>
      <c r="AC81" s="433"/>
      <c r="AD81" s="417"/>
      <c r="AE81" s="433">
        <v>0</v>
      </c>
      <c r="AF81" s="453">
        <v>0</v>
      </c>
      <c r="AG81" s="433">
        <v>0</v>
      </c>
      <c r="AH81" s="433">
        <v>0</v>
      </c>
      <c r="AI81" s="417"/>
      <c r="AJ81" s="433">
        <v>0</v>
      </c>
      <c r="AK81" s="433">
        <v>0</v>
      </c>
      <c r="AL81" s="433">
        <v>0</v>
      </c>
      <c r="AM81" s="433">
        <v>0</v>
      </c>
      <c r="AN81" s="433">
        <v>0</v>
      </c>
      <c r="AO81" s="433">
        <v>0</v>
      </c>
      <c r="AP81" s="433">
        <v>0</v>
      </c>
      <c r="AQ81" s="417"/>
      <c r="AR81" s="438">
        <v>0</v>
      </c>
      <c r="AS81" s="444"/>
      <c r="AT81" s="471"/>
    </row>
    <row r="82" spans="1:46" ht="15.6">
      <c r="A82" s="417"/>
      <c r="B82" s="417"/>
      <c r="C82" s="417"/>
      <c r="D82" s="417"/>
      <c r="E82" s="417"/>
      <c r="F82" s="417"/>
      <c r="G82" s="417"/>
      <c r="H82" s="417"/>
      <c r="I82" s="417"/>
      <c r="J82" s="417"/>
      <c r="K82" s="417"/>
      <c r="L82" s="417"/>
      <c r="M82" s="417"/>
      <c r="N82" s="417"/>
      <c r="O82" s="417"/>
      <c r="P82" s="417"/>
      <c r="Q82" s="417"/>
      <c r="R82" s="472"/>
      <c r="S82" s="417"/>
      <c r="T82" s="417"/>
      <c r="U82" s="417"/>
      <c r="V82" s="417"/>
      <c r="W82" s="417"/>
      <c r="X82" s="417"/>
      <c r="Y82" s="417"/>
      <c r="Z82" s="417"/>
      <c r="AA82" s="417"/>
      <c r="AB82" s="417"/>
      <c r="AC82" s="417"/>
      <c r="AD82" s="417"/>
      <c r="AE82" s="417"/>
      <c r="AF82" s="417"/>
      <c r="AG82" s="417"/>
      <c r="AH82" s="417"/>
      <c r="AI82" s="417"/>
      <c r="AJ82" s="417"/>
      <c r="AK82" s="417"/>
      <c r="AL82" s="417"/>
      <c r="AM82" s="417"/>
      <c r="AN82" s="417"/>
      <c r="AO82" s="417"/>
      <c r="AP82" s="417"/>
      <c r="AQ82" s="417"/>
      <c r="AR82" s="417"/>
      <c r="AS82" s="473"/>
      <c r="AT82" s="471"/>
    </row>
    <row r="83" spans="1:46" ht="31.2">
      <c r="A83" s="417"/>
      <c r="B83" s="417"/>
      <c r="C83" s="456"/>
      <c r="D83" s="438" t="s">
        <v>730</v>
      </c>
      <c r="E83" s="474">
        <v>8.1920000000000002</v>
      </c>
      <c r="F83" s="474">
        <v>4.9210000000000003</v>
      </c>
      <c r="G83" s="475">
        <v>7.8239999999999998</v>
      </c>
      <c r="H83" s="475">
        <v>4.9210000000000003</v>
      </c>
      <c r="I83" s="475" t="e">
        <v>#N/A</v>
      </c>
      <c r="J83" s="475">
        <v>0</v>
      </c>
      <c r="K83" s="475">
        <v>628</v>
      </c>
      <c r="L83" s="475">
        <v>0</v>
      </c>
      <c r="M83" s="475">
        <v>0</v>
      </c>
      <c r="N83" s="475">
        <v>0</v>
      </c>
      <c r="O83" s="475">
        <v>0</v>
      </c>
      <c r="P83" s="475">
        <v>0</v>
      </c>
      <c r="Q83" s="475">
        <v>0</v>
      </c>
      <c r="R83" s="476">
        <v>1.4419999999999999</v>
      </c>
      <c r="S83" s="475">
        <v>73</v>
      </c>
      <c r="T83" s="475">
        <v>0</v>
      </c>
      <c r="U83" s="475">
        <v>0</v>
      </c>
      <c r="V83" s="475" t="s">
        <v>731</v>
      </c>
      <c r="W83" s="475">
        <v>0</v>
      </c>
      <c r="X83" s="475" t="s">
        <v>732</v>
      </c>
      <c r="Y83" s="475" t="s">
        <v>127</v>
      </c>
      <c r="Z83" s="475" t="s">
        <v>169</v>
      </c>
      <c r="AA83" s="475">
        <v>723</v>
      </c>
      <c r="AB83" s="475" t="s">
        <v>429</v>
      </c>
      <c r="AC83" s="475" t="s">
        <v>733</v>
      </c>
      <c r="AD83" s="475" t="s">
        <v>734</v>
      </c>
      <c r="AE83" s="475" t="s">
        <v>735</v>
      </c>
      <c r="AF83" s="475" t="s">
        <v>736</v>
      </c>
      <c r="AG83" s="475" t="s">
        <v>737</v>
      </c>
      <c r="AH83" s="475">
        <v>660</v>
      </c>
      <c r="AI83" s="475" t="s">
        <v>738</v>
      </c>
      <c r="AJ83" s="475" t="s">
        <v>739</v>
      </c>
      <c r="AK83" s="475">
        <v>308</v>
      </c>
      <c r="AL83" s="475">
        <v>0</v>
      </c>
      <c r="AM83" s="475">
        <v>600</v>
      </c>
      <c r="AN83" s="475">
        <v>0</v>
      </c>
      <c r="AO83" s="477"/>
      <c r="AP83" s="475" t="s">
        <v>127</v>
      </c>
      <c r="AQ83" s="417"/>
      <c r="AR83" s="417"/>
      <c r="AS83" s="473"/>
      <c r="AT83" s="471"/>
    </row>
    <row r="84" spans="1:46" ht="15.6">
      <c r="A84" s="417"/>
      <c r="B84" s="417"/>
      <c r="C84" s="417"/>
      <c r="D84" s="417"/>
      <c r="E84" s="417"/>
      <c r="F84" s="417"/>
      <c r="G84" s="417"/>
      <c r="H84" s="417"/>
      <c r="I84" s="417"/>
      <c r="J84" s="417"/>
      <c r="K84" s="417"/>
      <c r="L84" s="417"/>
      <c r="M84" s="417"/>
      <c r="N84" s="417"/>
      <c r="O84" s="417"/>
      <c r="P84" s="417"/>
      <c r="Q84" s="417"/>
      <c r="R84" s="472"/>
      <c r="S84" s="417"/>
      <c r="T84" s="417"/>
      <c r="U84" s="417"/>
      <c r="V84" s="417"/>
      <c r="W84" s="417"/>
      <c r="X84" s="417"/>
      <c r="Y84" s="417"/>
      <c r="Z84" s="417"/>
      <c r="AA84" s="417"/>
      <c r="AB84" s="417"/>
      <c r="AC84" s="417"/>
      <c r="AD84" s="417"/>
      <c r="AE84" s="417"/>
      <c r="AF84" s="417"/>
      <c r="AG84" s="417"/>
      <c r="AH84" s="417"/>
      <c r="AI84" s="417"/>
      <c r="AJ84" s="417"/>
      <c r="AK84" s="417"/>
      <c r="AL84" s="417"/>
      <c r="AM84" s="417"/>
      <c r="AN84" s="417"/>
      <c r="AO84" s="417"/>
      <c r="AP84" s="417"/>
      <c r="AQ84" s="417"/>
      <c r="AR84" s="417"/>
      <c r="AS84" s="473"/>
      <c r="AT84" s="471"/>
    </row>
    <row r="85" spans="1:46">
      <c r="A85" s="417"/>
      <c r="B85" s="417"/>
      <c r="C85" s="417"/>
      <c r="D85" s="417"/>
      <c r="E85" s="417"/>
      <c r="F85" s="417"/>
      <c r="G85" s="417"/>
      <c r="H85" s="417"/>
      <c r="I85" s="417"/>
      <c r="J85" s="417"/>
      <c r="K85" s="417"/>
      <c r="L85" s="417"/>
      <c r="M85" s="417"/>
      <c r="N85" s="417"/>
      <c r="O85" s="417"/>
      <c r="P85" s="417"/>
      <c r="Q85" s="417"/>
      <c r="R85" s="472"/>
      <c r="S85" s="417"/>
      <c r="T85" s="417"/>
      <c r="U85" s="417"/>
      <c r="V85" s="417"/>
      <c r="W85" s="417"/>
      <c r="X85" s="417"/>
      <c r="Y85" s="417"/>
      <c r="Z85" s="417"/>
      <c r="AA85" s="417"/>
      <c r="AB85" s="417"/>
      <c r="AC85" s="417"/>
      <c r="AD85" s="417"/>
      <c r="AE85" s="417"/>
      <c r="AF85" s="417"/>
      <c r="AG85" s="417"/>
      <c r="AH85" s="417"/>
      <c r="AI85" s="417"/>
      <c r="AJ85" s="417"/>
      <c r="AK85" s="417"/>
      <c r="AL85" s="417"/>
      <c r="AM85" s="417"/>
      <c r="AN85" s="417"/>
      <c r="AO85" s="417"/>
      <c r="AP85" s="417"/>
      <c r="AQ85" s="417"/>
      <c r="AR85" s="417"/>
      <c r="AS85" s="417"/>
    </row>
    <row r="86" spans="1:46" ht="15.6">
      <c r="A86" s="417"/>
      <c r="B86" s="417"/>
      <c r="C86" s="417"/>
      <c r="D86" s="417"/>
      <c r="E86" s="466"/>
      <c r="F86" s="417"/>
      <c r="G86" s="433"/>
      <c r="H86" s="478"/>
      <c r="I86" s="433"/>
      <c r="J86" s="417"/>
      <c r="K86" s="417"/>
      <c r="L86" s="417"/>
      <c r="M86" s="417"/>
      <c r="N86" s="417"/>
      <c r="O86" s="417"/>
      <c r="P86" s="417"/>
      <c r="Q86" s="417"/>
      <c r="R86" s="472"/>
      <c r="S86" s="417"/>
      <c r="T86" s="417"/>
      <c r="U86" s="417"/>
      <c r="V86" s="417"/>
      <c r="W86" s="417"/>
      <c r="X86" s="417"/>
      <c r="Y86" s="417"/>
      <c r="Z86" s="417"/>
      <c r="AA86" s="417"/>
      <c r="AB86" s="417"/>
      <c r="AC86" s="417"/>
      <c r="AD86" s="417"/>
      <c r="AE86" s="417"/>
      <c r="AF86" s="417"/>
      <c r="AG86" s="417"/>
      <c r="AH86" s="417"/>
      <c r="AI86" s="417"/>
      <c r="AJ86" s="417"/>
      <c r="AK86" s="417"/>
      <c r="AL86" s="417"/>
      <c r="AM86" s="417"/>
      <c r="AN86" s="417"/>
      <c r="AO86" s="417"/>
      <c r="AP86" s="417"/>
      <c r="AQ86" s="417"/>
      <c r="AR86" s="417"/>
      <c r="AS86" s="417"/>
    </row>
  </sheetData>
  <autoFilter ref="A4:AT81" xr:uid="{00000000-0009-0000-0000-000001000000}">
    <filterColumn colId="1">
      <filters>
        <filter val="Nam Hòa"/>
      </filters>
    </filterColumn>
  </autoFilter>
  <mergeCells count="4">
    <mergeCell ref="E3:F3"/>
    <mergeCell ref="G3:Q3"/>
    <mergeCell ref="R3:AI3"/>
    <mergeCell ref="AK3:AP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R674"/>
  <sheetViews>
    <sheetView zoomScale="70" zoomScaleNormal="70" workbookViewId="0">
      <pane xSplit="3" ySplit="6" topLeftCell="D47" activePane="bottomRight" state="frozen"/>
      <selection pane="topRight"/>
      <selection pane="bottomLeft"/>
      <selection pane="bottomRight" activeCell="H63" sqref="H63:P63"/>
    </sheetView>
  </sheetViews>
  <sheetFormatPr defaultColWidth="14.44140625" defaultRowHeight="15" customHeight="1"/>
  <cols>
    <col min="1" max="1" width="4.5546875" customWidth="1"/>
    <col min="2" max="2" width="10.5546875" customWidth="1"/>
    <col min="3" max="3" width="29.33203125" customWidth="1"/>
    <col min="4" max="4" width="13.88671875" style="307" customWidth="1"/>
    <col min="5" max="10" width="4.5546875" customWidth="1"/>
    <col min="11" max="11" width="11.44140625" style="307" customWidth="1"/>
    <col min="12" max="17" width="4.5546875" customWidth="1"/>
    <col min="18" max="18" width="8.33203125" style="307" customWidth="1"/>
    <col min="19" max="19" width="6.5546875" customWidth="1"/>
    <col min="20" max="20" width="7.5546875" customWidth="1"/>
    <col min="21" max="24" width="4.5546875" customWidth="1"/>
    <col min="25" max="25" width="8.88671875" style="308" customWidth="1"/>
    <col min="26" max="31" width="4.5546875" customWidth="1"/>
    <col min="32" max="32" width="11.33203125" style="307" customWidth="1"/>
    <col min="33" max="34" width="4.5546875" customWidth="1"/>
    <col min="35" max="35" width="10" customWidth="1"/>
    <col min="36" max="36" width="7.6640625" customWidth="1"/>
    <col min="37" max="37" width="6.88671875" customWidth="1"/>
    <col min="38" max="38" width="7.5546875" customWidth="1"/>
    <col min="39" max="39" width="10" customWidth="1"/>
    <col min="40" max="41" width="11.33203125" customWidth="1"/>
    <col min="42" max="44" width="14.5546875" customWidth="1"/>
  </cols>
  <sheetData>
    <row r="1" spans="1:44" ht="24.75" customHeight="1">
      <c r="A1" s="1263" t="s">
        <v>740</v>
      </c>
      <c r="B1" s="1264"/>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c r="AD1" s="1264"/>
      <c r="AE1" s="1264"/>
      <c r="AF1" s="1264"/>
      <c r="AG1" s="1264"/>
      <c r="AH1" s="1264"/>
      <c r="AI1" s="1264"/>
      <c r="AJ1" s="1264"/>
      <c r="AK1" s="1264"/>
      <c r="AL1" s="1264"/>
      <c r="AM1" s="1264"/>
      <c r="AN1" s="1264"/>
      <c r="AP1" s="309"/>
      <c r="AQ1" s="309"/>
      <c r="AR1" s="309"/>
    </row>
    <row r="2" spans="1:44" ht="15" hidden="1" customHeight="1">
      <c r="A2" s="310"/>
      <c r="B2" s="310"/>
      <c r="C2" s="310"/>
      <c r="D2" s="311"/>
      <c r="E2" s="312"/>
      <c r="F2" s="312"/>
      <c r="G2" s="312"/>
      <c r="H2" s="312"/>
      <c r="I2" s="312"/>
      <c r="J2" s="312"/>
      <c r="K2" s="311"/>
      <c r="L2" s="312"/>
      <c r="M2" s="312"/>
      <c r="N2" s="312"/>
      <c r="O2" s="312"/>
      <c r="P2" s="312"/>
      <c r="Q2" s="312"/>
      <c r="R2" s="311"/>
      <c r="S2" s="312"/>
      <c r="T2" s="312"/>
      <c r="U2" s="312"/>
      <c r="V2" s="312"/>
      <c r="W2" s="312"/>
      <c r="X2" s="312"/>
      <c r="Y2" s="313"/>
      <c r="Z2" s="312"/>
      <c r="AA2" s="312"/>
      <c r="AB2" s="312"/>
      <c r="AC2" s="312"/>
      <c r="AD2" s="312"/>
      <c r="AE2" s="312"/>
      <c r="AF2" s="311"/>
      <c r="AG2" s="312"/>
      <c r="AH2" s="312"/>
      <c r="AI2" s="312"/>
      <c r="AJ2" s="312"/>
      <c r="AK2" s="312"/>
      <c r="AL2" s="312"/>
      <c r="AM2" s="312"/>
      <c r="AN2" s="312"/>
      <c r="AO2" s="312"/>
      <c r="AP2" s="310"/>
      <c r="AQ2" s="310"/>
      <c r="AR2" s="310"/>
    </row>
    <row r="3" spans="1:44" ht="28.5" customHeight="1">
      <c r="A3" s="314"/>
      <c r="B3" s="314"/>
      <c r="C3" s="314"/>
      <c r="D3" s="314"/>
      <c r="E3" s="314"/>
      <c r="F3" s="314"/>
      <c r="G3" s="314"/>
      <c r="H3" s="314"/>
      <c r="I3" s="314"/>
      <c r="J3" s="314"/>
      <c r="K3" s="314"/>
      <c r="L3" s="315"/>
      <c r="M3" s="315"/>
      <c r="N3" s="315"/>
      <c r="O3" s="315"/>
      <c r="P3" s="1265" t="s">
        <v>7</v>
      </c>
      <c r="Q3" s="1266"/>
      <c r="R3" s="311">
        <v>8</v>
      </c>
      <c r="S3" s="316" t="s">
        <v>741</v>
      </c>
      <c r="T3" s="316">
        <v>2026</v>
      </c>
      <c r="U3" s="315"/>
      <c r="V3" s="315"/>
      <c r="W3" s="315"/>
      <c r="X3" s="315"/>
      <c r="Y3" s="317"/>
      <c r="Z3" s="315"/>
      <c r="AA3" s="315"/>
      <c r="AB3" s="315"/>
      <c r="AC3" s="315"/>
      <c r="AD3" s="315"/>
      <c r="AE3" s="315"/>
      <c r="AF3" s="317"/>
      <c r="AG3" s="315"/>
      <c r="AH3" s="315"/>
      <c r="AI3" s="315"/>
      <c r="AJ3" s="315"/>
      <c r="AK3" s="315"/>
      <c r="AL3" s="315"/>
      <c r="AM3" s="315"/>
      <c r="AN3" s="318">
        <f>SUM(AN8:AN36)</f>
        <v>754</v>
      </c>
      <c r="AO3" s="315"/>
      <c r="AP3" s="319"/>
      <c r="AQ3" s="319"/>
      <c r="AR3" s="319"/>
    </row>
    <row r="4" spans="1:44" ht="23.25" customHeight="1">
      <c r="A4" s="1267" t="s">
        <v>742</v>
      </c>
      <c r="B4" s="1268"/>
      <c r="C4" s="1268"/>
      <c r="D4" s="1269" t="s">
        <v>743</v>
      </c>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c r="AD4" s="1270"/>
      <c r="AE4" s="1270"/>
      <c r="AF4" s="1270"/>
      <c r="AG4" s="1270"/>
      <c r="AH4" s="1271"/>
      <c r="AI4" s="1272" t="s">
        <v>744</v>
      </c>
      <c r="AJ4" s="1268"/>
      <c r="AK4" s="1268"/>
      <c r="AL4" s="1268"/>
      <c r="AM4" s="321" t="s">
        <v>730</v>
      </c>
      <c r="AN4" s="321" t="s">
        <v>745</v>
      </c>
      <c r="AO4" s="321" t="s">
        <v>96</v>
      </c>
      <c r="AP4" s="322"/>
      <c r="AQ4" s="322"/>
      <c r="AR4" s="322"/>
    </row>
    <row r="5" spans="1:44" ht="16.5" customHeight="1">
      <c r="A5" s="320" t="s">
        <v>6</v>
      </c>
      <c r="B5" s="320" t="s">
        <v>8</v>
      </c>
      <c r="C5" s="320" t="s">
        <v>746</v>
      </c>
      <c r="D5" s="323">
        <f>DATE(T3,R3,1)</f>
        <v>46235</v>
      </c>
      <c r="E5" s="324">
        <f t="shared" ref="E5:AH5" si="0">D5+1</f>
        <v>46236</v>
      </c>
      <c r="F5" s="324">
        <f t="shared" si="0"/>
        <v>46237</v>
      </c>
      <c r="G5" s="324">
        <f t="shared" si="0"/>
        <v>46238</v>
      </c>
      <c r="H5" s="324">
        <f t="shared" si="0"/>
        <v>46239</v>
      </c>
      <c r="I5" s="324">
        <f t="shared" si="0"/>
        <v>46240</v>
      </c>
      <c r="J5" s="324">
        <f t="shared" si="0"/>
        <v>46241</v>
      </c>
      <c r="K5" s="323">
        <f t="shared" si="0"/>
        <v>46242</v>
      </c>
      <c r="L5" s="324">
        <f t="shared" si="0"/>
        <v>46243</v>
      </c>
      <c r="M5" s="324">
        <f t="shared" si="0"/>
        <v>46244</v>
      </c>
      <c r="N5" s="324">
        <f t="shared" si="0"/>
        <v>46245</v>
      </c>
      <c r="O5" s="324">
        <f t="shared" si="0"/>
        <v>46246</v>
      </c>
      <c r="P5" s="324">
        <f t="shared" si="0"/>
        <v>46247</v>
      </c>
      <c r="Q5" s="324">
        <f t="shared" si="0"/>
        <v>46248</v>
      </c>
      <c r="R5" s="323">
        <f t="shared" si="0"/>
        <v>46249</v>
      </c>
      <c r="S5" s="324">
        <f t="shared" si="0"/>
        <v>46250</v>
      </c>
      <c r="T5" s="324">
        <f t="shared" si="0"/>
        <v>46251</v>
      </c>
      <c r="U5" s="324">
        <f t="shared" si="0"/>
        <v>46252</v>
      </c>
      <c r="V5" s="324">
        <f t="shared" si="0"/>
        <v>46253</v>
      </c>
      <c r="W5" s="324">
        <f t="shared" si="0"/>
        <v>46254</v>
      </c>
      <c r="X5" s="324">
        <f t="shared" si="0"/>
        <v>46255</v>
      </c>
      <c r="Y5" s="323">
        <f t="shared" si="0"/>
        <v>46256</v>
      </c>
      <c r="Z5" s="324">
        <f t="shared" si="0"/>
        <v>46257</v>
      </c>
      <c r="AA5" s="324">
        <f t="shared" si="0"/>
        <v>46258</v>
      </c>
      <c r="AB5" s="324">
        <f t="shared" si="0"/>
        <v>46259</v>
      </c>
      <c r="AC5" s="324">
        <f t="shared" si="0"/>
        <v>46260</v>
      </c>
      <c r="AD5" s="324">
        <f t="shared" si="0"/>
        <v>46261</v>
      </c>
      <c r="AE5" s="324">
        <f t="shared" si="0"/>
        <v>46262</v>
      </c>
      <c r="AF5" s="323">
        <f t="shared" si="0"/>
        <v>46263</v>
      </c>
      <c r="AG5" s="324">
        <f t="shared" si="0"/>
        <v>46264</v>
      </c>
      <c r="AH5" s="324">
        <f t="shared" si="0"/>
        <v>46265</v>
      </c>
      <c r="AI5" s="321" t="s">
        <v>747</v>
      </c>
      <c r="AJ5" s="321" t="s">
        <v>748</v>
      </c>
      <c r="AK5" s="321" t="s">
        <v>749</v>
      </c>
      <c r="AL5" s="321" t="s">
        <v>750</v>
      </c>
      <c r="AM5" s="325"/>
      <c r="AN5" s="325"/>
      <c r="AO5" s="325"/>
      <c r="AP5" s="322"/>
      <c r="AQ5" s="322"/>
      <c r="AR5" s="322"/>
    </row>
    <row r="6" spans="1:44" ht="33.75" customHeight="1">
      <c r="A6" s="325"/>
      <c r="B6" s="325"/>
      <c r="C6" s="325"/>
      <c r="D6" s="326" t="str">
        <f t="shared" ref="D6:AG6" si="1">TEXT(D5,"ddd")</f>
        <v>bảy</v>
      </c>
      <c r="E6" s="327" t="str">
        <f t="shared" si="1"/>
        <v>cn</v>
      </c>
      <c r="F6" s="328" t="str">
        <f t="shared" si="1"/>
        <v>hai</v>
      </c>
      <c r="G6" s="328" t="str">
        <f t="shared" si="1"/>
        <v>ba</v>
      </c>
      <c r="H6" s="328" t="str">
        <f t="shared" si="1"/>
        <v>tư</v>
      </c>
      <c r="I6" s="328" t="str">
        <f t="shared" si="1"/>
        <v>năm</v>
      </c>
      <c r="J6" s="328" t="str">
        <f t="shared" si="1"/>
        <v>sáu</v>
      </c>
      <c r="K6" s="326" t="str">
        <f t="shared" si="1"/>
        <v>bảy</v>
      </c>
      <c r="L6" s="327" t="str">
        <f t="shared" si="1"/>
        <v>cn</v>
      </c>
      <c r="M6" s="328" t="str">
        <f t="shared" si="1"/>
        <v>hai</v>
      </c>
      <c r="N6" s="328" t="str">
        <f t="shared" si="1"/>
        <v>ba</v>
      </c>
      <c r="O6" s="328" t="str">
        <f t="shared" si="1"/>
        <v>tư</v>
      </c>
      <c r="P6" s="328" t="str">
        <f t="shared" si="1"/>
        <v>năm</v>
      </c>
      <c r="Q6" s="328" t="str">
        <f t="shared" si="1"/>
        <v>sáu</v>
      </c>
      <c r="R6" s="326" t="str">
        <f t="shared" si="1"/>
        <v>bảy</v>
      </c>
      <c r="S6" s="327" t="str">
        <f t="shared" si="1"/>
        <v>cn</v>
      </c>
      <c r="T6" s="328" t="str">
        <f t="shared" si="1"/>
        <v>hai</v>
      </c>
      <c r="U6" s="328" t="str">
        <f t="shared" si="1"/>
        <v>ba</v>
      </c>
      <c r="V6" s="328" t="str">
        <f t="shared" si="1"/>
        <v>tư</v>
      </c>
      <c r="W6" s="328" t="str">
        <f t="shared" si="1"/>
        <v>năm</v>
      </c>
      <c r="X6" s="328" t="str">
        <f t="shared" si="1"/>
        <v>sáu</v>
      </c>
      <c r="Y6" s="326" t="str">
        <f t="shared" si="1"/>
        <v>bảy</v>
      </c>
      <c r="Z6" s="327" t="str">
        <f t="shared" si="1"/>
        <v>cn</v>
      </c>
      <c r="AA6" s="328" t="str">
        <f t="shared" si="1"/>
        <v>hai</v>
      </c>
      <c r="AB6" s="328" t="str">
        <f t="shared" si="1"/>
        <v>ba</v>
      </c>
      <c r="AC6" s="328" t="str">
        <f t="shared" si="1"/>
        <v>tư</v>
      </c>
      <c r="AD6" s="328" t="str">
        <f t="shared" si="1"/>
        <v>năm</v>
      </c>
      <c r="AE6" s="328" t="str">
        <f t="shared" si="1"/>
        <v>sáu</v>
      </c>
      <c r="AF6" s="326" t="str">
        <f t="shared" si="1"/>
        <v>bảy</v>
      </c>
      <c r="AG6" s="327" t="str">
        <f t="shared" si="1"/>
        <v>cn</v>
      </c>
      <c r="AH6" s="328" t="str">
        <f t="shared" ref="AH6" si="2">TEXT(AH5,"ddd")</f>
        <v>hai</v>
      </c>
      <c r="AI6" s="325"/>
      <c r="AJ6" s="325"/>
      <c r="AK6" s="325"/>
      <c r="AL6" s="325"/>
      <c r="AM6" s="325"/>
      <c r="AN6" s="325"/>
      <c r="AO6" s="325"/>
      <c r="AP6" s="322"/>
      <c r="AQ6" s="322"/>
      <c r="AR6" s="322"/>
    </row>
    <row r="7" spans="1:44" ht="22.5" customHeight="1">
      <c r="A7" s="329" t="s">
        <v>751</v>
      </c>
      <c r="B7" s="329"/>
      <c r="C7" s="329"/>
      <c r="D7" s="330"/>
      <c r="E7" s="329"/>
      <c r="F7" s="329"/>
      <c r="G7" s="329"/>
      <c r="H7" s="329"/>
      <c r="I7" s="329"/>
      <c r="J7" s="329"/>
      <c r="K7" s="330"/>
      <c r="L7" s="329"/>
      <c r="M7" s="329"/>
      <c r="N7" s="329"/>
      <c r="O7" s="329"/>
      <c r="P7" s="329"/>
      <c r="Q7" s="329"/>
      <c r="R7" s="330"/>
      <c r="S7" s="329"/>
      <c r="T7" s="329"/>
      <c r="U7" s="329"/>
      <c r="V7" s="329"/>
      <c r="W7" s="329"/>
      <c r="X7" s="329"/>
      <c r="Y7" s="330"/>
      <c r="Z7" s="329"/>
      <c r="AA7" s="329"/>
      <c r="AB7" s="329"/>
      <c r="AC7" s="329"/>
      <c r="AD7" s="329"/>
      <c r="AE7" s="329"/>
      <c r="AF7" s="330"/>
      <c r="AG7" s="329"/>
      <c r="AH7" s="329"/>
      <c r="AI7" s="329">
        <f t="shared" ref="AI7:AN7" si="3">SUM(AI8:AI36)</f>
        <v>730</v>
      </c>
      <c r="AJ7" s="329">
        <f t="shared" si="3"/>
        <v>24</v>
      </c>
      <c r="AK7" s="329">
        <f t="shared" si="3"/>
        <v>0</v>
      </c>
      <c r="AL7" s="329">
        <f t="shared" si="3"/>
        <v>0</v>
      </c>
      <c r="AM7" s="329">
        <f t="shared" si="3"/>
        <v>754</v>
      </c>
      <c r="AN7" s="329">
        <f t="shared" si="3"/>
        <v>754</v>
      </c>
      <c r="AO7" s="329"/>
      <c r="AP7" s="322"/>
      <c r="AQ7" s="322"/>
      <c r="AR7" s="322"/>
    </row>
    <row r="8" spans="1:44" ht="27" customHeight="1">
      <c r="A8" s="175">
        <v>1</v>
      </c>
      <c r="B8" s="175"/>
      <c r="C8" s="331" t="s">
        <v>752</v>
      </c>
      <c r="D8" s="332">
        <v>1</v>
      </c>
      <c r="E8" s="333"/>
      <c r="F8" s="333">
        <v>1</v>
      </c>
      <c r="G8" s="333">
        <v>1</v>
      </c>
      <c r="H8" s="333">
        <v>1</v>
      </c>
      <c r="I8" s="333">
        <v>1</v>
      </c>
      <c r="J8" s="333">
        <v>1</v>
      </c>
      <c r="K8" s="332">
        <v>1</v>
      </c>
      <c r="L8" s="333"/>
      <c r="M8" s="333">
        <v>1</v>
      </c>
      <c r="N8" s="333">
        <v>1</v>
      </c>
      <c r="O8" s="333">
        <v>1</v>
      </c>
      <c r="P8" s="333">
        <v>1</v>
      </c>
      <c r="Q8" s="333">
        <v>1</v>
      </c>
      <c r="R8" s="332">
        <v>1</v>
      </c>
      <c r="S8" s="333"/>
      <c r="T8" s="333">
        <v>1</v>
      </c>
      <c r="U8" s="333">
        <v>1</v>
      </c>
      <c r="V8" s="333">
        <v>1</v>
      </c>
      <c r="W8" s="333">
        <v>1</v>
      </c>
      <c r="X8" s="333">
        <v>1</v>
      </c>
      <c r="Y8" s="332">
        <v>1</v>
      </c>
      <c r="Z8" s="333"/>
      <c r="AA8" s="333">
        <v>1</v>
      </c>
      <c r="AB8" s="333">
        <v>1</v>
      </c>
      <c r="AC8" s="333">
        <v>1</v>
      </c>
      <c r="AD8" s="333">
        <v>1</v>
      </c>
      <c r="AE8" s="333">
        <v>1</v>
      </c>
      <c r="AF8" s="332">
        <v>1</v>
      </c>
      <c r="AG8" s="333"/>
      <c r="AH8" s="333">
        <v>1</v>
      </c>
      <c r="AI8" s="334">
        <f>SUM(D8:AH8)+(COUNTIF(D8:AH8,"0,5KL")/2)+(COUNTIF(D8:AH8,"0,5P")/2)+(COUNTIF(D8:AH8,"0.5L")/2)</f>
        <v>26</v>
      </c>
      <c r="AJ8" s="334">
        <f t="shared" ref="AJ8:AJ10" si="4">(COUNTIF(D8:AH8,"P"))+(COUNTIF(D8:AG8,"P/2")/2)+(COUNTIF(D8:AG8,"0,5P")/2)+(COUNTIF(D8:AG8,"L/P")/2)+(COUNTIF(D8:AG8,"P/KL")/2)</f>
        <v>0</v>
      </c>
      <c r="AK8" s="334">
        <f>COUNTIF(D8:AH8,"L")+(COUNTIF(D8:AG8,"L/2")/2)+(COUNTIF(D8:AG8,"L/P")/2)+(COUNTIF(D8:AG8,"L/KL")/2)</f>
        <v>0</v>
      </c>
      <c r="AL8" s="334">
        <f>COUNTIF(D8:AH8,"KL")+COUNTIF(D8:AG8,"0,5KL")/2+COUNTIF(D8:AG8,"L/KL")/2+COUNTIF(D8:AG8,"KL/2")/2+COUNTIF(D8:AG8,"P/KL")/2+COUNTIF(D8:AG8,"0.5")/2</f>
        <v>0</v>
      </c>
      <c r="AM8" s="335">
        <f>SUM(AI8:AL8)</f>
        <v>26</v>
      </c>
      <c r="AN8" s="335">
        <f>AI8+AJ8+AK8</f>
        <v>26</v>
      </c>
      <c r="AO8" s="1188" t="s">
        <v>753</v>
      </c>
      <c r="AP8" s="322"/>
      <c r="AQ8" s="322"/>
      <c r="AR8" s="322"/>
    </row>
    <row r="9" spans="1:44" ht="27" customHeight="1">
      <c r="A9" s="175">
        <v>2</v>
      </c>
      <c r="B9" s="175"/>
      <c r="C9" s="336" t="s">
        <v>754</v>
      </c>
      <c r="D9" s="332">
        <v>1</v>
      </c>
      <c r="E9" s="333"/>
      <c r="F9" s="333">
        <v>1</v>
      </c>
      <c r="G9" s="333">
        <v>1</v>
      </c>
      <c r="H9" s="333">
        <v>1</v>
      </c>
      <c r="I9" s="333">
        <v>1</v>
      </c>
      <c r="J9" s="333">
        <v>1</v>
      </c>
      <c r="K9" s="332">
        <v>1</v>
      </c>
      <c r="L9" s="333"/>
      <c r="M9" s="333">
        <v>1</v>
      </c>
      <c r="N9" s="333">
        <v>1</v>
      </c>
      <c r="O9" s="333">
        <v>1</v>
      </c>
      <c r="P9" s="333">
        <v>1</v>
      </c>
      <c r="Q9" s="333">
        <v>1</v>
      </c>
      <c r="R9" s="332">
        <v>1</v>
      </c>
      <c r="S9" s="333"/>
      <c r="T9" s="333">
        <v>1</v>
      </c>
      <c r="U9" s="333">
        <v>1</v>
      </c>
      <c r="V9" s="333">
        <v>1</v>
      </c>
      <c r="W9" s="337" t="s">
        <v>748</v>
      </c>
      <c r="X9" s="337" t="s">
        <v>748</v>
      </c>
      <c r="Y9" s="338" t="s">
        <v>748</v>
      </c>
      <c r="Z9" s="333"/>
      <c r="AA9" s="333">
        <v>1</v>
      </c>
      <c r="AB9" s="333">
        <v>1</v>
      </c>
      <c r="AC9" s="333">
        <v>1</v>
      </c>
      <c r="AD9" s="333">
        <v>1</v>
      </c>
      <c r="AE9" s="333">
        <v>1</v>
      </c>
      <c r="AF9" s="332">
        <v>1</v>
      </c>
      <c r="AG9" s="333"/>
      <c r="AH9" s="333">
        <v>1</v>
      </c>
      <c r="AI9" s="334">
        <f t="shared" ref="AI9:AI84" si="5">SUM(D9:AH9)+(COUNTIF(D9:AH9,"0,5KL")/2)+(COUNTIF(D9:AH9,"0,5P")/2)+(COUNTIF(D9:AH9,"0.5L")/2)</f>
        <v>23</v>
      </c>
      <c r="AJ9" s="334">
        <f t="shared" si="4"/>
        <v>3</v>
      </c>
      <c r="AK9" s="334">
        <f t="shared" ref="AK9:AK84" si="6">COUNTIF(D9:AH9,"L")+(COUNTIF(D9:AG9,"L/2")/2)+(COUNTIF(D9:AG9,"L/P")/2)+(COUNTIF(D9:AG9,"L/KL")/2)</f>
        <v>0</v>
      </c>
      <c r="AL9" s="334">
        <f t="shared" ref="AL9:AL84" si="7">COUNTIF(D9:AH9,"KL")+COUNTIF(D9:AG9,"0,5KL")/2+COUNTIF(D9:AG9,"L/KL")/2+COUNTIF(D9:AG9,"KL/2")/2+COUNTIF(D9:AG9,"P/KL")/2+COUNTIF(D9:AG9,"0.5")/2</f>
        <v>0</v>
      </c>
      <c r="AM9" s="335">
        <f t="shared" ref="AM9:AM84" si="8">SUM(AI9:AL9)</f>
        <v>26</v>
      </c>
      <c r="AN9" s="335">
        <f t="shared" ref="AN9:AN84" si="9">AI9+AJ9+AK9</f>
        <v>26</v>
      </c>
      <c r="AO9" s="335" t="str">
        <f>VLOOKUP(C9,'[7]1. MEDIGO'!$C$4:$BL$100,62,0)</f>
        <v>2/2/2026</v>
      </c>
      <c r="AP9" s="319"/>
      <c r="AQ9" s="319"/>
      <c r="AR9" s="319"/>
    </row>
    <row r="10" spans="1:44" ht="27" customHeight="1">
      <c r="A10" s="175">
        <v>3</v>
      </c>
      <c r="B10" s="175"/>
      <c r="C10" s="339" t="s">
        <v>755</v>
      </c>
      <c r="D10" s="332">
        <v>1</v>
      </c>
      <c r="E10" s="333"/>
      <c r="F10" s="333">
        <v>1</v>
      </c>
      <c r="G10" s="333">
        <v>1</v>
      </c>
      <c r="H10" s="333">
        <v>1</v>
      </c>
      <c r="I10" s="333">
        <v>1</v>
      </c>
      <c r="J10" s="333">
        <v>1</v>
      </c>
      <c r="K10" s="332">
        <v>1</v>
      </c>
      <c r="L10" s="333"/>
      <c r="M10" s="333">
        <v>1</v>
      </c>
      <c r="N10" s="333">
        <v>1</v>
      </c>
      <c r="O10" s="333">
        <v>1</v>
      </c>
      <c r="P10" s="333">
        <v>1</v>
      </c>
      <c r="Q10" s="333">
        <v>1</v>
      </c>
      <c r="R10" s="332">
        <v>1</v>
      </c>
      <c r="S10" s="333"/>
      <c r="T10" s="333">
        <v>1</v>
      </c>
      <c r="U10" s="333">
        <v>1</v>
      </c>
      <c r="V10" s="333">
        <v>1</v>
      </c>
      <c r="W10" s="333">
        <v>1</v>
      </c>
      <c r="X10" s="337" t="s">
        <v>748</v>
      </c>
      <c r="Y10" s="332">
        <v>1</v>
      </c>
      <c r="Z10" s="333"/>
      <c r="AA10" s="333">
        <v>1</v>
      </c>
      <c r="AB10" s="333">
        <v>1</v>
      </c>
      <c r="AC10" s="333">
        <v>1</v>
      </c>
      <c r="AD10" s="333">
        <v>1</v>
      </c>
      <c r="AE10" s="333">
        <v>1</v>
      </c>
      <c r="AF10" s="340" t="s">
        <v>748</v>
      </c>
      <c r="AG10" s="333"/>
      <c r="AH10" s="337" t="s">
        <v>748</v>
      </c>
      <c r="AI10" s="334">
        <f t="shared" si="5"/>
        <v>23</v>
      </c>
      <c r="AJ10" s="334">
        <f t="shared" si="4"/>
        <v>3</v>
      </c>
      <c r="AK10" s="334">
        <f t="shared" si="6"/>
        <v>0</v>
      </c>
      <c r="AL10" s="334">
        <f t="shared" si="7"/>
        <v>0</v>
      </c>
      <c r="AM10" s="335">
        <f t="shared" si="8"/>
        <v>26</v>
      </c>
      <c r="AN10" s="335">
        <f t="shared" si="9"/>
        <v>26</v>
      </c>
      <c r="AO10" s="335" t="str">
        <f>VLOOKUP(C10,'[7]1. MEDIGO'!$C$4:$BL$100,62,0)</f>
        <v>14/8/2025</v>
      </c>
      <c r="AP10" s="319"/>
      <c r="AQ10" s="319"/>
      <c r="AR10" s="319"/>
    </row>
    <row r="11" spans="1:44" ht="27" customHeight="1">
      <c r="A11" s="175">
        <v>4</v>
      </c>
      <c r="B11" s="175"/>
      <c r="C11" s="331" t="s">
        <v>756</v>
      </c>
      <c r="D11" s="332">
        <v>1</v>
      </c>
      <c r="E11" s="333"/>
      <c r="F11" s="333">
        <v>1</v>
      </c>
      <c r="G11" s="333">
        <v>1</v>
      </c>
      <c r="H11" s="333">
        <v>1</v>
      </c>
      <c r="I11" s="333">
        <v>1</v>
      </c>
      <c r="J11" s="333">
        <v>1</v>
      </c>
      <c r="K11" s="332">
        <v>1</v>
      </c>
      <c r="L11" s="333"/>
      <c r="M11" s="333">
        <v>1</v>
      </c>
      <c r="N11" s="333">
        <v>1</v>
      </c>
      <c r="O11" s="333">
        <v>1</v>
      </c>
      <c r="P11" s="333">
        <v>1</v>
      </c>
      <c r="Q11" s="333">
        <v>1</v>
      </c>
      <c r="R11" s="332">
        <v>1</v>
      </c>
      <c r="S11" s="333"/>
      <c r="T11" s="333">
        <v>1</v>
      </c>
      <c r="U11" s="333">
        <v>1</v>
      </c>
      <c r="V11" s="333">
        <v>1</v>
      </c>
      <c r="W11" s="333">
        <v>1</v>
      </c>
      <c r="X11" s="333">
        <v>1</v>
      </c>
      <c r="Y11" s="332">
        <v>1</v>
      </c>
      <c r="Z11" s="333"/>
      <c r="AA11" s="333">
        <v>1</v>
      </c>
      <c r="AB11" s="333">
        <v>1</v>
      </c>
      <c r="AC11" s="333">
        <v>1</v>
      </c>
      <c r="AD11" s="333">
        <v>1</v>
      </c>
      <c r="AE11" s="333">
        <v>1</v>
      </c>
      <c r="AF11" s="332">
        <v>1</v>
      </c>
      <c r="AG11" s="333"/>
      <c r="AH11" s="333">
        <v>1</v>
      </c>
      <c r="AI11" s="334">
        <f t="shared" si="5"/>
        <v>26</v>
      </c>
      <c r="AJ11" s="334">
        <f t="shared" ref="AJ11:AJ84" si="10">(COUNTIF(D11:AH11,"P"))+(COUNTIF(D11:AG11,"P/2")/2)+(COUNTIF(D11:AG11,"0,5P")/2)+(COUNTIF(D11:AG11,"L/P")/2)+(COUNTIF(D11:AG11,"P/KL")/2)</f>
        <v>0</v>
      </c>
      <c r="AK11" s="334">
        <f t="shared" si="6"/>
        <v>0</v>
      </c>
      <c r="AL11" s="334">
        <f t="shared" si="7"/>
        <v>0</v>
      </c>
      <c r="AM11" s="335">
        <f t="shared" si="8"/>
        <v>26</v>
      </c>
      <c r="AN11" s="335">
        <f t="shared" si="9"/>
        <v>26</v>
      </c>
      <c r="AO11" s="335" t="str">
        <f>VLOOKUP(C11,'[7]1. MEDIGO'!$C$4:$BL$100,62,0)</f>
        <v>28/3/2022</v>
      </c>
      <c r="AP11" s="322"/>
      <c r="AQ11" s="322"/>
      <c r="AR11" s="322"/>
    </row>
    <row r="12" spans="1:44" ht="27" customHeight="1">
      <c r="A12" s="175">
        <v>5</v>
      </c>
      <c r="B12" s="175"/>
      <c r="C12" s="339" t="s">
        <v>757</v>
      </c>
      <c r="D12" s="332">
        <v>1</v>
      </c>
      <c r="E12" s="333"/>
      <c r="F12" s="333">
        <v>1</v>
      </c>
      <c r="G12" s="333">
        <v>1</v>
      </c>
      <c r="H12" s="333">
        <v>1</v>
      </c>
      <c r="I12" s="333">
        <v>1</v>
      </c>
      <c r="J12" s="333">
        <v>1</v>
      </c>
      <c r="K12" s="332">
        <v>1</v>
      </c>
      <c r="L12" s="333"/>
      <c r="M12" s="333">
        <v>1</v>
      </c>
      <c r="N12" s="333">
        <v>1</v>
      </c>
      <c r="O12" s="333">
        <v>1</v>
      </c>
      <c r="P12" s="333">
        <v>1</v>
      </c>
      <c r="Q12" s="337" t="s">
        <v>748</v>
      </c>
      <c r="R12" s="338" t="s">
        <v>748</v>
      </c>
      <c r="S12" s="333"/>
      <c r="T12" s="333">
        <v>1</v>
      </c>
      <c r="U12" s="333">
        <v>1</v>
      </c>
      <c r="V12" s="333">
        <v>1</v>
      </c>
      <c r="W12" s="333">
        <v>1</v>
      </c>
      <c r="X12" s="333">
        <v>1</v>
      </c>
      <c r="Y12" s="332">
        <v>1</v>
      </c>
      <c r="Z12" s="333"/>
      <c r="AA12" s="333">
        <v>1</v>
      </c>
      <c r="AB12" s="333">
        <v>1</v>
      </c>
      <c r="AC12" s="333">
        <v>1</v>
      </c>
      <c r="AD12" s="333">
        <v>1</v>
      </c>
      <c r="AE12" s="333">
        <v>1</v>
      </c>
      <c r="AF12" s="332">
        <v>1</v>
      </c>
      <c r="AG12" s="333"/>
      <c r="AH12" s="337" t="s">
        <v>748</v>
      </c>
      <c r="AI12" s="334">
        <f t="shared" si="5"/>
        <v>23</v>
      </c>
      <c r="AJ12" s="334">
        <f t="shared" si="10"/>
        <v>3</v>
      </c>
      <c r="AK12" s="334">
        <f t="shared" si="6"/>
        <v>0</v>
      </c>
      <c r="AL12" s="334">
        <f t="shared" si="7"/>
        <v>0</v>
      </c>
      <c r="AM12" s="335">
        <f t="shared" si="8"/>
        <v>26</v>
      </c>
      <c r="AN12" s="335">
        <f t="shared" si="9"/>
        <v>26</v>
      </c>
      <c r="AO12" s="335" t="str">
        <f>VLOOKUP(C12,'[7]1. MEDIGO'!$C$4:$BL$100,62,0)</f>
        <v>27/10/2025</v>
      </c>
      <c r="AP12" s="341">
        <v>46249</v>
      </c>
      <c r="AQ12" s="319"/>
      <c r="AR12" s="319"/>
    </row>
    <row r="13" spans="1:44" ht="27" customHeight="1">
      <c r="A13" s="175">
        <v>6</v>
      </c>
      <c r="B13" s="175"/>
      <c r="C13" s="342" t="s">
        <v>758</v>
      </c>
      <c r="D13" s="332">
        <v>1</v>
      </c>
      <c r="E13" s="333"/>
      <c r="F13" s="333">
        <v>1</v>
      </c>
      <c r="G13" s="333">
        <v>1</v>
      </c>
      <c r="H13" s="333">
        <v>1</v>
      </c>
      <c r="I13" s="333">
        <v>1</v>
      </c>
      <c r="J13" s="333">
        <v>1</v>
      </c>
      <c r="K13" s="332">
        <v>1</v>
      </c>
      <c r="L13" s="333"/>
      <c r="M13" s="333">
        <v>1</v>
      </c>
      <c r="N13" s="333">
        <v>1</v>
      </c>
      <c r="O13" s="333">
        <v>1</v>
      </c>
      <c r="P13" s="333">
        <v>1</v>
      </c>
      <c r="Q13" s="333">
        <v>1</v>
      </c>
      <c r="R13" s="332">
        <v>1</v>
      </c>
      <c r="S13" s="333"/>
      <c r="T13" s="333">
        <v>1</v>
      </c>
      <c r="U13" s="333">
        <v>1</v>
      </c>
      <c r="V13" s="333">
        <v>1</v>
      </c>
      <c r="W13" s="333">
        <v>1</v>
      </c>
      <c r="X13" s="333">
        <v>1</v>
      </c>
      <c r="Y13" s="332">
        <v>1</v>
      </c>
      <c r="Z13" s="333"/>
      <c r="AA13" s="333">
        <v>1</v>
      </c>
      <c r="AB13" s="333">
        <v>1</v>
      </c>
      <c r="AC13" s="333">
        <v>1</v>
      </c>
      <c r="AD13" s="333">
        <v>1</v>
      </c>
      <c r="AE13" s="333">
        <v>1</v>
      </c>
      <c r="AF13" s="332">
        <v>1</v>
      </c>
      <c r="AG13" s="333"/>
      <c r="AH13" s="333">
        <v>1</v>
      </c>
      <c r="AI13" s="334">
        <f t="shared" si="5"/>
        <v>26</v>
      </c>
      <c r="AJ13" s="334">
        <f t="shared" si="10"/>
        <v>0</v>
      </c>
      <c r="AK13" s="334">
        <f t="shared" si="6"/>
        <v>0</v>
      </c>
      <c r="AL13" s="334">
        <f t="shared" si="7"/>
        <v>0</v>
      </c>
      <c r="AM13" s="335">
        <f t="shared" si="8"/>
        <v>26</v>
      </c>
      <c r="AN13" s="335">
        <f t="shared" si="9"/>
        <v>26</v>
      </c>
      <c r="AO13" s="335" t="s">
        <v>759</v>
      </c>
      <c r="AP13" s="319"/>
      <c r="AQ13" s="319"/>
      <c r="AR13" s="319"/>
    </row>
    <row r="14" spans="1:44" ht="27" customHeight="1">
      <c r="A14" s="175">
        <v>7</v>
      </c>
      <c r="B14" s="175"/>
      <c r="C14" s="244" t="s">
        <v>760</v>
      </c>
      <c r="D14" s="332">
        <v>1</v>
      </c>
      <c r="E14" s="333"/>
      <c r="F14" s="333">
        <v>1</v>
      </c>
      <c r="G14" s="333">
        <v>1</v>
      </c>
      <c r="H14" s="333">
        <v>1</v>
      </c>
      <c r="I14" s="333">
        <v>1</v>
      </c>
      <c r="J14" s="333">
        <v>1</v>
      </c>
      <c r="K14" s="332">
        <v>1</v>
      </c>
      <c r="L14" s="333"/>
      <c r="M14" s="333">
        <v>1</v>
      </c>
      <c r="N14" s="333">
        <v>1</v>
      </c>
      <c r="O14" s="333">
        <v>1</v>
      </c>
      <c r="P14" s="333">
        <v>1</v>
      </c>
      <c r="Q14" s="333">
        <v>1</v>
      </c>
      <c r="R14" s="332">
        <v>1</v>
      </c>
      <c r="S14" s="333"/>
      <c r="T14" s="333">
        <v>1</v>
      </c>
      <c r="U14" s="333">
        <v>1</v>
      </c>
      <c r="V14" s="333">
        <v>1</v>
      </c>
      <c r="W14" s="333">
        <v>1</v>
      </c>
      <c r="X14" s="333">
        <v>1</v>
      </c>
      <c r="Y14" s="332">
        <v>1</v>
      </c>
      <c r="Z14" s="333"/>
      <c r="AA14" s="333">
        <v>1</v>
      </c>
      <c r="AB14" s="333">
        <v>1</v>
      </c>
      <c r="AC14" s="333">
        <v>1</v>
      </c>
      <c r="AD14" s="333">
        <v>1</v>
      </c>
      <c r="AE14" s="333">
        <v>1</v>
      </c>
      <c r="AF14" s="332">
        <v>1</v>
      </c>
      <c r="AG14" s="333"/>
      <c r="AH14" s="333">
        <v>1</v>
      </c>
      <c r="AI14" s="334">
        <f t="shared" si="5"/>
        <v>26</v>
      </c>
      <c r="AJ14" s="334">
        <f t="shared" si="10"/>
        <v>0</v>
      </c>
      <c r="AK14" s="334">
        <f t="shared" si="6"/>
        <v>0</v>
      </c>
      <c r="AL14" s="334">
        <f t="shared" si="7"/>
        <v>0</v>
      </c>
      <c r="AM14" s="335">
        <f t="shared" si="8"/>
        <v>26</v>
      </c>
      <c r="AN14" s="335">
        <f t="shared" si="9"/>
        <v>26</v>
      </c>
      <c r="AO14" s="335" t="s">
        <v>761</v>
      </c>
      <c r="AP14" s="319"/>
      <c r="AQ14" s="319"/>
      <c r="AR14" s="319"/>
    </row>
    <row r="15" spans="1:44" ht="27" customHeight="1">
      <c r="A15" s="175">
        <v>8</v>
      </c>
      <c r="B15" s="175"/>
      <c r="C15" s="331" t="s">
        <v>762</v>
      </c>
      <c r="D15" s="332">
        <v>1</v>
      </c>
      <c r="E15" s="333"/>
      <c r="F15" s="333">
        <v>1</v>
      </c>
      <c r="G15" s="333">
        <v>1</v>
      </c>
      <c r="H15" s="333">
        <v>1</v>
      </c>
      <c r="I15" s="333">
        <v>1</v>
      </c>
      <c r="J15" s="333">
        <v>1</v>
      </c>
      <c r="K15" s="332">
        <v>1</v>
      </c>
      <c r="L15" s="333"/>
      <c r="M15" s="333">
        <v>1</v>
      </c>
      <c r="N15" s="333">
        <v>1</v>
      </c>
      <c r="O15" s="333">
        <v>1</v>
      </c>
      <c r="P15" s="333">
        <v>1</v>
      </c>
      <c r="Q15" s="333">
        <v>1</v>
      </c>
      <c r="R15" s="332">
        <v>1</v>
      </c>
      <c r="S15" s="333"/>
      <c r="T15" s="333">
        <v>1</v>
      </c>
      <c r="U15" s="333">
        <v>1</v>
      </c>
      <c r="V15" s="333">
        <v>1</v>
      </c>
      <c r="W15" s="333">
        <v>1</v>
      </c>
      <c r="X15" s="333">
        <v>1</v>
      </c>
      <c r="Y15" s="332">
        <v>1</v>
      </c>
      <c r="Z15" s="333"/>
      <c r="AA15" s="333">
        <v>1</v>
      </c>
      <c r="AB15" s="333">
        <v>1</v>
      </c>
      <c r="AC15" s="333">
        <v>1</v>
      </c>
      <c r="AD15" s="333">
        <v>1</v>
      </c>
      <c r="AE15" s="333">
        <v>1</v>
      </c>
      <c r="AF15" s="332">
        <v>1</v>
      </c>
      <c r="AG15" s="333"/>
      <c r="AH15" s="333">
        <v>1</v>
      </c>
      <c r="AI15" s="334">
        <f t="shared" si="5"/>
        <v>26</v>
      </c>
      <c r="AJ15" s="334">
        <f t="shared" si="10"/>
        <v>0</v>
      </c>
      <c r="AK15" s="334">
        <f t="shared" si="6"/>
        <v>0</v>
      </c>
      <c r="AL15" s="334">
        <f t="shared" si="7"/>
        <v>0</v>
      </c>
      <c r="AM15" s="335">
        <f t="shared" si="8"/>
        <v>26</v>
      </c>
      <c r="AN15" s="335">
        <f t="shared" si="9"/>
        <v>26</v>
      </c>
      <c r="AO15" s="335" t="str">
        <f>VLOOKUP(C15,'[7]1. MEDIGO'!$C$4:$BL$100,62,0)</f>
        <v>3/11/2025</v>
      </c>
      <c r="AP15" s="322"/>
      <c r="AQ15" s="322"/>
      <c r="AR15" s="322"/>
    </row>
    <row r="16" spans="1:44" ht="25.5" customHeight="1">
      <c r="A16" s="175">
        <v>9</v>
      </c>
      <c r="B16" s="175"/>
      <c r="C16" s="343" t="s">
        <v>763</v>
      </c>
      <c r="D16" s="332">
        <v>1</v>
      </c>
      <c r="E16" s="333"/>
      <c r="F16" s="333">
        <v>1</v>
      </c>
      <c r="G16" s="333">
        <v>1</v>
      </c>
      <c r="H16" s="333">
        <v>1</v>
      </c>
      <c r="I16" s="333">
        <v>1</v>
      </c>
      <c r="J16" s="333">
        <v>1</v>
      </c>
      <c r="K16" s="332">
        <v>1</v>
      </c>
      <c r="L16" s="333"/>
      <c r="M16" s="333">
        <v>1</v>
      </c>
      <c r="N16" s="333">
        <v>1</v>
      </c>
      <c r="O16" s="333">
        <v>1</v>
      </c>
      <c r="P16" s="333">
        <v>1</v>
      </c>
      <c r="Q16" s="333">
        <v>1</v>
      </c>
      <c r="R16" s="332">
        <v>1</v>
      </c>
      <c r="S16" s="333"/>
      <c r="T16" s="333">
        <v>1</v>
      </c>
      <c r="U16" s="333">
        <v>1</v>
      </c>
      <c r="V16" s="333">
        <v>1</v>
      </c>
      <c r="W16" s="333">
        <v>1</v>
      </c>
      <c r="X16" s="333">
        <v>1</v>
      </c>
      <c r="Y16" s="332">
        <v>1</v>
      </c>
      <c r="Z16" s="333"/>
      <c r="AA16" s="333">
        <v>1</v>
      </c>
      <c r="AB16" s="333">
        <v>1</v>
      </c>
      <c r="AC16" s="333">
        <v>1</v>
      </c>
      <c r="AD16" s="333">
        <v>1</v>
      </c>
      <c r="AE16" s="333">
        <v>1</v>
      </c>
      <c r="AF16" s="332">
        <v>1</v>
      </c>
      <c r="AG16" s="333"/>
      <c r="AH16" s="333">
        <v>1</v>
      </c>
      <c r="AI16" s="334">
        <f t="shared" si="5"/>
        <v>26</v>
      </c>
      <c r="AJ16" s="334">
        <f t="shared" si="10"/>
        <v>0</v>
      </c>
      <c r="AK16" s="334">
        <f t="shared" si="6"/>
        <v>0</v>
      </c>
      <c r="AL16" s="334">
        <f t="shared" si="7"/>
        <v>0</v>
      </c>
      <c r="AM16" s="335">
        <f t="shared" si="8"/>
        <v>26</v>
      </c>
      <c r="AN16" s="335">
        <f t="shared" si="9"/>
        <v>26</v>
      </c>
      <c r="AO16" s="335" t="str">
        <f>VLOOKUP(C16,'[7]1. MEDIGO'!$C$4:$BL$100,62,0)</f>
        <v>8/9/2021</v>
      </c>
      <c r="AP16" s="319"/>
      <c r="AQ16" s="319"/>
      <c r="AR16" s="319"/>
    </row>
    <row r="17" spans="1:44" ht="27" customHeight="1">
      <c r="A17" s="175">
        <v>10</v>
      </c>
      <c r="B17" s="175"/>
      <c r="C17" s="344" t="s">
        <v>764</v>
      </c>
      <c r="D17" s="332">
        <v>1</v>
      </c>
      <c r="E17" s="333"/>
      <c r="F17" s="333">
        <v>1</v>
      </c>
      <c r="G17" s="333">
        <v>1</v>
      </c>
      <c r="H17" s="333">
        <v>1</v>
      </c>
      <c r="I17" s="333">
        <v>1</v>
      </c>
      <c r="J17" s="333">
        <v>1</v>
      </c>
      <c r="K17" s="332">
        <v>1</v>
      </c>
      <c r="L17" s="333"/>
      <c r="M17" s="333">
        <v>1</v>
      </c>
      <c r="N17" s="333">
        <v>1</v>
      </c>
      <c r="O17" s="333">
        <v>1</v>
      </c>
      <c r="P17" s="333">
        <v>1</v>
      </c>
      <c r="Q17" s="333">
        <v>1</v>
      </c>
      <c r="R17" s="332">
        <v>1</v>
      </c>
      <c r="S17" s="333"/>
      <c r="T17" s="333">
        <v>1</v>
      </c>
      <c r="U17" s="333">
        <v>1</v>
      </c>
      <c r="V17" s="333">
        <v>1</v>
      </c>
      <c r="W17" s="333">
        <v>1</v>
      </c>
      <c r="X17" s="333">
        <v>1</v>
      </c>
      <c r="Y17" s="332">
        <v>1</v>
      </c>
      <c r="Z17" s="333"/>
      <c r="AA17" s="333">
        <v>1</v>
      </c>
      <c r="AB17" s="333">
        <v>1</v>
      </c>
      <c r="AC17" s="333">
        <v>1</v>
      </c>
      <c r="AD17" s="333">
        <v>1</v>
      </c>
      <c r="AE17" s="337" t="s">
        <v>748</v>
      </c>
      <c r="AF17" s="338" t="s">
        <v>748</v>
      </c>
      <c r="AG17" s="333"/>
      <c r="AH17" s="337" t="s">
        <v>748</v>
      </c>
      <c r="AI17" s="334">
        <f t="shared" si="5"/>
        <v>23</v>
      </c>
      <c r="AJ17" s="334">
        <f t="shared" si="10"/>
        <v>3</v>
      </c>
      <c r="AK17" s="334">
        <f t="shared" si="6"/>
        <v>0</v>
      </c>
      <c r="AL17" s="334">
        <f t="shared" si="7"/>
        <v>0</v>
      </c>
      <c r="AM17" s="335">
        <f t="shared" si="8"/>
        <v>26</v>
      </c>
      <c r="AN17" s="335">
        <f t="shared" si="9"/>
        <v>26</v>
      </c>
      <c r="AO17" s="335" t="str">
        <f>VLOOKUP(C17,'[7]1. MEDIGO'!$C$4:$BL$100,62,0)</f>
        <v>7/7/2025</v>
      </c>
      <c r="AP17" s="341">
        <v>46263</v>
      </c>
      <c r="AQ17" s="319"/>
      <c r="AR17" s="319"/>
    </row>
    <row r="18" spans="1:44" ht="27" customHeight="1">
      <c r="A18" s="175">
        <v>11</v>
      </c>
      <c r="B18" s="175"/>
      <c r="C18" s="343" t="s">
        <v>765</v>
      </c>
      <c r="D18" s="332">
        <v>1</v>
      </c>
      <c r="E18" s="333"/>
      <c r="F18" s="333">
        <v>1</v>
      </c>
      <c r="G18" s="333">
        <v>1</v>
      </c>
      <c r="H18" s="333">
        <v>1</v>
      </c>
      <c r="I18" s="333">
        <v>1</v>
      </c>
      <c r="J18" s="333">
        <v>1</v>
      </c>
      <c r="K18" s="332">
        <v>1</v>
      </c>
      <c r="L18" s="333"/>
      <c r="M18" s="333">
        <v>1</v>
      </c>
      <c r="N18" s="333">
        <v>1</v>
      </c>
      <c r="O18" s="333">
        <v>1</v>
      </c>
      <c r="P18" s="333">
        <v>1</v>
      </c>
      <c r="Q18" s="333">
        <v>1</v>
      </c>
      <c r="R18" s="332">
        <v>1</v>
      </c>
      <c r="S18" s="333"/>
      <c r="T18" s="333">
        <v>1</v>
      </c>
      <c r="U18" s="333">
        <v>1</v>
      </c>
      <c r="V18" s="333">
        <v>1</v>
      </c>
      <c r="W18" s="333">
        <v>1</v>
      </c>
      <c r="X18" s="333">
        <v>1</v>
      </c>
      <c r="Y18" s="332">
        <v>1</v>
      </c>
      <c r="Z18" s="333"/>
      <c r="AA18" s="333">
        <v>1</v>
      </c>
      <c r="AB18" s="333">
        <v>1</v>
      </c>
      <c r="AC18" s="333">
        <v>1</v>
      </c>
      <c r="AD18" s="333">
        <v>1</v>
      </c>
      <c r="AE18" s="333">
        <v>1</v>
      </c>
      <c r="AF18" s="332">
        <v>1</v>
      </c>
      <c r="AG18" s="333"/>
      <c r="AH18" s="337" t="s">
        <v>748</v>
      </c>
      <c r="AI18" s="334">
        <f t="shared" si="5"/>
        <v>25</v>
      </c>
      <c r="AJ18" s="334">
        <f t="shared" si="10"/>
        <v>1</v>
      </c>
      <c r="AK18" s="334">
        <f t="shared" si="6"/>
        <v>0</v>
      </c>
      <c r="AL18" s="334">
        <f t="shared" si="7"/>
        <v>0</v>
      </c>
      <c r="AM18" s="335">
        <f t="shared" si="8"/>
        <v>26</v>
      </c>
      <c r="AN18" s="335">
        <f t="shared" si="9"/>
        <v>26</v>
      </c>
      <c r="AO18" s="335" t="str">
        <f>VLOOKUP(C18,'[7]1. MEDIGO'!$C$4:$BL$100,62,0)</f>
        <v>20/6/2024</v>
      </c>
      <c r="AP18" s="322"/>
      <c r="AQ18" s="322"/>
      <c r="AR18" s="322"/>
    </row>
    <row r="19" spans="1:44" s="302" customFormat="1" ht="27" customHeight="1">
      <c r="A19" s="175">
        <v>12</v>
      </c>
      <c r="B19" s="345"/>
      <c r="C19" s="346" t="s">
        <v>766</v>
      </c>
      <c r="D19" s="332">
        <v>1</v>
      </c>
      <c r="E19" s="333"/>
      <c r="F19" s="333">
        <v>1</v>
      </c>
      <c r="G19" s="333">
        <v>1</v>
      </c>
      <c r="H19" s="333">
        <v>1</v>
      </c>
      <c r="I19" s="333">
        <v>1</v>
      </c>
      <c r="J19" s="333">
        <v>1</v>
      </c>
      <c r="K19" s="332">
        <v>1</v>
      </c>
      <c r="L19" s="333"/>
      <c r="M19" s="333">
        <v>1</v>
      </c>
      <c r="N19" s="333">
        <v>1</v>
      </c>
      <c r="O19" s="333">
        <v>1</v>
      </c>
      <c r="P19" s="333">
        <v>1</v>
      </c>
      <c r="Q19" s="333">
        <v>1</v>
      </c>
      <c r="R19" s="332">
        <v>1</v>
      </c>
      <c r="S19" s="333"/>
      <c r="T19" s="333">
        <v>1</v>
      </c>
      <c r="U19" s="333">
        <v>1</v>
      </c>
      <c r="V19" s="333">
        <v>1</v>
      </c>
      <c r="W19" s="333">
        <v>1</v>
      </c>
      <c r="X19" s="333">
        <v>1</v>
      </c>
      <c r="Y19" s="332">
        <v>1</v>
      </c>
      <c r="Z19" s="333"/>
      <c r="AA19" s="333">
        <v>1</v>
      </c>
      <c r="AB19" s="333">
        <v>1</v>
      </c>
      <c r="AC19" s="333">
        <v>1</v>
      </c>
      <c r="AD19" s="333">
        <v>1</v>
      </c>
      <c r="AE19" s="333">
        <v>1</v>
      </c>
      <c r="AF19" s="332">
        <v>1</v>
      </c>
      <c r="AG19" s="333"/>
      <c r="AH19" s="333">
        <v>1</v>
      </c>
      <c r="AI19" s="334">
        <f t="shared" si="5"/>
        <v>26</v>
      </c>
      <c r="AJ19" s="334">
        <f t="shared" si="10"/>
        <v>0</v>
      </c>
      <c r="AK19" s="334">
        <f t="shared" si="6"/>
        <v>0</v>
      </c>
      <c r="AL19" s="334">
        <f t="shared" si="7"/>
        <v>0</v>
      </c>
      <c r="AM19" s="335">
        <f t="shared" si="8"/>
        <v>26</v>
      </c>
      <c r="AN19" s="335">
        <f t="shared" si="9"/>
        <v>26</v>
      </c>
      <c r="AO19" s="347" t="str">
        <f>VLOOKUP(C19,'[7]1. MEDIGO'!$C$4:$BL$100,62,0)</f>
        <v>27/7/2021</v>
      </c>
      <c r="AP19" s="348"/>
      <c r="AQ19" s="348"/>
      <c r="AR19" s="348"/>
    </row>
    <row r="20" spans="1:44" s="302" customFormat="1" ht="27" customHeight="1">
      <c r="A20" s="175">
        <v>13</v>
      </c>
      <c r="B20" s="345"/>
      <c r="C20" s="346" t="s">
        <v>767</v>
      </c>
      <c r="D20" s="332">
        <v>1</v>
      </c>
      <c r="E20" s="333"/>
      <c r="F20" s="333">
        <v>1</v>
      </c>
      <c r="G20" s="333">
        <v>1</v>
      </c>
      <c r="H20" s="333">
        <v>1</v>
      </c>
      <c r="I20" s="333">
        <v>1</v>
      </c>
      <c r="J20" s="333">
        <v>1</v>
      </c>
      <c r="K20" s="332">
        <v>1</v>
      </c>
      <c r="L20" s="333"/>
      <c r="M20" s="333">
        <v>1</v>
      </c>
      <c r="N20" s="333">
        <v>1</v>
      </c>
      <c r="O20" s="333">
        <v>1</v>
      </c>
      <c r="P20" s="333">
        <v>1</v>
      </c>
      <c r="Q20" s="333">
        <v>1</v>
      </c>
      <c r="R20" s="332">
        <v>1</v>
      </c>
      <c r="S20" s="333"/>
      <c r="T20" s="333">
        <v>1</v>
      </c>
      <c r="U20" s="333">
        <v>1</v>
      </c>
      <c r="V20" s="333">
        <v>1</v>
      </c>
      <c r="W20" s="333">
        <v>1</v>
      </c>
      <c r="X20" s="333">
        <v>1</v>
      </c>
      <c r="Y20" s="332">
        <v>1</v>
      </c>
      <c r="Z20" s="333"/>
      <c r="AA20" s="333">
        <v>1</v>
      </c>
      <c r="AB20" s="333">
        <v>1</v>
      </c>
      <c r="AC20" s="333">
        <v>1</v>
      </c>
      <c r="AD20" s="333">
        <v>1</v>
      </c>
      <c r="AE20" s="333">
        <v>1</v>
      </c>
      <c r="AF20" s="332">
        <v>1</v>
      </c>
      <c r="AG20" s="333"/>
      <c r="AH20" s="333">
        <v>1</v>
      </c>
      <c r="AI20" s="334">
        <f t="shared" si="5"/>
        <v>26</v>
      </c>
      <c r="AJ20" s="334">
        <f t="shared" si="10"/>
        <v>0</v>
      </c>
      <c r="AK20" s="334">
        <f t="shared" si="6"/>
        <v>0</v>
      </c>
      <c r="AL20" s="334">
        <f t="shared" si="7"/>
        <v>0</v>
      </c>
      <c r="AM20" s="335">
        <f t="shared" si="8"/>
        <v>26</v>
      </c>
      <c r="AN20" s="335">
        <f t="shared" si="9"/>
        <v>26</v>
      </c>
      <c r="AO20" s="347" t="str">
        <f>VLOOKUP(C20,'[7]1. MEDIGO'!$C$4:$BL$100,62,0)</f>
        <v>28/2/2022</v>
      </c>
      <c r="AP20" s="348"/>
      <c r="AQ20" s="348"/>
      <c r="AR20" s="348"/>
    </row>
    <row r="21" spans="1:44" s="302" customFormat="1" ht="27" customHeight="1">
      <c r="A21" s="175">
        <v>14</v>
      </c>
      <c r="B21" s="345"/>
      <c r="C21" s="346" t="s">
        <v>768</v>
      </c>
      <c r="D21" s="332">
        <v>1</v>
      </c>
      <c r="E21" s="333"/>
      <c r="F21" s="333">
        <v>1</v>
      </c>
      <c r="G21" s="333">
        <v>1</v>
      </c>
      <c r="H21" s="333">
        <v>1</v>
      </c>
      <c r="I21" s="333">
        <v>1</v>
      </c>
      <c r="J21" s="333">
        <v>1</v>
      </c>
      <c r="K21" s="332">
        <v>1</v>
      </c>
      <c r="L21" s="333"/>
      <c r="M21" s="333">
        <v>1</v>
      </c>
      <c r="N21" s="333">
        <v>1</v>
      </c>
      <c r="O21" s="333">
        <v>1</v>
      </c>
      <c r="P21" s="333">
        <v>1</v>
      </c>
      <c r="Q21" s="333">
        <v>1</v>
      </c>
      <c r="R21" s="332">
        <v>1</v>
      </c>
      <c r="S21" s="337"/>
      <c r="T21" s="333">
        <v>1</v>
      </c>
      <c r="U21" s="333">
        <v>1</v>
      </c>
      <c r="V21" s="333">
        <v>1</v>
      </c>
      <c r="W21" s="333">
        <v>1</v>
      </c>
      <c r="X21" s="333">
        <v>1</v>
      </c>
      <c r="Y21" s="332">
        <v>1</v>
      </c>
      <c r="Z21" s="333"/>
      <c r="AA21" s="333">
        <v>1</v>
      </c>
      <c r="AB21" s="333">
        <v>1</v>
      </c>
      <c r="AC21" s="333">
        <v>1</v>
      </c>
      <c r="AD21" s="333">
        <v>1</v>
      </c>
      <c r="AE21" s="333">
        <v>1</v>
      </c>
      <c r="AF21" s="332">
        <v>1</v>
      </c>
      <c r="AG21" s="333"/>
      <c r="AH21" s="333">
        <v>1</v>
      </c>
      <c r="AI21" s="334">
        <f t="shared" si="5"/>
        <v>26</v>
      </c>
      <c r="AJ21" s="334">
        <f t="shared" si="10"/>
        <v>0</v>
      </c>
      <c r="AK21" s="334">
        <f t="shared" si="6"/>
        <v>0</v>
      </c>
      <c r="AL21" s="334">
        <f t="shared" si="7"/>
        <v>0</v>
      </c>
      <c r="AM21" s="335">
        <f t="shared" si="8"/>
        <v>26</v>
      </c>
      <c r="AN21" s="335">
        <f t="shared" si="9"/>
        <v>26</v>
      </c>
      <c r="AO21" s="347" t="str">
        <f>VLOOKUP(C21,'[7]1. MEDIGO'!$C$4:$BL$100,62,0)</f>
        <v>10/8/2023</v>
      </c>
      <c r="AP21" s="349"/>
      <c r="AQ21" s="349"/>
      <c r="AR21" s="349"/>
    </row>
    <row r="22" spans="1:44" s="302" customFormat="1" ht="27" customHeight="1">
      <c r="A22" s="175">
        <v>15</v>
      </c>
      <c r="B22" s="345"/>
      <c r="C22" s="350" t="s">
        <v>769</v>
      </c>
      <c r="D22" s="332">
        <v>1</v>
      </c>
      <c r="E22" s="333"/>
      <c r="F22" s="333">
        <v>1</v>
      </c>
      <c r="G22" s="333">
        <v>1</v>
      </c>
      <c r="H22" s="333">
        <v>1</v>
      </c>
      <c r="I22" s="333">
        <v>1</v>
      </c>
      <c r="J22" s="333">
        <v>1</v>
      </c>
      <c r="K22" s="332">
        <v>1</v>
      </c>
      <c r="L22" s="333"/>
      <c r="M22" s="333">
        <v>1</v>
      </c>
      <c r="N22" s="333">
        <v>1</v>
      </c>
      <c r="O22" s="333">
        <v>1</v>
      </c>
      <c r="P22" s="333">
        <v>1</v>
      </c>
      <c r="Q22" s="333">
        <v>1</v>
      </c>
      <c r="R22" s="332">
        <v>1</v>
      </c>
      <c r="S22" s="333"/>
      <c r="T22" s="333">
        <v>1</v>
      </c>
      <c r="U22" s="333">
        <v>1</v>
      </c>
      <c r="V22" s="333">
        <v>1</v>
      </c>
      <c r="W22" s="333">
        <v>1</v>
      </c>
      <c r="X22" s="333">
        <v>1</v>
      </c>
      <c r="Y22" s="332">
        <v>1</v>
      </c>
      <c r="Z22" s="333"/>
      <c r="AA22" s="333">
        <v>1</v>
      </c>
      <c r="AB22" s="333">
        <v>1</v>
      </c>
      <c r="AC22" s="333">
        <v>1</v>
      </c>
      <c r="AD22" s="333">
        <v>1</v>
      </c>
      <c r="AE22" s="333">
        <v>1</v>
      </c>
      <c r="AF22" s="332">
        <v>1</v>
      </c>
      <c r="AG22" s="333"/>
      <c r="AH22" s="333">
        <v>1</v>
      </c>
      <c r="AI22" s="334">
        <f t="shared" si="5"/>
        <v>26</v>
      </c>
      <c r="AJ22" s="334">
        <f t="shared" si="10"/>
        <v>0</v>
      </c>
      <c r="AK22" s="334">
        <f t="shared" si="6"/>
        <v>0</v>
      </c>
      <c r="AL22" s="334">
        <f t="shared" si="7"/>
        <v>0</v>
      </c>
      <c r="AM22" s="335">
        <f t="shared" si="8"/>
        <v>26</v>
      </c>
      <c r="AN22" s="335">
        <f t="shared" si="9"/>
        <v>26</v>
      </c>
      <c r="AO22" s="347" t="str">
        <f>VLOOKUP(C22,'[7]1. MEDIGO'!$C$4:$BL$100,62,0)</f>
        <v>30/12/2019</v>
      </c>
      <c r="AP22" s="351"/>
      <c r="AQ22" s="351"/>
      <c r="AR22" s="351"/>
    </row>
    <row r="23" spans="1:44" s="302" customFormat="1" ht="27" customHeight="1">
      <c r="A23" s="175">
        <v>16</v>
      </c>
      <c r="B23" s="345"/>
      <c r="C23" s="346" t="s">
        <v>770</v>
      </c>
      <c r="D23" s="332" t="s">
        <v>748</v>
      </c>
      <c r="E23" s="333"/>
      <c r="F23" s="333" t="s">
        <v>748</v>
      </c>
      <c r="G23" s="333">
        <v>1</v>
      </c>
      <c r="H23" s="333">
        <v>1</v>
      </c>
      <c r="I23" s="333">
        <v>1</v>
      </c>
      <c r="J23" s="333">
        <v>1</v>
      </c>
      <c r="K23" s="332">
        <v>1</v>
      </c>
      <c r="L23" s="333"/>
      <c r="M23" s="333">
        <v>1</v>
      </c>
      <c r="N23" s="333">
        <v>1</v>
      </c>
      <c r="O23" s="333">
        <v>1</v>
      </c>
      <c r="P23" s="333">
        <v>1</v>
      </c>
      <c r="Q23" s="333">
        <v>1</v>
      </c>
      <c r="R23" s="332">
        <v>1</v>
      </c>
      <c r="S23" s="333"/>
      <c r="T23" s="333">
        <v>1</v>
      </c>
      <c r="U23" s="333">
        <v>1</v>
      </c>
      <c r="V23" s="333">
        <v>1</v>
      </c>
      <c r="W23" s="333">
        <v>1</v>
      </c>
      <c r="X23" s="333">
        <v>1</v>
      </c>
      <c r="Y23" s="332">
        <v>1</v>
      </c>
      <c r="Z23" s="333"/>
      <c r="AA23" s="333">
        <v>1</v>
      </c>
      <c r="AB23" s="333">
        <v>1</v>
      </c>
      <c r="AC23" s="333">
        <v>1</v>
      </c>
      <c r="AD23" s="333">
        <v>1</v>
      </c>
      <c r="AE23" s="333">
        <v>1</v>
      </c>
      <c r="AF23" s="332">
        <v>1</v>
      </c>
      <c r="AG23" s="333"/>
      <c r="AH23" s="333">
        <v>1</v>
      </c>
      <c r="AI23" s="334">
        <f t="shared" si="5"/>
        <v>24</v>
      </c>
      <c r="AJ23" s="334">
        <f t="shared" si="10"/>
        <v>2</v>
      </c>
      <c r="AK23" s="334">
        <f t="shared" si="6"/>
        <v>0</v>
      </c>
      <c r="AL23" s="334">
        <f t="shared" si="7"/>
        <v>0</v>
      </c>
      <c r="AM23" s="335">
        <f t="shared" si="8"/>
        <v>26</v>
      </c>
      <c r="AN23" s="335">
        <f t="shared" si="9"/>
        <v>26</v>
      </c>
      <c r="AO23" s="347" t="str">
        <f>VLOOKUP(C23,'[7]1. MEDIGO'!$C$4:$BL$100,62,0)</f>
        <v>14/4/2025</v>
      </c>
      <c r="AP23" s="349"/>
      <c r="AQ23" s="349"/>
      <c r="AR23" s="349"/>
    </row>
    <row r="24" spans="1:44" s="302" customFormat="1" ht="27" customHeight="1">
      <c r="A24" s="175">
        <v>17</v>
      </c>
      <c r="B24" s="352"/>
      <c r="C24" s="353" t="s">
        <v>771</v>
      </c>
      <c r="D24" s="332">
        <v>1</v>
      </c>
      <c r="E24" s="333"/>
      <c r="F24" s="333">
        <v>1</v>
      </c>
      <c r="G24" s="333">
        <v>1</v>
      </c>
      <c r="H24" s="333">
        <v>1</v>
      </c>
      <c r="I24" s="333">
        <v>1</v>
      </c>
      <c r="J24" s="333">
        <v>1</v>
      </c>
      <c r="K24" s="332">
        <v>1</v>
      </c>
      <c r="L24" s="333"/>
      <c r="M24" s="333">
        <v>1</v>
      </c>
      <c r="N24" s="333">
        <v>1</v>
      </c>
      <c r="O24" s="333">
        <v>1</v>
      </c>
      <c r="P24" s="333">
        <v>1</v>
      </c>
      <c r="Q24" s="333">
        <v>1</v>
      </c>
      <c r="R24" s="332">
        <v>1</v>
      </c>
      <c r="S24" s="333"/>
      <c r="T24" s="333">
        <v>1</v>
      </c>
      <c r="U24" s="333">
        <v>1</v>
      </c>
      <c r="V24" s="333">
        <v>1</v>
      </c>
      <c r="W24" s="333">
        <v>1</v>
      </c>
      <c r="X24" s="333" t="s">
        <v>748</v>
      </c>
      <c r="Y24" s="332">
        <v>1</v>
      </c>
      <c r="Z24" s="333"/>
      <c r="AA24" s="333">
        <v>1</v>
      </c>
      <c r="AB24" s="333">
        <v>1</v>
      </c>
      <c r="AC24" s="333">
        <v>1</v>
      </c>
      <c r="AD24" s="333">
        <v>1</v>
      </c>
      <c r="AE24" s="333">
        <v>1</v>
      </c>
      <c r="AF24" s="332">
        <v>1</v>
      </c>
      <c r="AG24" s="333"/>
      <c r="AH24" s="333">
        <v>1</v>
      </c>
      <c r="AI24" s="334">
        <f t="shared" si="5"/>
        <v>25</v>
      </c>
      <c r="AJ24" s="334">
        <f t="shared" si="10"/>
        <v>1</v>
      </c>
      <c r="AK24" s="334">
        <f t="shared" si="6"/>
        <v>0</v>
      </c>
      <c r="AL24" s="334">
        <f t="shared" si="7"/>
        <v>0</v>
      </c>
      <c r="AM24" s="335">
        <f t="shared" si="8"/>
        <v>26</v>
      </c>
      <c r="AN24" s="335">
        <f t="shared" si="9"/>
        <v>26</v>
      </c>
      <c r="AO24" s="347" t="str">
        <f>VLOOKUP(C24,'[7]1. MEDIGO'!$C$4:$BL$100,62,0)</f>
        <v>20/8/2025</v>
      </c>
      <c r="AP24" s="354"/>
      <c r="AQ24" s="354"/>
      <c r="AR24" s="354"/>
    </row>
    <row r="25" spans="1:44" ht="27" customHeight="1">
      <c r="A25" s="175">
        <v>18</v>
      </c>
      <c r="B25" s="175"/>
      <c r="C25" s="355" t="s">
        <v>772</v>
      </c>
      <c r="D25" s="332">
        <v>1</v>
      </c>
      <c r="E25" s="333"/>
      <c r="F25" s="333">
        <v>1</v>
      </c>
      <c r="G25" s="333">
        <v>1</v>
      </c>
      <c r="H25" s="333">
        <v>1</v>
      </c>
      <c r="I25" s="333">
        <v>1</v>
      </c>
      <c r="J25" s="333">
        <v>1</v>
      </c>
      <c r="K25" s="332">
        <v>1</v>
      </c>
      <c r="L25" s="333"/>
      <c r="M25" s="333">
        <v>1</v>
      </c>
      <c r="N25" s="333">
        <v>1</v>
      </c>
      <c r="O25" s="333">
        <v>1</v>
      </c>
      <c r="P25" s="333">
        <v>1</v>
      </c>
      <c r="Q25" s="333">
        <v>1</v>
      </c>
      <c r="R25" s="332">
        <v>1</v>
      </c>
      <c r="S25" s="333"/>
      <c r="T25" s="333">
        <v>1</v>
      </c>
      <c r="U25" s="333">
        <v>1</v>
      </c>
      <c r="V25" s="333">
        <v>1</v>
      </c>
      <c r="W25" s="333">
        <v>1</v>
      </c>
      <c r="X25" s="333">
        <v>1</v>
      </c>
      <c r="Y25" s="332">
        <v>1</v>
      </c>
      <c r="Z25" s="333"/>
      <c r="AA25" s="333">
        <v>1</v>
      </c>
      <c r="AB25" s="333">
        <v>1</v>
      </c>
      <c r="AC25" s="333">
        <v>1</v>
      </c>
      <c r="AD25" s="333">
        <v>1</v>
      </c>
      <c r="AE25" s="333">
        <v>1</v>
      </c>
      <c r="AF25" s="332">
        <v>1</v>
      </c>
      <c r="AG25" s="333"/>
      <c r="AH25" s="333">
        <v>1</v>
      </c>
      <c r="AI25" s="334">
        <f t="shared" si="5"/>
        <v>26</v>
      </c>
      <c r="AJ25" s="334">
        <f t="shared" si="10"/>
        <v>0</v>
      </c>
      <c r="AK25" s="334">
        <f t="shared" si="6"/>
        <v>0</v>
      </c>
      <c r="AL25" s="334">
        <f t="shared" si="7"/>
        <v>0</v>
      </c>
      <c r="AM25" s="335">
        <f t="shared" si="8"/>
        <v>26</v>
      </c>
      <c r="AN25" s="335">
        <f t="shared" si="9"/>
        <v>26</v>
      </c>
      <c r="AO25" s="335" t="str">
        <f>VLOOKUP(C25,'[7]1. MEDIGO'!$C$4:$BL$100,62,0)</f>
        <v>18/9/2023</v>
      </c>
      <c r="AP25" s="356"/>
      <c r="AQ25" s="356"/>
      <c r="AR25" s="356"/>
    </row>
    <row r="26" spans="1:44" ht="27" customHeight="1">
      <c r="A26" s="175">
        <v>19</v>
      </c>
      <c r="B26" s="357"/>
      <c r="C26" s="358" t="s">
        <v>773</v>
      </c>
      <c r="D26" s="332">
        <v>1</v>
      </c>
      <c r="E26" s="333"/>
      <c r="F26" s="333">
        <v>1</v>
      </c>
      <c r="G26" s="333">
        <v>1</v>
      </c>
      <c r="H26" s="333">
        <v>1</v>
      </c>
      <c r="I26" s="333">
        <v>1</v>
      </c>
      <c r="J26" s="333">
        <v>1</v>
      </c>
      <c r="K26" s="332">
        <v>1</v>
      </c>
      <c r="L26" s="333"/>
      <c r="M26" s="333">
        <v>1</v>
      </c>
      <c r="N26" s="333">
        <v>1</v>
      </c>
      <c r="O26" s="333">
        <v>1</v>
      </c>
      <c r="P26" s="333">
        <v>1</v>
      </c>
      <c r="Q26" s="333">
        <v>1</v>
      </c>
      <c r="R26" s="332">
        <v>1</v>
      </c>
      <c r="S26" s="333"/>
      <c r="T26" s="333">
        <v>1</v>
      </c>
      <c r="U26" s="333">
        <v>1</v>
      </c>
      <c r="V26" s="333">
        <v>1</v>
      </c>
      <c r="W26" s="333">
        <v>1</v>
      </c>
      <c r="X26" s="333">
        <v>1</v>
      </c>
      <c r="Y26" s="332">
        <v>1</v>
      </c>
      <c r="Z26" s="333"/>
      <c r="AA26" s="333">
        <v>1</v>
      </c>
      <c r="AB26" s="333">
        <v>1</v>
      </c>
      <c r="AC26" s="333">
        <v>1</v>
      </c>
      <c r="AD26" s="333">
        <v>1</v>
      </c>
      <c r="AE26" s="333">
        <v>1</v>
      </c>
      <c r="AF26" s="332">
        <v>1</v>
      </c>
      <c r="AG26" s="333"/>
      <c r="AH26" s="333">
        <v>1</v>
      </c>
      <c r="AI26" s="334">
        <f t="shared" si="5"/>
        <v>26</v>
      </c>
      <c r="AJ26" s="334">
        <f t="shared" si="10"/>
        <v>0</v>
      </c>
      <c r="AK26" s="334">
        <f t="shared" si="6"/>
        <v>0</v>
      </c>
      <c r="AL26" s="334">
        <f t="shared" si="7"/>
        <v>0</v>
      </c>
      <c r="AM26" s="335">
        <f t="shared" si="8"/>
        <v>26</v>
      </c>
      <c r="AN26" s="335">
        <f t="shared" si="9"/>
        <v>26</v>
      </c>
      <c r="AO26" s="335" t="str">
        <f>VLOOKUP(C26,'[7]1. MEDIGO'!$C$4:$BL$100,62,0)</f>
        <v>1/6/2023</v>
      </c>
      <c r="AP26" s="356"/>
      <c r="AQ26" s="356"/>
      <c r="AR26" s="356"/>
    </row>
    <row r="27" spans="1:44" s="303" customFormat="1" ht="27" customHeight="1">
      <c r="A27" s="175">
        <v>20</v>
      </c>
      <c r="B27" s="359"/>
      <c r="C27" s="360" t="s">
        <v>774</v>
      </c>
      <c r="D27" s="332">
        <v>1</v>
      </c>
      <c r="E27" s="333"/>
      <c r="F27" s="333">
        <v>1</v>
      </c>
      <c r="G27" s="333">
        <v>1</v>
      </c>
      <c r="H27" s="333">
        <v>1</v>
      </c>
      <c r="I27" s="333">
        <v>1</v>
      </c>
      <c r="J27" s="333">
        <v>1</v>
      </c>
      <c r="K27" s="332">
        <v>1</v>
      </c>
      <c r="L27" s="333"/>
      <c r="M27" s="333">
        <v>1</v>
      </c>
      <c r="N27" s="333">
        <v>1</v>
      </c>
      <c r="O27" s="333">
        <v>1</v>
      </c>
      <c r="P27" s="333">
        <v>1</v>
      </c>
      <c r="Q27" s="333">
        <v>1</v>
      </c>
      <c r="R27" s="332">
        <v>1</v>
      </c>
      <c r="S27" s="333"/>
      <c r="T27" s="333">
        <v>1</v>
      </c>
      <c r="U27" s="333">
        <v>1</v>
      </c>
      <c r="V27" s="333">
        <v>1</v>
      </c>
      <c r="W27" s="333">
        <v>1</v>
      </c>
      <c r="X27" s="333">
        <v>1</v>
      </c>
      <c r="Y27" s="332">
        <v>1</v>
      </c>
      <c r="Z27" s="333"/>
      <c r="AA27" s="333">
        <v>1</v>
      </c>
      <c r="AB27" s="333">
        <v>1</v>
      </c>
      <c r="AC27" s="333">
        <v>1</v>
      </c>
      <c r="AD27" s="333">
        <v>1</v>
      </c>
      <c r="AE27" s="333">
        <v>1</v>
      </c>
      <c r="AF27" s="332">
        <v>1</v>
      </c>
      <c r="AG27" s="333"/>
      <c r="AH27" s="333">
        <v>1</v>
      </c>
      <c r="AI27" s="334">
        <f t="shared" si="5"/>
        <v>26</v>
      </c>
      <c r="AJ27" s="334">
        <f t="shared" si="10"/>
        <v>0</v>
      </c>
      <c r="AK27" s="334">
        <f t="shared" si="6"/>
        <v>0</v>
      </c>
      <c r="AL27" s="334">
        <f t="shared" si="7"/>
        <v>0</v>
      </c>
      <c r="AM27" s="335">
        <f t="shared" si="8"/>
        <v>26</v>
      </c>
      <c r="AN27" s="335">
        <f t="shared" si="9"/>
        <v>26</v>
      </c>
      <c r="AO27" s="335" t="str">
        <f>VLOOKUP(C27,'[7]1. MEDIGO'!$C$4:$BL$100,62,0)</f>
        <v>1/7/2024</v>
      </c>
      <c r="AP27" s="361"/>
      <c r="AQ27" s="361"/>
      <c r="AR27" s="361"/>
    </row>
    <row r="28" spans="1:44" ht="27" customHeight="1">
      <c r="A28" s="175">
        <v>21</v>
      </c>
      <c r="B28" s="175"/>
      <c r="C28" s="343" t="s">
        <v>775</v>
      </c>
      <c r="D28" s="332">
        <v>1</v>
      </c>
      <c r="E28" s="333"/>
      <c r="F28" s="333">
        <v>1</v>
      </c>
      <c r="G28" s="333">
        <v>1</v>
      </c>
      <c r="H28" s="333">
        <v>1</v>
      </c>
      <c r="I28" s="333">
        <v>1</v>
      </c>
      <c r="J28" s="333">
        <v>1</v>
      </c>
      <c r="K28" s="332">
        <v>1</v>
      </c>
      <c r="L28" s="333"/>
      <c r="M28" s="333">
        <v>1</v>
      </c>
      <c r="N28" s="333">
        <v>1</v>
      </c>
      <c r="O28" s="333">
        <v>1</v>
      </c>
      <c r="P28" s="333">
        <v>1</v>
      </c>
      <c r="Q28" s="333">
        <v>1</v>
      </c>
      <c r="R28" s="332">
        <v>1</v>
      </c>
      <c r="S28" s="333"/>
      <c r="T28" s="333">
        <v>1</v>
      </c>
      <c r="U28" s="333">
        <v>1</v>
      </c>
      <c r="V28" s="333">
        <v>1</v>
      </c>
      <c r="W28" s="333">
        <v>1</v>
      </c>
      <c r="X28" s="333">
        <v>1</v>
      </c>
      <c r="Y28" s="332">
        <v>1</v>
      </c>
      <c r="Z28" s="333"/>
      <c r="AA28" s="337" t="s">
        <v>748</v>
      </c>
      <c r="AB28" s="333">
        <v>1</v>
      </c>
      <c r="AC28" s="333">
        <v>1</v>
      </c>
      <c r="AD28" s="333">
        <v>1</v>
      </c>
      <c r="AE28" s="333">
        <v>1</v>
      </c>
      <c r="AF28" s="332">
        <v>1</v>
      </c>
      <c r="AG28" s="333"/>
      <c r="AH28" s="337" t="s">
        <v>748</v>
      </c>
      <c r="AI28" s="334">
        <f t="shared" si="5"/>
        <v>24</v>
      </c>
      <c r="AJ28" s="334">
        <f t="shared" si="10"/>
        <v>2</v>
      </c>
      <c r="AK28" s="334">
        <f t="shared" si="6"/>
        <v>0</v>
      </c>
      <c r="AL28" s="334">
        <f t="shared" si="7"/>
        <v>0</v>
      </c>
      <c r="AM28" s="335">
        <f t="shared" si="8"/>
        <v>26</v>
      </c>
      <c r="AN28" s="335">
        <f t="shared" si="9"/>
        <v>26</v>
      </c>
      <c r="AO28" s="335" t="str">
        <f>VLOOKUP(C28,'[7]1. MEDIGO'!$C$4:$BL$100,62,0)</f>
        <v>26/11/2024</v>
      </c>
      <c r="AP28" s="319"/>
      <c r="AQ28" s="319"/>
      <c r="AR28" s="319"/>
    </row>
    <row r="29" spans="1:44" ht="26.4" customHeight="1">
      <c r="A29" s="175">
        <v>22</v>
      </c>
      <c r="B29" s="175"/>
      <c r="C29" s="343" t="s">
        <v>776</v>
      </c>
      <c r="D29" s="332">
        <v>1</v>
      </c>
      <c r="E29" s="333"/>
      <c r="F29" s="333">
        <v>1</v>
      </c>
      <c r="G29" s="333">
        <v>1</v>
      </c>
      <c r="H29" s="333">
        <v>1</v>
      </c>
      <c r="I29" s="333">
        <v>1</v>
      </c>
      <c r="J29" s="333">
        <v>1</v>
      </c>
      <c r="K29" s="332">
        <v>1</v>
      </c>
      <c r="L29" s="333"/>
      <c r="M29" s="333">
        <v>1</v>
      </c>
      <c r="N29" s="333">
        <v>1</v>
      </c>
      <c r="O29" s="333">
        <v>1</v>
      </c>
      <c r="P29" s="333">
        <v>1</v>
      </c>
      <c r="Q29" s="333">
        <v>1</v>
      </c>
      <c r="R29" s="332">
        <v>1</v>
      </c>
      <c r="S29" s="333"/>
      <c r="T29" s="333">
        <v>1</v>
      </c>
      <c r="U29" s="333">
        <v>1</v>
      </c>
      <c r="V29" s="333">
        <v>1</v>
      </c>
      <c r="W29" s="333">
        <v>1</v>
      </c>
      <c r="X29" s="333">
        <v>1</v>
      </c>
      <c r="Y29" s="332">
        <v>1</v>
      </c>
      <c r="Z29" s="333"/>
      <c r="AA29" s="333">
        <v>1</v>
      </c>
      <c r="AB29" s="333">
        <v>1</v>
      </c>
      <c r="AC29" s="333">
        <v>1</v>
      </c>
      <c r="AD29" s="333">
        <v>1</v>
      </c>
      <c r="AE29" s="333">
        <v>1</v>
      </c>
      <c r="AF29" s="332">
        <v>1</v>
      </c>
      <c r="AG29" s="333"/>
      <c r="AH29" s="333">
        <v>1</v>
      </c>
      <c r="AI29" s="334">
        <f t="shared" si="5"/>
        <v>26</v>
      </c>
      <c r="AJ29" s="334">
        <f t="shared" si="10"/>
        <v>0</v>
      </c>
      <c r="AK29" s="334">
        <f t="shared" si="6"/>
        <v>0</v>
      </c>
      <c r="AL29" s="334">
        <f t="shared" si="7"/>
        <v>0</v>
      </c>
      <c r="AM29" s="335">
        <f t="shared" si="8"/>
        <v>26</v>
      </c>
      <c r="AN29" s="335">
        <f t="shared" si="9"/>
        <v>26</v>
      </c>
      <c r="AO29" s="335" t="str">
        <f>VLOOKUP(C29,'[7]1. MEDIGO'!$C$4:$BL$100,62,0)</f>
        <v>2/12/2024</v>
      </c>
      <c r="AP29" s="319"/>
      <c r="AQ29" s="319"/>
      <c r="AR29" s="319"/>
    </row>
    <row r="30" spans="1:44" ht="27" customHeight="1">
      <c r="A30" s="175">
        <v>23</v>
      </c>
      <c r="B30" s="175"/>
      <c r="C30" s="344" t="s">
        <v>777</v>
      </c>
      <c r="D30" s="332">
        <v>1</v>
      </c>
      <c r="E30" s="333"/>
      <c r="F30" s="333">
        <v>1</v>
      </c>
      <c r="G30" s="333">
        <v>1</v>
      </c>
      <c r="H30" s="333">
        <v>1</v>
      </c>
      <c r="I30" s="333">
        <v>1</v>
      </c>
      <c r="J30" s="333">
        <v>1</v>
      </c>
      <c r="K30" s="332">
        <v>1</v>
      </c>
      <c r="L30" s="333"/>
      <c r="M30" s="333">
        <v>1</v>
      </c>
      <c r="N30" s="333">
        <v>1</v>
      </c>
      <c r="O30" s="333">
        <v>1</v>
      </c>
      <c r="P30" s="333">
        <v>1</v>
      </c>
      <c r="Q30" s="333">
        <v>1</v>
      </c>
      <c r="R30" s="332">
        <v>1</v>
      </c>
      <c r="S30" s="333"/>
      <c r="T30" s="333">
        <v>1</v>
      </c>
      <c r="U30" s="333">
        <v>1</v>
      </c>
      <c r="V30" s="333">
        <v>1</v>
      </c>
      <c r="W30" s="333">
        <v>1</v>
      </c>
      <c r="X30" s="333">
        <v>1</v>
      </c>
      <c r="Y30" s="332">
        <v>1</v>
      </c>
      <c r="Z30" s="333"/>
      <c r="AA30" s="333">
        <v>1</v>
      </c>
      <c r="AB30" s="333">
        <v>1</v>
      </c>
      <c r="AC30" s="333">
        <v>1</v>
      </c>
      <c r="AD30" s="333">
        <v>1</v>
      </c>
      <c r="AE30" s="333">
        <v>1</v>
      </c>
      <c r="AF30" s="332">
        <v>1</v>
      </c>
      <c r="AG30" s="333"/>
      <c r="AH30" s="333">
        <v>1</v>
      </c>
      <c r="AI30" s="334">
        <f t="shared" si="5"/>
        <v>26</v>
      </c>
      <c r="AJ30" s="334">
        <f t="shared" si="10"/>
        <v>0</v>
      </c>
      <c r="AK30" s="334">
        <f t="shared" si="6"/>
        <v>0</v>
      </c>
      <c r="AL30" s="334">
        <f t="shared" si="7"/>
        <v>0</v>
      </c>
      <c r="AM30" s="335">
        <f t="shared" si="8"/>
        <v>26</v>
      </c>
      <c r="AN30" s="335">
        <f t="shared" si="9"/>
        <v>26</v>
      </c>
      <c r="AO30" s="335" t="str">
        <f>VLOOKUP(C30,'[7]1. MEDIGO'!$C$4:$BL$100,62,0)</f>
        <v>14/7/2025</v>
      </c>
      <c r="AP30" s="319"/>
      <c r="AQ30" s="319"/>
      <c r="AR30" s="319"/>
    </row>
    <row r="31" spans="1:44" ht="27" customHeight="1">
      <c r="A31" s="175">
        <v>24</v>
      </c>
      <c r="B31" s="175"/>
      <c r="C31" s="339" t="s">
        <v>778</v>
      </c>
      <c r="D31" s="332">
        <v>1</v>
      </c>
      <c r="E31" s="333"/>
      <c r="F31" s="333">
        <v>1</v>
      </c>
      <c r="G31" s="333">
        <v>1</v>
      </c>
      <c r="H31" s="333">
        <v>1</v>
      </c>
      <c r="I31" s="333">
        <v>1</v>
      </c>
      <c r="J31" s="333">
        <v>1</v>
      </c>
      <c r="K31" s="332">
        <v>1</v>
      </c>
      <c r="L31" s="333"/>
      <c r="M31" s="333">
        <v>1</v>
      </c>
      <c r="N31" s="333">
        <v>1</v>
      </c>
      <c r="O31" s="333">
        <v>1</v>
      </c>
      <c r="P31" s="333">
        <v>1</v>
      </c>
      <c r="Q31" s="333">
        <v>1</v>
      </c>
      <c r="R31" s="332">
        <v>1</v>
      </c>
      <c r="S31" s="333"/>
      <c r="T31" s="333">
        <v>1</v>
      </c>
      <c r="U31" s="333">
        <v>1</v>
      </c>
      <c r="V31" s="333">
        <v>1</v>
      </c>
      <c r="W31" s="333">
        <v>1</v>
      </c>
      <c r="X31" s="333">
        <v>1</v>
      </c>
      <c r="Y31" s="332">
        <v>1</v>
      </c>
      <c r="Z31" s="333"/>
      <c r="AA31" s="333">
        <v>1</v>
      </c>
      <c r="AB31" s="333">
        <v>1</v>
      </c>
      <c r="AC31" s="333">
        <v>1</v>
      </c>
      <c r="AD31" s="333">
        <v>1</v>
      </c>
      <c r="AE31" s="333">
        <v>1</v>
      </c>
      <c r="AF31" s="332">
        <v>1</v>
      </c>
      <c r="AG31" s="333"/>
      <c r="AH31" s="333">
        <v>1</v>
      </c>
      <c r="AI31" s="334">
        <f t="shared" si="5"/>
        <v>26</v>
      </c>
      <c r="AJ31" s="334">
        <f t="shared" si="10"/>
        <v>0</v>
      </c>
      <c r="AK31" s="334">
        <f t="shared" si="6"/>
        <v>0</v>
      </c>
      <c r="AL31" s="334">
        <f t="shared" si="7"/>
        <v>0</v>
      </c>
      <c r="AM31" s="335">
        <f t="shared" si="8"/>
        <v>26</v>
      </c>
      <c r="AN31" s="335">
        <f t="shared" si="9"/>
        <v>26</v>
      </c>
      <c r="AO31" s="335" t="str">
        <f>VLOOKUP(C31,'[7]1. MEDIGO'!$C$4:$BL$100,62,0)</f>
        <v>25/8/2025</v>
      </c>
      <c r="AP31" s="319"/>
      <c r="AQ31" s="319"/>
      <c r="AR31" s="319"/>
    </row>
    <row r="32" spans="1:44" ht="27" customHeight="1">
      <c r="A32" s="175">
        <v>25</v>
      </c>
      <c r="B32" s="175"/>
      <c r="C32" s="362" t="s">
        <v>779</v>
      </c>
      <c r="D32" s="332">
        <v>1</v>
      </c>
      <c r="E32" s="333"/>
      <c r="F32" s="333">
        <v>1</v>
      </c>
      <c r="G32" s="333">
        <v>1</v>
      </c>
      <c r="H32" s="333">
        <v>1</v>
      </c>
      <c r="I32" s="333">
        <v>1</v>
      </c>
      <c r="J32" s="333">
        <v>1</v>
      </c>
      <c r="K32" s="332">
        <v>1</v>
      </c>
      <c r="L32" s="333"/>
      <c r="M32" s="333">
        <v>1</v>
      </c>
      <c r="N32" s="333">
        <v>1</v>
      </c>
      <c r="O32" s="333">
        <v>1</v>
      </c>
      <c r="P32" s="333">
        <v>1</v>
      </c>
      <c r="Q32" s="333">
        <v>1</v>
      </c>
      <c r="R32" s="332">
        <v>1</v>
      </c>
      <c r="S32" s="333"/>
      <c r="T32" s="333">
        <v>1</v>
      </c>
      <c r="U32" s="337" t="s">
        <v>748</v>
      </c>
      <c r="V32" s="337" t="s">
        <v>748</v>
      </c>
      <c r="W32" s="337" t="s">
        <v>748</v>
      </c>
      <c r="X32" s="333">
        <v>1</v>
      </c>
      <c r="Y32" s="332">
        <v>1</v>
      </c>
      <c r="Z32" s="333"/>
      <c r="AA32" s="333">
        <v>1</v>
      </c>
      <c r="AB32" s="333">
        <v>1</v>
      </c>
      <c r="AC32" s="333">
        <v>1</v>
      </c>
      <c r="AD32" s="333">
        <v>1</v>
      </c>
      <c r="AE32" s="333">
        <v>1</v>
      </c>
      <c r="AF32" s="332">
        <v>1</v>
      </c>
      <c r="AG32" s="333"/>
      <c r="AH32" s="333">
        <v>1</v>
      </c>
      <c r="AI32" s="334">
        <f t="shared" si="5"/>
        <v>23</v>
      </c>
      <c r="AJ32" s="334">
        <f t="shared" si="10"/>
        <v>3</v>
      </c>
      <c r="AK32" s="334">
        <f t="shared" si="6"/>
        <v>0</v>
      </c>
      <c r="AL32" s="334">
        <f t="shared" si="7"/>
        <v>0</v>
      </c>
      <c r="AM32" s="335">
        <f t="shared" si="8"/>
        <v>26</v>
      </c>
      <c r="AN32" s="335">
        <f t="shared" si="9"/>
        <v>26</v>
      </c>
      <c r="AO32" s="335" t="str">
        <f>VLOOKUP(C32,'[7]1. MEDIGO'!$C$4:$BL$100,62,0)</f>
        <v>1/8/2025</v>
      </c>
      <c r="AP32" s="319"/>
      <c r="AQ32" s="319"/>
      <c r="AR32" s="319"/>
    </row>
    <row r="33" spans="1:44" ht="27" customHeight="1">
      <c r="A33" s="175">
        <v>26</v>
      </c>
      <c r="B33" s="175"/>
      <c r="C33" s="339" t="s">
        <v>780</v>
      </c>
      <c r="D33" s="332">
        <v>1</v>
      </c>
      <c r="E33" s="333"/>
      <c r="F33" s="333">
        <v>1</v>
      </c>
      <c r="G33" s="333">
        <v>1</v>
      </c>
      <c r="H33" s="333">
        <v>1</v>
      </c>
      <c r="I33" s="333">
        <v>1</v>
      </c>
      <c r="J33" s="333">
        <v>1</v>
      </c>
      <c r="K33" s="332">
        <v>1</v>
      </c>
      <c r="L33" s="333"/>
      <c r="M33" s="333">
        <v>1</v>
      </c>
      <c r="N33" s="333">
        <v>1</v>
      </c>
      <c r="O33" s="333">
        <v>1</v>
      </c>
      <c r="P33" s="333">
        <v>1</v>
      </c>
      <c r="Q33" s="333">
        <v>1</v>
      </c>
      <c r="R33" s="332">
        <v>1</v>
      </c>
      <c r="S33" s="333"/>
      <c r="T33" s="337" t="s">
        <v>748</v>
      </c>
      <c r="U33" s="333">
        <v>1</v>
      </c>
      <c r="V33" s="333">
        <v>1</v>
      </c>
      <c r="W33" s="333">
        <v>1</v>
      </c>
      <c r="X33" s="333">
        <v>1</v>
      </c>
      <c r="Y33" s="332">
        <v>1</v>
      </c>
      <c r="Z33" s="333"/>
      <c r="AA33" s="333">
        <v>1</v>
      </c>
      <c r="AB33" s="337" t="s">
        <v>748</v>
      </c>
      <c r="AC33" s="337" t="s">
        <v>748</v>
      </c>
      <c r="AD33" s="333">
        <v>1</v>
      </c>
      <c r="AE33" s="333">
        <v>1</v>
      </c>
      <c r="AF33" s="332">
        <v>1</v>
      </c>
      <c r="AG33" s="333"/>
      <c r="AH33" s="333">
        <v>1</v>
      </c>
      <c r="AI33" s="334">
        <f t="shared" si="5"/>
        <v>23</v>
      </c>
      <c r="AJ33" s="334">
        <f t="shared" si="10"/>
        <v>3</v>
      </c>
      <c r="AK33" s="334">
        <f t="shared" si="6"/>
        <v>0</v>
      </c>
      <c r="AL33" s="334">
        <f t="shared" si="7"/>
        <v>0</v>
      </c>
      <c r="AM33" s="335">
        <f t="shared" si="8"/>
        <v>26</v>
      </c>
      <c r="AN33" s="335">
        <f t="shared" si="9"/>
        <v>26</v>
      </c>
      <c r="AO33" s="335" t="str">
        <f>VLOOKUP(C33,'[7]1. MEDIGO'!$C$4:$BL$100,62,0)</f>
        <v>11/8/2025</v>
      </c>
      <c r="AP33" s="319"/>
      <c r="AQ33" s="319"/>
      <c r="AR33" s="319"/>
    </row>
    <row r="34" spans="1:44" ht="27" customHeight="1">
      <c r="A34" s="175">
        <v>27</v>
      </c>
      <c r="B34" s="175"/>
      <c r="C34" s="339" t="s">
        <v>781</v>
      </c>
      <c r="D34" s="332">
        <v>1</v>
      </c>
      <c r="E34" s="333"/>
      <c r="F34" s="333">
        <v>1</v>
      </c>
      <c r="G34" s="333">
        <v>1</v>
      </c>
      <c r="H34" s="333">
        <v>1</v>
      </c>
      <c r="I34" s="333">
        <v>1</v>
      </c>
      <c r="J34" s="333">
        <v>1</v>
      </c>
      <c r="K34" s="332">
        <v>1</v>
      </c>
      <c r="L34" s="333"/>
      <c r="M34" s="333">
        <v>1</v>
      </c>
      <c r="N34" s="333">
        <v>1</v>
      </c>
      <c r="O34" s="333">
        <v>1</v>
      </c>
      <c r="P34" s="333">
        <v>1</v>
      </c>
      <c r="Q34" s="333">
        <v>1</v>
      </c>
      <c r="R34" s="332">
        <v>1</v>
      </c>
      <c r="S34" s="333"/>
      <c r="T34" s="333">
        <v>1</v>
      </c>
      <c r="U34" s="333">
        <v>1</v>
      </c>
      <c r="V34" s="333">
        <v>1</v>
      </c>
      <c r="W34" s="333">
        <v>1</v>
      </c>
      <c r="X34" s="333">
        <v>1</v>
      </c>
      <c r="Y34" s="332">
        <v>1</v>
      </c>
      <c r="Z34" s="333"/>
      <c r="AA34" s="333">
        <v>1</v>
      </c>
      <c r="AB34" s="333">
        <v>1</v>
      </c>
      <c r="AC34" s="333">
        <v>1</v>
      </c>
      <c r="AD34" s="333">
        <v>1</v>
      </c>
      <c r="AE34" s="333">
        <v>1</v>
      </c>
      <c r="AF34" s="332">
        <v>1</v>
      </c>
      <c r="AG34" s="333"/>
      <c r="AH34" s="333">
        <v>1</v>
      </c>
      <c r="AI34" s="334">
        <f t="shared" si="5"/>
        <v>26</v>
      </c>
      <c r="AJ34" s="334">
        <f t="shared" si="10"/>
        <v>0</v>
      </c>
      <c r="AK34" s="334">
        <f t="shared" si="6"/>
        <v>0</v>
      </c>
      <c r="AL34" s="334">
        <f t="shared" si="7"/>
        <v>0</v>
      </c>
      <c r="AM34" s="335">
        <f t="shared" si="8"/>
        <v>26</v>
      </c>
      <c r="AN34" s="335">
        <f t="shared" si="9"/>
        <v>26</v>
      </c>
      <c r="AO34" s="335" t="str">
        <f>VLOOKUP(C34,'[7]1. MEDIGO'!$C$4:$BL$100,62,0)</f>
        <v>11/9/2025</v>
      </c>
      <c r="AP34" s="319"/>
      <c r="AQ34" s="319"/>
      <c r="AR34" s="319"/>
    </row>
    <row r="35" spans="1:44" ht="27" customHeight="1">
      <c r="A35" s="175">
        <v>28</v>
      </c>
      <c r="B35" s="175"/>
      <c r="C35" s="344" t="s">
        <v>782</v>
      </c>
      <c r="D35" s="332">
        <v>1</v>
      </c>
      <c r="E35" s="333"/>
      <c r="F35" s="333">
        <v>1</v>
      </c>
      <c r="G35" s="333">
        <v>1</v>
      </c>
      <c r="H35" s="333">
        <v>1</v>
      </c>
      <c r="I35" s="333">
        <v>1</v>
      </c>
      <c r="J35" s="333">
        <v>1</v>
      </c>
      <c r="K35" s="332">
        <v>1</v>
      </c>
      <c r="L35" s="333"/>
      <c r="M35" s="333">
        <v>1</v>
      </c>
      <c r="N35" s="333">
        <v>1</v>
      </c>
      <c r="O35" s="333">
        <v>1</v>
      </c>
      <c r="P35" s="333">
        <v>1</v>
      </c>
      <c r="Q35" s="333">
        <v>1</v>
      </c>
      <c r="R35" s="332">
        <v>1</v>
      </c>
      <c r="S35" s="333"/>
      <c r="T35" s="333">
        <v>1</v>
      </c>
      <c r="U35" s="333">
        <v>1</v>
      </c>
      <c r="V35" s="333">
        <v>1</v>
      </c>
      <c r="W35" s="333">
        <v>1</v>
      </c>
      <c r="X35" s="333">
        <v>1</v>
      </c>
      <c r="Y35" s="332">
        <v>1</v>
      </c>
      <c r="Z35" s="333"/>
      <c r="AA35" s="333">
        <v>1</v>
      </c>
      <c r="AB35" s="333">
        <v>1</v>
      </c>
      <c r="AC35" s="333">
        <v>1</v>
      </c>
      <c r="AD35" s="333">
        <v>1</v>
      </c>
      <c r="AE35" s="333">
        <v>1</v>
      </c>
      <c r="AF35" s="332">
        <v>1</v>
      </c>
      <c r="AG35" s="333"/>
      <c r="AH35" s="333">
        <v>1</v>
      </c>
      <c r="AI35" s="334">
        <f t="shared" si="5"/>
        <v>26</v>
      </c>
      <c r="AJ35" s="334">
        <f t="shared" si="10"/>
        <v>0</v>
      </c>
      <c r="AK35" s="334">
        <f t="shared" si="6"/>
        <v>0</v>
      </c>
      <c r="AL35" s="334">
        <f t="shared" si="7"/>
        <v>0</v>
      </c>
      <c r="AM35" s="335">
        <f t="shared" si="8"/>
        <v>26</v>
      </c>
      <c r="AN35" s="335">
        <f t="shared" si="9"/>
        <v>26</v>
      </c>
      <c r="AO35" s="335" t="str">
        <f>VLOOKUP(C35,'[7]1. MEDIGO'!$C$4:$BL$100,62,0)</f>
        <v>25/12/2025</v>
      </c>
      <c r="AP35" s="319"/>
      <c r="AQ35" s="319"/>
      <c r="AR35" s="319"/>
    </row>
    <row r="36" spans="1:44" ht="27" customHeight="1">
      <c r="A36" s="175">
        <v>29</v>
      </c>
      <c r="B36" s="175"/>
      <c r="C36" s="344" t="s">
        <v>783</v>
      </c>
      <c r="D36" s="332">
        <v>1</v>
      </c>
      <c r="E36" s="333"/>
      <c r="F36" s="333">
        <v>1</v>
      </c>
      <c r="G36" s="333">
        <v>1</v>
      </c>
      <c r="H36" s="333">
        <v>1</v>
      </c>
      <c r="I36" s="333">
        <v>1</v>
      </c>
      <c r="J36" s="333">
        <v>1</v>
      </c>
      <c r="K36" s="332">
        <v>1</v>
      </c>
      <c r="L36" s="333"/>
      <c r="M36" s="333">
        <v>1</v>
      </c>
      <c r="N36" s="333">
        <v>1</v>
      </c>
      <c r="O36" s="333">
        <v>1</v>
      </c>
      <c r="P36" s="333">
        <v>1</v>
      </c>
      <c r="Q36" s="333">
        <v>1</v>
      </c>
      <c r="R36" s="332">
        <v>1</v>
      </c>
      <c r="S36" s="333"/>
      <c r="T36" s="333">
        <v>1</v>
      </c>
      <c r="U36" s="333">
        <v>1</v>
      </c>
      <c r="V36" s="333">
        <v>1</v>
      </c>
      <c r="W36" s="333">
        <v>1</v>
      </c>
      <c r="X36" s="333">
        <v>1</v>
      </c>
      <c r="Y36" s="332">
        <v>1</v>
      </c>
      <c r="Z36" s="333"/>
      <c r="AA36" s="333">
        <v>1</v>
      </c>
      <c r="AB36" s="333">
        <v>1</v>
      </c>
      <c r="AC36" s="333">
        <v>1</v>
      </c>
      <c r="AD36" s="333">
        <v>1</v>
      </c>
      <c r="AE36" s="333">
        <v>1</v>
      </c>
      <c r="AF36" s="332">
        <v>1</v>
      </c>
      <c r="AG36" s="333"/>
      <c r="AH36" s="333">
        <v>1</v>
      </c>
      <c r="AI36" s="334">
        <f t="shared" si="5"/>
        <v>26</v>
      </c>
      <c r="AJ36" s="334">
        <f t="shared" si="10"/>
        <v>0</v>
      </c>
      <c r="AK36" s="334">
        <f t="shared" si="6"/>
        <v>0</v>
      </c>
      <c r="AL36" s="334">
        <f t="shared" si="7"/>
        <v>0</v>
      </c>
      <c r="AM36" s="335">
        <f t="shared" si="8"/>
        <v>26</v>
      </c>
      <c r="AN36" s="335">
        <f t="shared" si="9"/>
        <v>26</v>
      </c>
      <c r="AO36" s="335" t="str">
        <f>VLOOKUP(C36,'[7]1. MEDIGO'!$C$4:$BL$100,62,0)</f>
        <v>12/1/2026</v>
      </c>
      <c r="AP36" s="319"/>
      <c r="AQ36" s="319"/>
      <c r="AR36" s="319"/>
    </row>
    <row r="37" spans="1:44" s="304" customFormat="1" ht="26.4" customHeight="1">
      <c r="A37" s="175"/>
      <c r="B37" s="363" t="s">
        <v>784</v>
      </c>
      <c r="C37" s="363"/>
      <c r="D37" s="332">
        <v>1</v>
      </c>
      <c r="E37" s="333"/>
      <c r="F37" s="333">
        <v>1</v>
      </c>
      <c r="G37" s="333">
        <v>1</v>
      </c>
      <c r="H37" s="333">
        <v>1</v>
      </c>
      <c r="I37" s="333">
        <v>1</v>
      </c>
      <c r="J37" s="333">
        <v>1</v>
      </c>
      <c r="K37" s="332">
        <v>1</v>
      </c>
      <c r="L37" s="333"/>
      <c r="M37" s="333">
        <v>1</v>
      </c>
      <c r="N37" s="333">
        <v>1</v>
      </c>
      <c r="O37" s="333">
        <v>1</v>
      </c>
      <c r="P37" s="333">
        <v>1</v>
      </c>
      <c r="Q37" s="333">
        <v>1</v>
      </c>
      <c r="R37" s="332">
        <v>1</v>
      </c>
      <c r="S37" s="333"/>
      <c r="T37" s="333">
        <v>1</v>
      </c>
      <c r="U37" s="333">
        <v>1</v>
      </c>
      <c r="V37" s="333">
        <v>1</v>
      </c>
      <c r="W37" s="333">
        <v>1</v>
      </c>
      <c r="X37" s="333">
        <v>1</v>
      </c>
      <c r="Y37" s="332">
        <v>1</v>
      </c>
      <c r="Z37" s="333"/>
      <c r="AA37" s="333">
        <v>1</v>
      </c>
      <c r="AB37" s="333">
        <v>1</v>
      </c>
      <c r="AC37" s="333">
        <v>1</v>
      </c>
      <c r="AD37" s="333">
        <v>1</v>
      </c>
      <c r="AE37" s="333">
        <v>1</v>
      </c>
      <c r="AF37" s="332">
        <v>1</v>
      </c>
      <c r="AG37" s="333"/>
      <c r="AH37" s="333">
        <v>1</v>
      </c>
      <c r="AI37" s="334">
        <f t="shared" si="5"/>
        <v>26</v>
      </c>
      <c r="AJ37" s="334">
        <f t="shared" si="10"/>
        <v>0</v>
      </c>
      <c r="AK37" s="334">
        <f t="shared" si="6"/>
        <v>0</v>
      </c>
      <c r="AL37" s="334">
        <f t="shared" si="7"/>
        <v>0</v>
      </c>
      <c r="AM37" s="335">
        <f t="shared" si="8"/>
        <v>26</v>
      </c>
      <c r="AN37" s="335">
        <f t="shared" si="9"/>
        <v>26</v>
      </c>
      <c r="AO37" s="364"/>
      <c r="AP37" s="365"/>
      <c r="AQ37" s="365"/>
      <c r="AR37" s="365"/>
    </row>
    <row r="38" spans="1:44" ht="25.5" customHeight="1">
      <c r="A38" s="175">
        <f>A36+1</f>
        <v>30</v>
      </c>
      <c r="B38" s="175"/>
      <c r="C38" s="343" t="s">
        <v>752</v>
      </c>
      <c r="D38" s="332">
        <v>1</v>
      </c>
      <c r="E38" s="333"/>
      <c r="F38" s="333">
        <v>1</v>
      </c>
      <c r="G38" s="333">
        <v>1</v>
      </c>
      <c r="H38" s="333">
        <v>1</v>
      </c>
      <c r="I38" s="333">
        <v>1</v>
      </c>
      <c r="J38" s="333">
        <v>1</v>
      </c>
      <c r="K38" s="332">
        <v>1</v>
      </c>
      <c r="L38" s="333"/>
      <c r="M38" s="333">
        <v>1</v>
      </c>
      <c r="N38" s="333">
        <v>1</v>
      </c>
      <c r="O38" s="333">
        <v>1</v>
      </c>
      <c r="P38" s="333">
        <v>1</v>
      </c>
      <c r="Q38" s="333">
        <v>1</v>
      </c>
      <c r="R38" s="332">
        <v>1</v>
      </c>
      <c r="S38" s="333"/>
      <c r="T38" s="333">
        <v>1</v>
      </c>
      <c r="U38" s="333">
        <v>1</v>
      </c>
      <c r="V38" s="333">
        <v>1</v>
      </c>
      <c r="W38" s="333">
        <v>1</v>
      </c>
      <c r="X38" s="333">
        <v>1</v>
      </c>
      <c r="Y38" s="332">
        <v>1</v>
      </c>
      <c r="Z38" s="333"/>
      <c r="AA38" s="333">
        <v>1</v>
      </c>
      <c r="AB38" s="333">
        <v>1</v>
      </c>
      <c r="AC38" s="333">
        <v>1</v>
      </c>
      <c r="AD38" s="333">
        <v>1</v>
      </c>
      <c r="AE38" s="333">
        <v>1</v>
      </c>
      <c r="AF38" s="332">
        <v>1</v>
      </c>
      <c r="AG38" s="333"/>
      <c r="AH38" s="333">
        <v>1</v>
      </c>
      <c r="AI38" s="334">
        <f t="shared" si="5"/>
        <v>26</v>
      </c>
      <c r="AJ38" s="334">
        <f t="shared" si="10"/>
        <v>0</v>
      </c>
      <c r="AK38" s="334">
        <f t="shared" si="6"/>
        <v>0</v>
      </c>
      <c r="AL38" s="334">
        <f t="shared" si="7"/>
        <v>0</v>
      </c>
      <c r="AM38" s="335">
        <f t="shared" si="8"/>
        <v>26</v>
      </c>
      <c r="AN38" s="335">
        <f t="shared" si="9"/>
        <v>26</v>
      </c>
      <c r="AO38" s="335" t="s">
        <v>785</v>
      </c>
      <c r="AP38" s="319"/>
      <c r="AQ38" s="319"/>
      <c r="AR38" s="319"/>
    </row>
    <row r="39" spans="1:44" ht="25.5" customHeight="1">
      <c r="A39" s="175">
        <v>31</v>
      </c>
      <c r="B39" s="175"/>
      <c r="C39" s="343" t="s">
        <v>786</v>
      </c>
      <c r="D39" s="332">
        <v>1</v>
      </c>
      <c r="E39" s="333"/>
      <c r="F39" s="333">
        <v>1</v>
      </c>
      <c r="G39" s="333">
        <v>1</v>
      </c>
      <c r="H39" s="333">
        <v>1</v>
      </c>
      <c r="I39" s="333">
        <v>1</v>
      </c>
      <c r="J39" s="333">
        <v>1</v>
      </c>
      <c r="K39" s="332">
        <v>1</v>
      </c>
      <c r="L39" s="333"/>
      <c r="M39" s="333">
        <v>1</v>
      </c>
      <c r="N39" s="333">
        <v>1</v>
      </c>
      <c r="O39" s="333">
        <v>1</v>
      </c>
      <c r="P39" s="333">
        <v>1</v>
      </c>
      <c r="Q39" s="333">
        <v>1</v>
      </c>
      <c r="R39" s="332">
        <v>1</v>
      </c>
      <c r="S39" s="333"/>
      <c r="T39" s="333">
        <v>1</v>
      </c>
      <c r="U39" s="333">
        <v>1</v>
      </c>
      <c r="V39" s="333">
        <v>1</v>
      </c>
      <c r="W39" s="333">
        <v>1</v>
      </c>
      <c r="X39" s="333">
        <v>1</v>
      </c>
      <c r="Y39" s="332">
        <v>1</v>
      </c>
      <c r="Z39" s="333"/>
      <c r="AA39" s="333">
        <v>1</v>
      </c>
      <c r="AB39" s="333">
        <v>1</v>
      </c>
      <c r="AC39" s="333">
        <v>1</v>
      </c>
      <c r="AD39" s="333">
        <v>1</v>
      </c>
      <c r="AE39" s="333">
        <v>1</v>
      </c>
      <c r="AF39" s="332">
        <v>1</v>
      </c>
      <c r="AG39" s="333"/>
      <c r="AH39" s="333">
        <v>1</v>
      </c>
      <c r="AI39" s="334">
        <f t="shared" si="5"/>
        <v>26</v>
      </c>
      <c r="AJ39" s="334">
        <f t="shared" si="10"/>
        <v>0</v>
      </c>
      <c r="AK39" s="334">
        <f t="shared" si="6"/>
        <v>0</v>
      </c>
      <c r="AL39" s="334">
        <f t="shared" si="7"/>
        <v>0</v>
      </c>
      <c r="AM39" s="335">
        <f t="shared" si="8"/>
        <v>26</v>
      </c>
      <c r="AN39" s="335">
        <f t="shared" si="9"/>
        <v>26</v>
      </c>
      <c r="AO39" s="335" t="s">
        <v>787</v>
      </c>
      <c r="AP39" s="319"/>
      <c r="AQ39" s="319"/>
      <c r="AR39" s="319"/>
    </row>
    <row r="40" spans="1:44" ht="25.5" customHeight="1">
      <c r="A40" s="175">
        <v>32</v>
      </c>
      <c r="B40" s="175"/>
      <c r="C40" s="343" t="s">
        <v>788</v>
      </c>
      <c r="D40" s="332">
        <v>1</v>
      </c>
      <c r="E40" s="333"/>
      <c r="F40" s="333">
        <v>1</v>
      </c>
      <c r="G40" s="333">
        <v>1</v>
      </c>
      <c r="H40" s="333">
        <v>1</v>
      </c>
      <c r="I40" s="333">
        <v>1</v>
      </c>
      <c r="J40" s="333">
        <v>1</v>
      </c>
      <c r="K40" s="332">
        <v>1</v>
      </c>
      <c r="L40" s="333"/>
      <c r="M40" s="333">
        <v>1</v>
      </c>
      <c r="N40" s="333">
        <v>1</v>
      </c>
      <c r="O40" s="333">
        <v>1</v>
      </c>
      <c r="P40" s="333">
        <v>1</v>
      </c>
      <c r="Q40" s="333">
        <v>1</v>
      </c>
      <c r="R40" s="332">
        <v>1</v>
      </c>
      <c r="S40" s="333"/>
      <c r="T40" s="333">
        <v>1</v>
      </c>
      <c r="U40" s="333">
        <v>1</v>
      </c>
      <c r="V40" s="333">
        <v>1</v>
      </c>
      <c r="W40" s="333">
        <v>1</v>
      </c>
      <c r="X40" s="333">
        <v>1</v>
      </c>
      <c r="Y40" s="332">
        <v>1</v>
      </c>
      <c r="Z40" s="333"/>
      <c r="AA40" s="333">
        <v>1</v>
      </c>
      <c r="AB40" s="333">
        <v>1</v>
      </c>
      <c r="AC40" s="333">
        <v>1</v>
      </c>
      <c r="AD40" s="333">
        <v>1</v>
      </c>
      <c r="AE40" s="333">
        <v>1</v>
      </c>
      <c r="AF40" s="332">
        <v>1</v>
      </c>
      <c r="AG40" s="333"/>
      <c r="AH40" s="333">
        <v>1</v>
      </c>
      <c r="AI40" s="334">
        <f t="shared" si="5"/>
        <v>26</v>
      </c>
      <c r="AJ40" s="334">
        <f t="shared" si="10"/>
        <v>0</v>
      </c>
      <c r="AK40" s="334">
        <f t="shared" si="6"/>
        <v>0</v>
      </c>
      <c r="AL40" s="334">
        <f t="shared" si="7"/>
        <v>0</v>
      </c>
      <c r="AM40" s="335">
        <f t="shared" si="8"/>
        <v>26</v>
      </c>
      <c r="AN40" s="335">
        <f t="shared" si="9"/>
        <v>26</v>
      </c>
      <c r="AO40" s="335" t="s">
        <v>789</v>
      </c>
      <c r="AP40" s="319"/>
      <c r="AQ40" s="319"/>
      <c r="AR40" s="319"/>
    </row>
    <row r="41" spans="1:44" ht="25.5" customHeight="1">
      <c r="A41" s="175">
        <v>33</v>
      </c>
      <c r="B41" s="175"/>
      <c r="C41" s="343" t="s">
        <v>790</v>
      </c>
      <c r="D41" s="332">
        <v>1</v>
      </c>
      <c r="E41" s="333"/>
      <c r="F41" s="333">
        <v>1</v>
      </c>
      <c r="G41" s="333">
        <v>1</v>
      </c>
      <c r="H41" s="333">
        <v>1</v>
      </c>
      <c r="I41" s="333">
        <v>1</v>
      </c>
      <c r="J41" s="333">
        <v>1</v>
      </c>
      <c r="K41" s="332">
        <v>1</v>
      </c>
      <c r="L41" s="333"/>
      <c r="M41" s="333">
        <v>1</v>
      </c>
      <c r="N41" s="333">
        <v>1</v>
      </c>
      <c r="O41" s="333">
        <v>1</v>
      </c>
      <c r="P41" s="333">
        <v>1</v>
      </c>
      <c r="Q41" s="333">
        <v>1</v>
      </c>
      <c r="R41" s="332">
        <v>1</v>
      </c>
      <c r="S41" s="333"/>
      <c r="T41" s="333">
        <v>1</v>
      </c>
      <c r="U41" s="333">
        <v>1</v>
      </c>
      <c r="V41" s="333">
        <v>1</v>
      </c>
      <c r="W41" s="333">
        <v>1</v>
      </c>
      <c r="X41" s="333">
        <v>1</v>
      </c>
      <c r="Y41" s="332">
        <v>1</v>
      </c>
      <c r="Z41" s="333"/>
      <c r="AA41" s="333">
        <v>1</v>
      </c>
      <c r="AB41" s="333">
        <v>1</v>
      </c>
      <c r="AC41" s="333">
        <v>1</v>
      </c>
      <c r="AD41" s="333">
        <v>1</v>
      </c>
      <c r="AE41" s="337" t="s">
        <v>748</v>
      </c>
      <c r="AF41" s="332">
        <v>1</v>
      </c>
      <c r="AG41" s="333"/>
      <c r="AH41" s="333">
        <v>1</v>
      </c>
      <c r="AI41" s="334">
        <f t="shared" si="5"/>
        <v>25</v>
      </c>
      <c r="AJ41" s="334">
        <f t="shared" si="10"/>
        <v>1</v>
      </c>
      <c r="AK41" s="334">
        <f t="shared" si="6"/>
        <v>0</v>
      </c>
      <c r="AL41" s="334">
        <f t="shared" si="7"/>
        <v>0</v>
      </c>
      <c r="AM41" s="335">
        <f t="shared" si="8"/>
        <v>26</v>
      </c>
      <c r="AN41" s="335">
        <f t="shared" si="9"/>
        <v>26</v>
      </c>
      <c r="AO41" s="335" t="s">
        <v>791</v>
      </c>
      <c r="AP41" s="319"/>
      <c r="AQ41" s="319"/>
      <c r="AR41" s="319"/>
    </row>
    <row r="42" spans="1:44" ht="25.5" customHeight="1">
      <c r="A42" s="175">
        <v>34</v>
      </c>
      <c r="B42" s="175"/>
      <c r="C42" s="343" t="s">
        <v>792</v>
      </c>
      <c r="D42" s="332">
        <v>1</v>
      </c>
      <c r="E42" s="333"/>
      <c r="F42" s="333">
        <v>1</v>
      </c>
      <c r="G42" s="333">
        <v>1</v>
      </c>
      <c r="H42" s="333">
        <v>1</v>
      </c>
      <c r="I42" s="333">
        <v>1</v>
      </c>
      <c r="J42" s="333">
        <v>1</v>
      </c>
      <c r="K42" s="332">
        <v>1</v>
      </c>
      <c r="L42" s="333"/>
      <c r="M42" s="333">
        <v>1</v>
      </c>
      <c r="N42" s="333">
        <v>1</v>
      </c>
      <c r="O42" s="333">
        <v>1</v>
      </c>
      <c r="P42" s="333">
        <v>1</v>
      </c>
      <c r="Q42" s="333">
        <v>1</v>
      </c>
      <c r="R42" s="332">
        <v>1</v>
      </c>
      <c r="S42" s="333"/>
      <c r="T42" s="333">
        <v>1</v>
      </c>
      <c r="U42" s="333">
        <v>1</v>
      </c>
      <c r="V42" s="333">
        <v>1</v>
      </c>
      <c r="W42" s="333">
        <v>1</v>
      </c>
      <c r="X42" s="333">
        <v>1</v>
      </c>
      <c r="Y42" s="332">
        <v>1</v>
      </c>
      <c r="Z42" s="333"/>
      <c r="AA42" s="333">
        <v>1</v>
      </c>
      <c r="AB42" s="333">
        <v>1</v>
      </c>
      <c r="AC42" s="333">
        <v>1</v>
      </c>
      <c r="AD42" s="333">
        <v>1</v>
      </c>
      <c r="AE42" s="333">
        <v>1</v>
      </c>
      <c r="AF42" s="332">
        <v>1</v>
      </c>
      <c r="AG42" s="333"/>
      <c r="AH42" s="333">
        <v>1</v>
      </c>
      <c r="AI42" s="334">
        <f t="shared" si="5"/>
        <v>26</v>
      </c>
      <c r="AJ42" s="334">
        <f t="shared" si="10"/>
        <v>0</v>
      </c>
      <c r="AK42" s="334">
        <f t="shared" si="6"/>
        <v>0</v>
      </c>
      <c r="AL42" s="334">
        <f t="shared" si="7"/>
        <v>0</v>
      </c>
      <c r="AM42" s="335">
        <f t="shared" si="8"/>
        <v>26</v>
      </c>
      <c r="AN42" s="335">
        <f t="shared" si="9"/>
        <v>26</v>
      </c>
      <c r="AO42" s="335" t="s">
        <v>793</v>
      </c>
      <c r="AP42" s="319"/>
      <c r="AQ42" s="319"/>
      <c r="AR42" s="319"/>
    </row>
    <row r="43" spans="1:44" ht="25.5" customHeight="1">
      <c r="A43" s="175">
        <v>35</v>
      </c>
      <c r="B43" s="175"/>
      <c r="C43" s="343" t="s">
        <v>794</v>
      </c>
      <c r="D43" s="338" t="s">
        <v>748</v>
      </c>
      <c r="E43" s="333"/>
      <c r="F43" s="333">
        <v>1</v>
      </c>
      <c r="G43" s="333">
        <v>1</v>
      </c>
      <c r="H43" s="333">
        <v>1</v>
      </c>
      <c r="I43" s="333">
        <v>1</v>
      </c>
      <c r="J43" s="333">
        <v>1</v>
      </c>
      <c r="K43" s="332">
        <v>1</v>
      </c>
      <c r="L43" s="333"/>
      <c r="M43" s="333">
        <v>1</v>
      </c>
      <c r="N43" s="333">
        <v>1</v>
      </c>
      <c r="O43" s="333">
        <v>1</v>
      </c>
      <c r="P43" s="333">
        <v>1</v>
      </c>
      <c r="Q43" s="333">
        <v>1</v>
      </c>
      <c r="R43" s="332">
        <v>1</v>
      </c>
      <c r="S43" s="333"/>
      <c r="T43" s="333">
        <v>1</v>
      </c>
      <c r="U43" s="333">
        <v>1</v>
      </c>
      <c r="V43" s="333">
        <v>1</v>
      </c>
      <c r="W43" s="333">
        <v>1</v>
      </c>
      <c r="X43" s="333">
        <v>1</v>
      </c>
      <c r="Y43" s="332">
        <v>1</v>
      </c>
      <c r="Z43" s="333"/>
      <c r="AA43" s="333">
        <v>1</v>
      </c>
      <c r="AB43" s="333">
        <v>1</v>
      </c>
      <c r="AC43" s="333">
        <v>1</v>
      </c>
      <c r="AD43" s="333">
        <v>1</v>
      </c>
      <c r="AE43" s="333">
        <v>1</v>
      </c>
      <c r="AF43" s="332">
        <v>1</v>
      </c>
      <c r="AG43" s="333"/>
      <c r="AH43" s="333">
        <v>1</v>
      </c>
      <c r="AI43" s="334">
        <f t="shared" si="5"/>
        <v>25</v>
      </c>
      <c r="AJ43" s="334">
        <f t="shared" si="10"/>
        <v>1</v>
      </c>
      <c r="AK43" s="334">
        <f t="shared" si="6"/>
        <v>0</v>
      </c>
      <c r="AL43" s="334">
        <f t="shared" si="7"/>
        <v>0</v>
      </c>
      <c r="AM43" s="335">
        <f t="shared" si="8"/>
        <v>26</v>
      </c>
      <c r="AN43" s="335">
        <f t="shared" si="9"/>
        <v>26</v>
      </c>
      <c r="AO43" s="335" t="s">
        <v>795</v>
      </c>
      <c r="AP43" s="319"/>
      <c r="AQ43" s="319"/>
      <c r="AR43" s="319"/>
    </row>
    <row r="44" spans="1:44" ht="25.5" customHeight="1">
      <c r="A44" s="175">
        <v>36</v>
      </c>
      <c r="B44" s="366"/>
      <c r="C44" s="343" t="s">
        <v>796</v>
      </c>
      <c r="D44" s="340" t="s">
        <v>748</v>
      </c>
      <c r="E44" s="333"/>
      <c r="F44" s="337" t="s">
        <v>748</v>
      </c>
      <c r="G44" s="337" t="s">
        <v>748</v>
      </c>
      <c r="H44" s="337" t="s">
        <v>748</v>
      </c>
      <c r="I44" s="337" t="s">
        <v>748</v>
      </c>
      <c r="J44" s="333">
        <v>1</v>
      </c>
      <c r="K44" s="332">
        <v>1</v>
      </c>
      <c r="L44" s="333"/>
      <c r="M44" s="333">
        <v>1</v>
      </c>
      <c r="N44" s="333">
        <v>1</v>
      </c>
      <c r="O44" s="333">
        <v>1</v>
      </c>
      <c r="P44" s="333">
        <v>1</v>
      </c>
      <c r="Q44" s="333">
        <v>1</v>
      </c>
      <c r="R44" s="332">
        <v>1</v>
      </c>
      <c r="S44" s="333"/>
      <c r="T44" s="333">
        <v>1</v>
      </c>
      <c r="U44" s="333">
        <v>1</v>
      </c>
      <c r="V44" s="333">
        <v>1</v>
      </c>
      <c r="W44" s="333">
        <v>1</v>
      </c>
      <c r="X44" s="333">
        <v>1</v>
      </c>
      <c r="Y44" s="332">
        <v>1</v>
      </c>
      <c r="Z44" s="333"/>
      <c r="AA44" s="333">
        <v>1</v>
      </c>
      <c r="AB44" s="333">
        <v>1</v>
      </c>
      <c r="AC44" s="333">
        <v>1</v>
      </c>
      <c r="AD44" s="333">
        <v>1</v>
      </c>
      <c r="AE44" s="333">
        <v>1</v>
      </c>
      <c r="AF44" s="332">
        <v>1</v>
      </c>
      <c r="AG44" s="333"/>
      <c r="AH44" s="333">
        <v>1</v>
      </c>
      <c r="AI44" s="334">
        <f t="shared" si="5"/>
        <v>21</v>
      </c>
      <c r="AJ44" s="334">
        <f t="shared" si="10"/>
        <v>5</v>
      </c>
      <c r="AK44" s="334">
        <f t="shared" si="6"/>
        <v>0</v>
      </c>
      <c r="AL44" s="334">
        <f t="shared" si="7"/>
        <v>0</v>
      </c>
      <c r="AM44" s="335">
        <f t="shared" si="8"/>
        <v>26</v>
      </c>
      <c r="AN44" s="335">
        <f t="shared" si="9"/>
        <v>26</v>
      </c>
      <c r="AO44" s="1188" t="s">
        <v>797</v>
      </c>
      <c r="AP44" s="319"/>
      <c r="AQ44" s="319"/>
      <c r="AR44" s="319"/>
    </row>
    <row r="45" spans="1:44" ht="25.5" customHeight="1">
      <c r="A45" s="175">
        <v>37</v>
      </c>
      <c r="B45" s="366"/>
      <c r="C45" s="367" t="s">
        <v>798</v>
      </c>
      <c r="D45" s="332">
        <v>1</v>
      </c>
      <c r="E45" s="333"/>
      <c r="F45" s="333">
        <v>1</v>
      </c>
      <c r="G45" s="333">
        <v>1</v>
      </c>
      <c r="H45" s="333">
        <v>1</v>
      </c>
      <c r="I45" s="333">
        <v>1</v>
      </c>
      <c r="J45" s="333">
        <v>1</v>
      </c>
      <c r="K45" s="332">
        <v>1</v>
      </c>
      <c r="L45" s="333"/>
      <c r="M45" s="333">
        <v>1</v>
      </c>
      <c r="N45" s="333">
        <v>1</v>
      </c>
      <c r="O45" s="333">
        <v>1</v>
      </c>
      <c r="P45" s="333">
        <v>1</v>
      </c>
      <c r="Q45" s="333">
        <v>1</v>
      </c>
      <c r="R45" s="332">
        <v>1</v>
      </c>
      <c r="S45" s="333"/>
      <c r="T45" s="333" t="s">
        <v>748</v>
      </c>
      <c r="U45" s="333">
        <v>1</v>
      </c>
      <c r="V45" s="333">
        <v>1</v>
      </c>
      <c r="W45" s="333">
        <v>1</v>
      </c>
      <c r="X45" s="333">
        <v>1</v>
      </c>
      <c r="Y45" s="332">
        <v>1</v>
      </c>
      <c r="Z45" s="333"/>
      <c r="AA45" s="333">
        <v>1</v>
      </c>
      <c r="AB45" s="333">
        <v>1</v>
      </c>
      <c r="AC45" s="333">
        <v>1</v>
      </c>
      <c r="AD45" s="333">
        <v>1</v>
      </c>
      <c r="AE45" s="333">
        <v>1</v>
      </c>
      <c r="AF45" s="332">
        <v>1</v>
      </c>
      <c r="AG45" s="333"/>
      <c r="AH45" s="333">
        <v>1</v>
      </c>
      <c r="AI45" s="334">
        <f t="shared" si="5"/>
        <v>25</v>
      </c>
      <c r="AJ45" s="334">
        <f t="shared" si="10"/>
        <v>1</v>
      </c>
      <c r="AK45" s="334">
        <f t="shared" si="6"/>
        <v>0</v>
      </c>
      <c r="AL45" s="334">
        <f t="shared" si="7"/>
        <v>0</v>
      </c>
      <c r="AM45" s="335">
        <f t="shared" si="8"/>
        <v>26</v>
      </c>
      <c r="AN45" s="335">
        <f t="shared" si="9"/>
        <v>26</v>
      </c>
      <c r="AO45" s="335" t="s">
        <v>799</v>
      </c>
      <c r="AP45" s="319"/>
      <c r="AQ45" s="319"/>
      <c r="AR45" s="319"/>
    </row>
    <row r="46" spans="1:44" ht="25.5" customHeight="1">
      <c r="A46" s="175">
        <v>38</v>
      </c>
      <c r="B46" s="366"/>
      <c r="C46" s="367" t="s">
        <v>800</v>
      </c>
      <c r="D46" s="332">
        <v>1</v>
      </c>
      <c r="E46" s="333"/>
      <c r="F46" s="333">
        <v>1</v>
      </c>
      <c r="G46" s="333">
        <v>1</v>
      </c>
      <c r="H46" s="333">
        <v>1</v>
      </c>
      <c r="I46" s="333">
        <v>1</v>
      </c>
      <c r="J46" s="333">
        <v>1</v>
      </c>
      <c r="K46" s="332">
        <v>1</v>
      </c>
      <c r="L46" s="333"/>
      <c r="M46" s="333">
        <v>1</v>
      </c>
      <c r="N46" s="333">
        <v>1</v>
      </c>
      <c r="O46" s="333">
        <v>1</v>
      </c>
      <c r="P46" s="333">
        <v>1</v>
      </c>
      <c r="Q46" s="333">
        <v>1</v>
      </c>
      <c r="R46" s="332">
        <v>1</v>
      </c>
      <c r="S46" s="333"/>
      <c r="T46" s="333">
        <v>1</v>
      </c>
      <c r="U46" s="333">
        <v>1</v>
      </c>
      <c r="V46" s="333">
        <v>1</v>
      </c>
      <c r="W46" s="333">
        <v>1</v>
      </c>
      <c r="X46" s="333">
        <v>1</v>
      </c>
      <c r="Y46" s="332">
        <v>1</v>
      </c>
      <c r="Z46" s="333"/>
      <c r="AA46" s="333">
        <v>1</v>
      </c>
      <c r="AB46" s="333">
        <v>1</v>
      </c>
      <c r="AC46" s="333">
        <v>1</v>
      </c>
      <c r="AD46" s="333">
        <v>1</v>
      </c>
      <c r="AE46" s="333">
        <v>1</v>
      </c>
      <c r="AF46" s="332">
        <v>1</v>
      </c>
      <c r="AG46" s="333"/>
      <c r="AH46" s="333">
        <v>1</v>
      </c>
      <c r="AI46" s="334">
        <f t="shared" si="5"/>
        <v>26</v>
      </c>
      <c r="AJ46" s="334">
        <f t="shared" si="10"/>
        <v>0</v>
      </c>
      <c r="AK46" s="334">
        <f t="shared" si="6"/>
        <v>0</v>
      </c>
      <c r="AL46" s="334">
        <f t="shared" si="7"/>
        <v>0</v>
      </c>
      <c r="AM46" s="335">
        <f t="shared" si="8"/>
        <v>26</v>
      </c>
      <c r="AN46" s="335">
        <f t="shared" si="9"/>
        <v>26</v>
      </c>
      <c r="AO46" s="368" t="s">
        <v>801</v>
      </c>
      <c r="AP46" s="319"/>
      <c r="AQ46" s="319"/>
      <c r="AR46" s="319"/>
    </row>
    <row r="47" spans="1:44" ht="25.5" customHeight="1">
      <c r="A47" s="175">
        <v>39</v>
      </c>
      <c r="B47" s="367"/>
      <c r="C47" s="367" t="s">
        <v>802</v>
      </c>
      <c r="D47" s="332">
        <v>1</v>
      </c>
      <c r="E47" s="333"/>
      <c r="F47" s="333">
        <v>1</v>
      </c>
      <c r="G47" s="333">
        <v>1</v>
      </c>
      <c r="H47" s="333">
        <v>1</v>
      </c>
      <c r="I47" s="333">
        <v>1</v>
      </c>
      <c r="J47" s="333">
        <v>1</v>
      </c>
      <c r="K47" s="332">
        <v>1</v>
      </c>
      <c r="L47" s="333"/>
      <c r="M47" s="333">
        <v>1</v>
      </c>
      <c r="N47" s="333">
        <v>1</v>
      </c>
      <c r="O47" s="333">
        <v>1</v>
      </c>
      <c r="P47" s="333">
        <v>1</v>
      </c>
      <c r="Q47" s="333">
        <v>1</v>
      </c>
      <c r="R47" s="332">
        <v>1</v>
      </c>
      <c r="S47" s="333"/>
      <c r="T47" s="333">
        <v>1</v>
      </c>
      <c r="U47" s="333">
        <v>1</v>
      </c>
      <c r="V47" s="333">
        <v>1</v>
      </c>
      <c r="W47" s="333">
        <v>1</v>
      </c>
      <c r="X47" s="333">
        <v>1</v>
      </c>
      <c r="Y47" s="332">
        <v>1</v>
      </c>
      <c r="Z47" s="333"/>
      <c r="AA47" s="333">
        <v>1</v>
      </c>
      <c r="AB47" s="333">
        <v>1</v>
      </c>
      <c r="AC47" s="333">
        <v>1</v>
      </c>
      <c r="AD47" s="333">
        <v>1</v>
      </c>
      <c r="AE47" s="333">
        <v>1</v>
      </c>
      <c r="AF47" s="332">
        <v>1</v>
      </c>
      <c r="AG47" s="333"/>
      <c r="AH47" s="333">
        <v>1</v>
      </c>
      <c r="AI47" s="334">
        <f t="shared" si="5"/>
        <v>26</v>
      </c>
      <c r="AJ47" s="334">
        <f t="shared" si="10"/>
        <v>0</v>
      </c>
      <c r="AK47" s="334">
        <f t="shared" si="6"/>
        <v>0</v>
      </c>
      <c r="AL47" s="334">
        <f t="shared" si="7"/>
        <v>0</v>
      </c>
      <c r="AM47" s="335">
        <f t="shared" si="8"/>
        <v>26</v>
      </c>
      <c r="AN47" s="335">
        <f t="shared" si="9"/>
        <v>26</v>
      </c>
      <c r="AO47" s="335" t="s">
        <v>803</v>
      </c>
      <c r="AP47" s="319"/>
      <c r="AQ47" s="319"/>
      <c r="AR47" s="319"/>
    </row>
    <row r="48" spans="1:44" ht="25.5" customHeight="1">
      <c r="A48" s="175">
        <v>40</v>
      </c>
      <c r="B48" s="366"/>
      <c r="C48" s="367" t="s">
        <v>804</v>
      </c>
      <c r="D48" s="332">
        <v>1</v>
      </c>
      <c r="E48" s="333"/>
      <c r="F48" s="333">
        <v>1</v>
      </c>
      <c r="G48" s="333">
        <v>1</v>
      </c>
      <c r="H48" s="333">
        <v>1</v>
      </c>
      <c r="I48" s="333">
        <v>1</v>
      </c>
      <c r="J48" s="333">
        <v>1</v>
      </c>
      <c r="K48" s="332">
        <v>1</v>
      </c>
      <c r="L48" s="333"/>
      <c r="M48" s="333">
        <v>1</v>
      </c>
      <c r="N48" s="333">
        <v>1</v>
      </c>
      <c r="O48" s="333">
        <v>1</v>
      </c>
      <c r="P48" s="333">
        <v>1</v>
      </c>
      <c r="Q48" s="333">
        <v>1</v>
      </c>
      <c r="R48" s="332">
        <v>1</v>
      </c>
      <c r="S48" s="333"/>
      <c r="T48" s="333">
        <v>1</v>
      </c>
      <c r="U48" s="333">
        <v>1</v>
      </c>
      <c r="V48" s="333">
        <v>1</v>
      </c>
      <c r="W48" s="333">
        <v>1</v>
      </c>
      <c r="X48" s="369"/>
      <c r="Y48" s="332">
        <v>1</v>
      </c>
      <c r="Z48" s="333"/>
      <c r="AA48" s="333">
        <v>1</v>
      </c>
      <c r="AB48" s="333">
        <v>1</v>
      </c>
      <c r="AC48" s="333">
        <v>1</v>
      </c>
      <c r="AD48" s="333">
        <v>1</v>
      </c>
      <c r="AE48" s="369"/>
      <c r="AF48" s="332"/>
      <c r="AG48" s="333"/>
      <c r="AH48" s="369"/>
      <c r="AI48" s="334">
        <f t="shared" si="5"/>
        <v>22</v>
      </c>
      <c r="AJ48" s="334">
        <f t="shared" si="10"/>
        <v>0</v>
      </c>
      <c r="AK48" s="334">
        <f t="shared" si="6"/>
        <v>0</v>
      </c>
      <c r="AL48" s="334">
        <f t="shared" si="7"/>
        <v>0</v>
      </c>
      <c r="AM48" s="335">
        <f t="shared" si="8"/>
        <v>22</v>
      </c>
      <c r="AN48" s="335">
        <f t="shared" si="9"/>
        <v>22</v>
      </c>
      <c r="AO48" s="1188" t="s">
        <v>805</v>
      </c>
      <c r="AP48" s="319"/>
      <c r="AQ48" s="319"/>
      <c r="AR48" s="319"/>
    </row>
    <row r="49" spans="1:44" s="305" customFormat="1" ht="25.5" customHeight="1">
      <c r="A49" s="370">
        <v>41</v>
      </c>
      <c r="B49" s="371"/>
      <c r="C49" s="372" t="s">
        <v>806</v>
      </c>
      <c r="D49" s="373">
        <v>1</v>
      </c>
      <c r="E49" s="374"/>
      <c r="F49" s="374">
        <v>1</v>
      </c>
      <c r="G49" s="374">
        <v>1</v>
      </c>
      <c r="H49" s="374">
        <v>1</v>
      </c>
      <c r="I49" s="375" t="s">
        <v>748</v>
      </c>
      <c r="J49" s="375" t="s">
        <v>748</v>
      </c>
      <c r="K49" s="338" t="s">
        <v>748</v>
      </c>
      <c r="L49" s="374"/>
      <c r="M49" s="374">
        <v>1</v>
      </c>
      <c r="N49" s="374">
        <v>1</v>
      </c>
      <c r="O49" s="374">
        <v>1</v>
      </c>
      <c r="P49" s="374">
        <v>1</v>
      </c>
      <c r="Q49" s="374">
        <v>1</v>
      </c>
      <c r="R49" s="373">
        <v>1</v>
      </c>
      <c r="S49" s="374"/>
      <c r="T49" s="374">
        <v>1</v>
      </c>
      <c r="U49" s="374">
        <v>1</v>
      </c>
      <c r="V49" s="374">
        <v>1</v>
      </c>
      <c r="W49" s="374">
        <v>1</v>
      </c>
      <c r="X49" s="374">
        <v>1</v>
      </c>
      <c r="Y49" s="373">
        <v>1</v>
      </c>
      <c r="Z49" s="374"/>
      <c r="AA49" s="374">
        <v>1</v>
      </c>
      <c r="AB49" s="374">
        <v>1</v>
      </c>
      <c r="AC49" s="374">
        <v>1</v>
      </c>
      <c r="AD49" s="374">
        <v>1</v>
      </c>
      <c r="AE49" s="374">
        <v>1</v>
      </c>
      <c r="AF49" s="338" t="s">
        <v>748</v>
      </c>
      <c r="AG49" s="374"/>
      <c r="AH49" s="374">
        <v>1</v>
      </c>
      <c r="AI49" s="376">
        <f t="shared" si="5"/>
        <v>22</v>
      </c>
      <c r="AJ49" s="376">
        <f t="shared" si="10"/>
        <v>4</v>
      </c>
      <c r="AK49" s="376">
        <f t="shared" si="6"/>
        <v>0</v>
      </c>
      <c r="AL49" s="376">
        <f t="shared" si="7"/>
        <v>0</v>
      </c>
      <c r="AM49" s="377">
        <f t="shared" si="8"/>
        <v>26</v>
      </c>
      <c r="AN49" s="377">
        <f t="shared" si="9"/>
        <v>26</v>
      </c>
      <c r="AO49" s="1189" t="s">
        <v>807</v>
      </c>
      <c r="AP49" s="378"/>
      <c r="AQ49" s="378"/>
      <c r="AR49" s="378"/>
    </row>
    <row r="50" spans="1:44" s="306" customFormat="1" ht="25.5" customHeight="1">
      <c r="A50" s="175">
        <v>42</v>
      </c>
      <c r="B50" s="379"/>
      <c r="C50" s="380" t="s">
        <v>808</v>
      </c>
      <c r="D50" s="332">
        <v>1</v>
      </c>
      <c r="E50" s="333"/>
      <c r="F50" s="333">
        <v>1</v>
      </c>
      <c r="G50" s="333">
        <v>1</v>
      </c>
      <c r="H50" s="333">
        <v>1</v>
      </c>
      <c r="I50" s="333">
        <v>1</v>
      </c>
      <c r="J50" s="333">
        <v>1</v>
      </c>
      <c r="K50" s="332">
        <v>1</v>
      </c>
      <c r="L50" s="333"/>
      <c r="M50" s="333">
        <v>1</v>
      </c>
      <c r="N50" s="333">
        <v>1</v>
      </c>
      <c r="O50" s="333">
        <v>1</v>
      </c>
      <c r="P50" s="333">
        <v>1</v>
      </c>
      <c r="Q50" s="333">
        <v>1</v>
      </c>
      <c r="R50" s="332">
        <v>1</v>
      </c>
      <c r="S50" s="333"/>
      <c r="T50" s="333">
        <v>1</v>
      </c>
      <c r="U50" s="333">
        <v>1</v>
      </c>
      <c r="V50" s="333">
        <v>1</v>
      </c>
      <c r="W50" s="333">
        <v>1</v>
      </c>
      <c r="X50" s="333">
        <v>1</v>
      </c>
      <c r="Y50" s="332">
        <v>1</v>
      </c>
      <c r="Z50" s="333"/>
      <c r="AA50" s="333">
        <v>1</v>
      </c>
      <c r="AB50" s="333">
        <v>1</v>
      </c>
      <c r="AC50" s="333">
        <v>1</v>
      </c>
      <c r="AD50" s="333">
        <v>1</v>
      </c>
      <c r="AE50" s="333">
        <v>1</v>
      </c>
      <c r="AF50" s="332">
        <v>1</v>
      </c>
      <c r="AG50" s="333"/>
      <c r="AH50" s="333">
        <v>1</v>
      </c>
      <c r="AI50" s="334">
        <f t="shared" si="5"/>
        <v>26</v>
      </c>
      <c r="AJ50" s="334">
        <f t="shared" si="10"/>
        <v>0</v>
      </c>
      <c r="AK50" s="334">
        <f t="shared" si="6"/>
        <v>0</v>
      </c>
      <c r="AL50" s="334">
        <f t="shared" si="7"/>
        <v>0</v>
      </c>
      <c r="AM50" s="335">
        <f t="shared" si="8"/>
        <v>26</v>
      </c>
      <c r="AN50" s="335">
        <f t="shared" si="9"/>
        <v>26</v>
      </c>
      <c r="AO50" s="1190" t="s">
        <v>807</v>
      </c>
      <c r="AP50" s="381"/>
      <c r="AQ50" s="381"/>
      <c r="AR50" s="381"/>
    </row>
    <row r="51" spans="1:44" s="306" customFormat="1" ht="25.5" customHeight="1">
      <c r="A51" s="175">
        <v>43</v>
      </c>
      <c r="B51" s="379"/>
      <c r="C51" s="380" t="s">
        <v>809</v>
      </c>
      <c r="D51" s="332">
        <v>1</v>
      </c>
      <c r="E51" s="333"/>
      <c r="F51" s="333">
        <v>1</v>
      </c>
      <c r="G51" s="333">
        <v>1</v>
      </c>
      <c r="H51" s="333">
        <v>1</v>
      </c>
      <c r="I51" s="333">
        <v>1</v>
      </c>
      <c r="J51" s="333">
        <v>1</v>
      </c>
      <c r="K51" s="332">
        <v>1</v>
      </c>
      <c r="L51" s="333"/>
      <c r="M51" s="333">
        <v>1</v>
      </c>
      <c r="N51" s="333">
        <v>1</v>
      </c>
      <c r="O51" s="333">
        <v>1</v>
      </c>
      <c r="P51" s="333">
        <v>1</v>
      </c>
      <c r="Q51" s="333">
        <v>1</v>
      </c>
      <c r="R51" s="332">
        <v>1</v>
      </c>
      <c r="S51" s="333"/>
      <c r="T51" s="333">
        <v>1</v>
      </c>
      <c r="U51" s="333">
        <v>1</v>
      </c>
      <c r="V51" s="333">
        <v>1</v>
      </c>
      <c r="W51" s="333">
        <v>1</v>
      </c>
      <c r="X51" s="333">
        <v>1</v>
      </c>
      <c r="Y51" s="332">
        <v>1</v>
      </c>
      <c r="Z51" s="333"/>
      <c r="AA51" s="333">
        <v>1</v>
      </c>
      <c r="AB51" s="333">
        <v>1</v>
      </c>
      <c r="AC51" s="333">
        <v>1</v>
      </c>
      <c r="AD51" s="333">
        <v>1</v>
      </c>
      <c r="AE51" s="333">
        <v>1</v>
      </c>
      <c r="AF51" s="332">
        <v>1</v>
      </c>
      <c r="AG51" s="333"/>
      <c r="AH51" s="333">
        <v>1</v>
      </c>
      <c r="AI51" s="334">
        <f t="shared" si="5"/>
        <v>26</v>
      </c>
      <c r="AJ51" s="334">
        <f t="shared" si="10"/>
        <v>0</v>
      </c>
      <c r="AK51" s="334">
        <f t="shared" si="6"/>
        <v>0</v>
      </c>
      <c r="AL51" s="334">
        <f t="shared" si="7"/>
        <v>0</v>
      </c>
      <c r="AM51" s="335">
        <f t="shared" si="8"/>
        <v>26</v>
      </c>
      <c r="AN51" s="335">
        <f t="shared" si="9"/>
        <v>26</v>
      </c>
      <c r="AO51" s="1190" t="s">
        <v>810</v>
      </c>
      <c r="AP51" s="381"/>
      <c r="AQ51" s="381"/>
      <c r="AR51" s="381"/>
    </row>
    <row r="52" spans="1:44" s="306" customFormat="1" ht="25.5" customHeight="1">
      <c r="A52" s="175">
        <v>44</v>
      </c>
      <c r="B52" s="379"/>
      <c r="C52" s="380" t="s">
        <v>811</v>
      </c>
      <c r="D52" s="332">
        <v>1</v>
      </c>
      <c r="E52" s="333"/>
      <c r="F52" s="333">
        <v>1</v>
      </c>
      <c r="G52" s="333">
        <v>1</v>
      </c>
      <c r="H52" s="333">
        <v>1</v>
      </c>
      <c r="I52" s="333">
        <v>1</v>
      </c>
      <c r="J52" s="333">
        <v>1</v>
      </c>
      <c r="K52" s="332">
        <v>1</v>
      </c>
      <c r="L52" s="333"/>
      <c r="M52" s="333">
        <v>1</v>
      </c>
      <c r="N52" s="333">
        <v>1</v>
      </c>
      <c r="O52" s="333">
        <v>1</v>
      </c>
      <c r="P52" s="333">
        <v>1</v>
      </c>
      <c r="Q52" s="333">
        <v>1</v>
      </c>
      <c r="R52" s="332">
        <v>1</v>
      </c>
      <c r="S52" s="333"/>
      <c r="T52" s="333">
        <v>1</v>
      </c>
      <c r="U52" s="333">
        <v>1</v>
      </c>
      <c r="V52" s="333">
        <v>1</v>
      </c>
      <c r="W52" s="333">
        <v>1</v>
      </c>
      <c r="X52" s="333">
        <v>1</v>
      </c>
      <c r="Y52" s="332">
        <v>1</v>
      </c>
      <c r="Z52" s="333"/>
      <c r="AA52" s="333">
        <v>1</v>
      </c>
      <c r="AB52" s="333">
        <v>1</v>
      </c>
      <c r="AC52" s="333">
        <v>1</v>
      </c>
      <c r="AD52" s="333">
        <v>1</v>
      </c>
      <c r="AE52" s="333">
        <v>1</v>
      </c>
      <c r="AF52" s="332">
        <v>1</v>
      </c>
      <c r="AG52" s="333"/>
      <c r="AH52" s="333">
        <v>1</v>
      </c>
      <c r="AI52" s="334">
        <f t="shared" si="5"/>
        <v>26</v>
      </c>
      <c r="AJ52" s="334">
        <f t="shared" si="10"/>
        <v>0</v>
      </c>
      <c r="AK52" s="334">
        <f t="shared" si="6"/>
        <v>0</v>
      </c>
      <c r="AL52" s="334">
        <f t="shared" si="7"/>
        <v>0</v>
      </c>
      <c r="AM52" s="335">
        <f t="shared" si="8"/>
        <v>26</v>
      </c>
      <c r="AN52" s="335">
        <f t="shared" si="9"/>
        <v>26</v>
      </c>
      <c r="AO52" s="1190" t="s">
        <v>812</v>
      </c>
      <c r="AP52" s="381"/>
      <c r="AQ52" s="381"/>
      <c r="AR52" s="381"/>
    </row>
    <row r="53" spans="1:44" s="306" customFormat="1" ht="25.5" customHeight="1">
      <c r="A53" s="175">
        <v>45</v>
      </c>
      <c r="B53" s="379"/>
      <c r="C53" s="380" t="s">
        <v>813</v>
      </c>
      <c r="D53" s="332">
        <v>1</v>
      </c>
      <c r="E53" s="333"/>
      <c r="F53" s="333">
        <v>1</v>
      </c>
      <c r="G53" s="333">
        <v>1</v>
      </c>
      <c r="H53" s="333">
        <v>1</v>
      </c>
      <c r="I53" s="333">
        <v>1</v>
      </c>
      <c r="J53" s="333">
        <v>1</v>
      </c>
      <c r="K53" s="332">
        <v>1</v>
      </c>
      <c r="L53" s="333"/>
      <c r="M53" s="333">
        <v>1</v>
      </c>
      <c r="N53" s="333">
        <v>1</v>
      </c>
      <c r="O53" s="333">
        <v>1</v>
      </c>
      <c r="P53" s="333">
        <v>1</v>
      </c>
      <c r="Q53" s="333">
        <v>1</v>
      </c>
      <c r="R53" s="332">
        <v>1</v>
      </c>
      <c r="S53" s="333"/>
      <c r="T53" s="333">
        <v>1</v>
      </c>
      <c r="U53" s="333">
        <v>1</v>
      </c>
      <c r="V53" s="333">
        <v>1</v>
      </c>
      <c r="W53" s="333">
        <v>1</v>
      </c>
      <c r="X53" s="333">
        <v>1</v>
      </c>
      <c r="Y53" s="332">
        <v>1</v>
      </c>
      <c r="Z53" s="333"/>
      <c r="AA53" s="333">
        <v>1</v>
      </c>
      <c r="AB53" s="333">
        <v>1</v>
      </c>
      <c r="AC53" s="333">
        <v>1</v>
      </c>
      <c r="AD53" s="333">
        <v>1</v>
      </c>
      <c r="AE53" s="333">
        <v>1</v>
      </c>
      <c r="AF53" s="332">
        <v>1</v>
      </c>
      <c r="AG53" s="333"/>
      <c r="AH53" s="333">
        <v>1</v>
      </c>
      <c r="AI53" s="334">
        <f t="shared" si="5"/>
        <v>26</v>
      </c>
      <c r="AJ53" s="334">
        <f t="shared" si="10"/>
        <v>0</v>
      </c>
      <c r="AK53" s="334">
        <f t="shared" si="6"/>
        <v>0</v>
      </c>
      <c r="AL53" s="334">
        <f t="shared" si="7"/>
        <v>0</v>
      </c>
      <c r="AM53" s="335">
        <f t="shared" si="8"/>
        <v>26</v>
      </c>
      <c r="AN53" s="335">
        <f t="shared" si="9"/>
        <v>26</v>
      </c>
      <c r="AO53" s="1190" t="s">
        <v>814</v>
      </c>
      <c r="AP53" s="381"/>
      <c r="AQ53" s="381"/>
      <c r="AR53" s="381"/>
    </row>
    <row r="54" spans="1:44" s="306" customFormat="1" ht="25.5" customHeight="1">
      <c r="A54" s="175">
        <v>46</v>
      </c>
      <c r="B54" s="379"/>
      <c r="C54" s="380" t="s">
        <v>815</v>
      </c>
      <c r="D54" s="332">
        <v>1</v>
      </c>
      <c r="E54" s="333"/>
      <c r="F54" s="333">
        <v>1</v>
      </c>
      <c r="G54" s="333">
        <v>1</v>
      </c>
      <c r="H54" s="333">
        <v>1</v>
      </c>
      <c r="I54" s="333">
        <v>1</v>
      </c>
      <c r="J54" s="333">
        <v>1</v>
      </c>
      <c r="K54" s="332">
        <v>1</v>
      </c>
      <c r="L54" s="333"/>
      <c r="M54" s="333">
        <v>1</v>
      </c>
      <c r="N54" s="333">
        <v>1</v>
      </c>
      <c r="O54" s="333">
        <v>1</v>
      </c>
      <c r="P54" s="333">
        <v>1</v>
      </c>
      <c r="Q54" s="333">
        <v>1</v>
      </c>
      <c r="R54" s="332">
        <v>1</v>
      </c>
      <c r="S54" s="333"/>
      <c r="T54" s="333">
        <v>1</v>
      </c>
      <c r="U54" s="333">
        <v>1</v>
      </c>
      <c r="V54" s="333">
        <v>1</v>
      </c>
      <c r="W54" s="333">
        <v>1</v>
      </c>
      <c r="X54" s="333">
        <v>1</v>
      </c>
      <c r="Y54" s="332">
        <v>1</v>
      </c>
      <c r="Z54" s="333"/>
      <c r="AA54" s="333">
        <v>1</v>
      </c>
      <c r="AB54" s="333">
        <v>1</v>
      </c>
      <c r="AC54" s="333">
        <v>1</v>
      </c>
      <c r="AD54" s="333">
        <v>1</v>
      </c>
      <c r="AE54" s="333">
        <v>1</v>
      </c>
      <c r="AF54" s="332">
        <v>1</v>
      </c>
      <c r="AG54" s="333"/>
      <c r="AH54" s="333">
        <v>1</v>
      </c>
      <c r="AI54" s="334">
        <f t="shared" si="5"/>
        <v>26</v>
      </c>
      <c r="AJ54" s="334">
        <f t="shared" si="10"/>
        <v>0</v>
      </c>
      <c r="AK54" s="334">
        <f t="shared" si="6"/>
        <v>0</v>
      </c>
      <c r="AL54" s="334">
        <f t="shared" si="7"/>
        <v>0</v>
      </c>
      <c r="AM54" s="335">
        <f t="shared" si="8"/>
        <v>26</v>
      </c>
      <c r="AN54" s="335">
        <f t="shared" si="9"/>
        <v>26</v>
      </c>
      <c r="AO54" s="1190" t="s">
        <v>173</v>
      </c>
      <c r="AP54" s="381"/>
      <c r="AQ54" s="381"/>
      <c r="AR54" s="381"/>
    </row>
    <row r="55" spans="1:44" s="306" customFormat="1" ht="27" customHeight="1">
      <c r="A55" s="175">
        <v>47</v>
      </c>
      <c r="B55" s="382"/>
      <c r="C55" s="383" t="s">
        <v>816</v>
      </c>
      <c r="D55" s="332">
        <v>1</v>
      </c>
      <c r="E55" s="333"/>
      <c r="F55" s="333">
        <v>1</v>
      </c>
      <c r="G55" s="333">
        <v>1</v>
      </c>
      <c r="H55" s="333">
        <v>1</v>
      </c>
      <c r="I55" s="333">
        <v>1</v>
      </c>
      <c r="J55" s="333">
        <v>1</v>
      </c>
      <c r="K55" s="332">
        <v>1</v>
      </c>
      <c r="L55" s="333"/>
      <c r="M55" s="333">
        <v>1</v>
      </c>
      <c r="N55" s="333">
        <v>1</v>
      </c>
      <c r="O55" s="333">
        <v>1</v>
      </c>
      <c r="P55" s="333">
        <v>1</v>
      </c>
      <c r="Q55" s="333">
        <v>1</v>
      </c>
      <c r="R55" s="332">
        <v>1</v>
      </c>
      <c r="S55" s="333"/>
      <c r="T55" s="333">
        <v>1</v>
      </c>
      <c r="U55" s="333">
        <v>1</v>
      </c>
      <c r="V55" s="333">
        <v>1</v>
      </c>
      <c r="W55" s="333">
        <v>1</v>
      </c>
      <c r="X55" s="333">
        <v>1</v>
      </c>
      <c r="Y55" s="332">
        <v>1</v>
      </c>
      <c r="Z55" s="333"/>
      <c r="AA55" s="333">
        <v>1</v>
      </c>
      <c r="AB55" s="333">
        <v>1</v>
      </c>
      <c r="AC55" s="333">
        <v>1</v>
      </c>
      <c r="AD55" s="333">
        <v>1</v>
      </c>
      <c r="AE55" s="333">
        <v>1</v>
      </c>
      <c r="AF55" s="332">
        <v>1</v>
      </c>
      <c r="AG55" s="333"/>
      <c r="AH55" s="333">
        <v>1</v>
      </c>
      <c r="AI55" s="334">
        <f t="shared" si="5"/>
        <v>26</v>
      </c>
      <c r="AJ55" s="334">
        <f t="shared" si="10"/>
        <v>0</v>
      </c>
      <c r="AK55" s="334">
        <f t="shared" si="6"/>
        <v>0</v>
      </c>
      <c r="AL55" s="334">
        <f t="shared" si="7"/>
        <v>0</v>
      </c>
      <c r="AM55" s="335">
        <f t="shared" si="8"/>
        <v>26</v>
      </c>
      <c r="AN55" s="335">
        <f t="shared" si="9"/>
        <v>26</v>
      </c>
      <c r="AO55" s="1190" t="s">
        <v>817</v>
      </c>
      <c r="AP55" s="384"/>
      <c r="AQ55" s="384"/>
      <c r="AR55" s="384"/>
    </row>
    <row r="56" spans="1:44" s="306" customFormat="1" ht="27" customHeight="1">
      <c r="A56" s="175">
        <v>48</v>
      </c>
      <c r="B56" s="382"/>
      <c r="C56" s="380" t="s">
        <v>818</v>
      </c>
      <c r="D56" s="332">
        <v>1</v>
      </c>
      <c r="E56" s="333"/>
      <c r="F56" s="333">
        <v>1</v>
      </c>
      <c r="G56" s="333">
        <v>1</v>
      </c>
      <c r="H56" s="333">
        <v>1</v>
      </c>
      <c r="I56" s="333">
        <v>1</v>
      </c>
      <c r="J56" s="333">
        <v>1</v>
      </c>
      <c r="K56" s="332">
        <v>1</v>
      </c>
      <c r="L56" s="333"/>
      <c r="M56" s="333">
        <v>1</v>
      </c>
      <c r="N56" s="333">
        <v>1</v>
      </c>
      <c r="O56" s="333">
        <v>1</v>
      </c>
      <c r="P56" s="333">
        <v>1</v>
      </c>
      <c r="Q56" s="333">
        <v>1</v>
      </c>
      <c r="R56" s="332">
        <v>1</v>
      </c>
      <c r="S56" s="333"/>
      <c r="T56" s="333">
        <v>1</v>
      </c>
      <c r="U56" s="333">
        <v>1</v>
      </c>
      <c r="V56" s="333">
        <v>1</v>
      </c>
      <c r="W56" s="333">
        <v>1</v>
      </c>
      <c r="X56" s="333">
        <v>1</v>
      </c>
      <c r="Y56" s="332">
        <v>1</v>
      </c>
      <c r="Z56" s="333"/>
      <c r="AA56" s="333">
        <v>1</v>
      </c>
      <c r="AB56" s="333">
        <v>1</v>
      </c>
      <c r="AC56" s="333">
        <v>1</v>
      </c>
      <c r="AD56" s="333">
        <v>1</v>
      </c>
      <c r="AE56" s="333">
        <v>1</v>
      </c>
      <c r="AF56" s="332">
        <v>1</v>
      </c>
      <c r="AG56" s="333"/>
      <c r="AH56" s="333">
        <v>1</v>
      </c>
      <c r="AI56" s="334">
        <f t="shared" si="5"/>
        <v>26</v>
      </c>
      <c r="AJ56" s="334">
        <f t="shared" si="10"/>
        <v>0</v>
      </c>
      <c r="AK56" s="334">
        <f t="shared" si="6"/>
        <v>0</v>
      </c>
      <c r="AL56" s="334">
        <f t="shared" si="7"/>
        <v>0</v>
      </c>
      <c r="AM56" s="335">
        <f t="shared" si="8"/>
        <v>26</v>
      </c>
      <c r="AN56" s="335">
        <f t="shared" si="9"/>
        <v>26</v>
      </c>
      <c r="AO56" s="1190" t="s">
        <v>817</v>
      </c>
      <c r="AP56" s="384"/>
      <c r="AQ56" s="384"/>
      <c r="AR56" s="384"/>
    </row>
    <row r="57" spans="1:44" s="306" customFormat="1" ht="27" customHeight="1">
      <c r="A57" s="175">
        <v>49</v>
      </c>
      <c r="B57" s="379"/>
      <c r="C57" s="380" t="s">
        <v>819</v>
      </c>
      <c r="D57" s="332">
        <v>1</v>
      </c>
      <c r="E57" s="333"/>
      <c r="F57" s="333">
        <v>1</v>
      </c>
      <c r="G57" s="333">
        <v>1</v>
      </c>
      <c r="H57" s="333">
        <v>1</v>
      </c>
      <c r="I57" s="333">
        <v>1</v>
      </c>
      <c r="J57" s="333">
        <v>1</v>
      </c>
      <c r="K57" s="332">
        <v>1</v>
      </c>
      <c r="L57" s="333"/>
      <c r="M57" s="333">
        <v>1</v>
      </c>
      <c r="N57" s="333">
        <v>1</v>
      </c>
      <c r="O57" s="333">
        <v>1</v>
      </c>
      <c r="P57" s="333">
        <v>1</v>
      </c>
      <c r="Q57" s="333">
        <v>1</v>
      </c>
      <c r="R57" s="332">
        <v>1</v>
      </c>
      <c r="S57" s="333"/>
      <c r="T57" s="333">
        <v>1</v>
      </c>
      <c r="U57" s="333">
        <v>1</v>
      </c>
      <c r="V57" s="333">
        <v>1</v>
      </c>
      <c r="W57" s="333">
        <v>1</v>
      </c>
      <c r="X57" s="333">
        <v>1</v>
      </c>
      <c r="Y57" s="332">
        <v>1</v>
      </c>
      <c r="Z57" s="333"/>
      <c r="AA57" s="333">
        <v>1</v>
      </c>
      <c r="AB57" s="333">
        <v>1</v>
      </c>
      <c r="AC57" s="333">
        <v>1</v>
      </c>
      <c r="AD57" s="333">
        <v>1</v>
      </c>
      <c r="AE57" s="333">
        <v>1</v>
      </c>
      <c r="AF57" s="332">
        <v>1</v>
      </c>
      <c r="AG57" s="333"/>
      <c r="AH57" s="333">
        <v>1</v>
      </c>
      <c r="AI57" s="334">
        <f t="shared" si="5"/>
        <v>26</v>
      </c>
      <c r="AJ57" s="334">
        <f t="shared" si="10"/>
        <v>0</v>
      </c>
      <c r="AK57" s="334">
        <f t="shared" si="6"/>
        <v>0</v>
      </c>
      <c r="AL57" s="334">
        <f t="shared" si="7"/>
        <v>0</v>
      </c>
      <c r="AM57" s="335">
        <f t="shared" si="8"/>
        <v>26</v>
      </c>
      <c r="AN57" s="335">
        <f t="shared" si="9"/>
        <v>26</v>
      </c>
      <c r="AO57" s="1190" t="s">
        <v>820</v>
      </c>
      <c r="AP57" s="384"/>
      <c r="AQ57" s="384"/>
      <c r="AR57" s="384"/>
    </row>
    <row r="58" spans="1:44" s="306" customFormat="1" ht="27" customHeight="1">
      <c r="A58" s="175">
        <v>50</v>
      </c>
      <c r="B58" s="382"/>
      <c r="C58" s="383" t="s">
        <v>821</v>
      </c>
      <c r="D58" s="332">
        <v>1</v>
      </c>
      <c r="E58" s="333"/>
      <c r="F58" s="333">
        <v>1</v>
      </c>
      <c r="G58" s="333">
        <v>1</v>
      </c>
      <c r="H58" s="333">
        <v>1</v>
      </c>
      <c r="I58" s="333">
        <v>1</v>
      </c>
      <c r="J58" s="333">
        <v>1</v>
      </c>
      <c r="K58" s="332">
        <v>1</v>
      </c>
      <c r="L58" s="333"/>
      <c r="M58" s="333">
        <v>1</v>
      </c>
      <c r="N58" s="333">
        <v>1</v>
      </c>
      <c r="O58" s="333">
        <v>1</v>
      </c>
      <c r="P58" s="333">
        <v>1</v>
      </c>
      <c r="Q58" s="333">
        <v>1</v>
      </c>
      <c r="R58" s="332">
        <v>1</v>
      </c>
      <c r="S58" s="333"/>
      <c r="T58" s="333">
        <v>1</v>
      </c>
      <c r="U58" s="333">
        <v>1</v>
      </c>
      <c r="V58" s="333">
        <v>1</v>
      </c>
      <c r="W58" s="333">
        <v>1</v>
      </c>
      <c r="X58" s="333">
        <v>1</v>
      </c>
      <c r="Y58" s="332">
        <v>1</v>
      </c>
      <c r="Z58" s="333"/>
      <c r="AA58" s="333">
        <v>1</v>
      </c>
      <c r="AB58" s="333">
        <v>1</v>
      </c>
      <c r="AC58" s="333">
        <v>1</v>
      </c>
      <c r="AD58" s="333">
        <v>1</v>
      </c>
      <c r="AE58" s="333">
        <v>1</v>
      </c>
      <c r="AF58" s="332">
        <v>1</v>
      </c>
      <c r="AG58" s="333"/>
      <c r="AH58" s="333">
        <v>1</v>
      </c>
      <c r="AI58" s="334">
        <f t="shared" si="5"/>
        <v>26</v>
      </c>
      <c r="AJ58" s="334">
        <f t="shared" si="10"/>
        <v>0</v>
      </c>
      <c r="AK58" s="334">
        <f t="shared" si="6"/>
        <v>0</v>
      </c>
      <c r="AL58" s="334">
        <f t="shared" si="7"/>
        <v>0</v>
      </c>
      <c r="AM58" s="335">
        <f t="shared" si="8"/>
        <v>26</v>
      </c>
      <c r="AN58" s="335">
        <f t="shared" si="9"/>
        <v>26</v>
      </c>
      <c r="AO58" s="1190" t="s">
        <v>822</v>
      </c>
      <c r="AP58" s="384"/>
      <c r="AQ58" s="384"/>
      <c r="AR58" s="384"/>
    </row>
    <row r="59" spans="1:44" s="306" customFormat="1" ht="27" customHeight="1">
      <c r="A59" s="175">
        <v>51</v>
      </c>
      <c r="B59" s="382"/>
      <c r="C59" s="385" t="s">
        <v>823</v>
      </c>
      <c r="D59" s="332"/>
      <c r="E59" s="333"/>
      <c r="F59" s="333"/>
      <c r="G59" s="333"/>
      <c r="H59" s="333">
        <v>1</v>
      </c>
      <c r="I59" s="333">
        <v>1</v>
      </c>
      <c r="J59" s="333">
        <v>1</v>
      </c>
      <c r="K59" s="332">
        <v>1</v>
      </c>
      <c r="L59" s="333"/>
      <c r="M59" s="333">
        <v>1</v>
      </c>
      <c r="N59" s="333">
        <v>1</v>
      </c>
      <c r="O59" s="333">
        <v>1</v>
      </c>
      <c r="P59" s="333">
        <v>1</v>
      </c>
      <c r="Q59" s="333">
        <v>1</v>
      </c>
      <c r="R59" s="332">
        <v>1</v>
      </c>
      <c r="S59" s="333"/>
      <c r="T59" s="333">
        <v>1</v>
      </c>
      <c r="U59" s="333">
        <v>1</v>
      </c>
      <c r="V59" s="333">
        <v>1</v>
      </c>
      <c r="W59" s="333">
        <v>1</v>
      </c>
      <c r="X59" s="333">
        <v>1</v>
      </c>
      <c r="Y59" s="332">
        <v>1</v>
      </c>
      <c r="Z59" s="333"/>
      <c r="AA59" s="333">
        <v>1</v>
      </c>
      <c r="AB59" s="333">
        <v>1</v>
      </c>
      <c r="AC59" s="333">
        <v>1</v>
      </c>
      <c r="AD59" s="333">
        <v>1</v>
      </c>
      <c r="AE59" s="333">
        <v>1</v>
      </c>
      <c r="AF59" s="332">
        <v>1</v>
      </c>
      <c r="AG59" s="333"/>
      <c r="AH59" s="333">
        <v>1</v>
      </c>
      <c r="AI59" s="334">
        <f t="shared" si="5"/>
        <v>23</v>
      </c>
      <c r="AJ59" s="334">
        <f t="shared" si="10"/>
        <v>0</v>
      </c>
      <c r="AK59" s="334">
        <f t="shared" si="6"/>
        <v>0</v>
      </c>
      <c r="AL59" s="334">
        <f t="shared" si="7"/>
        <v>0</v>
      </c>
      <c r="AM59" s="335">
        <f t="shared" si="8"/>
        <v>23</v>
      </c>
      <c r="AN59" s="335">
        <f t="shared" si="9"/>
        <v>23</v>
      </c>
      <c r="AO59" s="1191" t="s">
        <v>824</v>
      </c>
      <c r="AP59" s="384"/>
      <c r="AQ59" s="384"/>
      <c r="AR59" s="384"/>
    </row>
    <row r="60" spans="1:44" s="306" customFormat="1" ht="27" customHeight="1">
      <c r="A60" s="175">
        <v>52</v>
      </c>
      <c r="B60" s="382"/>
      <c r="C60" s="385" t="s">
        <v>825</v>
      </c>
      <c r="D60" s="332"/>
      <c r="E60" s="333"/>
      <c r="F60" s="333"/>
      <c r="G60" s="333"/>
      <c r="H60" s="333">
        <v>1</v>
      </c>
      <c r="I60" s="333">
        <v>1</v>
      </c>
      <c r="J60" s="333">
        <v>1</v>
      </c>
      <c r="K60" s="332">
        <v>1</v>
      </c>
      <c r="L60" s="333"/>
      <c r="M60" s="333">
        <v>1</v>
      </c>
      <c r="N60" s="333">
        <v>1</v>
      </c>
      <c r="O60" s="333">
        <v>1</v>
      </c>
      <c r="P60" s="333">
        <v>1</v>
      </c>
      <c r="Q60" s="333">
        <v>1</v>
      </c>
      <c r="R60" s="332">
        <v>1</v>
      </c>
      <c r="S60" s="333"/>
      <c r="T60" s="333">
        <v>1</v>
      </c>
      <c r="U60" s="333">
        <v>1</v>
      </c>
      <c r="V60" s="333">
        <v>1</v>
      </c>
      <c r="W60" s="333">
        <v>1</v>
      </c>
      <c r="X60" s="333">
        <v>1</v>
      </c>
      <c r="Y60" s="332">
        <v>1</v>
      </c>
      <c r="Z60" s="333"/>
      <c r="AA60" s="333">
        <v>1</v>
      </c>
      <c r="AB60" s="333">
        <v>1</v>
      </c>
      <c r="AC60" s="333">
        <v>1</v>
      </c>
      <c r="AD60" s="333">
        <v>1</v>
      </c>
      <c r="AE60" s="333">
        <v>1</v>
      </c>
      <c r="AF60" s="332">
        <v>1</v>
      </c>
      <c r="AG60" s="333"/>
      <c r="AH60" s="333">
        <v>1</v>
      </c>
      <c r="AI60" s="334">
        <f t="shared" si="5"/>
        <v>23</v>
      </c>
      <c r="AJ60" s="334">
        <f t="shared" si="10"/>
        <v>0</v>
      </c>
      <c r="AK60" s="334">
        <f t="shared" si="6"/>
        <v>0</v>
      </c>
      <c r="AL60" s="334">
        <f t="shared" si="7"/>
        <v>0</v>
      </c>
      <c r="AM60" s="335">
        <f t="shared" si="8"/>
        <v>23</v>
      </c>
      <c r="AN60" s="335">
        <f t="shared" si="9"/>
        <v>23</v>
      </c>
      <c r="AO60" s="1191" t="s">
        <v>826</v>
      </c>
      <c r="AP60" s="384"/>
      <c r="AQ60" s="384"/>
      <c r="AR60" s="384"/>
    </row>
    <row r="61" spans="1:44" s="306" customFormat="1" ht="27" customHeight="1">
      <c r="A61" s="175">
        <v>53</v>
      </c>
      <c r="B61" s="382"/>
      <c r="C61" s="385" t="s">
        <v>827</v>
      </c>
      <c r="D61" s="332"/>
      <c r="E61" s="333"/>
      <c r="F61" s="333"/>
      <c r="G61" s="333"/>
      <c r="H61" s="333">
        <v>1</v>
      </c>
      <c r="I61" s="333">
        <v>1</v>
      </c>
      <c r="J61" s="333">
        <v>1</v>
      </c>
      <c r="K61" s="332">
        <v>1</v>
      </c>
      <c r="L61" s="333"/>
      <c r="M61" s="333">
        <v>1</v>
      </c>
      <c r="N61" s="333">
        <v>1</v>
      </c>
      <c r="O61" s="333">
        <v>1</v>
      </c>
      <c r="P61" s="333">
        <v>1</v>
      </c>
      <c r="Q61" s="333">
        <v>1</v>
      </c>
      <c r="R61" s="332">
        <v>1</v>
      </c>
      <c r="S61" s="333"/>
      <c r="T61" s="333">
        <v>1</v>
      </c>
      <c r="U61" s="333">
        <v>1</v>
      </c>
      <c r="V61" s="333">
        <v>1</v>
      </c>
      <c r="W61" s="333">
        <v>1</v>
      </c>
      <c r="X61" s="333">
        <v>1</v>
      </c>
      <c r="Y61" s="332">
        <v>1</v>
      </c>
      <c r="Z61" s="333"/>
      <c r="AA61" s="333">
        <v>1</v>
      </c>
      <c r="AB61" s="333">
        <v>1</v>
      </c>
      <c r="AC61" s="333">
        <v>1</v>
      </c>
      <c r="AD61" s="333">
        <v>1</v>
      </c>
      <c r="AE61" s="333">
        <v>1</v>
      </c>
      <c r="AF61" s="332">
        <v>1</v>
      </c>
      <c r="AG61" s="333"/>
      <c r="AH61" s="333">
        <v>1</v>
      </c>
      <c r="AI61" s="334">
        <f t="shared" si="5"/>
        <v>23</v>
      </c>
      <c r="AJ61" s="334">
        <f t="shared" si="10"/>
        <v>0</v>
      </c>
      <c r="AK61" s="334">
        <f t="shared" si="6"/>
        <v>0</v>
      </c>
      <c r="AL61" s="334">
        <f t="shared" si="7"/>
        <v>0</v>
      </c>
      <c r="AM61" s="335">
        <f t="shared" si="8"/>
        <v>23</v>
      </c>
      <c r="AN61" s="335">
        <f t="shared" si="9"/>
        <v>23</v>
      </c>
      <c r="AO61" s="1191" t="s">
        <v>828</v>
      </c>
      <c r="AP61" s="384"/>
      <c r="AQ61" s="384"/>
      <c r="AR61" s="384"/>
    </row>
    <row r="62" spans="1:44" s="306" customFormat="1" ht="27" customHeight="1">
      <c r="A62" s="175">
        <v>54</v>
      </c>
      <c r="B62" s="382"/>
      <c r="C62" s="385" t="s">
        <v>829</v>
      </c>
      <c r="D62" s="332"/>
      <c r="E62" s="333"/>
      <c r="F62" s="333"/>
      <c r="G62" s="333"/>
      <c r="H62" s="333"/>
      <c r="I62" s="333"/>
      <c r="J62" s="333"/>
      <c r="K62" s="332"/>
      <c r="L62" s="333"/>
      <c r="M62" s="333"/>
      <c r="N62" s="333"/>
      <c r="O62" s="333"/>
      <c r="P62" s="333"/>
      <c r="Q62" s="333"/>
      <c r="R62" s="332"/>
      <c r="S62" s="333"/>
      <c r="T62" s="333">
        <v>1</v>
      </c>
      <c r="U62" s="333">
        <v>1</v>
      </c>
      <c r="V62" s="333">
        <v>1</v>
      </c>
      <c r="W62" s="333">
        <v>1</v>
      </c>
      <c r="X62" s="333">
        <v>1</v>
      </c>
      <c r="Y62" s="332">
        <v>1</v>
      </c>
      <c r="Z62" s="333"/>
      <c r="AA62" s="333">
        <v>1</v>
      </c>
      <c r="AB62" s="333">
        <v>1</v>
      </c>
      <c r="AC62" s="333">
        <v>1</v>
      </c>
      <c r="AD62" s="333">
        <v>1</v>
      </c>
      <c r="AE62" s="333">
        <v>1</v>
      </c>
      <c r="AF62" s="332">
        <v>1</v>
      </c>
      <c r="AG62" s="333"/>
      <c r="AH62" s="333">
        <v>1</v>
      </c>
      <c r="AI62" s="334">
        <f t="shared" si="5"/>
        <v>13</v>
      </c>
      <c r="AJ62" s="334">
        <f t="shared" si="10"/>
        <v>0</v>
      </c>
      <c r="AK62" s="334">
        <f t="shared" si="6"/>
        <v>0</v>
      </c>
      <c r="AL62" s="334">
        <f t="shared" si="7"/>
        <v>0</v>
      </c>
      <c r="AM62" s="335">
        <f t="shared" si="8"/>
        <v>13</v>
      </c>
      <c r="AN62" s="335">
        <f t="shared" si="9"/>
        <v>13</v>
      </c>
      <c r="AO62" s="1191" t="s">
        <v>830</v>
      </c>
      <c r="AP62" s="384"/>
      <c r="AQ62" s="384"/>
      <c r="AR62" s="384"/>
    </row>
    <row r="63" spans="1:44" s="306" customFormat="1" ht="27" customHeight="1">
      <c r="A63" s="175"/>
      <c r="B63" s="382"/>
      <c r="C63" s="385" t="s">
        <v>831</v>
      </c>
      <c r="D63" s="332"/>
      <c r="E63" s="333"/>
      <c r="F63" s="333"/>
      <c r="G63" s="333"/>
      <c r="H63" s="333">
        <v>1</v>
      </c>
      <c r="I63" s="333">
        <v>1</v>
      </c>
      <c r="J63" s="333">
        <v>1</v>
      </c>
      <c r="K63" s="332">
        <v>1</v>
      </c>
      <c r="L63" s="333"/>
      <c r="M63" s="333">
        <v>1</v>
      </c>
      <c r="N63" s="333">
        <v>1</v>
      </c>
      <c r="O63" s="333">
        <v>1</v>
      </c>
      <c r="P63" s="333">
        <v>1</v>
      </c>
      <c r="Q63" s="333"/>
      <c r="R63" s="332"/>
      <c r="S63" s="333"/>
      <c r="T63" s="333"/>
      <c r="U63" s="333"/>
      <c r="V63" s="333"/>
      <c r="W63" s="333"/>
      <c r="X63" s="333"/>
      <c r="Y63" s="332"/>
      <c r="Z63" s="333"/>
      <c r="AA63" s="333"/>
      <c r="AB63" s="333"/>
      <c r="AC63" s="333"/>
      <c r="AD63" s="333"/>
      <c r="AE63" s="333"/>
      <c r="AF63" s="332"/>
      <c r="AG63" s="333"/>
      <c r="AH63" s="333"/>
      <c r="AI63" s="334">
        <f t="shared" ref="AI63" si="11">SUM(D63:AH63)+(COUNTIF(D63:AH63,"0,5KL")/2)+(COUNTIF(D63:AH63,"0,5P")/2)+(COUNTIF(D63:AH63,"0.5L")/2)</f>
        <v>8</v>
      </c>
      <c r="AJ63" s="334">
        <f t="shared" ref="AJ63" si="12">(COUNTIF(D63:AH63,"P"))+(COUNTIF(D63:AG63,"P/2")/2)+(COUNTIF(D63:AG63,"0,5P")/2)+(COUNTIF(D63:AG63,"L/P")/2)+(COUNTIF(D63:AG63,"P/KL")/2)</f>
        <v>0</v>
      </c>
      <c r="AK63" s="334">
        <f t="shared" ref="AK63" si="13">COUNTIF(D63:AH63,"L")+(COUNTIF(D63:AG63,"L/2")/2)+(COUNTIF(D63:AG63,"L/P")/2)+(COUNTIF(D63:AG63,"L/KL")/2)</f>
        <v>0</v>
      </c>
      <c r="AL63" s="334">
        <f t="shared" ref="AL63" si="14">COUNTIF(D63:AH63,"KL")+COUNTIF(D63:AG63,"0,5KL")/2+COUNTIF(D63:AG63,"L/KL")/2+COUNTIF(D63:AG63,"KL/2")/2+COUNTIF(D63:AG63,"P/KL")/2+COUNTIF(D63:AG63,"0.5")/2</f>
        <v>0</v>
      </c>
      <c r="AM63" s="335">
        <f t="shared" ref="AM63" si="15">SUM(AI63:AL63)</f>
        <v>8</v>
      </c>
      <c r="AN63" s="335">
        <f t="shared" si="9"/>
        <v>8</v>
      </c>
      <c r="AO63" s="1191" t="s">
        <v>824</v>
      </c>
      <c r="AP63" s="384"/>
      <c r="AQ63" s="384"/>
      <c r="AR63" s="384"/>
    </row>
    <row r="64" spans="1:44" s="306" customFormat="1" ht="27" customHeight="1">
      <c r="A64" s="175">
        <v>55</v>
      </c>
      <c r="B64" s="382"/>
      <c r="C64" s="380" t="s">
        <v>832</v>
      </c>
      <c r="D64" s="332"/>
      <c r="E64" s="333"/>
      <c r="F64" s="333"/>
      <c r="G64" s="333">
        <v>1</v>
      </c>
      <c r="H64" s="333">
        <v>1</v>
      </c>
      <c r="I64" s="333">
        <v>1</v>
      </c>
      <c r="J64" s="333">
        <v>1</v>
      </c>
      <c r="K64" s="332">
        <v>1</v>
      </c>
      <c r="L64" s="333"/>
      <c r="M64" s="333">
        <v>1</v>
      </c>
      <c r="N64" s="333">
        <v>1</v>
      </c>
      <c r="O64" s="333">
        <v>1</v>
      </c>
      <c r="P64" s="333">
        <v>1</v>
      </c>
      <c r="Q64" s="333">
        <v>1</v>
      </c>
      <c r="R64" s="332">
        <v>1</v>
      </c>
      <c r="S64" s="333"/>
      <c r="T64" s="333">
        <v>1</v>
      </c>
      <c r="U64" s="333">
        <v>1</v>
      </c>
      <c r="V64" s="333">
        <v>1</v>
      </c>
      <c r="W64" s="333">
        <v>1</v>
      </c>
      <c r="X64" s="333">
        <v>1</v>
      </c>
      <c r="Y64" s="332">
        <v>1</v>
      </c>
      <c r="Z64" s="333"/>
      <c r="AA64" s="333">
        <v>1</v>
      </c>
      <c r="AB64" s="333">
        <v>1</v>
      </c>
      <c r="AC64" s="333">
        <v>1</v>
      </c>
      <c r="AD64" s="333">
        <v>1</v>
      </c>
      <c r="AE64" s="333">
        <v>1</v>
      </c>
      <c r="AF64" s="332">
        <v>1</v>
      </c>
      <c r="AG64" s="333"/>
      <c r="AH64" s="333">
        <v>1</v>
      </c>
      <c r="AI64" s="334">
        <f t="shared" si="5"/>
        <v>24</v>
      </c>
      <c r="AJ64" s="334">
        <f t="shared" si="10"/>
        <v>0</v>
      </c>
      <c r="AK64" s="334">
        <f t="shared" si="6"/>
        <v>0</v>
      </c>
      <c r="AL64" s="334">
        <f t="shared" si="7"/>
        <v>0</v>
      </c>
      <c r="AM64" s="335">
        <f t="shared" si="8"/>
        <v>24</v>
      </c>
      <c r="AN64" s="335">
        <f t="shared" si="9"/>
        <v>24</v>
      </c>
      <c r="AO64" s="1191" t="s">
        <v>833</v>
      </c>
      <c r="AP64" s="384"/>
      <c r="AQ64" s="384"/>
      <c r="AR64" s="384"/>
    </row>
    <row r="65" spans="1:44" s="306" customFormat="1" ht="27" customHeight="1">
      <c r="A65" s="175">
        <v>56</v>
      </c>
      <c r="B65" s="382"/>
      <c r="C65" s="380" t="s">
        <v>834</v>
      </c>
      <c r="D65" s="332"/>
      <c r="E65" s="333"/>
      <c r="F65" s="333"/>
      <c r="G65" s="333"/>
      <c r="H65" s="333"/>
      <c r="I65" s="333"/>
      <c r="J65" s="333"/>
      <c r="K65" s="332"/>
      <c r="L65" s="333"/>
      <c r="M65" s="333"/>
      <c r="N65" s="333"/>
      <c r="O65" s="333"/>
      <c r="P65" s="333"/>
      <c r="Q65" s="333"/>
      <c r="R65" s="332">
        <v>1</v>
      </c>
      <c r="S65" s="333"/>
      <c r="T65" s="333">
        <v>1</v>
      </c>
      <c r="U65" s="333">
        <v>1</v>
      </c>
      <c r="V65" s="333">
        <v>1</v>
      </c>
      <c r="W65" s="333">
        <v>1</v>
      </c>
      <c r="X65" s="333">
        <v>1</v>
      </c>
      <c r="Y65" s="332">
        <v>1</v>
      </c>
      <c r="Z65" s="333"/>
      <c r="AA65" s="333">
        <v>1</v>
      </c>
      <c r="AB65" s="333">
        <v>1</v>
      </c>
      <c r="AC65" s="333">
        <v>1</v>
      </c>
      <c r="AD65" s="333">
        <v>1</v>
      </c>
      <c r="AE65" s="333">
        <v>1</v>
      </c>
      <c r="AF65" s="332">
        <v>1</v>
      </c>
      <c r="AG65" s="333"/>
      <c r="AH65" s="333">
        <v>1</v>
      </c>
      <c r="AI65" s="334">
        <f t="shared" si="5"/>
        <v>14</v>
      </c>
      <c r="AJ65" s="334">
        <f t="shared" si="10"/>
        <v>0</v>
      </c>
      <c r="AK65" s="334">
        <f t="shared" si="6"/>
        <v>0</v>
      </c>
      <c r="AL65" s="334">
        <f t="shared" si="7"/>
        <v>0</v>
      </c>
      <c r="AM65" s="335">
        <f t="shared" si="8"/>
        <v>14</v>
      </c>
      <c r="AN65" s="335">
        <f t="shared" si="9"/>
        <v>14</v>
      </c>
      <c r="AO65" s="1191" t="s">
        <v>835</v>
      </c>
      <c r="AP65" s="384"/>
      <c r="AQ65" s="384"/>
      <c r="AR65" s="384"/>
    </row>
    <row r="66" spans="1:44" s="306" customFormat="1" ht="27" customHeight="1">
      <c r="A66" s="175">
        <v>57</v>
      </c>
      <c r="B66" s="382"/>
      <c r="C66" s="380" t="s">
        <v>836</v>
      </c>
      <c r="D66" s="332"/>
      <c r="E66" s="333"/>
      <c r="F66" s="333"/>
      <c r="G66" s="333"/>
      <c r="H66" s="333"/>
      <c r="I66" s="333"/>
      <c r="J66" s="333"/>
      <c r="K66" s="332"/>
      <c r="L66" s="333"/>
      <c r="M66" s="333"/>
      <c r="N66" s="333"/>
      <c r="O66" s="333"/>
      <c r="P66" s="333"/>
      <c r="Q66" s="333"/>
      <c r="R66" s="332"/>
      <c r="S66" s="333"/>
      <c r="T66" s="333"/>
      <c r="U66" s="333"/>
      <c r="V66" s="333"/>
      <c r="W66" s="333"/>
      <c r="X66" s="333"/>
      <c r="Y66" s="332"/>
      <c r="Z66" s="333"/>
      <c r="AA66" s="333">
        <v>1</v>
      </c>
      <c r="AB66" s="333">
        <v>1</v>
      </c>
      <c r="AC66" s="333">
        <v>1</v>
      </c>
      <c r="AD66" s="333">
        <v>1</v>
      </c>
      <c r="AE66" s="333">
        <v>1</v>
      </c>
      <c r="AF66" s="332">
        <v>1</v>
      </c>
      <c r="AG66" s="333"/>
      <c r="AH66" s="333">
        <v>1</v>
      </c>
      <c r="AI66" s="334">
        <f t="shared" si="5"/>
        <v>7</v>
      </c>
      <c r="AJ66" s="334">
        <f t="shared" si="10"/>
        <v>0</v>
      </c>
      <c r="AK66" s="334">
        <f t="shared" si="6"/>
        <v>0</v>
      </c>
      <c r="AL66" s="334">
        <f t="shared" si="7"/>
        <v>0</v>
      </c>
      <c r="AM66" s="335">
        <f t="shared" si="8"/>
        <v>7</v>
      </c>
      <c r="AN66" s="335">
        <f t="shared" si="9"/>
        <v>7</v>
      </c>
      <c r="AO66" s="1191" t="s">
        <v>837</v>
      </c>
      <c r="AP66" s="384"/>
      <c r="AQ66" s="384"/>
      <c r="AR66" s="384"/>
    </row>
    <row r="67" spans="1:44" s="306" customFormat="1" ht="27" customHeight="1">
      <c r="A67" s="175">
        <v>58</v>
      </c>
      <c r="B67" s="382"/>
      <c r="C67" s="380" t="s">
        <v>838</v>
      </c>
      <c r="D67" s="332"/>
      <c r="E67" s="333"/>
      <c r="F67" s="333"/>
      <c r="G67" s="333"/>
      <c r="H67" s="333"/>
      <c r="I67" s="333"/>
      <c r="J67" s="333"/>
      <c r="K67" s="332"/>
      <c r="L67" s="333"/>
      <c r="M67" s="333"/>
      <c r="N67" s="333"/>
      <c r="O67" s="333"/>
      <c r="P67" s="333"/>
      <c r="Q67" s="333"/>
      <c r="R67" s="332"/>
      <c r="S67" s="333"/>
      <c r="T67" s="333"/>
      <c r="U67" s="333"/>
      <c r="V67" s="333"/>
      <c r="W67" s="333"/>
      <c r="X67" s="333"/>
      <c r="Y67" s="332"/>
      <c r="Z67" s="333"/>
      <c r="AA67" s="333"/>
      <c r="AB67" s="333">
        <v>1</v>
      </c>
      <c r="AC67" s="333">
        <v>1</v>
      </c>
      <c r="AD67" s="333">
        <v>1</v>
      </c>
      <c r="AE67" s="333">
        <v>1</v>
      </c>
      <c r="AF67" s="332">
        <v>1</v>
      </c>
      <c r="AG67" s="333"/>
      <c r="AH67" s="333">
        <v>1</v>
      </c>
      <c r="AI67" s="334">
        <f t="shared" si="5"/>
        <v>6</v>
      </c>
      <c r="AJ67" s="334">
        <f t="shared" si="10"/>
        <v>0</v>
      </c>
      <c r="AK67" s="334">
        <f t="shared" si="6"/>
        <v>0</v>
      </c>
      <c r="AL67" s="334">
        <f t="shared" si="7"/>
        <v>0</v>
      </c>
      <c r="AM67" s="335">
        <f t="shared" si="8"/>
        <v>6</v>
      </c>
      <c r="AN67" s="335">
        <f t="shared" si="9"/>
        <v>6</v>
      </c>
      <c r="AO67" s="1191" t="s">
        <v>839</v>
      </c>
      <c r="AP67" s="384"/>
      <c r="AQ67" s="384"/>
      <c r="AR67" s="384"/>
    </row>
    <row r="68" spans="1:44" s="306" customFormat="1" ht="27" customHeight="1">
      <c r="A68" s="175">
        <v>59</v>
      </c>
      <c r="B68" s="382"/>
      <c r="C68" s="380" t="s">
        <v>840</v>
      </c>
      <c r="D68" s="332"/>
      <c r="E68" s="333"/>
      <c r="F68" s="333"/>
      <c r="G68" s="333"/>
      <c r="H68" s="333"/>
      <c r="I68" s="333"/>
      <c r="J68" s="333"/>
      <c r="K68" s="332"/>
      <c r="L68" s="333"/>
      <c r="M68" s="333"/>
      <c r="N68" s="333"/>
      <c r="O68" s="333"/>
      <c r="P68" s="333"/>
      <c r="Q68" s="333"/>
      <c r="R68" s="332"/>
      <c r="S68" s="333"/>
      <c r="T68" s="333"/>
      <c r="U68" s="333"/>
      <c r="V68" s="333"/>
      <c r="W68" s="333"/>
      <c r="X68" s="333"/>
      <c r="Y68" s="332"/>
      <c r="Z68" s="333"/>
      <c r="AA68" s="333"/>
      <c r="AB68" s="333"/>
      <c r="AC68" s="333"/>
      <c r="AD68" s="333">
        <v>1</v>
      </c>
      <c r="AE68" s="333">
        <v>1</v>
      </c>
      <c r="AF68" s="332">
        <v>1</v>
      </c>
      <c r="AG68" s="333"/>
      <c r="AH68" s="333">
        <v>1</v>
      </c>
      <c r="AI68" s="334">
        <f t="shared" si="5"/>
        <v>4</v>
      </c>
      <c r="AJ68" s="334">
        <f t="shared" si="10"/>
        <v>0</v>
      </c>
      <c r="AK68" s="334">
        <f t="shared" si="6"/>
        <v>0</v>
      </c>
      <c r="AL68" s="334">
        <f t="shared" si="7"/>
        <v>0</v>
      </c>
      <c r="AM68" s="335">
        <f t="shared" si="8"/>
        <v>4</v>
      </c>
      <c r="AN68" s="335">
        <f t="shared" si="9"/>
        <v>4</v>
      </c>
      <c r="AO68" s="1191" t="s">
        <v>841</v>
      </c>
      <c r="AP68" s="384"/>
      <c r="AQ68" s="384"/>
      <c r="AR68" s="384"/>
    </row>
    <row r="69" spans="1:44" s="306" customFormat="1" ht="27" customHeight="1">
      <c r="A69" s="175">
        <v>60</v>
      </c>
      <c r="B69" s="382"/>
      <c r="C69" s="380" t="s">
        <v>842</v>
      </c>
      <c r="D69" s="332"/>
      <c r="E69" s="333"/>
      <c r="F69" s="333"/>
      <c r="G69" s="333"/>
      <c r="H69" s="333"/>
      <c r="I69" s="333"/>
      <c r="J69" s="333"/>
      <c r="K69" s="332"/>
      <c r="L69" s="333"/>
      <c r="M69" s="333"/>
      <c r="N69" s="333"/>
      <c r="O69" s="333"/>
      <c r="P69" s="333"/>
      <c r="Q69" s="333"/>
      <c r="R69" s="332"/>
      <c r="S69" s="333"/>
      <c r="T69" s="333"/>
      <c r="U69" s="333"/>
      <c r="V69" s="333"/>
      <c r="W69" s="333"/>
      <c r="X69" s="333"/>
      <c r="Y69" s="332"/>
      <c r="Z69" s="333"/>
      <c r="AA69" s="333"/>
      <c r="AB69" s="333"/>
      <c r="AC69" s="333"/>
      <c r="AD69" s="333"/>
      <c r="AE69" s="333">
        <v>1</v>
      </c>
      <c r="AF69" s="332">
        <v>1</v>
      </c>
      <c r="AG69" s="333"/>
      <c r="AH69" s="333">
        <v>1</v>
      </c>
      <c r="AI69" s="334">
        <f t="shared" si="5"/>
        <v>3</v>
      </c>
      <c r="AJ69" s="334">
        <f t="shared" si="10"/>
        <v>0</v>
      </c>
      <c r="AK69" s="334">
        <f t="shared" si="6"/>
        <v>0</v>
      </c>
      <c r="AL69" s="334">
        <f t="shared" si="7"/>
        <v>0</v>
      </c>
      <c r="AM69" s="335">
        <f t="shared" si="8"/>
        <v>3</v>
      </c>
      <c r="AN69" s="335">
        <f t="shared" si="9"/>
        <v>3</v>
      </c>
      <c r="AO69" s="1191" t="s">
        <v>843</v>
      </c>
      <c r="AP69" s="384"/>
      <c r="AQ69" s="384"/>
      <c r="AR69" s="384"/>
    </row>
    <row r="70" spans="1:44" s="306" customFormat="1" ht="27" customHeight="1">
      <c r="A70" s="175">
        <v>61</v>
      </c>
      <c r="B70" s="382"/>
      <c r="C70" s="380" t="s">
        <v>844</v>
      </c>
      <c r="D70" s="332"/>
      <c r="E70" s="333"/>
      <c r="F70" s="333"/>
      <c r="G70" s="333"/>
      <c r="H70" s="333"/>
      <c r="I70" s="333"/>
      <c r="J70" s="333"/>
      <c r="K70" s="332"/>
      <c r="L70" s="333"/>
      <c r="M70" s="333"/>
      <c r="N70" s="333"/>
      <c r="O70" s="333"/>
      <c r="P70" s="333"/>
      <c r="Q70" s="333"/>
      <c r="R70" s="332"/>
      <c r="S70" s="333"/>
      <c r="T70" s="333"/>
      <c r="U70" s="333"/>
      <c r="V70" s="333"/>
      <c r="W70" s="333"/>
      <c r="X70" s="333"/>
      <c r="Y70" s="332"/>
      <c r="Z70" s="333"/>
      <c r="AA70" s="333"/>
      <c r="AB70" s="333"/>
      <c r="AC70" s="333"/>
      <c r="AD70" s="333"/>
      <c r="AE70" s="333"/>
      <c r="AF70" s="332"/>
      <c r="AG70" s="333"/>
      <c r="AH70" s="333">
        <v>1</v>
      </c>
      <c r="AI70" s="334">
        <f t="shared" si="5"/>
        <v>1</v>
      </c>
      <c r="AJ70" s="334">
        <f t="shared" si="10"/>
        <v>0</v>
      </c>
      <c r="AK70" s="334">
        <f t="shared" si="6"/>
        <v>0</v>
      </c>
      <c r="AL70" s="334">
        <f t="shared" si="7"/>
        <v>0</v>
      </c>
      <c r="AM70" s="335">
        <f t="shared" si="8"/>
        <v>1</v>
      </c>
      <c r="AN70" s="335">
        <f t="shared" si="9"/>
        <v>1</v>
      </c>
      <c r="AO70" s="1191" t="s">
        <v>845</v>
      </c>
      <c r="AP70" s="384"/>
      <c r="AQ70" s="384"/>
      <c r="AR70" s="384"/>
    </row>
    <row r="71" spans="1:44" s="306" customFormat="1" ht="27" customHeight="1">
      <c r="A71" s="175">
        <v>62</v>
      </c>
      <c r="B71" s="387"/>
      <c r="C71" s="388" t="s">
        <v>302</v>
      </c>
      <c r="D71" s="332">
        <v>1</v>
      </c>
      <c r="E71" s="333"/>
      <c r="F71" s="333">
        <v>1</v>
      </c>
      <c r="G71" s="333">
        <v>1</v>
      </c>
      <c r="H71" s="333">
        <v>1</v>
      </c>
      <c r="I71" s="333">
        <v>1</v>
      </c>
      <c r="J71" s="333">
        <v>1</v>
      </c>
      <c r="K71" s="332">
        <v>1</v>
      </c>
      <c r="L71" s="333"/>
      <c r="M71" s="333">
        <v>1</v>
      </c>
      <c r="N71" s="333">
        <v>1</v>
      </c>
      <c r="O71" s="333">
        <v>1</v>
      </c>
      <c r="P71" s="333">
        <v>1</v>
      </c>
      <c r="Q71" s="333">
        <v>1</v>
      </c>
      <c r="R71" s="332">
        <v>1</v>
      </c>
      <c r="S71" s="333"/>
      <c r="T71" s="333">
        <v>1</v>
      </c>
      <c r="U71" s="333">
        <v>1</v>
      </c>
      <c r="V71" s="333">
        <v>1</v>
      </c>
      <c r="W71" s="333">
        <v>1</v>
      </c>
      <c r="X71" s="333">
        <v>1</v>
      </c>
      <c r="Y71" s="332">
        <v>1</v>
      </c>
      <c r="Z71" s="333"/>
      <c r="AA71" s="333">
        <v>1</v>
      </c>
      <c r="AB71" s="333">
        <v>1</v>
      </c>
      <c r="AC71" s="333">
        <v>1</v>
      </c>
      <c r="AD71" s="333">
        <v>1</v>
      </c>
      <c r="AE71" s="333">
        <v>1</v>
      </c>
      <c r="AF71" s="340" t="s">
        <v>748</v>
      </c>
      <c r="AG71" s="333"/>
      <c r="AH71" s="333">
        <v>1</v>
      </c>
      <c r="AI71" s="334">
        <f t="shared" ref="AI71:AI72" si="16">SUM(D71:AH71)+(COUNTIF(D71:AH71,"0,5KL")/2)+(COUNTIF(D71:AH71,"0,5P")/2)+(COUNTIF(D71:AH71,"0.5L")/2)</f>
        <v>25</v>
      </c>
      <c r="AJ71" s="334">
        <f t="shared" ref="AJ71:AJ72" si="17">(COUNTIF(D71:AH71,"P"))+(COUNTIF(D71:AG71,"P/2")/2)+(COUNTIF(D71:AG71,"0,5P")/2)+(COUNTIF(D71:AG71,"L/P")/2)+(COUNTIF(D71:AG71,"P/KL")/2)</f>
        <v>1</v>
      </c>
      <c r="AK71" s="334">
        <f t="shared" ref="AK71:AK72" si="18">COUNTIF(D71:AH71,"L")+(COUNTIF(D71:AG71,"L/2")/2)+(COUNTIF(D71:AG71,"L/P")/2)+(COUNTIF(D71:AG71,"L/KL")/2)</f>
        <v>0</v>
      </c>
      <c r="AL71" s="334">
        <f t="shared" ref="AL71:AL72" si="19">COUNTIF(D71:AH71,"KL")+COUNTIF(D71:AG71,"0,5KL")/2+COUNTIF(D71:AG71,"L/KL")/2+COUNTIF(D71:AG71,"KL/2")/2+COUNTIF(D71:AG71,"P/KL")/2+COUNTIF(D71:AG71,"0.5")/2</f>
        <v>0</v>
      </c>
      <c r="AM71" s="335">
        <f t="shared" ref="AM71:AM72" si="20">SUM(AI71:AL71)</f>
        <v>26</v>
      </c>
      <c r="AN71" s="335">
        <f t="shared" ref="AN71:AN72" si="21">AI71+AJ71+AK71</f>
        <v>26</v>
      </c>
      <c r="AO71" s="386"/>
      <c r="AP71" s="384"/>
      <c r="AQ71" s="384"/>
      <c r="AR71" s="384"/>
    </row>
    <row r="72" spans="1:44" s="306" customFormat="1" ht="27" customHeight="1">
      <c r="A72" s="175">
        <v>63</v>
      </c>
      <c r="B72" s="387"/>
      <c r="C72" s="388" t="s">
        <v>209</v>
      </c>
      <c r="D72" s="332">
        <v>1</v>
      </c>
      <c r="E72" s="333"/>
      <c r="F72" s="333">
        <v>1</v>
      </c>
      <c r="G72" s="333">
        <v>1</v>
      </c>
      <c r="H72" s="333">
        <v>1</v>
      </c>
      <c r="I72" s="337" t="s">
        <v>748</v>
      </c>
      <c r="J72" s="337" t="s">
        <v>748</v>
      </c>
      <c r="K72" s="332">
        <v>1</v>
      </c>
      <c r="L72" s="333"/>
      <c r="M72" s="333">
        <v>1</v>
      </c>
      <c r="N72" s="333">
        <v>1</v>
      </c>
      <c r="O72" s="333">
        <v>1</v>
      </c>
      <c r="P72" s="333">
        <v>1</v>
      </c>
      <c r="Q72" s="333">
        <v>1</v>
      </c>
      <c r="R72" s="332">
        <v>1</v>
      </c>
      <c r="S72" s="333"/>
      <c r="T72" s="333">
        <v>1</v>
      </c>
      <c r="U72" s="333">
        <v>1</v>
      </c>
      <c r="V72" s="333">
        <v>1</v>
      </c>
      <c r="W72" s="333">
        <v>1</v>
      </c>
      <c r="X72" s="333">
        <v>1</v>
      </c>
      <c r="Y72" s="332">
        <v>1</v>
      </c>
      <c r="Z72" s="333"/>
      <c r="AA72" s="333">
        <v>1</v>
      </c>
      <c r="AB72" s="333">
        <v>1</v>
      </c>
      <c r="AC72" s="333">
        <v>1</v>
      </c>
      <c r="AD72" s="333">
        <v>1</v>
      </c>
      <c r="AE72" s="333">
        <v>1</v>
      </c>
      <c r="AF72" s="332">
        <v>1</v>
      </c>
      <c r="AG72" s="333"/>
      <c r="AH72" s="333">
        <v>1</v>
      </c>
      <c r="AI72" s="334">
        <f t="shared" si="16"/>
        <v>24</v>
      </c>
      <c r="AJ72" s="334">
        <f t="shared" si="17"/>
        <v>2</v>
      </c>
      <c r="AK72" s="334">
        <f t="shared" si="18"/>
        <v>0</v>
      </c>
      <c r="AL72" s="334">
        <f t="shared" si="19"/>
        <v>0</v>
      </c>
      <c r="AM72" s="335">
        <f t="shared" si="20"/>
        <v>26</v>
      </c>
      <c r="AN72" s="335">
        <f t="shared" si="21"/>
        <v>26</v>
      </c>
      <c r="AO72" s="386"/>
      <c r="AP72" s="384"/>
      <c r="AQ72" s="384"/>
      <c r="AR72" s="384"/>
    </row>
    <row r="73" spans="1:44" s="306" customFormat="1" ht="27" customHeight="1">
      <c r="A73" s="175">
        <v>64</v>
      </c>
      <c r="B73" s="387"/>
      <c r="C73" s="388" t="s">
        <v>152</v>
      </c>
      <c r="D73" s="332">
        <v>1</v>
      </c>
      <c r="E73" s="333"/>
      <c r="F73" s="333">
        <v>1</v>
      </c>
      <c r="G73" s="333">
        <v>1</v>
      </c>
      <c r="H73" s="333">
        <v>1</v>
      </c>
      <c r="I73" s="333">
        <v>1</v>
      </c>
      <c r="J73" s="337" t="s">
        <v>748</v>
      </c>
      <c r="K73" s="340" t="s">
        <v>846</v>
      </c>
      <c r="L73" s="333"/>
      <c r="M73" s="337" t="s">
        <v>748</v>
      </c>
      <c r="N73" s="337" t="s">
        <v>748</v>
      </c>
      <c r="O73" s="337" t="s">
        <v>748</v>
      </c>
      <c r="P73" s="333">
        <v>1</v>
      </c>
      <c r="Q73" s="333">
        <v>1</v>
      </c>
      <c r="R73" s="332">
        <v>1</v>
      </c>
      <c r="S73" s="333"/>
      <c r="T73" s="333">
        <v>1</v>
      </c>
      <c r="U73" s="333">
        <v>1</v>
      </c>
      <c r="V73" s="333">
        <v>1</v>
      </c>
      <c r="W73" s="333">
        <v>1</v>
      </c>
      <c r="X73" s="333">
        <v>1</v>
      </c>
      <c r="Y73" s="332">
        <v>1</v>
      </c>
      <c r="Z73" s="333"/>
      <c r="AA73" s="333">
        <v>1</v>
      </c>
      <c r="AB73" s="333">
        <v>1</v>
      </c>
      <c r="AC73" s="333">
        <v>1</v>
      </c>
      <c r="AD73" s="333">
        <v>1</v>
      </c>
      <c r="AE73" s="333">
        <v>1</v>
      </c>
      <c r="AF73" s="332">
        <v>1</v>
      </c>
      <c r="AG73" s="333"/>
      <c r="AH73" s="333">
        <v>1</v>
      </c>
      <c r="AI73" s="334">
        <f t="shared" ref="AI73" si="22">SUM(D73:AH73)+(COUNTIF(D73:AH73,"0,5KL")/2)+(COUNTIF(D73:AH73,"0,5P")/2)+(COUNTIF(D73:AH73,"0.5L")/2)</f>
        <v>21</v>
      </c>
      <c r="AJ73" s="334">
        <f t="shared" ref="AJ73" si="23">(COUNTIF(D73:AH73,"P"))+(COUNTIF(D73:AG73,"P/2")/2)+(COUNTIF(D73:AG73,"0,5P")/2)+(COUNTIF(D73:AG73,"L/P")/2)+(COUNTIF(D73:AG73,"P/KL")/2)</f>
        <v>4.5</v>
      </c>
      <c r="AK73" s="334">
        <f t="shared" ref="AK73" si="24">COUNTIF(D73:AH73,"L")+(COUNTIF(D73:AG73,"L/2")/2)+(COUNTIF(D73:AG73,"L/P")/2)+(COUNTIF(D73:AG73,"L/KL")/2)</f>
        <v>0</v>
      </c>
      <c r="AL73" s="334">
        <f t="shared" ref="AL73" si="25">COUNTIF(D73:AH73,"KL")+COUNTIF(D73:AG73,"0,5KL")/2+COUNTIF(D73:AG73,"L/KL")/2+COUNTIF(D73:AG73,"KL/2")/2+COUNTIF(D73:AG73,"P/KL")/2+COUNTIF(D73:AG73,"0.5")/2</f>
        <v>0</v>
      </c>
      <c r="AM73" s="335">
        <f t="shared" ref="AM73" si="26">SUM(AI73:AL73)</f>
        <v>25.5</v>
      </c>
      <c r="AN73" s="335">
        <f t="shared" ref="AN73" si="27">AI73+AJ73+AK73</f>
        <v>25.5</v>
      </c>
      <c r="AO73" s="386"/>
      <c r="AP73" s="384"/>
      <c r="AQ73" s="384"/>
      <c r="AR73" s="384"/>
    </row>
    <row r="74" spans="1:44" s="306" customFormat="1" ht="27" customHeight="1">
      <c r="A74" s="175">
        <v>65</v>
      </c>
      <c r="B74" s="387"/>
      <c r="C74" s="388" t="s">
        <v>147</v>
      </c>
      <c r="D74" s="332">
        <v>1</v>
      </c>
      <c r="E74" s="333"/>
      <c r="F74" s="333">
        <v>1</v>
      </c>
      <c r="G74" s="333">
        <v>1</v>
      </c>
      <c r="H74" s="333">
        <v>1</v>
      </c>
      <c r="I74" s="333">
        <v>1</v>
      </c>
      <c r="J74" s="333">
        <v>1</v>
      </c>
      <c r="K74" s="332">
        <v>1</v>
      </c>
      <c r="L74" s="333"/>
      <c r="M74" s="333">
        <v>1</v>
      </c>
      <c r="N74" s="333">
        <v>1</v>
      </c>
      <c r="O74" s="333">
        <v>1</v>
      </c>
      <c r="P74" s="333">
        <v>1</v>
      </c>
      <c r="Q74" s="333">
        <v>1</v>
      </c>
      <c r="R74" s="340" t="s">
        <v>846</v>
      </c>
      <c r="S74" s="333"/>
      <c r="T74" s="337" t="s">
        <v>748</v>
      </c>
      <c r="U74" s="337" t="s">
        <v>748</v>
      </c>
      <c r="V74" s="337" t="s">
        <v>748</v>
      </c>
      <c r="W74" s="333">
        <v>1</v>
      </c>
      <c r="X74" s="333">
        <v>1</v>
      </c>
      <c r="Y74" s="332">
        <v>1</v>
      </c>
      <c r="Z74" s="333"/>
      <c r="AA74" s="333">
        <v>1</v>
      </c>
      <c r="AB74" s="333">
        <v>1</v>
      </c>
      <c r="AC74" s="333">
        <v>1</v>
      </c>
      <c r="AD74" s="333">
        <v>1</v>
      </c>
      <c r="AE74" s="333">
        <v>1</v>
      </c>
      <c r="AF74" s="332">
        <v>1</v>
      </c>
      <c r="AG74" s="333"/>
      <c r="AH74" s="333">
        <v>1</v>
      </c>
      <c r="AI74" s="334">
        <f t="shared" ref="AI74:AI75" si="28">SUM(D74:AH74)+(COUNTIF(D74:AH74,"0,5KL")/2)+(COUNTIF(D74:AH74,"0,5P")/2)+(COUNTIF(D74:AH74,"0.5L")/2)</f>
        <v>22</v>
      </c>
      <c r="AJ74" s="334">
        <f t="shared" ref="AJ74:AJ75" si="29">(COUNTIF(D74:AH74,"P"))+(COUNTIF(D74:AG74,"P/2")/2)+(COUNTIF(D74:AG74,"0,5P")/2)+(COUNTIF(D74:AG74,"L/P")/2)+(COUNTIF(D74:AG74,"P/KL")/2)</f>
        <v>3.5</v>
      </c>
      <c r="AK74" s="334">
        <f t="shared" ref="AK74:AK75" si="30">COUNTIF(D74:AH74,"L")+(COUNTIF(D74:AG74,"L/2")/2)+(COUNTIF(D74:AG74,"L/P")/2)+(COUNTIF(D74:AG74,"L/KL")/2)</f>
        <v>0</v>
      </c>
      <c r="AL74" s="334">
        <f t="shared" ref="AL74:AL75" si="31">COUNTIF(D74:AH74,"KL")+COUNTIF(D74:AG74,"0,5KL")/2+COUNTIF(D74:AG74,"L/KL")/2+COUNTIF(D74:AG74,"KL/2")/2+COUNTIF(D74:AG74,"P/KL")/2+COUNTIF(D74:AG74,"0.5")/2</f>
        <v>0</v>
      </c>
      <c r="AM74" s="335">
        <f t="shared" ref="AM74:AM75" si="32">SUM(AI74:AL74)</f>
        <v>25.5</v>
      </c>
      <c r="AN74" s="335">
        <f t="shared" ref="AN74:AN75" si="33">AI74+AJ74+AK74</f>
        <v>25.5</v>
      </c>
      <c r="AO74" s="386"/>
      <c r="AP74" s="384"/>
      <c r="AQ74" s="384"/>
      <c r="AR74" s="384"/>
    </row>
    <row r="75" spans="1:44" s="306" customFormat="1" ht="27" customHeight="1">
      <c r="A75" s="175">
        <v>66</v>
      </c>
      <c r="B75" s="387"/>
      <c r="C75" s="388" t="s">
        <v>348</v>
      </c>
      <c r="D75" s="332">
        <v>1</v>
      </c>
      <c r="E75" s="333"/>
      <c r="F75" s="333">
        <v>1</v>
      </c>
      <c r="G75" s="333">
        <v>1</v>
      </c>
      <c r="H75" s="333">
        <v>1</v>
      </c>
      <c r="I75" s="333">
        <v>1</v>
      </c>
      <c r="J75" s="333">
        <v>1</v>
      </c>
      <c r="K75" s="332">
        <v>1</v>
      </c>
      <c r="L75" s="333"/>
      <c r="M75" s="333">
        <v>1</v>
      </c>
      <c r="N75" s="333">
        <v>1</v>
      </c>
      <c r="O75" s="333">
        <v>1</v>
      </c>
      <c r="P75" s="333">
        <v>1</v>
      </c>
      <c r="Q75" s="333">
        <v>1</v>
      </c>
      <c r="R75" s="332">
        <v>1</v>
      </c>
      <c r="S75" s="333"/>
      <c r="T75" s="337" t="s">
        <v>748</v>
      </c>
      <c r="U75" s="337" t="s">
        <v>748</v>
      </c>
      <c r="V75" s="337" t="s">
        <v>748</v>
      </c>
      <c r="W75" s="337" t="s">
        <v>748</v>
      </c>
      <c r="X75" s="333">
        <v>1</v>
      </c>
      <c r="Y75" s="332">
        <v>1</v>
      </c>
      <c r="Z75" s="333"/>
      <c r="AA75" s="333">
        <v>1</v>
      </c>
      <c r="AB75" s="333">
        <v>1</v>
      </c>
      <c r="AC75" s="333">
        <v>1</v>
      </c>
      <c r="AD75" s="333">
        <v>1</v>
      </c>
      <c r="AE75" s="333">
        <v>1</v>
      </c>
      <c r="AF75" s="332">
        <v>1</v>
      </c>
      <c r="AG75" s="333"/>
      <c r="AH75" s="333">
        <v>1</v>
      </c>
      <c r="AI75" s="334">
        <f t="shared" si="28"/>
        <v>22</v>
      </c>
      <c r="AJ75" s="334">
        <f t="shared" si="29"/>
        <v>4</v>
      </c>
      <c r="AK75" s="334">
        <f t="shared" si="30"/>
        <v>0</v>
      </c>
      <c r="AL75" s="334">
        <f t="shared" si="31"/>
        <v>0</v>
      </c>
      <c r="AM75" s="335">
        <f t="shared" si="32"/>
        <v>26</v>
      </c>
      <c r="AN75" s="335">
        <f t="shared" si="33"/>
        <v>26</v>
      </c>
      <c r="AO75" s="386"/>
      <c r="AP75" s="384"/>
      <c r="AQ75" s="384"/>
      <c r="AR75" s="384"/>
    </row>
    <row r="76" spans="1:44" s="306" customFormat="1" ht="27" customHeight="1">
      <c r="A76" s="175">
        <v>67</v>
      </c>
      <c r="B76" s="387"/>
      <c r="C76" s="388" t="s">
        <v>434</v>
      </c>
      <c r="D76" s="332">
        <v>1</v>
      </c>
      <c r="E76" s="333"/>
      <c r="F76" s="333">
        <v>1</v>
      </c>
      <c r="G76" s="333">
        <v>1</v>
      </c>
      <c r="H76" s="333">
        <v>1</v>
      </c>
      <c r="I76" s="333">
        <v>1</v>
      </c>
      <c r="J76" s="333">
        <v>1</v>
      </c>
      <c r="K76" s="340" t="s">
        <v>846</v>
      </c>
      <c r="L76" s="333"/>
      <c r="M76" s="333">
        <v>1</v>
      </c>
      <c r="N76" s="333">
        <v>1</v>
      </c>
      <c r="O76" s="333">
        <v>1</v>
      </c>
      <c r="P76" s="333">
        <v>1</v>
      </c>
      <c r="Q76" s="333">
        <v>1</v>
      </c>
      <c r="R76" s="332">
        <v>1</v>
      </c>
      <c r="S76" s="333"/>
      <c r="T76" s="333">
        <v>1</v>
      </c>
      <c r="U76" s="333">
        <v>1</v>
      </c>
      <c r="V76" s="333">
        <v>1</v>
      </c>
      <c r="W76" s="333">
        <v>1</v>
      </c>
      <c r="X76" s="333">
        <v>1</v>
      </c>
      <c r="Y76" s="332">
        <v>1</v>
      </c>
      <c r="Z76" s="333"/>
      <c r="AA76" s="333">
        <v>1</v>
      </c>
      <c r="AB76" s="333">
        <v>1</v>
      </c>
      <c r="AC76" s="333">
        <v>1</v>
      </c>
      <c r="AD76" s="333">
        <v>1</v>
      </c>
      <c r="AE76" s="333">
        <v>1</v>
      </c>
      <c r="AF76" s="338" t="s">
        <v>846</v>
      </c>
      <c r="AG76" s="333"/>
      <c r="AH76" s="333">
        <v>1</v>
      </c>
      <c r="AI76" s="334">
        <f t="shared" ref="AI76" si="34">SUM(D76:AH76)+(COUNTIF(D76:AH76,"0,5KL")/2)+(COUNTIF(D76:AH76,"0,5P")/2)+(COUNTIF(D76:AH76,"0.5L")/2)</f>
        <v>24</v>
      </c>
      <c r="AJ76" s="334">
        <f t="shared" ref="AJ76" si="35">(COUNTIF(D76:AH76,"P"))+(COUNTIF(D76:AG76,"P/2")/2)+(COUNTIF(D76:AG76,"0,5P")/2)+(COUNTIF(D76:AG76,"L/P")/2)+(COUNTIF(D76:AG76,"P/KL")/2)</f>
        <v>1</v>
      </c>
      <c r="AK76" s="334">
        <f t="shared" ref="AK76" si="36">COUNTIF(D76:AH76,"L")+(COUNTIF(D76:AG76,"L/2")/2)+(COUNTIF(D76:AG76,"L/P")/2)+(COUNTIF(D76:AG76,"L/KL")/2)</f>
        <v>0</v>
      </c>
      <c r="AL76" s="334">
        <f t="shared" ref="AL76" si="37">COUNTIF(D76:AH76,"KL")+COUNTIF(D76:AG76,"0,5KL")/2+COUNTIF(D76:AG76,"L/KL")/2+COUNTIF(D76:AG76,"KL/2")/2+COUNTIF(D76:AG76,"P/KL")/2+COUNTIF(D76:AG76,"0.5")/2</f>
        <v>0</v>
      </c>
      <c r="AM76" s="335">
        <f t="shared" ref="AM76" si="38">SUM(AI76:AL76)</f>
        <v>25</v>
      </c>
      <c r="AN76" s="335">
        <f t="shared" ref="AN76" si="39">AI76+AJ76+AK76</f>
        <v>25</v>
      </c>
      <c r="AO76" s="386"/>
      <c r="AP76" s="384"/>
      <c r="AQ76" s="384"/>
      <c r="AR76" s="384"/>
    </row>
    <row r="77" spans="1:44" s="306" customFormat="1" ht="27" customHeight="1">
      <c r="A77" s="175">
        <v>68</v>
      </c>
      <c r="B77" s="387"/>
      <c r="C77" s="388" t="s">
        <v>165</v>
      </c>
      <c r="D77" s="332">
        <v>1</v>
      </c>
      <c r="E77" s="333"/>
      <c r="F77" s="333">
        <v>1</v>
      </c>
      <c r="G77" s="333">
        <v>1</v>
      </c>
      <c r="H77" s="333">
        <v>1</v>
      </c>
      <c r="I77" s="333">
        <v>1</v>
      </c>
      <c r="J77" s="333">
        <v>1</v>
      </c>
      <c r="K77" s="332">
        <v>1</v>
      </c>
      <c r="L77" s="333"/>
      <c r="M77" s="333">
        <v>1</v>
      </c>
      <c r="N77" s="333">
        <v>1</v>
      </c>
      <c r="O77" s="333">
        <v>1</v>
      </c>
      <c r="P77" s="337" t="s">
        <v>748</v>
      </c>
      <c r="Q77" s="337" t="s">
        <v>748</v>
      </c>
      <c r="R77" s="340" t="s">
        <v>748</v>
      </c>
      <c r="S77" s="333"/>
      <c r="T77" s="333">
        <v>1</v>
      </c>
      <c r="U77" s="333">
        <v>1</v>
      </c>
      <c r="V77" s="333">
        <v>1</v>
      </c>
      <c r="W77" s="333">
        <v>1</v>
      </c>
      <c r="X77" s="333">
        <v>1</v>
      </c>
      <c r="Y77" s="332">
        <v>1</v>
      </c>
      <c r="Z77" s="333"/>
      <c r="AA77" s="333">
        <v>1</v>
      </c>
      <c r="AB77" s="333">
        <v>1</v>
      </c>
      <c r="AC77" s="333">
        <v>1</v>
      </c>
      <c r="AD77" s="333">
        <v>1</v>
      </c>
      <c r="AE77" s="333">
        <v>1</v>
      </c>
      <c r="AF77" s="338" t="s">
        <v>846</v>
      </c>
      <c r="AG77" s="333"/>
      <c r="AH77" s="333">
        <v>1</v>
      </c>
      <c r="AI77" s="334">
        <f t="shared" ref="AI77" si="40">SUM(D77:AH77)+(COUNTIF(D77:AH77,"0,5KL")/2)+(COUNTIF(D77:AH77,"0,5P")/2)+(COUNTIF(D77:AH77,"0.5L")/2)</f>
        <v>22</v>
      </c>
      <c r="AJ77" s="334">
        <f t="shared" ref="AJ77" si="41">(COUNTIF(D77:AH77,"P"))+(COUNTIF(D77:AG77,"P/2")/2)+(COUNTIF(D77:AG77,"0,5P")/2)+(COUNTIF(D77:AG77,"L/P")/2)+(COUNTIF(D77:AG77,"P/KL")/2)</f>
        <v>3.5</v>
      </c>
      <c r="AK77" s="334">
        <f t="shared" ref="AK77" si="42">COUNTIF(D77:AH77,"L")+(COUNTIF(D77:AG77,"L/2")/2)+(COUNTIF(D77:AG77,"L/P")/2)+(COUNTIF(D77:AG77,"L/KL")/2)</f>
        <v>0</v>
      </c>
      <c r="AL77" s="334">
        <f t="shared" ref="AL77" si="43">COUNTIF(D77:AH77,"KL")+COUNTIF(D77:AG77,"0,5KL")/2+COUNTIF(D77:AG77,"L/KL")/2+COUNTIF(D77:AG77,"KL/2")/2+COUNTIF(D77:AG77,"P/KL")/2+COUNTIF(D77:AG77,"0.5")/2</f>
        <v>0</v>
      </c>
      <c r="AM77" s="335">
        <f t="shared" ref="AM77" si="44">SUM(AI77:AL77)</f>
        <v>25.5</v>
      </c>
      <c r="AN77" s="335">
        <f t="shared" ref="AN77" si="45">AI77+AJ77+AK77</f>
        <v>25.5</v>
      </c>
      <c r="AO77" s="386"/>
      <c r="AP77" s="384"/>
      <c r="AQ77" s="384"/>
      <c r="AR77" s="384"/>
    </row>
    <row r="78" spans="1:44" s="306" customFormat="1" ht="27" customHeight="1">
      <c r="A78" s="175">
        <v>69</v>
      </c>
      <c r="B78" s="387"/>
      <c r="C78" s="388" t="s">
        <v>769</v>
      </c>
      <c r="D78" s="332">
        <v>1</v>
      </c>
      <c r="E78" s="333"/>
      <c r="F78" s="333">
        <v>1</v>
      </c>
      <c r="G78" s="333">
        <v>1</v>
      </c>
      <c r="H78" s="333">
        <v>1</v>
      </c>
      <c r="I78" s="333">
        <v>1</v>
      </c>
      <c r="J78" s="333">
        <v>1</v>
      </c>
      <c r="K78" s="332">
        <v>1</v>
      </c>
      <c r="L78" s="333"/>
      <c r="M78" s="333">
        <v>1</v>
      </c>
      <c r="N78" s="333">
        <v>1</v>
      </c>
      <c r="O78" s="333">
        <v>1</v>
      </c>
      <c r="P78" s="333">
        <v>1</v>
      </c>
      <c r="Q78" s="333">
        <v>1</v>
      </c>
      <c r="R78" s="332">
        <v>1</v>
      </c>
      <c r="S78" s="333"/>
      <c r="T78" s="333">
        <v>1</v>
      </c>
      <c r="U78" s="333">
        <v>1</v>
      </c>
      <c r="V78" s="333">
        <v>1</v>
      </c>
      <c r="W78" s="333">
        <v>1</v>
      </c>
      <c r="X78" s="333">
        <v>1</v>
      </c>
      <c r="Y78" s="332">
        <v>1</v>
      </c>
      <c r="Z78" s="333"/>
      <c r="AA78" s="333">
        <v>1</v>
      </c>
      <c r="AB78" s="333">
        <v>1</v>
      </c>
      <c r="AC78" s="337" t="s">
        <v>748</v>
      </c>
      <c r="AD78" s="333">
        <v>1</v>
      </c>
      <c r="AE78" s="333">
        <v>1</v>
      </c>
      <c r="AF78" s="332">
        <v>1</v>
      </c>
      <c r="AG78" s="333"/>
      <c r="AH78" s="333">
        <v>1</v>
      </c>
      <c r="AI78" s="334">
        <f t="shared" ref="AI78:AI80" si="46">SUM(D78:AH78)+(COUNTIF(D78:AH78,"0,5KL")/2)+(COUNTIF(D78:AH78,"0,5P")/2)+(COUNTIF(D78:AH78,"0.5L")/2)</f>
        <v>25</v>
      </c>
      <c r="AJ78" s="334">
        <f t="shared" ref="AJ78:AJ80" si="47">(COUNTIF(D78:AH78,"P"))+(COUNTIF(D78:AG78,"P/2")/2)+(COUNTIF(D78:AG78,"0,5P")/2)+(COUNTIF(D78:AG78,"L/P")/2)+(COUNTIF(D78:AG78,"P/KL")/2)</f>
        <v>1</v>
      </c>
      <c r="AK78" s="334">
        <f t="shared" ref="AK78:AK80" si="48">COUNTIF(D78:AH78,"L")+(COUNTIF(D78:AG78,"L/2")/2)+(COUNTIF(D78:AG78,"L/P")/2)+(COUNTIF(D78:AG78,"L/KL")/2)</f>
        <v>0</v>
      </c>
      <c r="AL78" s="334">
        <f t="shared" ref="AL78:AL80" si="49">COUNTIF(D78:AH78,"KL")+COUNTIF(D78:AG78,"0,5KL")/2+COUNTIF(D78:AG78,"L/KL")/2+COUNTIF(D78:AG78,"KL/2")/2+COUNTIF(D78:AG78,"P/KL")/2+COUNTIF(D78:AG78,"0.5")/2</f>
        <v>0</v>
      </c>
      <c r="AM78" s="335">
        <f t="shared" ref="AM78:AM80" si="50">SUM(AI78:AL78)</f>
        <v>26</v>
      </c>
      <c r="AN78" s="335">
        <f t="shared" ref="AN78:AN80" si="51">AI78+AJ78+AK78</f>
        <v>26</v>
      </c>
      <c r="AO78" s="386"/>
      <c r="AP78" s="384"/>
      <c r="AQ78" s="384"/>
      <c r="AR78" s="384"/>
    </row>
    <row r="79" spans="1:44" s="306" customFormat="1" ht="27" customHeight="1">
      <c r="A79" s="175">
        <v>70</v>
      </c>
      <c r="B79" s="387"/>
      <c r="C79" s="388" t="s">
        <v>395</v>
      </c>
      <c r="D79" s="332">
        <v>1</v>
      </c>
      <c r="E79" s="333"/>
      <c r="F79" s="333">
        <v>1</v>
      </c>
      <c r="G79" s="337" t="s">
        <v>748</v>
      </c>
      <c r="H79" s="337" t="s">
        <v>748</v>
      </c>
      <c r="I79" s="337" t="s">
        <v>748</v>
      </c>
      <c r="J79" s="337" t="s">
        <v>748</v>
      </c>
      <c r="K79" s="340" t="s">
        <v>846</v>
      </c>
      <c r="L79" s="333"/>
      <c r="M79" s="333">
        <v>1</v>
      </c>
      <c r="N79" s="333">
        <v>1</v>
      </c>
      <c r="O79" s="333">
        <v>1</v>
      </c>
      <c r="P79" s="333">
        <v>1</v>
      </c>
      <c r="Q79" s="333">
        <v>1</v>
      </c>
      <c r="R79" s="332">
        <v>1</v>
      </c>
      <c r="S79" s="333"/>
      <c r="T79" s="333">
        <v>1</v>
      </c>
      <c r="U79" s="333">
        <v>1</v>
      </c>
      <c r="V79" s="333">
        <v>1</v>
      </c>
      <c r="W79" s="333">
        <v>1</v>
      </c>
      <c r="X79" s="333">
        <v>1</v>
      </c>
      <c r="Y79" s="332">
        <v>1</v>
      </c>
      <c r="Z79" s="333"/>
      <c r="AA79" s="333">
        <v>1</v>
      </c>
      <c r="AB79" s="333">
        <v>1</v>
      </c>
      <c r="AC79" s="333">
        <v>1</v>
      </c>
      <c r="AD79" s="333">
        <v>1</v>
      </c>
      <c r="AE79" s="333">
        <v>1</v>
      </c>
      <c r="AF79" s="332">
        <v>1</v>
      </c>
      <c r="AG79" s="333"/>
      <c r="AH79" s="333">
        <v>1</v>
      </c>
      <c r="AI79" s="334">
        <f t="shared" si="46"/>
        <v>21</v>
      </c>
      <c r="AJ79" s="334">
        <f t="shared" si="47"/>
        <v>4.5</v>
      </c>
      <c r="AK79" s="334">
        <f t="shared" si="48"/>
        <v>0</v>
      </c>
      <c r="AL79" s="334">
        <f t="shared" si="49"/>
        <v>0</v>
      </c>
      <c r="AM79" s="335">
        <f t="shared" si="50"/>
        <v>25.5</v>
      </c>
      <c r="AN79" s="335">
        <f t="shared" si="51"/>
        <v>25.5</v>
      </c>
      <c r="AO79" s="386"/>
      <c r="AP79" s="384"/>
      <c r="AQ79" s="384"/>
      <c r="AR79" s="384"/>
    </row>
    <row r="80" spans="1:44" s="306" customFormat="1" ht="27" customHeight="1">
      <c r="A80" s="175">
        <v>71</v>
      </c>
      <c r="B80" s="387"/>
      <c r="C80" s="388" t="s">
        <v>418</v>
      </c>
      <c r="D80" s="332">
        <v>1</v>
      </c>
      <c r="E80" s="333"/>
      <c r="F80" s="333">
        <v>1</v>
      </c>
      <c r="G80" s="333">
        <v>1</v>
      </c>
      <c r="H80" s="333">
        <v>1</v>
      </c>
      <c r="I80" s="333">
        <v>1</v>
      </c>
      <c r="J80" s="333">
        <v>1</v>
      </c>
      <c r="K80" s="332">
        <v>1</v>
      </c>
      <c r="L80" s="333"/>
      <c r="M80" s="333">
        <v>1</v>
      </c>
      <c r="N80" s="333">
        <v>1</v>
      </c>
      <c r="O80" s="333">
        <v>1</v>
      </c>
      <c r="P80" s="333">
        <v>1</v>
      </c>
      <c r="Q80" s="333">
        <v>1</v>
      </c>
      <c r="R80" s="340" t="s">
        <v>846</v>
      </c>
      <c r="S80" s="333"/>
      <c r="T80" s="333">
        <v>1</v>
      </c>
      <c r="U80" s="333">
        <v>1</v>
      </c>
      <c r="V80" s="333">
        <v>1</v>
      </c>
      <c r="W80" s="333">
        <v>1</v>
      </c>
      <c r="X80" s="333">
        <v>1</v>
      </c>
      <c r="Y80" s="332">
        <v>1</v>
      </c>
      <c r="Z80" s="333"/>
      <c r="AA80" s="333">
        <v>1</v>
      </c>
      <c r="AB80" s="333">
        <v>1</v>
      </c>
      <c r="AC80" s="333">
        <v>1</v>
      </c>
      <c r="AD80" s="333">
        <v>1</v>
      </c>
      <c r="AE80" s="333">
        <v>1</v>
      </c>
      <c r="AF80" s="332">
        <v>1</v>
      </c>
      <c r="AG80" s="333"/>
      <c r="AH80" s="333">
        <v>1</v>
      </c>
      <c r="AI80" s="334">
        <f t="shared" si="46"/>
        <v>25</v>
      </c>
      <c r="AJ80" s="334">
        <f t="shared" si="47"/>
        <v>0.5</v>
      </c>
      <c r="AK80" s="334">
        <f t="shared" si="48"/>
        <v>0</v>
      </c>
      <c r="AL80" s="334">
        <f t="shared" si="49"/>
        <v>0</v>
      </c>
      <c r="AM80" s="335">
        <f t="shared" si="50"/>
        <v>25.5</v>
      </c>
      <c r="AN80" s="335">
        <f t="shared" si="51"/>
        <v>25.5</v>
      </c>
      <c r="AO80" s="386"/>
      <c r="AP80" s="384"/>
      <c r="AQ80" s="384"/>
      <c r="AR80" s="384"/>
    </row>
    <row r="81" spans="1:44" s="306" customFormat="1" ht="27" customHeight="1">
      <c r="A81" s="175">
        <v>72</v>
      </c>
      <c r="B81" s="387"/>
      <c r="C81" s="388" t="s">
        <v>368</v>
      </c>
      <c r="D81" s="332">
        <v>1</v>
      </c>
      <c r="E81" s="333"/>
      <c r="F81" s="337" t="s">
        <v>748</v>
      </c>
      <c r="G81" s="333">
        <v>1</v>
      </c>
      <c r="H81" s="333">
        <v>1</v>
      </c>
      <c r="I81" s="333">
        <v>1</v>
      </c>
      <c r="J81" s="333">
        <v>1</v>
      </c>
      <c r="K81" s="332">
        <v>1</v>
      </c>
      <c r="L81" s="333"/>
      <c r="M81" s="333">
        <v>1</v>
      </c>
      <c r="N81" s="333">
        <v>1</v>
      </c>
      <c r="O81" s="333">
        <v>1</v>
      </c>
      <c r="P81" s="333">
        <v>1</v>
      </c>
      <c r="Q81" s="333">
        <v>1</v>
      </c>
      <c r="R81" s="332">
        <v>1</v>
      </c>
      <c r="S81" s="333"/>
      <c r="T81" s="333">
        <v>1</v>
      </c>
      <c r="U81" s="333">
        <v>1</v>
      </c>
      <c r="V81" s="333">
        <v>1</v>
      </c>
      <c r="W81" s="333">
        <v>1</v>
      </c>
      <c r="X81" s="333">
        <v>1</v>
      </c>
      <c r="Y81" s="332">
        <v>1</v>
      </c>
      <c r="Z81" s="333"/>
      <c r="AA81" s="333">
        <v>1</v>
      </c>
      <c r="AB81" s="333">
        <v>1</v>
      </c>
      <c r="AC81" s="333">
        <v>1</v>
      </c>
      <c r="AD81" s="333">
        <v>1</v>
      </c>
      <c r="AE81" s="333">
        <v>1</v>
      </c>
      <c r="AF81" s="332">
        <v>1</v>
      </c>
      <c r="AG81" s="333"/>
      <c r="AH81" s="333">
        <v>1</v>
      </c>
      <c r="AI81" s="334">
        <f t="shared" ref="AI81:AI82" si="52">SUM(D81:AH81)+(COUNTIF(D81:AH81,"0,5KL")/2)+(COUNTIF(D81:AH81,"0,5P")/2)+(COUNTIF(D81:AH81,"0.5L")/2)</f>
        <v>25</v>
      </c>
      <c r="AJ81" s="334">
        <f t="shared" ref="AJ81:AJ82" si="53">(COUNTIF(D81:AH81,"P"))+(COUNTIF(D81:AG81,"P/2")/2)+(COUNTIF(D81:AG81,"0,5P")/2)+(COUNTIF(D81:AG81,"L/P")/2)+(COUNTIF(D81:AG81,"P/KL")/2)</f>
        <v>1</v>
      </c>
      <c r="AK81" s="334">
        <f t="shared" ref="AK81:AK82" si="54">COUNTIF(D81:AH81,"L")+(COUNTIF(D81:AG81,"L/2")/2)+(COUNTIF(D81:AG81,"L/P")/2)+(COUNTIF(D81:AG81,"L/KL")/2)</f>
        <v>0</v>
      </c>
      <c r="AL81" s="334">
        <f t="shared" ref="AL81:AL82" si="55">COUNTIF(D81:AH81,"KL")+COUNTIF(D81:AG81,"0,5KL")/2+COUNTIF(D81:AG81,"L/KL")/2+COUNTIF(D81:AG81,"KL/2")/2+COUNTIF(D81:AG81,"P/KL")/2+COUNTIF(D81:AG81,"0.5")/2</f>
        <v>0</v>
      </c>
      <c r="AM81" s="335">
        <f t="shared" ref="AM81:AM82" si="56">SUM(AI81:AL81)</f>
        <v>26</v>
      </c>
      <c r="AN81" s="335">
        <f t="shared" ref="AN81:AN82" si="57">AI81+AJ81+AK81</f>
        <v>26</v>
      </c>
      <c r="AO81" s="386"/>
      <c r="AP81" s="384"/>
      <c r="AQ81" s="384"/>
      <c r="AR81" s="384"/>
    </row>
    <row r="82" spans="1:44" s="306" customFormat="1" ht="27" customHeight="1">
      <c r="A82" s="175">
        <v>73</v>
      </c>
      <c r="B82" s="387"/>
      <c r="C82" s="388" t="s">
        <v>477</v>
      </c>
      <c r="D82" s="332">
        <v>1</v>
      </c>
      <c r="E82" s="333"/>
      <c r="F82" s="333">
        <v>1</v>
      </c>
      <c r="G82" s="333">
        <v>1</v>
      </c>
      <c r="H82" s="333">
        <v>1</v>
      </c>
      <c r="I82" s="333">
        <v>1</v>
      </c>
      <c r="J82" s="333">
        <v>1</v>
      </c>
      <c r="K82" s="332">
        <v>1</v>
      </c>
      <c r="L82" s="333"/>
      <c r="M82" s="333">
        <v>1</v>
      </c>
      <c r="N82" s="333">
        <v>1</v>
      </c>
      <c r="O82" s="333">
        <v>1</v>
      </c>
      <c r="P82" s="333">
        <v>1</v>
      </c>
      <c r="Q82" s="333">
        <v>1</v>
      </c>
      <c r="R82" s="332">
        <v>1</v>
      </c>
      <c r="S82" s="333"/>
      <c r="T82" s="333">
        <v>1</v>
      </c>
      <c r="U82" s="333">
        <v>1</v>
      </c>
      <c r="V82" s="333">
        <v>1</v>
      </c>
      <c r="W82" s="333">
        <v>1</v>
      </c>
      <c r="X82" s="333">
        <v>1</v>
      </c>
      <c r="Y82" s="332">
        <v>1</v>
      </c>
      <c r="Z82" s="333"/>
      <c r="AA82" s="333">
        <v>1</v>
      </c>
      <c r="AB82" s="333">
        <v>1</v>
      </c>
      <c r="AC82" s="333">
        <v>1</v>
      </c>
      <c r="AD82" s="333">
        <v>1</v>
      </c>
      <c r="AE82" s="333">
        <v>1</v>
      </c>
      <c r="AF82" s="332">
        <v>1</v>
      </c>
      <c r="AG82" s="333"/>
      <c r="AH82" s="333">
        <v>1</v>
      </c>
      <c r="AI82" s="334">
        <f t="shared" si="52"/>
        <v>26</v>
      </c>
      <c r="AJ82" s="334">
        <f t="shared" si="53"/>
        <v>0</v>
      </c>
      <c r="AK82" s="334">
        <f t="shared" si="54"/>
        <v>0</v>
      </c>
      <c r="AL82" s="334">
        <f t="shared" si="55"/>
        <v>0</v>
      </c>
      <c r="AM82" s="335">
        <f t="shared" si="56"/>
        <v>26</v>
      </c>
      <c r="AN82" s="335">
        <f t="shared" si="57"/>
        <v>26</v>
      </c>
      <c r="AO82" s="386"/>
      <c r="AP82" s="389">
        <v>46250</v>
      </c>
      <c r="AQ82" s="384"/>
      <c r="AR82" s="384"/>
    </row>
    <row r="83" spans="1:44" s="306" customFormat="1" ht="27" customHeight="1">
      <c r="A83" s="175">
        <v>74</v>
      </c>
      <c r="B83" s="387"/>
      <c r="C83" s="388"/>
      <c r="D83" s="332">
        <v>1</v>
      </c>
      <c r="E83" s="333"/>
      <c r="F83" s="333">
        <v>1</v>
      </c>
      <c r="G83" s="333">
        <v>1</v>
      </c>
      <c r="H83" s="333">
        <v>1</v>
      </c>
      <c r="I83" s="333">
        <v>1</v>
      </c>
      <c r="J83" s="333">
        <v>1</v>
      </c>
      <c r="K83" s="332">
        <v>1</v>
      </c>
      <c r="L83" s="333"/>
      <c r="M83" s="333">
        <v>1</v>
      </c>
      <c r="N83" s="333">
        <v>1</v>
      </c>
      <c r="O83" s="333">
        <v>1</v>
      </c>
      <c r="P83" s="333">
        <v>1</v>
      </c>
      <c r="Q83" s="333">
        <v>1</v>
      </c>
      <c r="R83" s="332">
        <v>1</v>
      </c>
      <c r="S83" s="333"/>
      <c r="T83" s="333">
        <v>1</v>
      </c>
      <c r="U83" s="333">
        <v>1</v>
      </c>
      <c r="V83" s="333">
        <v>1</v>
      </c>
      <c r="W83" s="333">
        <v>1</v>
      </c>
      <c r="X83" s="333">
        <v>1</v>
      </c>
      <c r="Y83" s="332">
        <v>1</v>
      </c>
      <c r="Z83" s="333"/>
      <c r="AA83" s="333">
        <v>1</v>
      </c>
      <c r="AB83" s="333">
        <v>1</v>
      </c>
      <c r="AC83" s="333">
        <v>1</v>
      </c>
      <c r="AD83" s="333">
        <v>1</v>
      </c>
      <c r="AE83" s="333">
        <v>1</v>
      </c>
      <c r="AF83" s="332">
        <v>1</v>
      </c>
      <c r="AG83" s="333"/>
      <c r="AH83" s="333">
        <v>1</v>
      </c>
      <c r="AI83" s="334"/>
      <c r="AJ83" s="334"/>
      <c r="AK83" s="334"/>
      <c r="AL83" s="334"/>
      <c r="AM83" s="335"/>
      <c r="AN83" s="335"/>
      <c r="AO83" s="386"/>
      <c r="AP83" s="384"/>
      <c r="AQ83" s="384"/>
      <c r="AR83" s="384"/>
    </row>
    <row r="84" spans="1:44" s="306" customFormat="1" ht="27" customHeight="1">
      <c r="A84" s="175">
        <v>75</v>
      </c>
      <c r="B84" s="382"/>
      <c r="C84" s="380" t="s">
        <v>847</v>
      </c>
      <c r="D84" s="332"/>
      <c r="E84" s="333"/>
      <c r="F84" s="333"/>
      <c r="G84" s="333"/>
      <c r="H84" s="333"/>
      <c r="I84" s="333"/>
      <c r="J84" s="333"/>
      <c r="K84" s="332"/>
      <c r="L84" s="333"/>
      <c r="M84" s="333"/>
      <c r="N84" s="333"/>
      <c r="O84" s="333"/>
      <c r="P84" s="333"/>
      <c r="Q84" s="333"/>
      <c r="R84" s="332"/>
      <c r="S84" s="333"/>
      <c r="T84" s="333"/>
      <c r="U84" s="333"/>
      <c r="V84" s="333"/>
      <c r="W84" s="333"/>
      <c r="X84" s="333"/>
      <c r="Y84" s="332"/>
      <c r="Z84" s="333"/>
      <c r="AA84" s="333">
        <v>1</v>
      </c>
      <c r="AB84" s="333">
        <v>1</v>
      </c>
      <c r="AC84" s="333">
        <v>1</v>
      </c>
      <c r="AD84" s="333">
        <v>1</v>
      </c>
      <c r="AE84" s="333">
        <v>1</v>
      </c>
      <c r="AF84" s="332">
        <v>1</v>
      </c>
      <c r="AG84" s="333"/>
      <c r="AH84" s="333">
        <v>1</v>
      </c>
      <c r="AI84" s="334">
        <f t="shared" si="5"/>
        <v>7</v>
      </c>
      <c r="AJ84" s="334">
        <f t="shared" si="10"/>
        <v>0</v>
      </c>
      <c r="AK84" s="334">
        <f t="shared" si="6"/>
        <v>0</v>
      </c>
      <c r="AL84" s="334">
        <f t="shared" si="7"/>
        <v>0</v>
      </c>
      <c r="AM84" s="335">
        <f t="shared" si="8"/>
        <v>7</v>
      </c>
      <c r="AN84" s="335">
        <f t="shared" si="9"/>
        <v>7</v>
      </c>
      <c r="AO84" s="1191" t="s">
        <v>837</v>
      </c>
      <c r="AP84" s="384"/>
      <c r="AQ84" s="384"/>
      <c r="AR84" s="384"/>
    </row>
    <row r="86" spans="1:44" ht="15.75" customHeight="1">
      <c r="A86" s="390" t="s">
        <v>848</v>
      </c>
      <c r="B86" s="390"/>
      <c r="C86" s="33">
        <v>1</v>
      </c>
      <c r="D86" s="38">
        <v>2</v>
      </c>
      <c r="E86" s="33"/>
      <c r="F86" s="391">
        <v>4</v>
      </c>
      <c r="G86" s="33">
        <v>5</v>
      </c>
      <c r="H86" s="391">
        <v>6</v>
      </c>
      <c r="I86" s="33">
        <v>7</v>
      </c>
      <c r="J86" s="391">
        <v>8</v>
      </c>
      <c r="K86" s="38">
        <v>9</v>
      </c>
      <c r="L86" s="391"/>
      <c r="M86" s="33">
        <v>11</v>
      </c>
      <c r="N86" s="391">
        <v>12</v>
      </c>
      <c r="O86" s="33">
        <v>13</v>
      </c>
      <c r="P86" s="391">
        <v>14</v>
      </c>
      <c r="Q86" s="33">
        <v>15</v>
      </c>
      <c r="R86" s="38">
        <v>16</v>
      </c>
      <c r="S86" s="33"/>
      <c r="T86" s="391">
        <v>18</v>
      </c>
      <c r="U86" s="33">
        <v>19</v>
      </c>
      <c r="V86" s="391">
        <v>20</v>
      </c>
      <c r="W86" s="33">
        <v>21</v>
      </c>
      <c r="X86" s="391">
        <v>22</v>
      </c>
      <c r="Y86" s="38">
        <v>23</v>
      </c>
      <c r="Z86" s="391"/>
      <c r="AA86" s="33">
        <v>25</v>
      </c>
      <c r="AB86" s="391">
        <v>26</v>
      </c>
      <c r="AC86" s="33">
        <v>27</v>
      </c>
      <c r="AD86" s="391">
        <v>28</v>
      </c>
      <c r="AE86" s="33">
        <v>29</v>
      </c>
      <c r="AF86" s="38">
        <v>30</v>
      </c>
      <c r="AG86" s="33"/>
      <c r="AH86" s="33">
        <v>32</v>
      </c>
      <c r="AI86" s="33">
        <v>33</v>
      </c>
      <c r="AJ86" s="391">
        <v>34</v>
      </c>
      <c r="AK86" s="33">
        <v>35</v>
      </c>
      <c r="AL86" s="391">
        <v>36</v>
      </c>
      <c r="AM86" s="33">
        <v>37</v>
      </c>
      <c r="AN86" s="391">
        <v>38</v>
      </c>
      <c r="AO86" s="33">
        <v>39</v>
      </c>
      <c r="AP86" s="319"/>
      <c r="AQ86" s="319"/>
      <c r="AR86" s="319"/>
    </row>
    <row r="87" spans="1:44" ht="15.75" customHeight="1">
      <c r="A87" s="390" t="s">
        <v>848</v>
      </c>
      <c r="B87" s="390"/>
      <c r="C87" s="390" t="s">
        <v>848</v>
      </c>
      <c r="D87" s="38"/>
      <c r="E87" s="391"/>
      <c r="F87" s="391"/>
      <c r="G87" s="391"/>
      <c r="H87" s="391"/>
      <c r="I87" s="391"/>
      <c r="J87" s="391"/>
      <c r="K87" s="38"/>
      <c r="L87" s="391"/>
      <c r="M87" s="391"/>
      <c r="N87" s="391"/>
      <c r="O87" s="391"/>
      <c r="P87" s="391"/>
      <c r="Q87" s="391"/>
      <c r="R87" s="38"/>
      <c r="S87" s="391"/>
      <c r="T87" s="391"/>
      <c r="U87" s="391"/>
      <c r="V87" s="391"/>
      <c r="W87" s="391"/>
      <c r="X87" s="391"/>
      <c r="Y87" s="392"/>
      <c r="Z87" s="391"/>
      <c r="AA87" s="391"/>
      <c r="AB87" s="391"/>
      <c r="AC87" s="391"/>
      <c r="AD87" s="391"/>
      <c r="AE87" s="391"/>
      <c r="AF87" s="38"/>
      <c r="AG87" s="391"/>
      <c r="AH87" s="391"/>
      <c r="AI87" s="391" t="s">
        <v>848</v>
      </c>
      <c r="AJ87" s="391" t="s">
        <v>848</v>
      </c>
      <c r="AK87" s="391" t="s">
        <v>848</v>
      </c>
      <c r="AL87" s="391" t="s">
        <v>848</v>
      </c>
      <c r="AM87" s="391" t="s">
        <v>848</v>
      </c>
      <c r="AN87" s="391" t="s">
        <v>848</v>
      </c>
      <c r="AO87" s="391"/>
      <c r="AP87" s="319"/>
      <c r="AQ87" s="319"/>
      <c r="AR87" s="319"/>
    </row>
    <row r="88" spans="1:44" ht="15.75" customHeight="1">
      <c r="A88" s="390" t="s">
        <v>848</v>
      </c>
      <c r="B88" s="390"/>
      <c r="C88" s="393" t="s">
        <v>16</v>
      </c>
      <c r="D88" s="394"/>
      <c r="E88" s="395">
        <v>1</v>
      </c>
      <c r="F88" s="391"/>
      <c r="G88" s="391"/>
      <c r="H88" s="391"/>
      <c r="I88" s="391"/>
      <c r="J88" s="391"/>
      <c r="K88" s="38"/>
      <c r="L88" s="391"/>
      <c r="M88" s="391"/>
      <c r="N88" s="391"/>
      <c r="O88" s="391"/>
      <c r="P88" s="391"/>
      <c r="Q88" s="391"/>
      <c r="R88" s="38"/>
      <c r="S88" s="391"/>
      <c r="T88" s="391"/>
      <c r="U88" s="391"/>
      <c r="V88" s="391"/>
      <c r="W88" s="391"/>
      <c r="X88" s="391"/>
      <c r="Y88" s="392"/>
      <c r="Z88" s="391"/>
      <c r="AA88" s="391"/>
      <c r="AB88" s="391"/>
      <c r="AC88" s="391"/>
      <c r="AD88" s="391"/>
      <c r="AE88" s="391"/>
      <c r="AF88" s="38"/>
      <c r="AG88" s="391"/>
      <c r="AH88" s="391"/>
      <c r="AI88" s="391" t="s">
        <v>848</v>
      </c>
      <c r="AJ88" s="391" t="s">
        <v>848</v>
      </c>
      <c r="AK88" s="391" t="s">
        <v>848</v>
      </c>
      <c r="AL88" s="391" t="s">
        <v>848</v>
      </c>
      <c r="AM88" s="391" t="s">
        <v>848</v>
      </c>
      <c r="AN88" s="391" t="s">
        <v>848</v>
      </c>
      <c r="AO88" s="391"/>
      <c r="AP88" s="319"/>
      <c r="AQ88" s="319"/>
      <c r="AR88" s="319"/>
    </row>
    <row r="89" spans="1:44" ht="15.75" customHeight="1">
      <c r="A89" s="390" t="s">
        <v>848</v>
      </c>
      <c r="B89" s="390"/>
      <c r="C89" s="393" t="s">
        <v>849</v>
      </c>
      <c r="D89" s="394"/>
      <c r="E89" s="395">
        <v>0.5</v>
      </c>
      <c r="F89" s="391"/>
      <c r="G89" s="391"/>
      <c r="H89" s="391"/>
      <c r="I89" s="391"/>
      <c r="J89" s="391"/>
      <c r="K89" s="38"/>
      <c r="L89" s="391"/>
      <c r="M89" s="391"/>
      <c r="N89" s="391"/>
      <c r="O89" s="391"/>
      <c r="P89" s="391"/>
      <c r="Q89" s="391"/>
      <c r="R89" s="38"/>
      <c r="S89" s="391"/>
      <c r="T89" s="391"/>
      <c r="U89" s="391"/>
      <c r="V89" s="391"/>
      <c r="W89" s="391"/>
      <c r="X89" s="391"/>
      <c r="Y89" s="392"/>
      <c r="Z89" s="391"/>
      <c r="AA89" s="391"/>
      <c r="AB89" s="391"/>
      <c r="AC89" s="391"/>
      <c r="AD89" s="391"/>
      <c r="AE89" s="391"/>
      <c r="AF89" s="38"/>
      <c r="AG89" s="391"/>
      <c r="AH89" s="391"/>
      <c r="AI89" s="391" t="s">
        <v>848</v>
      </c>
      <c r="AJ89" s="391" t="s">
        <v>848</v>
      </c>
      <c r="AK89" s="391" t="s">
        <v>848</v>
      </c>
      <c r="AL89" s="391" t="s">
        <v>848</v>
      </c>
      <c r="AM89" s="391" t="s">
        <v>848</v>
      </c>
      <c r="AN89" s="391" t="s">
        <v>848</v>
      </c>
      <c r="AO89" s="391"/>
      <c r="AP89" s="319"/>
      <c r="AQ89" s="319"/>
      <c r="AR89" s="319"/>
    </row>
    <row r="90" spans="1:44" ht="15.75" customHeight="1">
      <c r="A90" s="390" t="s">
        <v>848</v>
      </c>
      <c r="B90" s="390"/>
      <c r="C90" s="393" t="s">
        <v>850</v>
      </c>
      <c r="D90" s="394"/>
      <c r="E90" s="396" t="s">
        <v>748</v>
      </c>
      <c r="F90" s="391"/>
      <c r="G90" s="391"/>
      <c r="H90" s="391"/>
      <c r="I90" s="391"/>
      <c r="J90" s="391"/>
      <c r="K90" s="38"/>
      <c r="L90" s="391"/>
      <c r="M90" s="391"/>
      <c r="N90" s="391"/>
      <c r="O90" s="391"/>
      <c r="U90" s="391"/>
      <c r="V90" s="391"/>
      <c r="W90" s="391"/>
      <c r="X90" s="391"/>
      <c r="Y90" s="392"/>
      <c r="Z90" s="391"/>
      <c r="AA90" s="391"/>
      <c r="AB90" s="391"/>
      <c r="AC90" s="391"/>
      <c r="AD90" s="391"/>
      <c r="AE90" s="391"/>
      <c r="AF90" s="38"/>
      <c r="AG90" s="391"/>
      <c r="AH90" s="391"/>
      <c r="AI90" s="391" t="s">
        <v>848</v>
      </c>
      <c r="AJ90" s="391" t="s">
        <v>848</v>
      </c>
      <c r="AK90" s="391" t="s">
        <v>848</v>
      </c>
      <c r="AL90" s="391" t="s">
        <v>848</v>
      </c>
      <c r="AM90" s="391" t="s">
        <v>848</v>
      </c>
      <c r="AN90" s="391" t="s">
        <v>848</v>
      </c>
      <c r="AO90" s="391"/>
      <c r="AP90" s="319"/>
      <c r="AQ90" s="319"/>
      <c r="AR90" s="319"/>
    </row>
    <row r="91" spans="1:44" ht="15.75" customHeight="1">
      <c r="A91" s="390" t="s">
        <v>848</v>
      </c>
      <c r="B91" s="390"/>
      <c r="C91" s="393" t="s">
        <v>851</v>
      </c>
      <c r="D91" s="394"/>
      <c r="E91" s="397" t="s">
        <v>852</v>
      </c>
      <c r="F91" s="391"/>
      <c r="G91" s="391"/>
      <c r="H91" s="391"/>
      <c r="I91" s="391"/>
      <c r="J91" s="391"/>
      <c r="K91" s="38"/>
      <c r="L91" s="391"/>
      <c r="M91" s="391"/>
      <c r="N91" s="391"/>
      <c r="O91" s="391"/>
      <c r="P91" s="398"/>
      <c r="Q91" s="212"/>
      <c r="U91" s="391"/>
      <c r="V91" s="391"/>
      <c r="W91" s="391"/>
      <c r="X91" s="391"/>
      <c r="Y91" s="392"/>
      <c r="Z91" s="391"/>
      <c r="AA91" s="391"/>
      <c r="AB91" s="391"/>
      <c r="AC91" s="391"/>
      <c r="AD91" s="391"/>
      <c r="AE91" s="391"/>
      <c r="AF91" s="38"/>
      <c r="AG91" s="391"/>
      <c r="AH91" s="391"/>
      <c r="AI91" s="391" t="s">
        <v>848</v>
      </c>
      <c r="AJ91" s="391" t="s">
        <v>848</v>
      </c>
      <c r="AK91" s="391" t="s">
        <v>848</v>
      </c>
      <c r="AL91" s="391" t="s">
        <v>848</v>
      </c>
      <c r="AM91" s="391" t="s">
        <v>848</v>
      </c>
      <c r="AN91" s="391" t="s">
        <v>848</v>
      </c>
      <c r="AO91" s="391"/>
      <c r="AP91" s="319"/>
      <c r="AQ91" s="319"/>
      <c r="AR91" s="319"/>
    </row>
    <row r="92" spans="1:44" ht="15.75" customHeight="1">
      <c r="A92" s="390" t="s">
        <v>848</v>
      </c>
      <c r="B92" s="390"/>
      <c r="C92" s="393"/>
      <c r="D92" s="394"/>
      <c r="E92" s="397"/>
      <c r="F92" s="391"/>
      <c r="G92" s="391"/>
      <c r="H92" s="391"/>
      <c r="I92" s="391"/>
      <c r="J92" s="391"/>
      <c r="K92" s="38"/>
      <c r="L92" s="391"/>
      <c r="M92" s="391"/>
      <c r="N92" s="391"/>
      <c r="O92" s="391"/>
      <c r="P92" s="399"/>
      <c r="Q92" s="399"/>
      <c r="R92" s="400"/>
      <c r="S92" s="399"/>
      <c r="T92" s="399"/>
      <c r="U92" s="391"/>
      <c r="V92" s="391"/>
      <c r="W92" s="391"/>
      <c r="X92" s="391"/>
      <c r="Y92" s="392"/>
      <c r="Z92" s="391"/>
      <c r="AA92" s="391"/>
      <c r="AB92" s="391"/>
      <c r="AC92" s="391"/>
      <c r="AD92" s="391"/>
      <c r="AE92" s="391"/>
      <c r="AF92" s="38"/>
      <c r="AG92" s="391"/>
      <c r="AH92" s="391"/>
      <c r="AI92" s="391" t="s">
        <v>848</v>
      </c>
      <c r="AJ92" s="391" t="s">
        <v>848</v>
      </c>
      <c r="AK92" s="391" t="s">
        <v>848</v>
      </c>
      <c r="AL92" s="391" t="s">
        <v>848</v>
      </c>
      <c r="AM92" s="391" t="s">
        <v>848</v>
      </c>
      <c r="AN92" s="391" t="s">
        <v>848</v>
      </c>
      <c r="AO92" s="391"/>
      <c r="AP92" s="319"/>
      <c r="AQ92" s="319"/>
      <c r="AR92" s="319"/>
    </row>
    <row r="93" spans="1:44" ht="15.75" customHeight="1">
      <c r="A93" s="390" t="s">
        <v>848</v>
      </c>
      <c r="B93" s="390"/>
      <c r="C93" s="393" t="s">
        <v>853</v>
      </c>
      <c r="D93" s="394"/>
      <c r="E93" s="401" t="s">
        <v>750</v>
      </c>
      <c r="F93" s="391"/>
      <c r="G93" s="391"/>
      <c r="H93" s="391"/>
      <c r="I93" s="391"/>
      <c r="J93" s="391"/>
      <c r="K93" s="38"/>
      <c r="L93" s="391"/>
      <c r="M93" s="391"/>
      <c r="N93" s="391"/>
      <c r="O93" s="391"/>
      <c r="P93" s="402"/>
      <c r="U93" s="391"/>
      <c r="V93" s="391"/>
      <c r="W93" s="391"/>
      <c r="X93" s="391"/>
      <c r="Y93" s="392"/>
      <c r="Z93" s="391"/>
      <c r="AA93" s="391"/>
      <c r="AB93" s="391"/>
      <c r="AC93" s="391"/>
      <c r="AD93" s="391"/>
      <c r="AE93" s="391"/>
      <c r="AF93" s="38"/>
      <c r="AG93" s="391"/>
      <c r="AH93" s="391"/>
      <c r="AI93" s="391"/>
      <c r="AJ93" s="391" t="s">
        <v>848</v>
      </c>
      <c r="AK93" s="391" t="s">
        <v>848</v>
      </c>
      <c r="AL93" s="391" t="s">
        <v>848</v>
      </c>
      <c r="AM93" s="391" t="s">
        <v>848</v>
      </c>
      <c r="AN93" s="391" t="s">
        <v>848</v>
      </c>
      <c r="AO93" s="391"/>
      <c r="AP93" s="319"/>
      <c r="AQ93" s="319"/>
      <c r="AR93" s="319"/>
    </row>
    <row r="94" spans="1:44" ht="15.75" customHeight="1">
      <c r="A94" s="390" t="s">
        <v>848</v>
      </c>
      <c r="B94" s="390"/>
      <c r="C94" s="393" t="s">
        <v>854</v>
      </c>
      <c r="D94" s="394"/>
      <c r="E94" s="403" t="s">
        <v>855</v>
      </c>
      <c r="F94" s="391"/>
      <c r="G94" s="391"/>
      <c r="H94" s="391"/>
      <c r="I94" s="391"/>
      <c r="J94" s="391"/>
      <c r="K94" s="38"/>
      <c r="L94" s="391"/>
      <c r="M94" s="391"/>
      <c r="N94" s="391"/>
      <c r="O94" s="391"/>
      <c r="P94" s="391"/>
      <c r="Q94" s="391"/>
      <c r="R94" s="38"/>
      <c r="S94" s="391"/>
      <c r="T94" s="391"/>
      <c r="U94" s="391"/>
      <c r="V94" s="391"/>
      <c r="W94" s="391"/>
      <c r="X94" s="391"/>
      <c r="Y94" s="392"/>
      <c r="Z94" s="391"/>
      <c r="AA94" s="391"/>
      <c r="AB94" s="391"/>
      <c r="AC94" s="391"/>
      <c r="AD94" s="391"/>
      <c r="AE94" s="391"/>
      <c r="AF94" s="38"/>
      <c r="AG94" s="391"/>
      <c r="AH94" s="391"/>
      <c r="AI94" s="391" t="s">
        <v>848</v>
      </c>
      <c r="AJ94" s="391" t="s">
        <v>848</v>
      </c>
      <c r="AK94" s="391" t="s">
        <v>848</v>
      </c>
      <c r="AL94" s="391" t="s">
        <v>848</v>
      </c>
      <c r="AM94" s="391" t="s">
        <v>848</v>
      </c>
      <c r="AN94" s="391" t="s">
        <v>848</v>
      </c>
      <c r="AO94" s="391"/>
      <c r="AP94" s="319"/>
      <c r="AQ94" s="319"/>
      <c r="AR94" s="319"/>
    </row>
    <row r="95" spans="1:44" ht="15.75" customHeight="1">
      <c r="A95" s="390" t="s">
        <v>848</v>
      </c>
      <c r="B95" s="390"/>
      <c r="C95" s="393" t="s">
        <v>856</v>
      </c>
      <c r="D95" s="394"/>
      <c r="E95" s="404" t="s">
        <v>857</v>
      </c>
      <c r="F95" s="391"/>
      <c r="G95" s="391"/>
      <c r="H95" s="391"/>
      <c r="I95" s="391"/>
      <c r="J95" s="391"/>
      <c r="K95" s="38"/>
      <c r="L95" s="391"/>
      <c r="M95" s="391"/>
      <c r="N95" s="391"/>
      <c r="O95" s="391"/>
      <c r="P95" s="391"/>
      <c r="Q95" s="391"/>
      <c r="R95" s="38"/>
      <c r="S95" s="391"/>
      <c r="T95" s="391"/>
      <c r="U95" s="391"/>
      <c r="V95" s="391"/>
      <c r="W95" s="391"/>
      <c r="X95" s="391"/>
      <c r="Y95" s="392"/>
      <c r="Z95" s="391"/>
      <c r="AA95" s="391"/>
      <c r="AB95" s="391"/>
      <c r="AC95" s="391"/>
      <c r="AD95" s="391"/>
      <c r="AE95" s="391"/>
      <c r="AF95" s="38"/>
      <c r="AG95" s="391"/>
      <c r="AH95" s="391"/>
      <c r="AI95" s="391" t="s">
        <v>848</v>
      </c>
      <c r="AJ95" s="391" t="s">
        <v>848</v>
      </c>
      <c r="AK95" s="391" t="s">
        <v>848</v>
      </c>
      <c r="AL95" s="391" t="s">
        <v>848</v>
      </c>
      <c r="AM95" s="391" t="s">
        <v>848</v>
      </c>
      <c r="AN95" s="391" t="s">
        <v>848</v>
      </c>
      <c r="AO95" s="391"/>
      <c r="AP95" s="319"/>
      <c r="AQ95" s="319"/>
      <c r="AR95" s="319"/>
    </row>
    <row r="96" spans="1:44" ht="15.75" customHeight="1">
      <c r="A96" s="390" t="s">
        <v>848</v>
      </c>
      <c r="B96" s="390"/>
      <c r="C96" s="390" t="s">
        <v>848</v>
      </c>
      <c r="D96" s="38"/>
      <c r="E96" s="391"/>
      <c r="F96" s="391"/>
      <c r="G96" s="391"/>
      <c r="H96" s="391"/>
      <c r="I96" s="391"/>
      <c r="J96" s="391"/>
      <c r="K96" s="38"/>
      <c r="L96" s="391"/>
      <c r="M96" s="391"/>
      <c r="N96" s="391"/>
      <c r="O96" s="391"/>
      <c r="P96" s="391"/>
      <c r="Q96" s="391"/>
      <c r="R96" s="38"/>
      <c r="S96" s="391"/>
      <c r="T96" s="391"/>
      <c r="U96" s="391"/>
      <c r="V96" s="391"/>
      <c r="W96" s="391"/>
      <c r="X96" s="391"/>
      <c r="Y96" s="392"/>
      <c r="Z96" s="391"/>
      <c r="AA96" s="391"/>
      <c r="AB96" s="391"/>
      <c r="AC96" s="391"/>
      <c r="AD96" s="391"/>
      <c r="AE96" s="391"/>
      <c r="AF96" s="38"/>
      <c r="AG96" s="391"/>
      <c r="AH96" s="391"/>
      <c r="AI96" s="391" t="s">
        <v>848</v>
      </c>
      <c r="AJ96" s="391" t="s">
        <v>848</v>
      </c>
      <c r="AK96" s="391" t="s">
        <v>848</v>
      </c>
      <c r="AL96" s="391" t="s">
        <v>848</v>
      </c>
      <c r="AM96" s="391" t="s">
        <v>848</v>
      </c>
      <c r="AN96" s="391" t="s">
        <v>848</v>
      </c>
      <c r="AO96" s="391"/>
      <c r="AP96" s="319"/>
      <c r="AQ96" s="319"/>
      <c r="AR96" s="319"/>
    </row>
    <row r="97" spans="1:44" ht="15.75" customHeight="1">
      <c r="A97" s="390" t="s">
        <v>848</v>
      </c>
      <c r="B97" s="390"/>
      <c r="C97" s="390" t="s">
        <v>848</v>
      </c>
      <c r="D97" s="38"/>
      <c r="E97" s="391"/>
      <c r="F97" s="391"/>
      <c r="G97" s="391"/>
      <c r="H97" s="391"/>
      <c r="I97" s="391"/>
      <c r="J97" s="391"/>
      <c r="K97" s="38"/>
      <c r="L97" s="391"/>
      <c r="M97" s="391"/>
      <c r="N97" s="391"/>
      <c r="O97" s="391"/>
      <c r="P97" s="391"/>
      <c r="Q97" s="391"/>
      <c r="R97" s="38"/>
      <c r="S97" s="391"/>
      <c r="T97" s="391"/>
      <c r="U97" s="391"/>
      <c r="V97" s="391"/>
      <c r="W97" s="391"/>
      <c r="X97" s="391"/>
      <c r="Y97" s="392"/>
      <c r="Z97" s="391"/>
      <c r="AA97" s="391"/>
      <c r="AB97" s="391"/>
      <c r="AC97" s="391"/>
      <c r="AD97" s="391"/>
      <c r="AE97" s="391"/>
      <c r="AF97" s="38"/>
      <c r="AG97" s="391"/>
      <c r="AH97" s="391"/>
      <c r="AI97" s="391" t="s">
        <v>848</v>
      </c>
      <c r="AJ97" s="391" t="s">
        <v>848</v>
      </c>
      <c r="AK97" s="391" t="s">
        <v>848</v>
      </c>
      <c r="AL97" s="391" t="s">
        <v>848</v>
      </c>
      <c r="AM97" s="391" t="s">
        <v>848</v>
      </c>
      <c r="AN97" s="391" t="s">
        <v>848</v>
      </c>
      <c r="AO97" s="391"/>
      <c r="AP97" s="319"/>
      <c r="AQ97" s="319"/>
      <c r="AR97" s="319"/>
    </row>
    <row r="98" spans="1:44" ht="15.75" customHeight="1">
      <c r="A98" s="390" t="s">
        <v>848</v>
      </c>
      <c r="B98" s="390"/>
      <c r="C98" s="390" t="s">
        <v>848</v>
      </c>
      <c r="D98" s="38"/>
      <c r="E98" s="391"/>
      <c r="F98" s="391"/>
      <c r="G98" s="391"/>
      <c r="H98" s="391"/>
      <c r="I98" s="391"/>
      <c r="J98" s="391"/>
      <c r="K98" s="38"/>
      <c r="L98" s="391"/>
      <c r="M98" s="391"/>
      <c r="N98" s="391"/>
      <c r="O98" s="391"/>
      <c r="P98" s="391"/>
      <c r="Q98" s="391"/>
      <c r="R98" s="38"/>
      <c r="S98" s="391"/>
      <c r="T98" s="391"/>
      <c r="U98" s="391"/>
      <c r="V98" s="391"/>
      <c r="W98" s="391"/>
      <c r="X98" s="391"/>
      <c r="Y98" s="392"/>
      <c r="Z98" s="391"/>
      <c r="AA98" s="391"/>
      <c r="AB98" s="391"/>
      <c r="AC98" s="391"/>
      <c r="AD98" s="391"/>
      <c r="AE98" s="391"/>
      <c r="AF98" s="38"/>
      <c r="AG98" s="391"/>
      <c r="AH98" s="391"/>
      <c r="AI98" s="391" t="s">
        <v>848</v>
      </c>
      <c r="AJ98" s="391" t="s">
        <v>848</v>
      </c>
      <c r="AK98" s="391" t="s">
        <v>848</v>
      </c>
      <c r="AL98" s="391" t="s">
        <v>848</v>
      </c>
      <c r="AM98" s="391" t="s">
        <v>848</v>
      </c>
      <c r="AN98" s="391" t="s">
        <v>848</v>
      </c>
      <c r="AO98" s="391"/>
      <c r="AP98" s="319"/>
      <c r="AQ98" s="319"/>
      <c r="AR98" s="319"/>
    </row>
    <row r="99" spans="1:44" ht="15.75" customHeight="1">
      <c r="A99" s="319" t="s">
        <v>848</v>
      </c>
      <c r="B99" s="319" t="s">
        <v>848</v>
      </c>
      <c r="C99" s="319" t="s">
        <v>848</v>
      </c>
      <c r="D99" s="38" t="s">
        <v>848</v>
      </c>
      <c r="E99" s="391" t="s">
        <v>848</v>
      </c>
      <c r="F99" s="391" t="s">
        <v>848</v>
      </c>
      <c r="G99" s="391" t="s">
        <v>848</v>
      </c>
      <c r="H99" s="391" t="s">
        <v>848</v>
      </c>
      <c r="I99" s="391" t="s">
        <v>848</v>
      </c>
      <c r="J99" s="391" t="s">
        <v>848</v>
      </c>
      <c r="K99" s="38" t="s">
        <v>848</v>
      </c>
      <c r="L99" s="391" t="s">
        <v>848</v>
      </c>
      <c r="M99" s="391" t="s">
        <v>848</v>
      </c>
      <c r="N99" s="391" t="s">
        <v>848</v>
      </c>
      <c r="O99" s="391" t="s">
        <v>848</v>
      </c>
      <c r="P99" s="391" t="s">
        <v>848</v>
      </c>
      <c r="Q99" s="391" t="s">
        <v>848</v>
      </c>
      <c r="R99" s="38" t="s">
        <v>848</v>
      </c>
      <c r="S99" s="391" t="s">
        <v>848</v>
      </c>
      <c r="T99" s="391" t="s">
        <v>848</v>
      </c>
      <c r="U99" s="391" t="s">
        <v>848</v>
      </c>
      <c r="V99" s="391" t="s">
        <v>848</v>
      </c>
      <c r="W99" s="391" t="s">
        <v>848</v>
      </c>
      <c r="X99" s="391" t="s">
        <v>848</v>
      </c>
      <c r="Y99" s="392" t="s">
        <v>848</v>
      </c>
      <c r="Z99" s="391" t="s">
        <v>848</v>
      </c>
      <c r="AA99" s="391" t="s">
        <v>848</v>
      </c>
      <c r="AB99" s="391" t="s">
        <v>848</v>
      </c>
      <c r="AC99" s="391" t="s">
        <v>848</v>
      </c>
      <c r="AD99" s="391" t="s">
        <v>848</v>
      </c>
      <c r="AE99" s="391" t="s">
        <v>848</v>
      </c>
      <c r="AF99" s="38" t="s">
        <v>848</v>
      </c>
      <c r="AG99" s="391" t="s">
        <v>848</v>
      </c>
      <c r="AH99" s="391"/>
      <c r="AI99" s="391" t="s">
        <v>848</v>
      </c>
      <c r="AJ99" s="391" t="s">
        <v>848</v>
      </c>
      <c r="AK99" s="391" t="s">
        <v>848</v>
      </c>
      <c r="AL99" s="391" t="s">
        <v>848</v>
      </c>
      <c r="AM99" s="391" t="s">
        <v>848</v>
      </c>
      <c r="AN99" s="391" t="s">
        <v>848</v>
      </c>
      <c r="AO99" s="391"/>
      <c r="AP99" s="319"/>
      <c r="AQ99" s="319"/>
      <c r="AR99" s="319"/>
    </row>
    <row r="100" spans="1:44" ht="15.75" customHeight="1">
      <c r="A100" s="319" t="s">
        <v>848</v>
      </c>
      <c r="B100" s="319" t="s">
        <v>848</v>
      </c>
      <c r="C100" s="319" t="s">
        <v>848</v>
      </c>
      <c r="D100" s="38" t="s">
        <v>848</v>
      </c>
      <c r="E100" s="391" t="s">
        <v>848</v>
      </c>
      <c r="F100" s="391" t="s">
        <v>848</v>
      </c>
      <c r="G100" s="391" t="s">
        <v>848</v>
      </c>
      <c r="H100" s="391" t="s">
        <v>848</v>
      </c>
      <c r="I100" s="391" t="s">
        <v>848</v>
      </c>
      <c r="J100" s="391" t="s">
        <v>848</v>
      </c>
      <c r="K100" s="38" t="s">
        <v>848</v>
      </c>
      <c r="L100" s="391" t="s">
        <v>848</v>
      </c>
      <c r="M100" s="391" t="s">
        <v>848</v>
      </c>
      <c r="N100" s="391" t="s">
        <v>848</v>
      </c>
      <c r="O100" s="391" t="s">
        <v>848</v>
      </c>
      <c r="P100" s="391" t="s">
        <v>848</v>
      </c>
      <c r="Q100" s="391" t="s">
        <v>848</v>
      </c>
      <c r="R100" s="38" t="s">
        <v>848</v>
      </c>
      <c r="S100" s="391" t="s">
        <v>848</v>
      </c>
      <c r="T100" s="391" t="s">
        <v>848</v>
      </c>
      <c r="U100" s="391" t="s">
        <v>848</v>
      </c>
      <c r="V100" s="391" t="s">
        <v>848</v>
      </c>
      <c r="W100" s="391" t="s">
        <v>848</v>
      </c>
      <c r="X100" s="391" t="s">
        <v>848</v>
      </c>
      <c r="Y100" s="392" t="s">
        <v>848</v>
      </c>
      <c r="Z100" s="391" t="s">
        <v>848</v>
      </c>
      <c r="AA100" s="391" t="s">
        <v>848</v>
      </c>
      <c r="AB100" s="391" t="s">
        <v>848</v>
      </c>
      <c r="AC100" s="391" t="s">
        <v>848</v>
      </c>
      <c r="AD100" s="391" t="s">
        <v>848</v>
      </c>
      <c r="AE100" s="391" t="s">
        <v>848</v>
      </c>
      <c r="AF100" s="38" t="s">
        <v>848</v>
      </c>
      <c r="AG100" s="391" t="s">
        <v>848</v>
      </c>
      <c r="AH100" s="391"/>
      <c r="AI100" s="391" t="s">
        <v>848</v>
      </c>
      <c r="AJ100" s="391" t="s">
        <v>848</v>
      </c>
      <c r="AK100" s="391" t="s">
        <v>848</v>
      </c>
      <c r="AL100" s="391" t="s">
        <v>848</v>
      </c>
      <c r="AM100" s="391" t="s">
        <v>848</v>
      </c>
      <c r="AN100" s="391" t="s">
        <v>848</v>
      </c>
      <c r="AO100" s="391"/>
      <c r="AP100" s="319"/>
      <c r="AQ100" s="319"/>
      <c r="AR100" s="319"/>
    </row>
    <row r="101" spans="1:44" ht="15.75" customHeight="1">
      <c r="A101" s="319" t="s">
        <v>848</v>
      </c>
      <c r="B101" s="319" t="s">
        <v>848</v>
      </c>
      <c r="C101" s="319" t="s">
        <v>848</v>
      </c>
      <c r="D101" s="38" t="s">
        <v>848</v>
      </c>
      <c r="E101" s="391" t="s">
        <v>848</v>
      </c>
      <c r="F101" s="391" t="s">
        <v>848</v>
      </c>
      <c r="G101" s="391" t="s">
        <v>848</v>
      </c>
      <c r="H101" s="391" t="s">
        <v>848</v>
      </c>
      <c r="I101" s="391" t="s">
        <v>848</v>
      </c>
      <c r="J101" s="391" t="s">
        <v>848</v>
      </c>
      <c r="K101" s="38" t="s">
        <v>848</v>
      </c>
      <c r="L101" s="391" t="s">
        <v>848</v>
      </c>
      <c r="M101" s="391" t="s">
        <v>848</v>
      </c>
      <c r="N101" s="391" t="s">
        <v>848</v>
      </c>
      <c r="O101" s="391" t="s">
        <v>848</v>
      </c>
      <c r="P101" s="391" t="s">
        <v>848</v>
      </c>
      <c r="Q101" s="391" t="s">
        <v>848</v>
      </c>
      <c r="R101" s="38" t="s">
        <v>848</v>
      </c>
      <c r="S101" s="391" t="s">
        <v>848</v>
      </c>
      <c r="T101" s="391" t="s">
        <v>848</v>
      </c>
      <c r="U101" s="391" t="s">
        <v>848</v>
      </c>
      <c r="V101" s="391" t="s">
        <v>848</v>
      </c>
      <c r="W101" s="391" t="s">
        <v>848</v>
      </c>
      <c r="X101" s="391" t="s">
        <v>848</v>
      </c>
      <c r="Y101" s="392" t="s">
        <v>848</v>
      </c>
      <c r="Z101" s="391" t="s">
        <v>848</v>
      </c>
      <c r="AA101" s="391" t="s">
        <v>848</v>
      </c>
      <c r="AB101" s="391" t="s">
        <v>848</v>
      </c>
      <c r="AC101" s="391" t="s">
        <v>848</v>
      </c>
      <c r="AD101" s="391" t="s">
        <v>848</v>
      </c>
      <c r="AE101" s="391" t="s">
        <v>848</v>
      </c>
      <c r="AF101" s="38" t="s">
        <v>848</v>
      </c>
      <c r="AG101" s="391" t="s">
        <v>848</v>
      </c>
      <c r="AH101" s="391"/>
      <c r="AI101" s="391" t="s">
        <v>848</v>
      </c>
      <c r="AJ101" s="391" t="s">
        <v>848</v>
      </c>
      <c r="AK101" s="391" t="s">
        <v>848</v>
      </c>
      <c r="AL101" s="391" t="s">
        <v>848</v>
      </c>
      <c r="AM101" s="391" t="s">
        <v>848</v>
      </c>
      <c r="AN101" s="391" t="s">
        <v>848</v>
      </c>
      <c r="AO101" s="391"/>
      <c r="AP101" s="319"/>
      <c r="AQ101" s="319"/>
      <c r="AR101" s="319"/>
    </row>
    <row r="102" spans="1:44" ht="15.75" customHeight="1">
      <c r="A102" s="319" t="s">
        <v>848</v>
      </c>
      <c r="B102" s="319" t="s">
        <v>848</v>
      </c>
      <c r="C102" s="319" t="s">
        <v>848</v>
      </c>
      <c r="D102" s="38" t="s">
        <v>848</v>
      </c>
      <c r="E102" s="391" t="s">
        <v>848</v>
      </c>
      <c r="F102" s="391" t="s">
        <v>848</v>
      </c>
      <c r="G102" s="391" t="s">
        <v>848</v>
      </c>
      <c r="H102" s="391" t="s">
        <v>848</v>
      </c>
      <c r="I102" s="391" t="s">
        <v>848</v>
      </c>
      <c r="J102" s="391" t="s">
        <v>848</v>
      </c>
      <c r="K102" s="38" t="s">
        <v>848</v>
      </c>
      <c r="L102" s="391" t="s">
        <v>848</v>
      </c>
      <c r="M102" s="391" t="s">
        <v>848</v>
      </c>
      <c r="N102" s="391" t="s">
        <v>848</v>
      </c>
      <c r="O102" s="391" t="s">
        <v>848</v>
      </c>
      <c r="P102" s="391" t="s">
        <v>848</v>
      </c>
      <c r="Q102" s="391" t="s">
        <v>848</v>
      </c>
      <c r="R102" s="38" t="s">
        <v>848</v>
      </c>
      <c r="S102" s="391" t="s">
        <v>848</v>
      </c>
      <c r="T102" s="391" t="s">
        <v>848</v>
      </c>
      <c r="U102" s="391" t="s">
        <v>848</v>
      </c>
      <c r="V102" s="391" t="s">
        <v>848</v>
      </c>
      <c r="W102" s="391" t="s">
        <v>848</v>
      </c>
      <c r="X102" s="391" t="s">
        <v>848</v>
      </c>
      <c r="Y102" s="392" t="s">
        <v>848</v>
      </c>
      <c r="Z102" s="391" t="s">
        <v>848</v>
      </c>
      <c r="AA102" s="391" t="s">
        <v>848</v>
      </c>
      <c r="AB102" s="391" t="s">
        <v>848</v>
      </c>
      <c r="AC102" s="391" t="s">
        <v>848</v>
      </c>
      <c r="AD102" s="391" t="s">
        <v>848</v>
      </c>
      <c r="AE102" s="391" t="s">
        <v>848</v>
      </c>
      <c r="AF102" s="38" t="s">
        <v>848</v>
      </c>
      <c r="AG102" s="391" t="s">
        <v>848</v>
      </c>
      <c r="AH102" s="391"/>
      <c r="AI102" s="391" t="s">
        <v>848</v>
      </c>
      <c r="AJ102" s="391" t="s">
        <v>848</v>
      </c>
      <c r="AK102" s="391" t="s">
        <v>848</v>
      </c>
      <c r="AL102" s="391" t="s">
        <v>848</v>
      </c>
      <c r="AM102" s="391" t="s">
        <v>848</v>
      </c>
      <c r="AN102" s="391" t="s">
        <v>848</v>
      </c>
      <c r="AO102" s="391"/>
      <c r="AP102" s="319"/>
      <c r="AQ102" s="319"/>
      <c r="AR102" s="319"/>
    </row>
    <row r="103" spans="1:44" ht="15.75" customHeight="1">
      <c r="A103" s="319" t="s">
        <v>848</v>
      </c>
      <c r="B103" s="319" t="s">
        <v>848</v>
      </c>
      <c r="C103" s="319" t="s">
        <v>848</v>
      </c>
      <c r="D103" s="38" t="s">
        <v>848</v>
      </c>
      <c r="E103" s="391" t="s">
        <v>848</v>
      </c>
      <c r="F103" s="391" t="s">
        <v>848</v>
      </c>
      <c r="G103" s="391" t="s">
        <v>848</v>
      </c>
      <c r="H103" s="391" t="s">
        <v>848</v>
      </c>
      <c r="I103" s="391" t="s">
        <v>848</v>
      </c>
      <c r="J103" s="391" t="s">
        <v>848</v>
      </c>
      <c r="K103" s="38" t="s">
        <v>848</v>
      </c>
      <c r="L103" s="391" t="s">
        <v>848</v>
      </c>
      <c r="M103" s="391" t="s">
        <v>848</v>
      </c>
      <c r="N103" s="391" t="s">
        <v>848</v>
      </c>
      <c r="O103" s="391" t="s">
        <v>848</v>
      </c>
      <c r="P103" s="391" t="s">
        <v>848</v>
      </c>
      <c r="Q103" s="391" t="s">
        <v>848</v>
      </c>
      <c r="R103" s="38" t="s">
        <v>848</v>
      </c>
      <c r="S103" s="391" t="s">
        <v>848</v>
      </c>
      <c r="T103" s="391" t="s">
        <v>848</v>
      </c>
      <c r="U103" s="391" t="s">
        <v>848</v>
      </c>
      <c r="V103" s="391" t="s">
        <v>848</v>
      </c>
      <c r="W103" s="391" t="s">
        <v>848</v>
      </c>
      <c r="X103" s="391" t="s">
        <v>848</v>
      </c>
      <c r="Y103" s="392" t="s">
        <v>848</v>
      </c>
      <c r="Z103" s="391" t="s">
        <v>848</v>
      </c>
      <c r="AA103" s="391" t="s">
        <v>848</v>
      </c>
      <c r="AB103" s="391" t="s">
        <v>848</v>
      </c>
      <c r="AC103" s="391" t="s">
        <v>848</v>
      </c>
      <c r="AD103" s="391" t="s">
        <v>848</v>
      </c>
      <c r="AE103" s="391" t="s">
        <v>848</v>
      </c>
      <c r="AF103" s="38" t="s">
        <v>848</v>
      </c>
      <c r="AG103" s="391" t="s">
        <v>848</v>
      </c>
      <c r="AH103" s="391"/>
      <c r="AI103" s="391" t="s">
        <v>848</v>
      </c>
      <c r="AJ103" s="391" t="s">
        <v>848</v>
      </c>
      <c r="AK103" s="391" t="s">
        <v>848</v>
      </c>
      <c r="AL103" s="391" t="s">
        <v>848</v>
      </c>
      <c r="AM103" s="391" t="s">
        <v>848</v>
      </c>
      <c r="AN103" s="391" t="s">
        <v>848</v>
      </c>
      <c r="AO103" s="391"/>
      <c r="AP103" s="319"/>
      <c r="AQ103" s="319"/>
      <c r="AR103" s="319"/>
    </row>
    <row r="104" spans="1:44" ht="15.75" customHeight="1">
      <c r="A104" s="319" t="s">
        <v>848</v>
      </c>
      <c r="B104" s="319" t="s">
        <v>848</v>
      </c>
      <c r="C104" s="319" t="s">
        <v>848</v>
      </c>
      <c r="D104" s="38" t="s">
        <v>848</v>
      </c>
      <c r="E104" s="391" t="s">
        <v>848</v>
      </c>
      <c r="F104" s="391" t="s">
        <v>848</v>
      </c>
      <c r="G104" s="391" t="s">
        <v>848</v>
      </c>
      <c r="H104" s="391" t="s">
        <v>848</v>
      </c>
      <c r="I104" s="391" t="s">
        <v>848</v>
      </c>
      <c r="J104" s="391" t="s">
        <v>848</v>
      </c>
      <c r="K104" s="38" t="s">
        <v>848</v>
      </c>
      <c r="L104" s="391" t="s">
        <v>848</v>
      </c>
      <c r="M104" s="391" t="s">
        <v>848</v>
      </c>
      <c r="N104" s="391" t="s">
        <v>848</v>
      </c>
      <c r="O104" s="391" t="s">
        <v>848</v>
      </c>
      <c r="P104" s="391" t="s">
        <v>848</v>
      </c>
      <c r="Q104" s="391" t="s">
        <v>848</v>
      </c>
      <c r="R104" s="38" t="s">
        <v>848</v>
      </c>
      <c r="S104" s="391" t="s">
        <v>848</v>
      </c>
      <c r="T104" s="391" t="s">
        <v>848</v>
      </c>
      <c r="U104" s="391" t="s">
        <v>848</v>
      </c>
      <c r="V104" s="391" t="s">
        <v>848</v>
      </c>
      <c r="W104" s="391" t="s">
        <v>848</v>
      </c>
      <c r="X104" s="391" t="s">
        <v>848</v>
      </c>
      <c r="Y104" s="392" t="s">
        <v>848</v>
      </c>
      <c r="Z104" s="391" t="s">
        <v>848</v>
      </c>
      <c r="AA104" s="391" t="s">
        <v>848</v>
      </c>
      <c r="AB104" s="391" t="s">
        <v>848</v>
      </c>
      <c r="AC104" s="391" t="s">
        <v>848</v>
      </c>
      <c r="AD104" s="391" t="s">
        <v>848</v>
      </c>
      <c r="AE104" s="391" t="s">
        <v>848</v>
      </c>
      <c r="AF104" s="38" t="s">
        <v>848</v>
      </c>
      <c r="AG104" s="391" t="s">
        <v>848</v>
      </c>
      <c r="AH104" s="391"/>
      <c r="AI104" s="391" t="s">
        <v>848</v>
      </c>
      <c r="AJ104" s="391" t="s">
        <v>848</v>
      </c>
      <c r="AK104" s="391" t="s">
        <v>848</v>
      </c>
      <c r="AL104" s="391" t="s">
        <v>848</v>
      </c>
      <c r="AM104" s="391" t="s">
        <v>848</v>
      </c>
      <c r="AN104" s="391" t="s">
        <v>848</v>
      </c>
      <c r="AO104" s="391"/>
      <c r="AP104" s="319"/>
      <c r="AQ104" s="319"/>
      <c r="AR104" s="319"/>
    </row>
    <row r="105" spans="1:44" ht="15.75" customHeight="1">
      <c r="A105" s="319" t="s">
        <v>848</v>
      </c>
      <c r="B105" s="319" t="s">
        <v>848</v>
      </c>
      <c r="C105" s="319" t="s">
        <v>848</v>
      </c>
      <c r="D105" s="38" t="s">
        <v>848</v>
      </c>
      <c r="E105" s="391" t="s">
        <v>848</v>
      </c>
      <c r="F105" s="391" t="s">
        <v>848</v>
      </c>
      <c r="G105" s="391" t="s">
        <v>848</v>
      </c>
      <c r="H105" s="391" t="s">
        <v>848</v>
      </c>
      <c r="I105" s="391" t="s">
        <v>848</v>
      </c>
      <c r="J105" s="391" t="s">
        <v>848</v>
      </c>
      <c r="K105" s="38" t="s">
        <v>848</v>
      </c>
      <c r="L105" s="391" t="s">
        <v>848</v>
      </c>
      <c r="M105" s="391" t="s">
        <v>848</v>
      </c>
      <c r="N105" s="391" t="s">
        <v>848</v>
      </c>
      <c r="O105" s="391" t="s">
        <v>848</v>
      </c>
      <c r="P105" s="391" t="s">
        <v>848</v>
      </c>
      <c r="Q105" s="391" t="s">
        <v>848</v>
      </c>
      <c r="R105" s="38" t="s">
        <v>848</v>
      </c>
      <c r="S105" s="391" t="s">
        <v>848</v>
      </c>
      <c r="T105" s="391" t="s">
        <v>848</v>
      </c>
      <c r="U105" s="391" t="s">
        <v>848</v>
      </c>
      <c r="V105" s="391" t="s">
        <v>848</v>
      </c>
      <c r="W105" s="391" t="s">
        <v>848</v>
      </c>
      <c r="X105" s="391" t="s">
        <v>848</v>
      </c>
      <c r="Y105" s="392" t="s">
        <v>848</v>
      </c>
      <c r="Z105" s="391" t="s">
        <v>848</v>
      </c>
      <c r="AA105" s="391" t="s">
        <v>848</v>
      </c>
      <c r="AB105" s="391" t="s">
        <v>848</v>
      </c>
      <c r="AC105" s="391" t="s">
        <v>848</v>
      </c>
      <c r="AD105" s="391" t="s">
        <v>848</v>
      </c>
      <c r="AE105" s="391" t="s">
        <v>848</v>
      </c>
      <c r="AF105" s="38" t="s">
        <v>848</v>
      </c>
      <c r="AG105" s="391" t="s">
        <v>848</v>
      </c>
      <c r="AH105" s="391"/>
      <c r="AI105" s="391" t="s">
        <v>848</v>
      </c>
      <c r="AJ105" s="391" t="s">
        <v>848</v>
      </c>
      <c r="AK105" s="391" t="s">
        <v>848</v>
      </c>
      <c r="AL105" s="391" t="s">
        <v>848</v>
      </c>
      <c r="AM105" s="391" t="s">
        <v>848</v>
      </c>
      <c r="AN105" s="391" t="s">
        <v>848</v>
      </c>
      <c r="AO105" s="391"/>
      <c r="AP105" s="319"/>
      <c r="AQ105" s="319"/>
      <c r="AR105" s="319"/>
    </row>
    <row r="106" spans="1:44" ht="15.75" customHeight="1">
      <c r="A106" s="319" t="s">
        <v>848</v>
      </c>
      <c r="B106" s="319" t="s">
        <v>848</v>
      </c>
      <c r="C106" s="319" t="s">
        <v>848</v>
      </c>
      <c r="D106" s="38" t="s">
        <v>848</v>
      </c>
      <c r="E106" s="391" t="s">
        <v>848</v>
      </c>
      <c r="F106" s="391" t="s">
        <v>848</v>
      </c>
      <c r="G106" s="391" t="s">
        <v>848</v>
      </c>
      <c r="H106" s="391" t="s">
        <v>848</v>
      </c>
      <c r="I106" s="391" t="s">
        <v>848</v>
      </c>
      <c r="J106" s="391" t="s">
        <v>848</v>
      </c>
      <c r="K106" s="38" t="s">
        <v>848</v>
      </c>
      <c r="L106" s="391" t="s">
        <v>848</v>
      </c>
      <c r="M106" s="391" t="s">
        <v>848</v>
      </c>
      <c r="N106" s="391" t="s">
        <v>848</v>
      </c>
      <c r="O106" s="391" t="s">
        <v>848</v>
      </c>
      <c r="P106" s="391" t="s">
        <v>848</v>
      </c>
      <c r="Q106" s="391" t="s">
        <v>848</v>
      </c>
      <c r="R106" s="38" t="s">
        <v>848</v>
      </c>
      <c r="S106" s="391" t="s">
        <v>848</v>
      </c>
      <c r="T106" s="391" t="s">
        <v>848</v>
      </c>
      <c r="U106" s="391" t="s">
        <v>848</v>
      </c>
      <c r="V106" s="391" t="s">
        <v>848</v>
      </c>
      <c r="W106" s="391" t="s">
        <v>848</v>
      </c>
      <c r="X106" s="391" t="s">
        <v>848</v>
      </c>
      <c r="Y106" s="392" t="s">
        <v>848</v>
      </c>
      <c r="Z106" s="391" t="s">
        <v>848</v>
      </c>
      <c r="AA106" s="391" t="s">
        <v>848</v>
      </c>
      <c r="AB106" s="391" t="s">
        <v>848</v>
      </c>
      <c r="AC106" s="391" t="s">
        <v>848</v>
      </c>
      <c r="AD106" s="391" t="s">
        <v>848</v>
      </c>
      <c r="AE106" s="391" t="s">
        <v>848</v>
      </c>
      <c r="AF106" s="38" t="s">
        <v>848</v>
      </c>
      <c r="AG106" s="391" t="s">
        <v>848</v>
      </c>
      <c r="AH106" s="391"/>
      <c r="AI106" s="391" t="s">
        <v>848</v>
      </c>
      <c r="AJ106" s="391" t="s">
        <v>848</v>
      </c>
      <c r="AK106" s="391" t="s">
        <v>848</v>
      </c>
      <c r="AL106" s="391" t="s">
        <v>848</v>
      </c>
      <c r="AM106" s="391" t="s">
        <v>848</v>
      </c>
      <c r="AN106" s="391" t="s">
        <v>848</v>
      </c>
      <c r="AO106" s="391"/>
      <c r="AP106" s="319"/>
      <c r="AQ106" s="319"/>
      <c r="AR106" s="319"/>
    </row>
    <row r="107" spans="1:44" ht="15.75" customHeight="1">
      <c r="A107" s="319" t="s">
        <v>848</v>
      </c>
      <c r="B107" s="319" t="s">
        <v>848</v>
      </c>
      <c r="C107" s="319" t="s">
        <v>848</v>
      </c>
      <c r="D107" s="38" t="s">
        <v>848</v>
      </c>
      <c r="E107" s="391" t="s">
        <v>848</v>
      </c>
      <c r="F107" s="391" t="s">
        <v>848</v>
      </c>
      <c r="G107" s="391" t="s">
        <v>848</v>
      </c>
      <c r="H107" s="391" t="s">
        <v>848</v>
      </c>
      <c r="I107" s="391" t="s">
        <v>848</v>
      </c>
      <c r="J107" s="391" t="s">
        <v>848</v>
      </c>
      <c r="K107" s="38" t="s">
        <v>848</v>
      </c>
      <c r="L107" s="391" t="s">
        <v>848</v>
      </c>
      <c r="M107" s="391" t="s">
        <v>848</v>
      </c>
      <c r="N107" s="391" t="s">
        <v>848</v>
      </c>
      <c r="O107" s="391" t="s">
        <v>848</v>
      </c>
      <c r="P107" s="391" t="s">
        <v>848</v>
      </c>
      <c r="Q107" s="391" t="s">
        <v>848</v>
      </c>
      <c r="R107" s="38" t="s">
        <v>848</v>
      </c>
      <c r="S107" s="391" t="s">
        <v>848</v>
      </c>
      <c r="T107" s="391" t="s">
        <v>848</v>
      </c>
      <c r="U107" s="391" t="s">
        <v>848</v>
      </c>
      <c r="V107" s="391" t="s">
        <v>848</v>
      </c>
      <c r="W107" s="391" t="s">
        <v>848</v>
      </c>
      <c r="X107" s="391" t="s">
        <v>848</v>
      </c>
      <c r="Y107" s="392" t="s">
        <v>848</v>
      </c>
      <c r="Z107" s="391" t="s">
        <v>848</v>
      </c>
      <c r="AA107" s="391" t="s">
        <v>848</v>
      </c>
      <c r="AB107" s="391" t="s">
        <v>848</v>
      </c>
      <c r="AC107" s="391" t="s">
        <v>848</v>
      </c>
      <c r="AD107" s="391" t="s">
        <v>848</v>
      </c>
      <c r="AE107" s="391" t="s">
        <v>848</v>
      </c>
      <c r="AF107" s="38" t="s">
        <v>848</v>
      </c>
      <c r="AG107" s="391" t="s">
        <v>848</v>
      </c>
      <c r="AH107" s="391"/>
      <c r="AI107" s="391" t="s">
        <v>848</v>
      </c>
      <c r="AJ107" s="391" t="s">
        <v>848</v>
      </c>
      <c r="AK107" s="391" t="s">
        <v>848</v>
      </c>
      <c r="AL107" s="391" t="s">
        <v>848</v>
      </c>
      <c r="AM107" s="391" t="s">
        <v>848</v>
      </c>
      <c r="AN107" s="391" t="s">
        <v>848</v>
      </c>
      <c r="AO107" s="391"/>
      <c r="AP107" s="319"/>
      <c r="AQ107" s="319"/>
      <c r="AR107" s="319"/>
    </row>
    <row r="108" spans="1:44" ht="15.75" customHeight="1">
      <c r="A108" s="319" t="s">
        <v>848</v>
      </c>
      <c r="B108" s="319" t="s">
        <v>848</v>
      </c>
      <c r="C108" s="319" t="s">
        <v>848</v>
      </c>
      <c r="D108" s="38" t="s">
        <v>848</v>
      </c>
      <c r="E108" s="391" t="s">
        <v>848</v>
      </c>
      <c r="F108" s="391" t="s">
        <v>848</v>
      </c>
      <c r="G108" s="391" t="s">
        <v>848</v>
      </c>
      <c r="H108" s="391" t="s">
        <v>848</v>
      </c>
      <c r="I108" s="391" t="s">
        <v>848</v>
      </c>
      <c r="J108" s="391" t="s">
        <v>848</v>
      </c>
      <c r="K108" s="38" t="s">
        <v>848</v>
      </c>
      <c r="L108" s="391" t="s">
        <v>848</v>
      </c>
      <c r="M108" s="391" t="s">
        <v>848</v>
      </c>
      <c r="N108" s="391" t="s">
        <v>848</v>
      </c>
      <c r="O108" s="391" t="s">
        <v>848</v>
      </c>
      <c r="P108" s="391" t="s">
        <v>848</v>
      </c>
      <c r="Q108" s="391" t="s">
        <v>848</v>
      </c>
      <c r="R108" s="38" t="s">
        <v>848</v>
      </c>
      <c r="S108" s="391" t="s">
        <v>848</v>
      </c>
      <c r="T108" s="391" t="s">
        <v>848</v>
      </c>
      <c r="U108" s="391" t="s">
        <v>848</v>
      </c>
      <c r="V108" s="391" t="s">
        <v>848</v>
      </c>
      <c r="W108" s="391" t="s">
        <v>848</v>
      </c>
      <c r="X108" s="391" t="s">
        <v>848</v>
      </c>
      <c r="Y108" s="392" t="s">
        <v>848</v>
      </c>
      <c r="Z108" s="391" t="s">
        <v>848</v>
      </c>
      <c r="AA108" s="391" t="s">
        <v>848</v>
      </c>
      <c r="AB108" s="391" t="s">
        <v>848</v>
      </c>
      <c r="AC108" s="391" t="s">
        <v>848</v>
      </c>
      <c r="AD108" s="391" t="s">
        <v>848</v>
      </c>
      <c r="AE108" s="391" t="s">
        <v>848</v>
      </c>
      <c r="AF108" s="38" t="s">
        <v>848</v>
      </c>
      <c r="AG108" s="391" t="s">
        <v>848</v>
      </c>
      <c r="AH108" s="391"/>
      <c r="AI108" s="391" t="s">
        <v>848</v>
      </c>
      <c r="AJ108" s="391" t="s">
        <v>848</v>
      </c>
      <c r="AK108" s="391" t="s">
        <v>848</v>
      </c>
      <c r="AL108" s="391" t="s">
        <v>848</v>
      </c>
      <c r="AM108" s="391" t="s">
        <v>848</v>
      </c>
      <c r="AN108" s="391" t="s">
        <v>848</v>
      </c>
      <c r="AO108" s="391"/>
      <c r="AP108" s="319"/>
      <c r="AQ108" s="319"/>
      <c r="AR108" s="319"/>
    </row>
    <row r="109" spans="1:44" ht="15.75" customHeight="1">
      <c r="A109" s="319" t="s">
        <v>848</v>
      </c>
      <c r="B109" s="319" t="s">
        <v>848</v>
      </c>
      <c r="C109" s="319" t="s">
        <v>848</v>
      </c>
      <c r="D109" s="38" t="s">
        <v>848</v>
      </c>
      <c r="E109" s="391" t="s">
        <v>848</v>
      </c>
      <c r="F109" s="391" t="s">
        <v>848</v>
      </c>
      <c r="G109" s="391" t="s">
        <v>848</v>
      </c>
      <c r="H109" s="391" t="s">
        <v>848</v>
      </c>
      <c r="I109" s="391" t="s">
        <v>848</v>
      </c>
      <c r="J109" s="391" t="s">
        <v>848</v>
      </c>
      <c r="K109" s="38" t="s">
        <v>848</v>
      </c>
      <c r="L109" s="391" t="s">
        <v>848</v>
      </c>
      <c r="M109" s="391" t="s">
        <v>848</v>
      </c>
      <c r="N109" s="391" t="s">
        <v>848</v>
      </c>
      <c r="O109" s="391" t="s">
        <v>848</v>
      </c>
      <c r="P109" s="391" t="s">
        <v>848</v>
      </c>
      <c r="Q109" s="391" t="s">
        <v>848</v>
      </c>
      <c r="R109" s="38" t="s">
        <v>848</v>
      </c>
      <c r="S109" s="391" t="s">
        <v>848</v>
      </c>
      <c r="T109" s="391" t="s">
        <v>848</v>
      </c>
      <c r="U109" s="391" t="s">
        <v>848</v>
      </c>
      <c r="V109" s="391" t="s">
        <v>848</v>
      </c>
      <c r="W109" s="391" t="s">
        <v>848</v>
      </c>
      <c r="X109" s="391" t="s">
        <v>848</v>
      </c>
      <c r="Y109" s="392" t="s">
        <v>848</v>
      </c>
      <c r="Z109" s="391" t="s">
        <v>848</v>
      </c>
      <c r="AA109" s="391" t="s">
        <v>848</v>
      </c>
      <c r="AB109" s="391" t="s">
        <v>848</v>
      </c>
      <c r="AC109" s="391" t="s">
        <v>848</v>
      </c>
      <c r="AD109" s="391" t="s">
        <v>848</v>
      </c>
      <c r="AE109" s="391" t="s">
        <v>848</v>
      </c>
      <c r="AF109" s="38" t="s">
        <v>848</v>
      </c>
      <c r="AG109" s="391" t="s">
        <v>848</v>
      </c>
      <c r="AH109" s="391"/>
      <c r="AI109" s="391" t="s">
        <v>848</v>
      </c>
      <c r="AJ109" s="391" t="s">
        <v>848</v>
      </c>
      <c r="AK109" s="391" t="s">
        <v>848</v>
      </c>
      <c r="AL109" s="391" t="s">
        <v>848</v>
      </c>
      <c r="AM109" s="391" t="s">
        <v>848</v>
      </c>
      <c r="AN109" s="391" t="s">
        <v>848</v>
      </c>
      <c r="AO109" s="391"/>
      <c r="AP109" s="319"/>
      <c r="AQ109" s="319"/>
      <c r="AR109" s="319"/>
    </row>
    <row r="110" spans="1:44" ht="15.75" customHeight="1">
      <c r="A110" s="319" t="s">
        <v>848</v>
      </c>
      <c r="B110" s="319" t="s">
        <v>848</v>
      </c>
      <c r="C110" s="319" t="s">
        <v>848</v>
      </c>
      <c r="D110" s="38" t="s">
        <v>848</v>
      </c>
      <c r="E110" s="391" t="s">
        <v>848</v>
      </c>
      <c r="F110" s="391" t="s">
        <v>848</v>
      </c>
      <c r="G110" s="391" t="s">
        <v>848</v>
      </c>
      <c r="H110" s="391" t="s">
        <v>848</v>
      </c>
      <c r="I110" s="391" t="s">
        <v>848</v>
      </c>
      <c r="J110" s="391" t="s">
        <v>848</v>
      </c>
      <c r="K110" s="38" t="s">
        <v>848</v>
      </c>
      <c r="L110" s="391" t="s">
        <v>848</v>
      </c>
      <c r="M110" s="391" t="s">
        <v>848</v>
      </c>
      <c r="N110" s="391" t="s">
        <v>848</v>
      </c>
      <c r="O110" s="391" t="s">
        <v>848</v>
      </c>
      <c r="P110" s="391" t="s">
        <v>848</v>
      </c>
      <c r="Q110" s="391" t="s">
        <v>848</v>
      </c>
      <c r="R110" s="38" t="s">
        <v>848</v>
      </c>
      <c r="S110" s="391" t="s">
        <v>848</v>
      </c>
      <c r="T110" s="391" t="s">
        <v>848</v>
      </c>
      <c r="U110" s="391" t="s">
        <v>848</v>
      </c>
      <c r="V110" s="391" t="s">
        <v>848</v>
      </c>
      <c r="W110" s="391" t="s">
        <v>848</v>
      </c>
      <c r="X110" s="391" t="s">
        <v>848</v>
      </c>
      <c r="Y110" s="392" t="s">
        <v>848</v>
      </c>
      <c r="Z110" s="391" t="s">
        <v>848</v>
      </c>
      <c r="AA110" s="391" t="s">
        <v>848</v>
      </c>
      <c r="AB110" s="391" t="s">
        <v>848</v>
      </c>
      <c r="AC110" s="391" t="s">
        <v>848</v>
      </c>
      <c r="AD110" s="391" t="s">
        <v>848</v>
      </c>
      <c r="AE110" s="391" t="s">
        <v>848</v>
      </c>
      <c r="AF110" s="38" t="s">
        <v>848</v>
      </c>
      <c r="AG110" s="391" t="s">
        <v>848</v>
      </c>
      <c r="AH110" s="391"/>
      <c r="AI110" s="391" t="s">
        <v>848</v>
      </c>
      <c r="AJ110" s="391" t="s">
        <v>848</v>
      </c>
      <c r="AK110" s="391" t="s">
        <v>848</v>
      </c>
      <c r="AL110" s="391" t="s">
        <v>848</v>
      </c>
      <c r="AM110" s="391" t="s">
        <v>848</v>
      </c>
      <c r="AN110" s="391" t="s">
        <v>848</v>
      </c>
      <c r="AO110" s="391"/>
      <c r="AP110" s="319"/>
      <c r="AQ110" s="319"/>
      <c r="AR110" s="319"/>
    </row>
    <row r="111" spans="1:44" ht="15.75" customHeight="1">
      <c r="A111" s="319" t="s">
        <v>848</v>
      </c>
      <c r="B111" s="319" t="s">
        <v>848</v>
      </c>
      <c r="C111" s="319" t="s">
        <v>848</v>
      </c>
      <c r="D111" s="38" t="s">
        <v>848</v>
      </c>
      <c r="E111" s="391" t="s">
        <v>848</v>
      </c>
      <c r="F111" s="391" t="s">
        <v>848</v>
      </c>
      <c r="G111" s="391" t="s">
        <v>848</v>
      </c>
      <c r="H111" s="391" t="s">
        <v>848</v>
      </c>
      <c r="I111" s="391" t="s">
        <v>848</v>
      </c>
      <c r="J111" s="391" t="s">
        <v>848</v>
      </c>
      <c r="K111" s="38" t="s">
        <v>848</v>
      </c>
      <c r="L111" s="391" t="s">
        <v>848</v>
      </c>
      <c r="M111" s="391" t="s">
        <v>848</v>
      </c>
      <c r="N111" s="391" t="s">
        <v>848</v>
      </c>
      <c r="O111" s="391" t="s">
        <v>848</v>
      </c>
      <c r="P111" s="391" t="s">
        <v>848</v>
      </c>
      <c r="Q111" s="391" t="s">
        <v>848</v>
      </c>
      <c r="R111" s="38" t="s">
        <v>848</v>
      </c>
      <c r="S111" s="391" t="s">
        <v>848</v>
      </c>
      <c r="T111" s="391" t="s">
        <v>848</v>
      </c>
      <c r="U111" s="391" t="s">
        <v>848</v>
      </c>
      <c r="V111" s="391" t="s">
        <v>848</v>
      </c>
      <c r="W111" s="391" t="s">
        <v>848</v>
      </c>
      <c r="X111" s="391" t="s">
        <v>848</v>
      </c>
      <c r="Y111" s="392" t="s">
        <v>848</v>
      </c>
      <c r="Z111" s="391" t="s">
        <v>848</v>
      </c>
      <c r="AA111" s="391" t="s">
        <v>848</v>
      </c>
      <c r="AB111" s="391" t="s">
        <v>848</v>
      </c>
      <c r="AC111" s="391" t="s">
        <v>848</v>
      </c>
      <c r="AD111" s="391" t="s">
        <v>848</v>
      </c>
      <c r="AE111" s="391" t="s">
        <v>848</v>
      </c>
      <c r="AF111" s="38" t="s">
        <v>848</v>
      </c>
      <c r="AG111" s="391" t="s">
        <v>848</v>
      </c>
      <c r="AH111" s="391"/>
      <c r="AI111" s="391" t="s">
        <v>848</v>
      </c>
      <c r="AJ111" s="391" t="s">
        <v>848</v>
      </c>
      <c r="AK111" s="391" t="s">
        <v>848</v>
      </c>
      <c r="AL111" s="391" t="s">
        <v>848</v>
      </c>
      <c r="AM111" s="391" t="s">
        <v>848</v>
      </c>
      <c r="AN111" s="391" t="s">
        <v>848</v>
      </c>
      <c r="AO111" s="391"/>
      <c r="AP111" s="319"/>
      <c r="AQ111" s="319"/>
      <c r="AR111" s="319"/>
    </row>
    <row r="112" spans="1:44" ht="15.75" customHeight="1">
      <c r="A112" s="319" t="s">
        <v>848</v>
      </c>
      <c r="B112" s="319" t="s">
        <v>848</v>
      </c>
      <c r="C112" s="319" t="s">
        <v>848</v>
      </c>
      <c r="D112" s="38" t="s">
        <v>848</v>
      </c>
      <c r="E112" s="391" t="s">
        <v>848</v>
      </c>
      <c r="F112" s="391" t="s">
        <v>848</v>
      </c>
      <c r="G112" s="391" t="s">
        <v>848</v>
      </c>
      <c r="H112" s="391" t="s">
        <v>848</v>
      </c>
      <c r="I112" s="391" t="s">
        <v>848</v>
      </c>
      <c r="J112" s="391" t="s">
        <v>848</v>
      </c>
      <c r="K112" s="38" t="s">
        <v>848</v>
      </c>
      <c r="L112" s="391" t="s">
        <v>848</v>
      </c>
      <c r="M112" s="391" t="s">
        <v>848</v>
      </c>
      <c r="N112" s="391" t="s">
        <v>848</v>
      </c>
      <c r="O112" s="391" t="s">
        <v>848</v>
      </c>
      <c r="P112" s="391" t="s">
        <v>848</v>
      </c>
      <c r="Q112" s="391" t="s">
        <v>848</v>
      </c>
      <c r="R112" s="38" t="s">
        <v>848</v>
      </c>
      <c r="S112" s="391" t="s">
        <v>848</v>
      </c>
      <c r="T112" s="391" t="s">
        <v>848</v>
      </c>
      <c r="U112" s="391" t="s">
        <v>848</v>
      </c>
      <c r="V112" s="391" t="s">
        <v>848</v>
      </c>
      <c r="W112" s="391" t="s">
        <v>848</v>
      </c>
      <c r="X112" s="391" t="s">
        <v>848</v>
      </c>
      <c r="Y112" s="392" t="s">
        <v>848</v>
      </c>
      <c r="Z112" s="391" t="s">
        <v>848</v>
      </c>
      <c r="AA112" s="391" t="s">
        <v>848</v>
      </c>
      <c r="AB112" s="391" t="s">
        <v>848</v>
      </c>
      <c r="AC112" s="391" t="s">
        <v>848</v>
      </c>
      <c r="AD112" s="391" t="s">
        <v>848</v>
      </c>
      <c r="AE112" s="391" t="s">
        <v>848</v>
      </c>
      <c r="AF112" s="38" t="s">
        <v>848</v>
      </c>
      <c r="AG112" s="391" t="s">
        <v>848</v>
      </c>
      <c r="AH112" s="391"/>
      <c r="AI112" s="391" t="s">
        <v>848</v>
      </c>
      <c r="AJ112" s="391" t="s">
        <v>848</v>
      </c>
      <c r="AK112" s="391" t="s">
        <v>848</v>
      </c>
      <c r="AL112" s="391" t="s">
        <v>848</v>
      </c>
      <c r="AM112" s="391" t="s">
        <v>848</v>
      </c>
      <c r="AN112" s="391" t="s">
        <v>848</v>
      </c>
      <c r="AO112" s="391"/>
      <c r="AP112" s="319"/>
      <c r="AQ112" s="319"/>
      <c r="AR112" s="319"/>
    </row>
    <row r="113" spans="1:44" ht="15.75" customHeight="1">
      <c r="A113" s="319" t="s">
        <v>848</v>
      </c>
      <c r="B113" s="319" t="s">
        <v>848</v>
      </c>
      <c r="C113" s="319" t="s">
        <v>848</v>
      </c>
      <c r="D113" s="38" t="s">
        <v>848</v>
      </c>
      <c r="E113" s="391" t="s">
        <v>848</v>
      </c>
      <c r="F113" s="391" t="s">
        <v>848</v>
      </c>
      <c r="G113" s="391" t="s">
        <v>848</v>
      </c>
      <c r="H113" s="391" t="s">
        <v>848</v>
      </c>
      <c r="I113" s="391" t="s">
        <v>848</v>
      </c>
      <c r="J113" s="391" t="s">
        <v>848</v>
      </c>
      <c r="K113" s="38" t="s">
        <v>848</v>
      </c>
      <c r="L113" s="391" t="s">
        <v>848</v>
      </c>
      <c r="M113" s="391" t="s">
        <v>848</v>
      </c>
      <c r="N113" s="391" t="s">
        <v>848</v>
      </c>
      <c r="O113" s="391" t="s">
        <v>848</v>
      </c>
      <c r="P113" s="391" t="s">
        <v>848</v>
      </c>
      <c r="Q113" s="391" t="s">
        <v>848</v>
      </c>
      <c r="R113" s="38" t="s">
        <v>848</v>
      </c>
      <c r="S113" s="391" t="s">
        <v>848</v>
      </c>
      <c r="T113" s="391" t="s">
        <v>848</v>
      </c>
      <c r="U113" s="391" t="s">
        <v>848</v>
      </c>
      <c r="V113" s="391" t="s">
        <v>848</v>
      </c>
      <c r="W113" s="391" t="s">
        <v>848</v>
      </c>
      <c r="X113" s="391" t="s">
        <v>848</v>
      </c>
      <c r="Y113" s="392" t="s">
        <v>848</v>
      </c>
      <c r="Z113" s="391" t="s">
        <v>848</v>
      </c>
      <c r="AA113" s="391" t="s">
        <v>848</v>
      </c>
      <c r="AB113" s="391" t="s">
        <v>848</v>
      </c>
      <c r="AC113" s="391" t="s">
        <v>848</v>
      </c>
      <c r="AD113" s="391" t="s">
        <v>848</v>
      </c>
      <c r="AE113" s="391" t="s">
        <v>848</v>
      </c>
      <c r="AF113" s="38" t="s">
        <v>848</v>
      </c>
      <c r="AG113" s="391" t="s">
        <v>848</v>
      </c>
      <c r="AH113" s="391"/>
      <c r="AI113" s="391" t="s">
        <v>848</v>
      </c>
      <c r="AJ113" s="391" t="s">
        <v>848</v>
      </c>
      <c r="AK113" s="391" t="s">
        <v>848</v>
      </c>
      <c r="AL113" s="391" t="s">
        <v>848</v>
      </c>
      <c r="AM113" s="391" t="s">
        <v>848</v>
      </c>
      <c r="AN113" s="391" t="s">
        <v>848</v>
      </c>
      <c r="AO113" s="391"/>
      <c r="AP113" s="319"/>
      <c r="AQ113" s="319"/>
      <c r="AR113" s="319"/>
    </row>
    <row r="114" spans="1:44" ht="15.75" customHeight="1">
      <c r="A114" s="319" t="s">
        <v>848</v>
      </c>
      <c r="B114" s="319" t="s">
        <v>848</v>
      </c>
      <c r="C114" s="319" t="s">
        <v>848</v>
      </c>
      <c r="D114" s="38" t="s">
        <v>848</v>
      </c>
      <c r="E114" s="391" t="s">
        <v>848</v>
      </c>
      <c r="F114" s="391" t="s">
        <v>848</v>
      </c>
      <c r="G114" s="391" t="s">
        <v>848</v>
      </c>
      <c r="H114" s="391" t="s">
        <v>848</v>
      </c>
      <c r="I114" s="391" t="s">
        <v>848</v>
      </c>
      <c r="J114" s="391" t="s">
        <v>848</v>
      </c>
      <c r="K114" s="38" t="s">
        <v>848</v>
      </c>
      <c r="L114" s="391" t="s">
        <v>848</v>
      </c>
      <c r="M114" s="391" t="s">
        <v>848</v>
      </c>
      <c r="N114" s="391" t="s">
        <v>848</v>
      </c>
      <c r="O114" s="391" t="s">
        <v>848</v>
      </c>
      <c r="P114" s="391" t="s">
        <v>848</v>
      </c>
      <c r="Q114" s="391" t="s">
        <v>848</v>
      </c>
      <c r="R114" s="38" t="s">
        <v>848</v>
      </c>
      <c r="S114" s="391" t="s">
        <v>848</v>
      </c>
      <c r="T114" s="391" t="s">
        <v>848</v>
      </c>
      <c r="U114" s="391" t="s">
        <v>848</v>
      </c>
      <c r="V114" s="391" t="s">
        <v>848</v>
      </c>
      <c r="W114" s="391" t="s">
        <v>848</v>
      </c>
      <c r="X114" s="391" t="s">
        <v>848</v>
      </c>
      <c r="Y114" s="392" t="s">
        <v>848</v>
      </c>
      <c r="Z114" s="391" t="s">
        <v>848</v>
      </c>
      <c r="AA114" s="391" t="s">
        <v>848</v>
      </c>
      <c r="AB114" s="391" t="s">
        <v>848</v>
      </c>
      <c r="AC114" s="391" t="s">
        <v>848</v>
      </c>
      <c r="AD114" s="391" t="s">
        <v>848</v>
      </c>
      <c r="AE114" s="391" t="s">
        <v>848</v>
      </c>
      <c r="AF114" s="38" t="s">
        <v>848</v>
      </c>
      <c r="AG114" s="391" t="s">
        <v>848</v>
      </c>
      <c r="AH114" s="391"/>
      <c r="AI114" s="391" t="s">
        <v>848</v>
      </c>
      <c r="AJ114" s="391" t="s">
        <v>848</v>
      </c>
      <c r="AK114" s="391" t="s">
        <v>848</v>
      </c>
      <c r="AL114" s="391" t="s">
        <v>848</v>
      </c>
      <c r="AM114" s="391" t="s">
        <v>848</v>
      </c>
      <c r="AN114" s="391" t="s">
        <v>848</v>
      </c>
      <c r="AO114" s="391"/>
      <c r="AP114" s="319"/>
      <c r="AQ114" s="319"/>
      <c r="AR114" s="319"/>
    </row>
    <row r="115" spans="1:44" ht="15.75" customHeight="1">
      <c r="A115" s="319" t="s">
        <v>848</v>
      </c>
      <c r="B115" s="319" t="s">
        <v>848</v>
      </c>
      <c r="C115" s="319" t="s">
        <v>848</v>
      </c>
      <c r="D115" s="38" t="s">
        <v>848</v>
      </c>
      <c r="E115" s="391" t="s">
        <v>848</v>
      </c>
      <c r="F115" s="391" t="s">
        <v>848</v>
      </c>
      <c r="G115" s="391" t="s">
        <v>848</v>
      </c>
      <c r="H115" s="391" t="s">
        <v>848</v>
      </c>
      <c r="I115" s="391" t="s">
        <v>848</v>
      </c>
      <c r="J115" s="391" t="s">
        <v>848</v>
      </c>
      <c r="K115" s="38" t="s">
        <v>848</v>
      </c>
      <c r="L115" s="391" t="s">
        <v>848</v>
      </c>
      <c r="M115" s="391" t="s">
        <v>848</v>
      </c>
      <c r="N115" s="391" t="s">
        <v>848</v>
      </c>
      <c r="O115" s="391" t="s">
        <v>848</v>
      </c>
      <c r="P115" s="391" t="s">
        <v>848</v>
      </c>
      <c r="Q115" s="391" t="s">
        <v>848</v>
      </c>
      <c r="R115" s="38" t="s">
        <v>848</v>
      </c>
      <c r="S115" s="391" t="s">
        <v>848</v>
      </c>
      <c r="T115" s="391" t="s">
        <v>848</v>
      </c>
      <c r="U115" s="391" t="s">
        <v>848</v>
      </c>
      <c r="V115" s="391" t="s">
        <v>848</v>
      </c>
      <c r="W115" s="391" t="s">
        <v>848</v>
      </c>
      <c r="X115" s="391" t="s">
        <v>848</v>
      </c>
      <c r="Y115" s="392" t="s">
        <v>848</v>
      </c>
      <c r="Z115" s="391" t="s">
        <v>848</v>
      </c>
      <c r="AA115" s="391" t="s">
        <v>848</v>
      </c>
      <c r="AB115" s="391" t="s">
        <v>848</v>
      </c>
      <c r="AC115" s="391" t="s">
        <v>848</v>
      </c>
      <c r="AD115" s="391" t="s">
        <v>848</v>
      </c>
      <c r="AE115" s="391" t="s">
        <v>848</v>
      </c>
      <c r="AF115" s="38" t="s">
        <v>848</v>
      </c>
      <c r="AG115" s="391" t="s">
        <v>848</v>
      </c>
      <c r="AH115" s="391"/>
      <c r="AI115" s="391" t="s">
        <v>848</v>
      </c>
      <c r="AJ115" s="391" t="s">
        <v>848</v>
      </c>
      <c r="AK115" s="391" t="s">
        <v>848</v>
      </c>
      <c r="AL115" s="391" t="s">
        <v>848</v>
      </c>
      <c r="AM115" s="391" t="s">
        <v>848</v>
      </c>
      <c r="AN115" s="391" t="s">
        <v>848</v>
      </c>
      <c r="AO115" s="391"/>
      <c r="AP115" s="319"/>
      <c r="AQ115" s="319"/>
      <c r="AR115" s="319"/>
    </row>
    <row r="116" spans="1:44" ht="15.75" customHeight="1">
      <c r="A116" s="319" t="s">
        <v>848</v>
      </c>
      <c r="B116" s="319" t="s">
        <v>848</v>
      </c>
      <c r="C116" s="319" t="s">
        <v>848</v>
      </c>
      <c r="D116" s="38" t="s">
        <v>848</v>
      </c>
      <c r="E116" s="391" t="s">
        <v>848</v>
      </c>
      <c r="F116" s="391" t="s">
        <v>848</v>
      </c>
      <c r="G116" s="391" t="s">
        <v>848</v>
      </c>
      <c r="H116" s="391" t="s">
        <v>848</v>
      </c>
      <c r="I116" s="391" t="s">
        <v>848</v>
      </c>
      <c r="J116" s="391" t="s">
        <v>848</v>
      </c>
      <c r="K116" s="38" t="s">
        <v>848</v>
      </c>
      <c r="L116" s="391" t="s">
        <v>848</v>
      </c>
      <c r="M116" s="391" t="s">
        <v>848</v>
      </c>
      <c r="N116" s="391" t="s">
        <v>848</v>
      </c>
      <c r="O116" s="391" t="s">
        <v>848</v>
      </c>
      <c r="P116" s="391" t="s">
        <v>848</v>
      </c>
      <c r="Q116" s="391" t="s">
        <v>848</v>
      </c>
      <c r="R116" s="38" t="s">
        <v>848</v>
      </c>
      <c r="S116" s="391" t="s">
        <v>848</v>
      </c>
      <c r="T116" s="391" t="s">
        <v>848</v>
      </c>
      <c r="U116" s="391" t="s">
        <v>848</v>
      </c>
      <c r="V116" s="391" t="s">
        <v>848</v>
      </c>
      <c r="W116" s="391" t="s">
        <v>848</v>
      </c>
      <c r="X116" s="391" t="s">
        <v>848</v>
      </c>
      <c r="Y116" s="392" t="s">
        <v>848</v>
      </c>
      <c r="Z116" s="391" t="s">
        <v>848</v>
      </c>
      <c r="AA116" s="391" t="s">
        <v>848</v>
      </c>
      <c r="AB116" s="391" t="s">
        <v>848</v>
      </c>
      <c r="AC116" s="391" t="s">
        <v>848</v>
      </c>
      <c r="AD116" s="391" t="s">
        <v>848</v>
      </c>
      <c r="AE116" s="391" t="s">
        <v>848</v>
      </c>
      <c r="AF116" s="38" t="s">
        <v>848</v>
      </c>
      <c r="AG116" s="391" t="s">
        <v>848</v>
      </c>
      <c r="AH116" s="391"/>
      <c r="AI116" s="391" t="s">
        <v>848</v>
      </c>
      <c r="AJ116" s="391" t="s">
        <v>848</v>
      </c>
      <c r="AK116" s="391" t="s">
        <v>848</v>
      </c>
      <c r="AL116" s="391" t="s">
        <v>848</v>
      </c>
      <c r="AM116" s="391" t="s">
        <v>848</v>
      </c>
      <c r="AN116" s="391" t="s">
        <v>848</v>
      </c>
      <c r="AO116" s="391"/>
      <c r="AP116" s="319"/>
      <c r="AQ116" s="319"/>
      <c r="AR116" s="319"/>
    </row>
    <row r="117" spans="1:44" ht="15.75" customHeight="1">
      <c r="A117" s="319" t="s">
        <v>848</v>
      </c>
      <c r="B117" s="319" t="s">
        <v>848</v>
      </c>
      <c r="C117" s="319" t="s">
        <v>848</v>
      </c>
      <c r="D117" s="38" t="s">
        <v>848</v>
      </c>
      <c r="E117" s="391" t="s">
        <v>848</v>
      </c>
      <c r="F117" s="391" t="s">
        <v>848</v>
      </c>
      <c r="G117" s="391" t="s">
        <v>848</v>
      </c>
      <c r="H117" s="391" t="s">
        <v>848</v>
      </c>
      <c r="I117" s="391" t="s">
        <v>848</v>
      </c>
      <c r="J117" s="391" t="s">
        <v>848</v>
      </c>
      <c r="K117" s="38" t="s">
        <v>848</v>
      </c>
      <c r="L117" s="391" t="s">
        <v>848</v>
      </c>
      <c r="M117" s="391" t="s">
        <v>848</v>
      </c>
      <c r="N117" s="391" t="s">
        <v>848</v>
      </c>
      <c r="O117" s="391" t="s">
        <v>848</v>
      </c>
      <c r="P117" s="391" t="s">
        <v>848</v>
      </c>
      <c r="Q117" s="391" t="s">
        <v>848</v>
      </c>
      <c r="R117" s="38" t="s">
        <v>848</v>
      </c>
      <c r="S117" s="391" t="s">
        <v>848</v>
      </c>
      <c r="T117" s="391" t="s">
        <v>848</v>
      </c>
      <c r="U117" s="391" t="s">
        <v>848</v>
      </c>
      <c r="V117" s="391" t="s">
        <v>848</v>
      </c>
      <c r="W117" s="391" t="s">
        <v>848</v>
      </c>
      <c r="X117" s="391" t="s">
        <v>848</v>
      </c>
      <c r="Y117" s="392" t="s">
        <v>848</v>
      </c>
      <c r="Z117" s="391" t="s">
        <v>848</v>
      </c>
      <c r="AA117" s="391" t="s">
        <v>848</v>
      </c>
      <c r="AB117" s="391" t="s">
        <v>848</v>
      </c>
      <c r="AC117" s="391" t="s">
        <v>848</v>
      </c>
      <c r="AD117" s="391" t="s">
        <v>848</v>
      </c>
      <c r="AE117" s="391" t="s">
        <v>848</v>
      </c>
      <c r="AF117" s="38" t="s">
        <v>848</v>
      </c>
      <c r="AG117" s="391" t="s">
        <v>848</v>
      </c>
      <c r="AH117" s="391"/>
      <c r="AI117" s="391" t="s">
        <v>848</v>
      </c>
      <c r="AJ117" s="391" t="s">
        <v>848</v>
      </c>
      <c r="AK117" s="391" t="s">
        <v>848</v>
      </c>
      <c r="AL117" s="391" t="s">
        <v>848</v>
      </c>
      <c r="AM117" s="391" t="s">
        <v>848</v>
      </c>
      <c r="AN117" s="391" t="s">
        <v>848</v>
      </c>
      <c r="AO117" s="391"/>
      <c r="AP117" s="319"/>
      <c r="AQ117" s="319"/>
      <c r="AR117" s="319"/>
    </row>
    <row r="118" spans="1:44" ht="15.75" customHeight="1">
      <c r="A118" s="319" t="s">
        <v>848</v>
      </c>
      <c r="B118" s="319" t="s">
        <v>848</v>
      </c>
      <c r="C118" s="319" t="s">
        <v>848</v>
      </c>
      <c r="D118" s="38" t="s">
        <v>848</v>
      </c>
      <c r="E118" s="391" t="s">
        <v>848</v>
      </c>
      <c r="F118" s="391" t="s">
        <v>848</v>
      </c>
      <c r="G118" s="391" t="s">
        <v>848</v>
      </c>
      <c r="H118" s="391" t="s">
        <v>848</v>
      </c>
      <c r="I118" s="391" t="s">
        <v>848</v>
      </c>
      <c r="J118" s="391" t="s">
        <v>848</v>
      </c>
      <c r="K118" s="38" t="s">
        <v>848</v>
      </c>
      <c r="L118" s="391" t="s">
        <v>848</v>
      </c>
      <c r="M118" s="391" t="s">
        <v>848</v>
      </c>
      <c r="N118" s="391" t="s">
        <v>848</v>
      </c>
      <c r="O118" s="391" t="s">
        <v>848</v>
      </c>
      <c r="P118" s="391" t="s">
        <v>848</v>
      </c>
      <c r="Q118" s="391" t="s">
        <v>848</v>
      </c>
      <c r="R118" s="38" t="s">
        <v>848</v>
      </c>
      <c r="S118" s="391" t="s">
        <v>848</v>
      </c>
      <c r="T118" s="391" t="s">
        <v>848</v>
      </c>
      <c r="U118" s="391" t="s">
        <v>848</v>
      </c>
      <c r="V118" s="391" t="s">
        <v>848</v>
      </c>
      <c r="W118" s="391" t="s">
        <v>848</v>
      </c>
      <c r="X118" s="391" t="s">
        <v>848</v>
      </c>
      <c r="Y118" s="392" t="s">
        <v>848</v>
      </c>
      <c r="Z118" s="391" t="s">
        <v>848</v>
      </c>
      <c r="AA118" s="391" t="s">
        <v>848</v>
      </c>
      <c r="AB118" s="391" t="s">
        <v>848</v>
      </c>
      <c r="AC118" s="391" t="s">
        <v>848</v>
      </c>
      <c r="AD118" s="391" t="s">
        <v>848</v>
      </c>
      <c r="AE118" s="391" t="s">
        <v>848</v>
      </c>
      <c r="AF118" s="38" t="s">
        <v>848</v>
      </c>
      <c r="AG118" s="391" t="s">
        <v>848</v>
      </c>
      <c r="AH118" s="391"/>
      <c r="AI118" s="391" t="s">
        <v>848</v>
      </c>
      <c r="AJ118" s="391" t="s">
        <v>848</v>
      </c>
      <c r="AK118" s="391" t="s">
        <v>848</v>
      </c>
      <c r="AL118" s="391" t="s">
        <v>848</v>
      </c>
      <c r="AM118" s="391" t="s">
        <v>848</v>
      </c>
      <c r="AN118" s="391" t="s">
        <v>848</v>
      </c>
      <c r="AO118" s="391"/>
      <c r="AP118" s="319"/>
      <c r="AQ118" s="319"/>
      <c r="AR118" s="319"/>
    </row>
    <row r="119" spans="1:44" ht="15.75" customHeight="1">
      <c r="A119" s="319" t="s">
        <v>848</v>
      </c>
      <c r="B119" s="319" t="s">
        <v>848</v>
      </c>
      <c r="C119" s="319" t="s">
        <v>848</v>
      </c>
      <c r="D119" s="38" t="s">
        <v>848</v>
      </c>
      <c r="E119" s="391" t="s">
        <v>848</v>
      </c>
      <c r="F119" s="391" t="s">
        <v>848</v>
      </c>
      <c r="G119" s="391" t="s">
        <v>848</v>
      </c>
      <c r="H119" s="391" t="s">
        <v>848</v>
      </c>
      <c r="I119" s="391" t="s">
        <v>848</v>
      </c>
      <c r="J119" s="391" t="s">
        <v>848</v>
      </c>
      <c r="K119" s="38" t="s">
        <v>848</v>
      </c>
      <c r="L119" s="391" t="s">
        <v>848</v>
      </c>
      <c r="M119" s="391" t="s">
        <v>848</v>
      </c>
      <c r="N119" s="391" t="s">
        <v>848</v>
      </c>
      <c r="O119" s="391" t="s">
        <v>848</v>
      </c>
      <c r="P119" s="391" t="s">
        <v>848</v>
      </c>
      <c r="Q119" s="391" t="s">
        <v>848</v>
      </c>
      <c r="R119" s="38" t="s">
        <v>848</v>
      </c>
      <c r="S119" s="391" t="s">
        <v>848</v>
      </c>
      <c r="T119" s="391" t="s">
        <v>848</v>
      </c>
      <c r="U119" s="391" t="s">
        <v>848</v>
      </c>
      <c r="V119" s="391" t="s">
        <v>848</v>
      </c>
      <c r="W119" s="391" t="s">
        <v>848</v>
      </c>
      <c r="X119" s="391" t="s">
        <v>848</v>
      </c>
      <c r="Y119" s="392" t="s">
        <v>848</v>
      </c>
      <c r="Z119" s="391" t="s">
        <v>848</v>
      </c>
      <c r="AA119" s="391" t="s">
        <v>848</v>
      </c>
      <c r="AB119" s="391" t="s">
        <v>848</v>
      </c>
      <c r="AC119" s="391" t="s">
        <v>848</v>
      </c>
      <c r="AD119" s="391" t="s">
        <v>848</v>
      </c>
      <c r="AE119" s="391" t="s">
        <v>848</v>
      </c>
      <c r="AF119" s="38" t="s">
        <v>848</v>
      </c>
      <c r="AG119" s="391" t="s">
        <v>848</v>
      </c>
      <c r="AH119" s="391"/>
      <c r="AI119" s="391" t="s">
        <v>848</v>
      </c>
      <c r="AJ119" s="391" t="s">
        <v>848</v>
      </c>
      <c r="AK119" s="391" t="s">
        <v>848</v>
      </c>
      <c r="AL119" s="391" t="s">
        <v>848</v>
      </c>
      <c r="AM119" s="391" t="s">
        <v>848</v>
      </c>
      <c r="AN119" s="391" t="s">
        <v>848</v>
      </c>
      <c r="AO119" s="391"/>
      <c r="AP119" s="319"/>
      <c r="AQ119" s="319"/>
      <c r="AR119" s="319"/>
    </row>
    <row r="120" spans="1:44" ht="15.75" customHeight="1">
      <c r="A120" s="319" t="s">
        <v>848</v>
      </c>
      <c r="B120" s="319" t="s">
        <v>848</v>
      </c>
      <c r="C120" s="319" t="s">
        <v>848</v>
      </c>
      <c r="D120" s="38" t="s">
        <v>848</v>
      </c>
      <c r="E120" s="391" t="s">
        <v>848</v>
      </c>
      <c r="F120" s="391" t="s">
        <v>848</v>
      </c>
      <c r="G120" s="391" t="s">
        <v>848</v>
      </c>
      <c r="H120" s="391" t="s">
        <v>848</v>
      </c>
      <c r="I120" s="391" t="s">
        <v>848</v>
      </c>
      <c r="J120" s="391" t="s">
        <v>848</v>
      </c>
      <c r="K120" s="38" t="s">
        <v>848</v>
      </c>
      <c r="L120" s="391" t="s">
        <v>848</v>
      </c>
      <c r="M120" s="391" t="s">
        <v>848</v>
      </c>
      <c r="N120" s="391" t="s">
        <v>848</v>
      </c>
      <c r="O120" s="391" t="s">
        <v>848</v>
      </c>
      <c r="P120" s="391" t="s">
        <v>848</v>
      </c>
      <c r="Q120" s="391" t="s">
        <v>848</v>
      </c>
      <c r="R120" s="38" t="s">
        <v>848</v>
      </c>
      <c r="S120" s="391" t="s">
        <v>848</v>
      </c>
      <c r="T120" s="391" t="s">
        <v>848</v>
      </c>
      <c r="U120" s="391" t="s">
        <v>848</v>
      </c>
      <c r="V120" s="391" t="s">
        <v>848</v>
      </c>
      <c r="W120" s="391" t="s">
        <v>848</v>
      </c>
      <c r="X120" s="391" t="s">
        <v>848</v>
      </c>
      <c r="Y120" s="392" t="s">
        <v>848</v>
      </c>
      <c r="Z120" s="391" t="s">
        <v>848</v>
      </c>
      <c r="AA120" s="391" t="s">
        <v>848</v>
      </c>
      <c r="AB120" s="391" t="s">
        <v>848</v>
      </c>
      <c r="AC120" s="391" t="s">
        <v>848</v>
      </c>
      <c r="AD120" s="391" t="s">
        <v>848</v>
      </c>
      <c r="AE120" s="391" t="s">
        <v>848</v>
      </c>
      <c r="AF120" s="38" t="s">
        <v>848</v>
      </c>
      <c r="AG120" s="391" t="s">
        <v>848</v>
      </c>
      <c r="AH120" s="391"/>
      <c r="AI120" s="391" t="s">
        <v>848</v>
      </c>
      <c r="AJ120" s="391" t="s">
        <v>848</v>
      </c>
      <c r="AK120" s="391" t="s">
        <v>848</v>
      </c>
      <c r="AL120" s="391" t="s">
        <v>848</v>
      </c>
      <c r="AM120" s="391" t="s">
        <v>848</v>
      </c>
      <c r="AN120" s="391" t="s">
        <v>848</v>
      </c>
      <c r="AO120" s="391"/>
      <c r="AP120" s="319"/>
      <c r="AQ120" s="319"/>
      <c r="AR120" s="319"/>
    </row>
    <row r="121" spans="1:44" ht="15.75" customHeight="1">
      <c r="A121" s="319" t="s">
        <v>848</v>
      </c>
      <c r="B121" s="319" t="s">
        <v>848</v>
      </c>
      <c r="C121" s="319" t="s">
        <v>848</v>
      </c>
      <c r="D121" s="38" t="s">
        <v>848</v>
      </c>
      <c r="E121" s="391" t="s">
        <v>848</v>
      </c>
      <c r="F121" s="391" t="s">
        <v>848</v>
      </c>
      <c r="G121" s="391" t="s">
        <v>848</v>
      </c>
      <c r="H121" s="391" t="s">
        <v>848</v>
      </c>
      <c r="I121" s="391" t="s">
        <v>848</v>
      </c>
      <c r="J121" s="391" t="s">
        <v>848</v>
      </c>
      <c r="K121" s="38" t="s">
        <v>848</v>
      </c>
      <c r="L121" s="391" t="s">
        <v>848</v>
      </c>
      <c r="M121" s="391" t="s">
        <v>848</v>
      </c>
      <c r="N121" s="391" t="s">
        <v>848</v>
      </c>
      <c r="O121" s="391" t="s">
        <v>848</v>
      </c>
      <c r="P121" s="391" t="s">
        <v>848</v>
      </c>
      <c r="Q121" s="391" t="s">
        <v>848</v>
      </c>
      <c r="R121" s="38" t="s">
        <v>848</v>
      </c>
      <c r="S121" s="391" t="s">
        <v>848</v>
      </c>
      <c r="T121" s="391" t="s">
        <v>848</v>
      </c>
      <c r="U121" s="391" t="s">
        <v>848</v>
      </c>
      <c r="V121" s="391" t="s">
        <v>848</v>
      </c>
      <c r="W121" s="391" t="s">
        <v>848</v>
      </c>
      <c r="X121" s="391" t="s">
        <v>848</v>
      </c>
      <c r="Y121" s="392" t="s">
        <v>848</v>
      </c>
      <c r="Z121" s="391" t="s">
        <v>848</v>
      </c>
      <c r="AA121" s="391" t="s">
        <v>848</v>
      </c>
      <c r="AB121" s="391" t="s">
        <v>848</v>
      </c>
      <c r="AC121" s="391" t="s">
        <v>848</v>
      </c>
      <c r="AD121" s="391" t="s">
        <v>848</v>
      </c>
      <c r="AE121" s="391" t="s">
        <v>848</v>
      </c>
      <c r="AF121" s="38" t="s">
        <v>848</v>
      </c>
      <c r="AG121" s="391" t="s">
        <v>848</v>
      </c>
      <c r="AH121" s="391"/>
      <c r="AI121" s="391" t="s">
        <v>848</v>
      </c>
      <c r="AJ121" s="391" t="s">
        <v>848</v>
      </c>
      <c r="AK121" s="391" t="s">
        <v>848</v>
      </c>
      <c r="AL121" s="391" t="s">
        <v>848</v>
      </c>
      <c r="AM121" s="391" t="s">
        <v>848</v>
      </c>
      <c r="AN121" s="391" t="s">
        <v>848</v>
      </c>
      <c r="AO121" s="391"/>
      <c r="AP121" s="319"/>
      <c r="AQ121" s="319"/>
      <c r="AR121" s="319"/>
    </row>
    <row r="122" spans="1:44" ht="15.75" customHeight="1">
      <c r="A122" s="319" t="s">
        <v>848</v>
      </c>
      <c r="B122" s="319" t="s">
        <v>848</v>
      </c>
      <c r="C122" s="319" t="s">
        <v>848</v>
      </c>
      <c r="D122" s="38" t="s">
        <v>848</v>
      </c>
      <c r="E122" s="391" t="s">
        <v>848</v>
      </c>
      <c r="F122" s="391" t="s">
        <v>848</v>
      </c>
      <c r="G122" s="391" t="s">
        <v>848</v>
      </c>
      <c r="H122" s="391" t="s">
        <v>848</v>
      </c>
      <c r="I122" s="391" t="s">
        <v>848</v>
      </c>
      <c r="J122" s="391" t="s">
        <v>848</v>
      </c>
      <c r="K122" s="38" t="s">
        <v>848</v>
      </c>
      <c r="L122" s="391" t="s">
        <v>848</v>
      </c>
      <c r="M122" s="391" t="s">
        <v>848</v>
      </c>
      <c r="N122" s="391" t="s">
        <v>848</v>
      </c>
      <c r="O122" s="391" t="s">
        <v>848</v>
      </c>
      <c r="P122" s="391" t="s">
        <v>848</v>
      </c>
      <c r="Q122" s="391" t="s">
        <v>848</v>
      </c>
      <c r="R122" s="38" t="s">
        <v>848</v>
      </c>
      <c r="S122" s="391" t="s">
        <v>848</v>
      </c>
      <c r="T122" s="391" t="s">
        <v>848</v>
      </c>
      <c r="U122" s="391" t="s">
        <v>848</v>
      </c>
      <c r="V122" s="391" t="s">
        <v>848</v>
      </c>
      <c r="W122" s="391" t="s">
        <v>848</v>
      </c>
      <c r="X122" s="391" t="s">
        <v>848</v>
      </c>
      <c r="Y122" s="392" t="s">
        <v>848</v>
      </c>
      <c r="Z122" s="391" t="s">
        <v>848</v>
      </c>
      <c r="AA122" s="391" t="s">
        <v>848</v>
      </c>
      <c r="AB122" s="391" t="s">
        <v>848</v>
      </c>
      <c r="AC122" s="391" t="s">
        <v>848</v>
      </c>
      <c r="AD122" s="391" t="s">
        <v>848</v>
      </c>
      <c r="AE122" s="391" t="s">
        <v>848</v>
      </c>
      <c r="AF122" s="38" t="s">
        <v>848</v>
      </c>
      <c r="AG122" s="391" t="s">
        <v>848</v>
      </c>
      <c r="AH122" s="391"/>
      <c r="AI122" s="391" t="s">
        <v>848</v>
      </c>
      <c r="AJ122" s="391" t="s">
        <v>848</v>
      </c>
      <c r="AK122" s="391" t="s">
        <v>848</v>
      </c>
      <c r="AL122" s="391" t="s">
        <v>848</v>
      </c>
      <c r="AM122" s="391" t="s">
        <v>848</v>
      </c>
      <c r="AN122" s="391" t="s">
        <v>848</v>
      </c>
      <c r="AO122" s="391"/>
      <c r="AP122" s="319"/>
      <c r="AQ122" s="319"/>
      <c r="AR122" s="319"/>
    </row>
    <row r="123" spans="1:44" ht="15.75" customHeight="1">
      <c r="A123" s="319" t="s">
        <v>848</v>
      </c>
      <c r="B123" s="319" t="s">
        <v>848</v>
      </c>
      <c r="C123" s="319" t="s">
        <v>848</v>
      </c>
      <c r="D123" s="38" t="s">
        <v>848</v>
      </c>
      <c r="E123" s="391" t="s">
        <v>848</v>
      </c>
      <c r="F123" s="391" t="s">
        <v>848</v>
      </c>
      <c r="G123" s="391" t="s">
        <v>848</v>
      </c>
      <c r="H123" s="391" t="s">
        <v>848</v>
      </c>
      <c r="I123" s="391" t="s">
        <v>848</v>
      </c>
      <c r="J123" s="391" t="s">
        <v>848</v>
      </c>
      <c r="K123" s="38" t="s">
        <v>848</v>
      </c>
      <c r="L123" s="391" t="s">
        <v>848</v>
      </c>
      <c r="M123" s="391" t="s">
        <v>848</v>
      </c>
      <c r="N123" s="391" t="s">
        <v>848</v>
      </c>
      <c r="O123" s="391" t="s">
        <v>848</v>
      </c>
      <c r="P123" s="391" t="s">
        <v>848</v>
      </c>
      <c r="Q123" s="391" t="s">
        <v>848</v>
      </c>
      <c r="R123" s="38" t="s">
        <v>848</v>
      </c>
      <c r="S123" s="391" t="s">
        <v>848</v>
      </c>
      <c r="T123" s="391" t="s">
        <v>848</v>
      </c>
      <c r="U123" s="391" t="s">
        <v>848</v>
      </c>
      <c r="V123" s="391" t="s">
        <v>848</v>
      </c>
      <c r="W123" s="391" t="s">
        <v>848</v>
      </c>
      <c r="X123" s="391" t="s">
        <v>848</v>
      </c>
      <c r="Y123" s="392" t="s">
        <v>848</v>
      </c>
      <c r="Z123" s="391" t="s">
        <v>848</v>
      </c>
      <c r="AA123" s="391" t="s">
        <v>848</v>
      </c>
      <c r="AB123" s="391" t="s">
        <v>848</v>
      </c>
      <c r="AC123" s="391" t="s">
        <v>848</v>
      </c>
      <c r="AD123" s="391" t="s">
        <v>848</v>
      </c>
      <c r="AE123" s="391" t="s">
        <v>848</v>
      </c>
      <c r="AF123" s="38" t="s">
        <v>848</v>
      </c>
      <c r="AG123" s="391" t="s">
        <v>848</v>
      </c>
      <c r="AH123" s="391"/>
      <c r="AI123" s="391" t="s">
        <v>848</v>
      </c>
      <c r="AJ123" s="391" t="s">
        <v>848</v>
      </c>
      <c r="AK123" s="391" t="s">
        <v>848</v>
      </c>
      <c r="AL123" s="391" t="s">
        <v>848</v>
      </c>
      <c r="AM123" s="391" t="s">
        <v>848</v>
      </c>
      <c r="AN123" s="391" t="s">
        <v>848</v>
      </c>
      <c r="AO123" s="391"/>
      <c r="AP123" s="319"/>
      <c r="AQ123" s="319"/>
      <c r="AR123" s="319"/>
    </row>
    <row r="124" spans="1:44" ht="15.75" customHeight="1">
      <c r="A124" s="319" t="s">
        <v>848</v>
      </c>
      <c r="B124" s="319" t="s">
        <v>848</v>
      </c>
      <c r="C124" s="319" t="s">
        <v>848</v>
      </c>
      <c r="D124" s="38" t="s">
        <v>848</v>
      </c>
      <c r="E124" s="391" t="s">
        <v>848</v>
      </c>
      <c r="F124" s="391" t="s">
        <v>848</v>
      </c>
      <c r="G124" s="391" t="s">
        <v>848</v>
      </c>
      <c r="H124" s="391" t="s">
        <v>848</v>
      </c>
      <c r="I124" s="391" t="s">
        <v>848</v>
      </c>
      <c r="J124" s="391" t="s">
        <v>848</v>
      </c>
      <c r="K124" s="38" t="s">
        <v>848</v>
      </c>
      <c r="L124" s="391" t="s">
        <v>848</v>
      </c>
      <c r="M124" s="391" t="s">
        <v>848</v>
      </c>
      <c r="N124" s="391" t="s">
        <v>848</v>
      </c>
      <c r="O124" s="391" t="s">
        <v>848</v>
      </c>
      <c r="P124" s="391" t="s">
        <v>848</v>
      </c>
      <c r="Q124" s="391" t="s">
        <v>848</v>
      </c>
      <c r="R124" s="38" t="s">
        <v>848</v>
      </c>
      <c r="S124" s="391" t="s">
        <v>848</v>
      </c>
      <c r="T124" s="391" t="s">
        <v>848</v>
      </c>
      <c r="U124" s="391" t="s">
        <v>848</v>
      </c>
      <c r="V124" s="391" t="s">
        <v>848</v>
      </c>
      <c r="W124" s="391" t="s">
        <v>848</v>
      </c>
      <c r="X124" s="391" t="s">
        <v>848</v>
      </c>
      <c r="Y124" s="392" t="s">
        <v>848</v>
      </c>
      <c r="Z124" s="391" t="s">
        <v>848</v>
      </c>
      <c r="AA124" s="391" t="s">
        <v>848</v>
      </c>
      <c r="AB124" s="391" t="s">
        <v>848</v>
      </c>
      <c r="AC124" s="391" t="s">
        <v>848</v>
      </c>
      <c r="AD124" s="391" t="s">
        <v>848</v>
      </c>
      <c r="AE124" s="391" t="s">
        <v>848</v>
      </c>
      <c r="AF124" s="38" t="s">
        <v>848</v>
      </c>
      <c r="AG124" s="391" t="s">
        <v>848</v>
      </c>
      <c r="AH124" s="391"/>
      <c r="AI124" s="391" t="s">
        <v>848</v>
      </c>
      <c r="AJ124" s="391" t="s">
        <v>848</v>
      </c>
      <c r="AK124" s="391" t="s">
        <v>848</v>
      </c>
      <c r="AL124" s="391" t="s">
        <v>848</v>
      </c>
      <c r="AM124" s="391" t="s">
        <v>848</v>
      </c>
      <c r="AN124" s="391" t="s">
        <v>848</v>
      </c>
      <c r="AO124" s="391"/>
      <c r="AP124" s="319"/>
      <c r="AQ124" s="319"/>
      <c r="AR124" s="319"/>
    </row>
    <row r="125" spans="1:44" ht="15.75" customHeight="1">
      <c r="A125" s="319" t="s">
        <v>848</v>
      </c>
      <c r="B125" s="319" t="s">
        <v>848</v>
      </c>
      <c r="C125" s="319" t="s">
        <v>848</v>
      </c>
      <c r="D125" s="38" t="s">
        <v>848</v>
      </c>
      <c r="E125" s="391" t="s">
        <v>848</v>
      </c>
      <c r="F125" s="391" t="s">
        <v>848</v>
      </c>
      <c r="G125" s="391" t="s">
        <v>848</v>
      </c>
      <c r="H125" s="391" t="s">
        <v>848</v>
      </c>
      <c r="I125" s="391" t="s">
        <v>848</v>
      </c>
      <c r="J125" s="391" t="s">
        <v>848</v>
      </c>
      <c r="K125" s="38" t="s">
        <v>848</v>
      </c>
      <c r="L125" s="391" t="s">
        <v>848</v>
      </c>
      <c r="M125" s="391" t="s">
        <v>848</v>
      </c>
      <c r="N125" s="391" t="s">
        <v>848</v>
      </c>
      <c r="O125" s="391" t="s">
        <v>848</v>
      </c>
      <c r="P125" s="391" t="s">
        <v>848</v>
      </c>
      <c r="Q125" s="391" t="s">
        <v>848</v>
      </c>
      <c r="R125" s="38" t="s">
        <v>848</v>
      </c>
      <c r="S125" s="391" t="s">
        <v>848</v>
      </c>
      <c r="T125" s="391" t="s">
        <v>848</v>
      </c>
      <c r="U125" s="391" t="s">
        <v>848</v>
      </c>
      <c r="V125" s="391" t="s">
        <v>848</v>
      </c>
      <c r="W125" s="391" t="s">
        <v>848</v>
      </c>
      <c r="X125" s="391" t="s">
        <v>848</v>
      </c>
      <c r="Y125" s="392" t="s">
        <v>848</v>
      </c>
      <c r="Z125" s="391" t="s">
        <v>848</v>
      </c>
      <c r="AA125" s="391" t="s">
        <v>848</v>
      </c>
      <c r="AB125" s="391" t="s">
        <v>848</v>
      </c>
      <c r="AC125" s="391" t="s">
        <v>848</v>
      </c>
      <c r="AD125" s="391" t="s">
        <v>848</v>
      </c>
      <c r="AE125" s="391" t="s">
        <v>848</v>
      </c>
      <c r="AF125" s="38" t="s">
        <v>848</v>
      </c>
      <c r="AG125" s="391" t="s">
        <v>848</v>
      </c>
      <c r="AH125" s="391"/>
      <c r="AI125" s="391" t="s">
        <v>848</v>
      </c>
      <c r="AJ125" s="391" t="s">
        <v>848</v>
      </c>
      <c r="AK125" s="391" t="s">
        <v>848</v>
      </c>
      <c r="AL125" s="391" t="s">
        <v>848</v>
      </c>
      <c r="AM125" s="391" t="s">
        <v>848</v>
      </c>
      <c r="AN125" s="391" t="s">
        <v>848</v>
      </c>
      <c r="AO125" s="391"/>
      <c r="AP125" s="319"/>
      <c r="AQ125" s="319"/>
      <c r="AR125" s="319"/>
    </row>
    <row r="126" spans="1:44" ht="15.75" customHeight="1">
      <c r="A126" s="319" t="s">
        <v>848</v>
      </c>
      <c r="B126" s="319" t="s">
        <v>848</v>
      </c>
      <c r="C126" s="319" t="s">
        <v>848</v>
      </c>
      <c r="D126" s="38" t="s">
        <v>848</v>
      </c>
      <c r="E126" s="391" t="s">
        <v>848</v>
      </c>
      <c r="F126" s="391" t="s">
        <v>848</v>
      </c>
      <c r="G126" s="391" t="s">
        <v>848</v>
      </c>
      <c r="H126" s="391" t="s">
        <v>848</v>
      </c>
      <c r="I126" s="391" t="s">
        <v>848</v>
      </c>
      <c r="J126" s="391" t="s">
        <v>848</v>
      </c>
      <c r="K126" s="38" t="s">
        <v>848</v>
      </c>
      <c r="L126" s="391" t="s">
        <v>848</v>
      </c>
      <c r="M126" s="391" t="s">
        <v>848</v>
      </c>
      <c r="N126" s="391" t="s">
        <v>848</v>
      </c>
      <c r="O126" s="391" t="s">
        <v>848</v>
      </c>
      <c r="P126" s="391" t="s">
        <v>848</v>
      </c>
      <c r="Q126" s="391" t="s">
        <v>848</v>
      </c>
      <c r="R126" s="38" t="s">
        <v>848</v>
      </c>
      <c r="S126" s="391" t="s">
        <v>848</v>
      </c>
      <c r="T126" s="391" t="s">
        <v>848</v>
      </c>
      <c r="U126" s="391" t="s">
        <v>848</v>
      </c>
      <c r="V126" s="391" t="s">
        <v>848</v>
      </c>
      <c r="W126" s="391" t="s">
        <v>848</v>
      </c>
      <c r="X126" s="391" t="s">
        <v>848</v>
      </c>
      <c r="Y126" s="392" t="s">
        <v>848</v>
      </c>
      <c r="Z126" s="391" t="s">
        <v>848</v>
      </c>
      <c r="AA126" s="391" t="s">
        <v>848</v>
      </c>
      <c r="AB126" s="391" t="s">
        <v>848</v>
      </c>
      <c r="AC126" s="391" t="s">
        <v>848</v>
      </c>
      <c r="AD126" s="391" t="s">
        <v>848</v>
      </c>
      <c r="AE126" s="391" t="s">
        <v>848</v>
      </c>
      <c r="AF126" s="38" t="s">
        <v>848</v>
      </c>
      <c r="AG126" s="391" t="s">
        <v>848</v>
      </c>
      <c r="AH126" s="391"/>
      <c r="AI126" s="391" t="s">
        <v>848</v>
      </c>
      <c r="AJ126" s="391" t="s">
        <v>848</v>
      </c>
      <c r="AK126" s="391" t="s">
        <v>848</v>
      </c>
      <c r="AL126" s="391" t="s">
        <v>848</v>
      </c>
      <c r="AM126" s="391" t="s">
        <v>848</v>
      </c>
      <c r="AN126" s="391" t="s">
        <v>848</v>
      </c>
      <c r="AO126" s="391"/>
      <c r="AP126" s="319"/>
      <c r="AQ126" s="319"/>
      <c r="AR126" s="319"/>
    </row>
    <row r="127" spans="1:44" ht="15.75" customHeight="1">
      <c r="A127" s="319" t="s">
        <v>848</v>
      </c>
      <c r="B127" s="319" t="s">
        <v>848</v>
      </c>
      <c r="C127" s="319" t="s">
        <v>848</v>
      </c>
      <c r="D127" s="38" t="s">
        <v>848</v>
      </c>
      <c r="E127" s="391" t="s">
        <v>848</v>
      </c>
      <c r="F127" s="391" t="s">
        <v>848</v>
      </c>
      <c r="G127" s="391" t="s">
        <v>848</v>
      </c>
      <c r="H127" s="391" t="s">
        <v>848</v>
      </c>
      <c r="I127" s="391" t="s">
        <v>848</v>
      </c>
      <c r="J127" s="391" t="s">
        <v>848</v>
      </c>
      <c r="K127" s="38" t="s">
        <v>848</v>
      </c>
      <c r="L127" s="391" t="s">
        <v>848</v>
      </c>
      <c r="M127" s="391" t="s">
        <v>848</v>
      </c>
      <c r="N127" s="391" t="s">
        <v>848</v>
      </c>
      <c r="O127" s="391" t="s">
        <v>848</v>
      </c>
      <c r="P127" s="391" t="s">
        <v>848</v>
      </c>
      <c r="Q127" s="391" t="s">
        <v>848</v>
      </c>
      <c r="R127" s="38" t="s">
        <v>848</v>
      </c>
      <c r="S127" s="391" t="s">
        <v>848</v>
      </c>
      <c r="T127" s="391" t="s">
        <v>848</v>
      </c>
      <c r="U127" s="391" t="s">
        <v>848</v>
      </c>
      <c r="V127" s="391" t="s">
        <v>848</v>
      </c>
      <c r="W127" s="391" t="s">
        <v>848</v>
      </c>
      <c r="X127" s="391" t="s">
        <v>848</v>
      </c>
      <c r="Y127" s="392" t="s">
        <v>848</v>
      </c>
      <c r="Z127" s="391" t="s">
        <v>848</v>
      </c>
      <c r="AA127" s="391" t="s">
        <v>848</v>
      </c>
      <c r="AB127" s="391" t="s">
        <v>848</v>
      </c>
      <c r="AC127" s="391" t="s">
        <v>848</v>
      </c>
      <c r="AD127" s="391" t="s">
        <v>848</v>
      </c>
      <c r="AE127" s="391" t="s">
        <v>848</v>
      </c>
      <c r="AF127" s="38" t="s">
        <v>848</v>
      </c>
      <c r="AG127" s="391" t="s">
        <v>848</v>
      </c>
      <c r="AH127" s="391"/>
      <c r="AI127" s="391" t="s">
        <v>848</v>
      </c>
      <c r="AJ127" s="391" t="s">
        <v>848</v>
      </c>
      <c r="AK127" s="391" t="s">
        <v>848</v>
      </c>
      <c r="AL127" s="391" t="s">
        <v>848</v>
      </c>
      <c r="AM127" s="391" t="s">
        <v>848</v>
      </c>
      <c r="AN127" s="391" t="s">
        <v>848</v>
      </c>
      <c r="AO127" s="391"/>
      <c r="AP127" s="319"/>
      <c r="AQ127" s="319"/>
      <c r="AR127" s="319"/>
    </row>
    <row r="128" spans="1:44" ht="15.75" customHeight="1">
      <c r="A128" s="319" t="s">
        <v>848</v>
      </c>
      <c r="B128" s="319" t="s">
        <v>848</v>
      </c>
      <c r="C128" s="319" t="s">
        <v>848</v>
      </c>
      <c r="D128" s="38" t="s">
        <v>848</v>
      </c>
      <c r="E128" s="391" t="s">
        <v>848</v>
      </c>
      <c r="F128" s="391" t="s">
        <v>848</v>
      </c>
      <c r="G128" s="391" t="s">
        <v>848</v>
      </c>
      <c r="H128" s="391" t="s">
        <v>848</v>
      </c>
      <c r="I128" s="391" t="s">
        <v>848</v>
      </c>
      <c r="J128" s="391" t="s">
        <v>848</v>
      </c>
      <c r="K128" s="38" t="s">
        <v>848</v>
      </c>
      <c r="L128" s="391" t="s">
        <v>848</v>
      </c>
      <c r="M128" s="391" t="s">
        <v>848</v>
      </c>
      <c r="N128" s="391" t="s">
        <v>848</v>
      </c>
      <c r="O128" s="391" t="s">
        <v>848</v>
      </c>
      <c r="P128" s="391" t="s">
        <v>848</v>
      </c>
      <c r="Q128" s="391" t="s">
        <v>848</v>
      </c>
      <c r="R128" s="38" t="s">
        <v>848</v>
      </c>
      <c r="S128" s="391" t="s">
        <v>848</v>
      </c>
      <c r="T128" s="391" t="s">
        <v>848</v>
      </c>
      <c r="U128" s="391" t="s">
        <v>848</v>
      </c>
      <c r="V128" s="391" t="s">
        <v>848</v>
      </c>
      <c r="W128" s="391" t="s">
        <v>848</v>
      </c>
      <c r="X128" s="391" t="s">
        <v>848</v>
      </c>
      <c r="Y128" s="392" t="s">
        <v>848</v>
      </c>
      <c r="Z128" s="391" t="s">
        <v>848</v>
      </c>
      <c r="AA128" s="391" t="s">
        <v>848</v>
      </c>
      <c r="AB128" s="391" t="s">
        <v>848</v>
      </c>
      <c r="AC128" s="391" t="s">
        <v>848</v>
      </c>
      <c r="AD128" s="391" t="s">
        <v>848</v>
      </c>
      <c r="AE128" s="391" t="s">
        <v>848</v>
      </c>
      <c r="AF128" s="38" t="s">
        <v>848</v>
      </c>
      <c r="AG128" s="391" t="s">
        <v>848</v>
      </c>
      <c r="AH128" s="391"/>
      <c r="AI128" s="391" t="s">
        <v>848</v>
      </c>
      <c r="AJ128" s="391" t="s">
        <v>848</v>
      </c>
      <c r="AK128" s="391" t="s">
        <v>848</v>
      </c>
      <c r="AL128" s="391" t="s">
        <v>848</v>
      </c>
      <c r="AM128" s="391" t="s">
        <v>848</v>
      </c>
      <c r="AN128" s="391" t="s">
        <v>848</v>
      </c>
      <c r="AO128" s="391"/>
      <c r="AP128" s="319"/>
      <c r="AQ128" s="319"/>
      <c r="AR128" s="319"/>
    </row>
    <row r="129" spans="1:44" ht="15.75" customHeight="1">
      <c r="A129" s="319" t="s">
        <v>848</v>
      </c>
      <c r="B129" s="319" t="s">
        <v>848</v>
      </c>
      <c r="C129" s="319" t="s">
        <v>848</v>
      </c>
      <c r="D129" s="38" t="s">
        <v>848</v>
      </c>
      <c r="E129" s="391" t="s">
        <v>848</v>
      </c>
      <c r="F129" s="391" t="s">
        <v>848</v>
      </c>
      <c r="G129" s="391" t="s">
        <v>848</v>
      </c>
      <c r="H129" s="391" t="s">
        <v>848</v>
      </c>
      <c r="I129" s="391" t="s">
        <v>848</v>
      </c>
      <c r="J129" s="391" t="s">
        <v>848</v>
      </c>
      <c r="K129" s="38" t="s">
        <v>848</v>
      </c>
      <c r="L129" s="391" t="s">
        <v>848</v>
      </c>
      <c r="M129" s="391" t="s">
        <v>848</v>
      </c>
      <c r="N129" s="391" t="s">
        <v>848</v>
      </c>
      <c r="O129" s="391" t="s">
        <v>848</v>
      </c>
      <c r="P129" s="391" t="s">
        <v>848</v>
      </c>
      <c r="Q129" s="391" t="s">
        <v>848</v>
      </c>
      <c r="R129" s="38" t="s">
        <v>848</v>
      </c>
      <c r="S129" s="391" t="s">
        <v>848</v>
      </c>
      <c r="T129" s="391" t="s">
        <v>848</v>
      </c>
      <c r="U129" s="391" t="s">
        <v>848</v>
      </c>
      <c r="V129" s="391" t="s">
        <v>848</v>
      </c>
      <c r="W129" s="391" t="s">
        <v>848</v>
      </c>
      <c r="X129" s="391" t="s">
        <v>848</v>
      </c>
      <c r="Y129" s="392" t="s">
        <v>848</v>
      </c>
      <c r="Z129" s="391" t="s">
        <v>848</v>
      </c>
      <c r="AA129" s="391" t="s">
        <v>848</v>
      </c>
      <c r="AB129" s="391" t="s">
        <v>848</v>
      </c>
      <c r="AC129" s="391" t="s">
        <v>848</v>
      </c>
      <c r="AD129" s="391" t="s">
        <v>848</v>
      </c>
      <c r="AE129" s="391" t="s">
        <v>848</v>
      </c>
      <c r="AF129" s="38" t="s">
        <v>848</v>
      </c>
      <c r="AG129" s="391" t="s">
        <v>848</v>
      </c>
      <c r="AH129" s="391"/>
      <c r="AI129" s="391" t="s">
        <v>848</v>
      </c>
      <c r="AJ129" s="391" t="s">
        <v>848</v>
      </c>
      <c r="AK129" s="391" t="s">
        <v>848</v>
      </c>
      <c r="AL129" s="391" t="s">
        <v>848</v>
      </c>
      <c r="AM129" s="391" t="s">
        <v>848</v>
      </c>
      <c r="AN129" s="391" t="s">
        <v>848</v>
      </c>
      <c r="AO129" s="391"/>
      <c r="AP129" s="319"/>
      <c r="AQ129" s="319"/>
      <c r="AR129" s="319"/>
    </row>
    <row r="130" spans="1:44" ht="15.75" customHeight="1">
      <c r="A130" s="319" t="s">
        <v>848</v>
      </c>
      <c r="B130" s="319" t="s">
        <v>848</v>
      </c>
      <c r="C130" s="319" t="s">
        <v>848</v>
      </c>
      <c r="D130" s="38" t="s">
        <v>848</v>
      </c>
      <c r="E130" s="391" t="s">
        <v>848</v>
      </c>
      <c r="F130" s="391" t="s">
        <v>848</v>
      </c>
      <c r="G130" s="391" t="s">
        <v>848</v>
      </c>
      <c r="H130" s="391" t="s">
        <v>848</v>
      </c>
      <c r="I130" s="391" t="s">
        <v>848</v>
      </c>
      <c r="J130" s="391" t="s">
        <v>848</v>
      </c>
      <c r="K130" s="38" t="s">
        <v>848</v>
      </c>
      <c r="L130" s="391" t="s">
        <v>848</v>
      </c>
      <c r="M130" s="391" t="s">
        <v>848</v>
      </c>
      <c r="N130" s="391" t="s">
        <v>848</v>
      </c>
      <c r="O130" s="391" t="s">
        <v>848</v>
      </c>
      <c r="P130" s="391" t="s">
        <v>848</v>
      </c>
      <c r="Q130" s="391" t="s">
        <v>848</v>
      </c>
      <c r="R130" s="38" t="s">
        <v>848</v>
      </c>
      <c r="S130" s="391" t="s">
        <v>848</v>
      </c>
      <c r="T130" s="391" t="s">
        <v>848</v>
      </c>
      <c r="U130" s="391" t="s">
        <v>848</v>
      </c>
      <c r="V130" s="391" t="s">
        <v>848</v>
      </c>
      <c r="W130" s="391" t="s">
        <v>848</v>
      </c>
      <c r="X130" s="391" t="s">
        <v>848</v>
      </c>
      <c r="Y130" s="392" t="s">
        <v>848</v>
      </c>
      <c r="Z130" s="391" t="s">
        <v>848</v>
      </c>
      <c r="AA130" s="391" t="s">
        <v>848</v>
      </c>
      <c r="AB130" s="391" t="s">
        <v>848</v>
      </c>
      <c r="AC130" s="391" t="s">
        <v>848</v>
      </c>
      <c r="AD130" s="391" t="s">
        <v>848</v>
      </c>
      <c r="AE130" s="391" t="s">
        <v>848</v>
      </c>
      <c r="AF130" s="38" t="s">
        <v>848</v>
      </c>
      <c r="AG130" s="391" t="s">
        <v>848</v>
      </c>
      <c r="AH130" s="391"/>
      <c r="AI130" s="391" t="s">
        <v>848</v>
      </c>
      <c r="AJ130" s="391" t="s">
        <v>848</v>
      </c>
      <c r="AK130" s="391" t="s">
        <v>848</v>
      </c>
      <c r="AL130" s="391" t="s">
        <v>848</v>
      </c>
      <c r="AM130" s="391" t="s">
        <v>848</v>
      </c>
      <c r="AN130" s="391" t="s">
        <v>848</v>
      </c>
      <c r="AO130" s="391"/>
      <c r="AP130" s="319"/>
      <c r="AQ130" s="319"/>
      <c r="AR130" s="319"/>
    </row>
    <row r="131" spans="1:44" ht="15.75" customHeight="1">
      <c r="A131" s="319" t="s">
        <v>848</v>
      </c>
      <c r="B131" s="319" t="s">
        <v>848</v>
      </c>
      <c r="C131" s="319" t="s">
        <v>848</v>
      </c>
      <c r="D131" s="38" t="s">
        <v>848</v>
      </c>
      <c r="E131" s="391" t="s">
        <v>848</v>
      </c>
      <c r="F131" s="391" t="s">
        <v>848</v>
      </c>
      <c r="G131" s="391" t="s">
        <v>848</v>
      </c>
      <c r="H131" s="391" t="s">
        <v>848</v>
      </c>
      <c r="I131" s="391" t="s">
        <v>848</v>
      </c>
      <c r="J131" s="391" t="s">
        <v>848</v>
      </c>
      <c r="K131" s="38" t="s">
        <v>848</v>
      </c>
      <c r="L131" s="391" t="s">
        <v>848</v>
      </c>
      <c r="M131" s="391" t="s">
        <v>848</v>
      </c>
      <c r="N131" s="391" t="s">
        <v>848</v>
      </c>
      <c r="O131" s="391" t="s">
        <v>848</v>
      </c>
      <c r="P131" s="391" t="s">
        <v>848</v>
      </c>
      <c r="Q131" s="391" t="s">
        <v>848</v>
      </c>
      <c r="R131" s="38" t="s">
        <v>848</v>
      </c>
      <c r="S131" s="391" t="s">
        <v>848</v>
      </c>
      <c r="T131" s="391" t="s">
        <v>848</v>
      </c>
      <c r="U131" s="391" t="s">
        <v>848</v>
      </c>
      <c r="V131" s="391" t="s">
        <v>848</v>
      </c>
      <c r="W131" s="391" t="s">
        <v>848</v>
      </c>
      <c r="X131" s="391" t="s">
        <v>848</v>
      </c>
      <c r="Y131" s="392" t="s">
        <v>848</v>
      </c>
      <c r="Z131" s="391" t="s">
        <v>848</v>
      </c>
      <c r="AA131" s="391" t="s">
        <v>848</v>
      </c>
      <c r="AB131" s="391" t="s">
        <v>848</v>
      </c>
      <c r="AC131" s="391" t="s">
        <v>848</v>
      </c>
      <c r="AD131" s="391" t="s">
        <v>848</v>
      </c>
      <c r="AE131" s="391" t="s">
        <v>848</v>
      </c>
      <c r="AF131" s="38" t="s">
        <v>848</v>
      </c>
      <c r="AG131" s="391" t="s">
        <v>848</v>
      </c>
      <c r="AH131" s="391"/>
      <c r="AI131" s="391" t="s">
        <v>848</v>
      </c>
      <c r="AJ131" s="391" t="s">
        <v>848</v>
      </c>
      <c r="AK131" s="391" t="s">
        <v>848</v>
      </c>
      <c r="AL131" s="391" t="s">
        <v>848</v>
      </c>
      <c r="AM131" s="391" t="s">
        <v>848</v>
      </c>
      <c r="AN131" s="391" t="s">
        <v>848</v>
      </c>
      <c r="AO131" s="391"/>
      <c r="AP131" s="319"/>
      <c r="AQ131" s="319"/>
      <c r="AR131" s="319"/>
    </row>
    <row r="132" spans="1:44" ht="15.75" customHeight="1">
      <c r="A132" s="319" t="s">
        <v>848</v>
      </c>
      <c r="B132" s="319" t="s">
        <v>848</v>
      </c>
      <c r="C132" s="319" t="s">
        <v>848</v>
      </c>
      <c r="D132" s="38" t="s">
        <v>848</v>
      </c>
      <c r="E132" s="391" t="s">
        <v>848</v>
      </c>
      <c r="F132" s="391" t="s">
        <v>848</v>
      </c>
      <c r="G132" s="391" t="s">
        <v>848</v>
      </c>
      <c r="H132" s="391" t="s">
        <v>848</v>
      </c>
      <c r="I132" s="391" t="s">
        <v>848</v>
      </c>
      <c r="J132" s="391" t="s">
        <v>848</v>
      </c>
      <c r="K132" s="38" t="s">
        <v>848</v>
      </c>
      <c r="L132" s="391" t="s">
        <v>848</v>
      </c>
      <c r="M132" s="391" t="s">
        <v>848</v>
      </c>
      <c r="N132" s="391" t="s">
        <v>848</v>
      </c>
      <c r="O132" s="391" t="s">
        <v>848</v>
      </c>
      <c r="P132" s="391" t="s">
        <v>848</v>
      </c>
      <c r="Q132" s="391" t="s">
        <v>848</v>
      </c>
      <c r="R132" s="38" t="s">
        <v>848</v>
      </c>
      <c r="S132" s="391" t="s">
        <v>848</v>
      </c>
      <c r="T132" s="391" t="s">
        <v>848</v>
      </c>
      <c r="U132" s="391" t="s">
        <v>848</v>
      </c>
      <c r="V132" s="391" t="s">
        <v>848</v>
      </c>
      <c r="W132" s="391" t="s">
        <v>848</v>
      </c>
      <c r="X132" s="391" t="s">
        <v>848</v>
      </c>
      <c r="Y132" s="392" t="s">
        <v>848</v>
      </c>
      <c r="Z132" s="391" t="s">
        <v>848</v>
      </c>
      <c r="AA132" s="391" t="s">
        <v>848</v>
      </c>
      <c r="AB132" s="391" t="s">
        <v>848</v>
      </c>
      <c r="AC132" s="391" t="s">
        <v>848</v>
      </c>
      <c r="AD132" s="391" t="s">
        <v>848</v>
      </c>
      <c r="AE132" s="391" t="s">
        <v>848</v>
      </c>
      <c r="AF132" s="38" t="s">
        <v>848</v>
      </c>
      <c r="AG132" s="391" t="s">
        <v>848</v>
      </c>
      <c r="AH132" s="391"/>
      <c r="AI132" s="391" t="s">
        <v>848</v>
      </c>
      <c r="AJ132" s="391" t="s">
        <v>848</v>
      </c>
      <c r="AK132" s="391" t="s">
        <v>848</v>
      </c>
      <c r="AL132" s="391" t="s">
        <v>848</v>
      </c>
      <c r="AM132" s="391" t="s">
        <v>848</v>
      </c>
      <c r="AN132" s="391" t="s">
        <v>848</v>
      </c>
      <c r="AO132" s="391"/>
      <c r="AP132" s="319"/>
      <c r="AQ132" s="319"/>
      <c r="AR132" s="319"/>
    </row>
    <row r="133" spans="1:44" ht="15.75" customHeight="1">
      <c r="A133" s="319" t="s">
        <v>848</v>
      </c>
      <c r="B133" s="319" t="s">
        <v>848</v>
      </c>
      <c r="C133" s="319" t="s">
        <v>848</v>
      </c>
      <c r="D133" s="38" t="s">
        <v>848</v>
      </c>
      <c r="E133" s="391" t="s">
        <v>848</v>
      </c>
      <c r="F133" s="391" t="s">
        <v>848</v>
      </c>
      <c r="G133" s="391" t="s">
        <v>848</v>
      </c>
      <c r="H133" s="391" t="s">
        <v>848</v>
      </c>
      <c r="I133" s="391" t="s">
        <v>848</v>
      </c>
      <c r="J133" s="391" t="s">
        <v>848</v>
      </c>
      <c r="K133" s="38" t="s">
        <v>848</v>
      </c>
      <c r="L133" s="391" t="s">
        <v>848</v>
      </c>
      <c r="M133" s="391" t="s">
        <v>848</v>
      </c>
      <c r="N133" s="391" t="s">
        <v>848</v>
      </c>
      <c r="O133" s="391" t="s">
        <v>848</v>
      </c>
      <c r="P133" s="391" t="s">
        <v>848</v>
      </c>
      <c r="Q133" s="391" t="s">
        <v>848</v>
      </c>
      <c r="R133" s="38" t="s">
        <v>848</v>
      </c>
      <c r="S133" s="391" t="s">
        <v>848</v>
      </c>
      <c r="T133" s="391" t="s">
        <v>848</v>
      </c>
      <c r="U133" s="391" t="s">
        <v>848</v>
      </c>
      <c r="V133" s="391" t="s">
        <v>848</v>
      </c>
      <c r="W133" s="391" t="s">
        <v>848</v>
      </c>
      <c r="X133" s="391" t="s">
        <v>848</v>
      </c>
      <c r="Y133" s="392" t="s">
        <v>848</v>
      </c>
      <c r="Z133" s="391" t="s">
        <v>848</v>
      </c>
      <c r="AA133" s="391" t="s">
        <v>848</v>
      </c>
      <c r="AB133" s="391" t="s">
        <v>848</v>
      </c>
      <c r="AC133" s="391" t="s">
        <v>848</v>
      </c>
      <c r="AD133" s="391" t="s">
        <v>848</v>
      </c>
      <c r="AE133" s="391" t="s">
        <v>848</v>
      </c>
      <c r="AF133" s="38" t="s">
        <v>848</v>
      </c>
      <c r="AG133" s="391" t="s">
        <v>848</v>
      </c>
      <c r="AH133" s="391"/>
      <c r="AI133" s="391" t="s">
        <v>848</v>
      </c>
      <c r="AJ133" s="391" t="s">
        <v>848</v>
      </c>
      <c r="AK133" s="391" t="s">
        <v>848</v>
      </c>
      <c r="AL133" s="391" t="s">
        <v>848</v>
      </c>
      <c r="AM133" s="391" t="s">
        <v>848</v>
      </c>
      <c r="AN133" s="391" t="s">
        <v>848</v>
      </c>
      <c r="AO133" s="391"/>
      <c r="AP133" s="319"/>
      <c r="AQ133" s="319"/>
      <c r="AR133" s="319"/>
    </row>
    <row r="134" spans="1:44" ht="15.75" customHeight="1">
      <c r="A134" s="319" t="s">
        <v>848</v>
      </c>
      <c r="B134" s="319" t="s">
        <v>848</v>
      </c>
      <c r="C134" s="319" t="s">
        <v>848</v>
      </c>
      <c r="D134" s="38" t="s">
        <v>848</v>
      </c>
      <c r="E134" s="391" t="s">
        <v>848</v>
      </c>
      <c r="F134" s="391" t="s">
        <v>848</v>
      </c>
      <c r="G134" s="391" t="s">
        <v>848</v>
      </c>
      <c r="H134" s="391" t="s">
        <v>848</v>
      </c>
      <c r="I134" s="391" t="s">
        <v>848</v>
      </c>
      <c r="J134" s="391" t="s">
        <v>848</v>
      </c>
      <c r="K134" s="38" t="s">
        <v>848</v>
      </c>
      <c r="L134" s="391" t="s">
        <v>848</v>
      </c>
      <c r="M134" s="391" t="s">
        <v>848</v>
      </c>
      <c r="N134" s="391" t="s">
        <v>848</v>
      </c>
      <c r="O134" s="391" t="s">
        <v>848</v>
      </c>
      <c r="P134" s="391" t="s">
        <v>848</v>
      </c>
      <c r="Q134" s="391" t="s">
        <v>848</v>
      </c>
      <c r="R134" s="38" t="s">
        <v>848</v>
      </c>
      <c r="S134" s="391" t="s">
        <v>848</v>
      </c>
      <c r="T134" s="391" t="s">
        <v>848</v>
      </c>
      <c r="U134" s="391" t="s">
        <v>848</v>
      </c>
      <c r="V134" s="391" t="s">
        <v>848</v>
      </c>
      <c r="W134" s="391" t="s">
        <v>848</v>
      </c>
      <c r="X134" s="391" t="s">
        <v>848</v>
      </c>
      <c r="Y134" s="392" t="s">
        <v>848</v>
      </c>
      <c r="Z134" s="391" t="s">
        <v>848</v>
      </c>
      <c r="AA134" s="391" t="s">
        <v>848</v>
      </c>
      <c r="AB134" s="391" t="s">
        <v>848</v>
      </c>
      <c r="AC134" s="391" t="s">
        <v>848</v>
      </c>
      <c r="AD134" s="391" t="s">
        <v>848</v>
      </c>
      <c r="AE134" s="391" t="s">
        <v>848</v>
      </c>
      <c r="AF134" s="38" t="s">
        <v>848</v>
      </c>
      <c r="AG134" s="391" t="s">
        <v>848</v>
      </c>
      <c r="AH134" s="391"/>
      <c r="AI134" s="391" t="s">
        <v>848</v>
      </c>
      <c r="AJ134" s="391" t="s">
        <v>848</v>
      </c>
      <c r="AK134" s="391" t="s">
        <v>848</v>
      </c>
      <c r="AL134" s="391" t="s">
        <v>848</v>
      </c>
      <c r="AM134" s="391" t="s">
        <v>848</v>
      </c>
      <c r="AN134" s="391" t="s">
        <v>848</v>
      </c>
      <c r="AO134" s="391"/>
      <c r="AP134" s="319"/>
      <c r="AQ134" s="319"/>
      <c r="AR134" s="319"/>
    </row>
    <row r="135" spans="1:44" ht="15.75" customHeight="1">
      <c r="A135" s="319" t="s">
        <v>848</v>
      </c>
      <c r="B135" s="319" t="s">
        <v>848</v>
      </c>
      <c r="C135" s="319" t="s">
        <v>848</v>
      </c>
      <c r="D135" s="38" t="s">
        <v>848</v>
      </c>
      <c r="E135" s="391" t="s">
        <v>848</v>
      </c>
      <c r="F135" s="391" t="s">
        <v>848</v>
      </c>
      <c r="G135" s="391" t="s">
        <v>848</v>
      </c>
      <c r="H135" s="391" t="s">
        <v>848</v>
      </c>
      <c r="I135" s="391" t="s">
        <v>848</v>
      </c>
      <c r="J135" s="391" t="s">
        <v>848</v>
      </c>
      <c r="K135" s="38" t="s">
        <v>848</v>
      </c>
      <c r="L135" s="391" t="s">
        <v>848</v>
      </c>
      <c r="M135" s="391" t="s">
        <v>848</v>
      </c>
      <c r="N135" s="391" t="s">
        <v>848</v>
      </c>
      <c r="O135" s="391" t="s">
        <v>848</v>
      </c>
      <c r="P135" s="391" t="s">
        <v>848</v>
      </c>
      <c r="Q135" s="391" t="s">
        <v>848</v>
      </c>
      <c r="R135" s="38" t="s">
        <v>848</v>
      </c>
      <c r="S135" s="391" t="s">
        <v>848</v>
      </c>
      <c r="T135" s="391" t="s">
        <v>848</v>
      </c>
      <c r="U135" s="391" t="s">
        <v>848</v>
      </c>
      <c r="V135" s="391" t="s">
        <v>848</v>
      </c>
      <c r="W135" s="391" t="s">
        <v>848</v>
      </c>
      <c r="X135" s="391" t="s">
        <v>848</v>
      </c>
      <c r="Y135" s="392" t="s">
        <v>848</v>
      </c>
      <c r="Z135" s="391" t="s">
        <v>848</v>
      </c>
      <c r="AA135" s="391" t="s">
        <v>848</v>
      </c>
      <c r="AB135" s="391" t="s">
        <v>848</v>
      </c>
      <c r="AC135" s="391" t="s">
        <v>848</v>
      </c>
      <c r="AD135" s="391" t="s">
        <v>848</v>
      </c>
      <c r="AE135" s="391" t="s">
        <v>848</v>
      </c>
      <c r="AF135" s="38" t="s">
        <v>848</v>
      </c>
      <c r="AG135" s="391" t="s">
        <v>848</v>
      </c>
      <c r="AH135" s="391"/>
      <c r="AI135" s="391" t="s">
        <v>848</v>
      </c>
      <c r="AJ135" s="391" t="s">
        <v>848</v>
      </c>
      <c r="AK135" s="391" t="s">
        <v>848</v>
      </c>
      <c r="AL135" s="391" t="s">
        <v>848</v>
      </c>
      <c r="AM135" s="391" t="s">
        <v>848</v>
      </c>
      <c r="AN135" s="391" t="s">
        <v>848</v>
      </c>
      <c r="AO135" s="391"/>
      <c r="AP135" s="319"/>
      <c r="AQ135" s="319"/>
      <c r="AR135" s="319"/>
    </row>
    <row r="136" spans="1:44" ht="15.75" customHeight="1">
      <c r="A136" s="319" t="s">
        <v>848</v>
      </c>
      <c r="B136" s="319" t="s">
        <v>848</v>
      </c>
      <c r="C136" s="319" t="s">
        <v>848</v>
      </c>
      <c r="D136" s="38" t="s">
        <v>848</v>
      </c>
      <c r="E136" s="391" t="s">
        <v>848</v>
      </c>
      <c r="F136" s="391" t="s">
        <v>848</v>
      </c>
      <c r="G136" s="391" t="s">
        <v>848</v>
      </c>
      <c r="H136" s="391" t="s">
        <v>848</v>
      </c>
      <c r="I136" s="391" t="s">
        <v>848</v>
      </c>
      <c r="J136" s="391" t="s">
        <v>848</v>
      </c>
      <c r="K136" s="38" t="s">
        <v>848</v>
      </c>
      <c r="L136" s="391" t="s">
        <v>848</v>
      </c>
      <c r="M136" s="391" t="s">
        <v>848</v>
      </c>
      <c r="N136" s="391" t="s">
        <v>848</v>
      </c>
      <c r="O136" s="391" t="s">
        <v>848</v>
      </c>
      <c r="P136" s="391" t="s">
        <v>848</v>
      </c>
      <c r="Q136" s="391" t="s">
        <v>848</v>
      </c>
      <c r="R136" s="38" t="s">
        <v>848</v>
      </c>
      <c r="S136" s="391" t="s">
        <v>848</v>
      </c>
      <c r="T136" s="391" t="s">
        <v>848</v>
      </c>
      <c r="U136" s="391" t="s">
        <v>848</v>
      </c>
      <c r="V136" s="391" t="s">
        <v>848</v>
      </c>
      <c r="W136" s="391" t="s">
        <v>848</v>
      </c>
      <c r="X136" s="391" t="s">
        <v>848</v>
      </c>
      <c r="Y136" s="392" t="s">
        <v>848</v>
      </c>
      <c r="Z136" s="391" t="s">
        <v>848</v>
      </c>
      <c r="AA136" s="391" t="s">
        <v>848</v>
      </c>
      <c r="AB136" s="391" t="s">
        <v>848</v>
      </c>
      <c r="AC136" s="391" t="s">
        <v>848</v>
      </c>
      <c r="AD136" s="391" t="s">
        <v>848</v>
      </c>
      <c r="AE136" s="391" t="s">
        <v>848</v>
      </c>
      <c r="AF136" s="38" t="s">
        <v>848</v>
      </c>
      <c r="AG136" s="391" t="s">
        <v>848</v>
      </c>
      <c r="AH136" s="391"/>
      <c r="AI136" s="391" t="s">
        <v>848</v>
      </c>
      <c r="AJ136" s="391" t="s">
        <v>848</v>
      </c>
      <c r="AK136" s="391" t="s">
        <v>848</v>
      </c>
      <c r="AL136" s="391" t="s">
        <v>848</v>
      </c>
      <c r="AM136" s="391" t="s">
        <v>848</v>
      </c>
      <c r="AN136" s="391" t="s">
        <v>848</v>
      </c>
      <c r="AO136" s="391"/>
      <c r="AP136" s="319"/>
      <c r="AQ136" s="319"/>
      <c r="AR136" s="319"/>
    </row>
    <row r="137" spans="1:44" ht="15.75" customHeight="1">
      <c r="A137" s="319" t="s">
        <v>848</v>
      </c>
      <c r="B137" s="319" t="s">
        <v>848</v>
      </c>
      <c r="C137" s="319" t="s">
        <v>848</v>
      </c>
      <c r="D137" s="38" t="s">
        <v>848</v>
      </c>
      <c r="E137" s="391" t="s">
        <v>848</v>
      </c>
      <c r="F137" s="391" t="s">
        <v>848</v>
      </c>
      <c r="G137" s="391" t="s">
        <v>848</v>
      </c>
      <c r="H137" s="391" t="s">
        <v>848</v>
      </c>
      <c r="I137" s="391" t="s">
        <v>848</v>
      </c>
      <c r="J137" s="391" t="s">
        <v>848</v>
      </c>
      <c r="K137" s="38" t="s">
        <v>848</v>
      </c>
      <c r="L137" s="391" t="s">
        <v>848</v>
      </c>
      <c r="M137" s="391" t="s">
        <v>848</v>
      </c>
      <c r="N137" s="391" t="s">
        <v>848</v>
      </c>
      <c r="O137" s="391" t="s">
        <v>848</v>
      </c>
      <c r="P137" s="391" t="s">
        <v>848</v>
      </c>
      <c r="Q137" s="391" t="s">
        <v>848</v>
      </c>
      <c r="R137" s="38" t="s">
        <v>848</v>
      </c>
      <c r="S137" s="391" t="s">
        <v>848</v>
      </c>
      <c r="T137" s="391" t="s">
        <v>848</v>
      </c>
      <c r="U137" s="391" t="s">
        <v>848</v>
      </c>
      <c r="V137" s="391" t="s">
        <v>848</v>
      </c>
      <c r="W137" s="391" t="s">
        <v>848</v>
      </c>
      <c r="X137" s="391" t="s">
        <v>848</v>
      </c>
      <c r="Y137" s="392" t="s">
        <v>848</v>
      </c>
      <c r="Z137" s="391" t="s">
        <v>848</v>
      </c>
      <c r="AA137" s="391" t="s">
        <v>848</v>
      </c>
      <c r="AB137" s="391" t="s">
        <v>848</v>
      </c>
      <c r="AC137" s="391" t="s">
        <v>848</v>
      </c>
      <c r="AD137" s="391" t="s">
        <v>848</v>
      </c>
      <c r="AE137" s="391" t="s">
        <v>848</v>
      </c>
      <c r="AF137" s="38" t="s">
        <v>848</v>
      </c>
      <c r="AG137" s="391" t="s">
        <v>848</v>
      </c>
      <c r="AH137" s="391"/>
      <c r="AI137" s="391" t="s">
        <v>848</v>
      </c>
      <c r="AJ137" s="391" t="s">
        <v>848</v>
      </c>
      <c r="AK137" s="391" t="s">
        <v>848</v>
      </c>
      <c r="AL137" s="391" t="s">
        <v>848</v>
      </c>
      <c r="AM137" s="391" t="s">
        <v>848</v>
      </c>
      <c r="AN137" s="391" t="s">
        <v>848</v>
      </c>
      <c r="AO137" s="391"/>
      <c r="AP137" s="319"/>
      <c r="AQ137" s="319"/>
      <c r="AR137" s="319"/>
    </row>
    <row r="138" spans="1:44" ht="15.75" customHeight="1">
      <c r="A138" s="319" t="s">
        <v>848</v>
      </c>
      <c r="B138" s="319" t="s">
        <v>848</v>
      </c>
      <c r="C138" s="319" t="s">
        <v>848</v>
      </c>
      <c r="D138" s="38" t="s">
        <v>848</v>
      </c>
      <c r="E138" s="391" t="s">
        <v>848</v>
      </c>
      <c r="F138" s="391" t="s">
        <v>848</v>
      </c>
      <c r="G138" s="391" t="s">
        <v>848</v>
      </c>
      <c r="H138" s="391" t="s">
        <v>848</v>
      </c>
      <c r="I138" s="391" t="s">
        <v>848</v>
      </c>
      <c r="J138" s="391" t="s">
        <v>848</v>
      </c>
      <c r="K138" s="38" t="s">
        <v>848</v>
      </c>
      <c r="L138" s="391" t="s">
        <v>848</v>
      </c>
      <c r="M138" s="391" t="s">
        <v>848</v>
      </c>
      <c r="N138" s="391" t="s">
        <v>848</v>
      </c>
      <c r="O138" s="391" t="s">
        <v>848</v>
      </c>
      <c r="P138" s="391" t="s">
        <v>848</v>
      </c>
      <c r="Q138" s="391" t="s">
        <v>848</v>
      </c>
      <c r="R138" s="38" t="s">
        <v>848</v>
      </c>
      <c r="S138" s="391" t="s">
        <v>848</v>
      </c>
      <c r="T138" s="391" t="s">
        <v>848</v>
      </c>
      <c r="U138" s="391" t="s">
        <v>848</v>
      </c>
      <c r="V138" s="391" t="s">
        <v>848</v>
      </c>
      <c r="W138" s="391" t="s">
        <v>848</v>
      </c>
      <c r="X138" s="391" t="s">
        <v>848</v>
      </c>
      <c r="Y138" s="392" t="s">
        <v>848</v>
      </c>
      <c r="Z138" s="391" t="s">
        <v>848</v>
      </c>
      <c r="AA138" s="391" t="s">
        <v>848</v>
      </c>
      <c r="AB138" s="391" t="s">
        <v>848</v>
      </c>
      <c r="AC138" s="391" t="s">
        <v>848</v>
      </c>
      <c r="AD138" s="391" t="s">
        <v>848</v>
      </c>
      <c r="AE138" s="391" t="s">
        <v>848</v>
      </c>
      <c r="AF138" s="38" t="s">
        <v>848</v>
      </c>
      <c r="AG138" s="391" t="s">
        <v>848</v>
      </c>
      <c r="AH138" s="391"/>
      <c r="AI138" s="391" t="s">
        <v>848</v>
      </c>
      <c r="AJ138" s="391" t="s">
        <v>848</v>
      </c>
      <c r="AK138" s="391" t="s">
        <v>848</v>
      </c>
      <c r="AL138" s="391" t="s">
        <v>848</v>
      </c>
      <c r="AM138" s="391" t="s">
        <v>848</v>
      </c>
      <c r="AN138" s="391" t="s">
        <v>848</v>
      </c>
      <c r="AO138" s="391"/>
      <c r="AP138" s="319"/>
      <c r="AQ138" s="319"/>
      <c r="AR138" s="319"/>
    </row>
    <row r="139" spans="1:44" ht="15.75" customHeight="1">
      <c r="A139" s="319" t="s">
        <v>848</v>
      </c>
      <c r="B139" s="319" t="s">
        <v>848</v>
      </c>
      <c r="C139" s="319" t="s">
        <v>848</v>
      </c>
      <c r="D139" s="38" t="s">
        <v>848</v>
      </c>
      <c r="E139" s="391" t="s">
        <v>848</v>
      </c>
      <c r="F139" s="391" t="s">
        <v>848</v>
      </c>
      <c r="G139" s="391" t="s">
        <v>848</v>
      </c>
      <c r="H139" s="391" t="s">
        <v>848</v>
      </c>
      <c r="I139" s="391" t="s">
        <v>848</v>
      </c>
      <c r="J139" s="391" t="s">
        <v>848</v>
      </c>
      <c r="K139" s="38" t="s">
        <v>848</v>
      </c>
      <c r="L139" s="391" t="s">
        <v>848</v>
      </c>
      <c r="M139" s="391" t="s">
        <v>848</v>
      </c>
      <c r="N139" s="391" t="s">
        <v>848</v>
      </c>
      <c r="O139" s="391" t="s">
        <v>848</v>
      </c>
      <c r="P139" s="391" t="s">
        <v>848</v>
      </c>
      <c r="Q139" s="391" t="s">
        <v>848</v>
      </c>
      <c r="R139" s="38" t="s">
        <v>848</v>
      </c>
      <c r="S139" s="391" t="s">
        <v>848</v>
      </c>
      <c r="T139" s="391" t="s">
        <v>848</v>
      </c>
      <c r="U139" s="391" t="s">
        <v>848</v>
      </c>
      <c r="V139" s="391" t="s">
        <v>848</v>
      </c>
      <c r="W139" s="391" t="s">
        <v>848</v>
      </c>
      <c r="X139" s="391" t="s">
        <v>848</v>
      </c>
      <c r="Y139" s="392" t="s">
        <v>848</v>
      </c>
      <c r="Z139" s="391" t="s">
        <v>848</v>
      </c>
      <c r="AA139" s="391" t="s">
        <v>848</v>
      </c>
      <c r="AB139" s="391" t="s">
        <v>848</v>
      </c>
      <c r="AC139" s="391" t="s">
        <v>848</v>
      </c>
      <c r="AD139" s="391" t="s">
        <v>848</v>
      </c>
      <c r="AE139" s="391" t="s">
        <v>848</v>
      </c>
      <c r="AF139" s="38" t="s">
        <v>848</v>
      </c>
      <c r="AG139" s="391" t="s">
        <v>848</v>
      </c>
      <c r="AH139" s="391"/>
      <c r="AI139" s="391" t="s">
        <v>848</v>
      </c>
      <c r="AJ139" s="391" t="s">
        <v>848</v>
      </c>
      <c r="AK139" s="391" t="s">
        <v>848</v>
      </c>
      <c r="AL139" s="391" t="s">
        <v>848</v>
      </c>
      <c r="AM139" s="391" t="s">
        <v>848</v>
      </c>
      <c r="AN139" s="391" t="s">
        <v>848</v>
      </c>
      <c r="AO139" s="391"/>
      <c r="AP139" s="319"/>
      <c r="AQ139" s="319"/>
      <c r="AR139" s="319"/>
    </row>
    <row r="140" spans="1:44" ht="15.75" customHeight="1">
      <c r="A140" s="319" t="s">
        <v>848</v>
      </c>
      <c r="B140" s="319" t="s">
        <v>848</v>
      </c>
      <c r="C140" s="319" t="s">
        <v>848</v>
      </c>
      <c r="D140" s="38" t="s">
        <v>848</v>
      </c>
      <c r="E140" s="391" t="s">
        <v>848</v>
      </c>
      <c r="F140" s="391" t="s">
        <v>848</v>
      </c>
      <c r="G140" s="391" t="s">
        <v>848</v>
      </c>
      <c r="H140" s="391" t="s">
        <v>848</v>
      </c>
      <c r="I140" s="391" t="s">
        <v>848</v>
      </c>
      <c r="J140" s="391" t="s">
        <v>848</v>
      </c>
      <c r="K140" s="38" t="s">
        <v>848</v>
      </c>
      <c r="L140" s="391" t="s">
        <v>848</v>
      </c>
      <c r="M140" s="391" t="s">
        <v>848</v>
      </c>
      <c r="N140" s="391" t="s">
        <v>848</v>
      </c>
      <c r="O140" s="391" t="s">
        <v>848</v>
      </c>
      <c r="P140" s="391" t="s">
        <v>848</v>
      </c>
      <c r="Q140" s="391" t="s">
        <v>848</v>
      </c>
      <c r="R140" s="38" t="s">
        <v>848</v>
      </c>
      <c r="S140" s="391" t="s">
        <v>848</v>
      </c>
      <c r="T140" s="391" t="s">
        <v>848</v>
      </c>
      <c r="U140" s="391" t="s">
        <v>848</v>
      </c>
      <c r="V140" s="391" t="s">
        <v>848</v>
      </c>
      <c r="W140" s="391" t="s">
        <v>848</v>
      </c>
      <c r="X140" s="391" t="s">
        <v>848</v>
      </c>
      <c r="Y140" s="392" t="s">
        <v>848</v>
      </c>
      <c r="Z140" s="391" t="s">
        <v>848</v>
      </c>
      <c r="AA140" s="391" t="s">
        <v>848</v>
      </c>
      <c r="AB140" s="391" t="s">
        <v>848</v>
      </c>
      <c r="AC140" s="391" t="s">
        <v>848</v>
      </c>
      <c r="AD140" s="391" t="s">
        <v>848</v>
      </c>
      <c r="AE140" s="391" t="s">
        <v>848</v>
      </c>
      <c r="AF140" s="38" t="s">
        <v>848</v>
      </c>
      <c r="AG140" s="391" t="s">
        <v>848</v>
      </c>
      <c r="AH140" s="391"/>
      <c r="AI140" s="391" t="s">
        <v>848</v>
      </c>
      <c r="AJ140" s="391" t="s">
        <v>848</v>
      </c>
      <c r="AK140" s="391" t="s">
        <v>848</v>
      </c>
      <c r="AL140" s="391" t="s">
        <v>848</v>
      </c>
      <c r="AM140" s="391" t="s">
        <v>848</v>
      </c>
      <c r="AN140" s="391" t="s">
        <v>848</v>
      </c>
      <c r="AO140" s="391"/>
      <c r="AP140" s="319"/>
      <c r="AQ140" s="319"/>
      <c r="AR140" s="319"/>
    </row>
    <row r="141" spans="1:44" ht="15.75" customHeight="1">
      <c r="A141" s="319" t="s">
        <v>848</v>
      </c>
      <c r="B141" s="319" t="s">
        <v>848</v>
      </c>
      <c r="C141" s="319" t="s">
        <v>848</v>
      </c>
      <c r="D141" s="38" t="s">
        <v>848</v>
      </c>
      <c r="E141" s="391" t="s">
        <v>848</v>
      </c>
      <c r="F141" s="391" t="s">
        <v>848</v>
      </c>
      <c r="G141" s="391" t="s">
        <v>848</v>
      </c>
      <c r="H141" s="391" t="s">
        <v>848</v>
      </c>
      <c r="I141" s="391" t="s">
        <v>848</v>
      </c>
      <c r="J141" s="391" t="s">
        <v>848</v>
      </c>
      <c r="K141" s="38" t="s">
        <v>848</v>
      </c>
      <c r="L141" s="391" t="s">
        <v>848</v>
      </c>
      <c r="M141" s="391" t="s">
        <v>848</v>
      </c>
      <c r="N141" s="391" t="s">
        <v>848</v>
      </c>
      <c r="O141" s="391" t="s">
        <v>848</v>
      </c>
      <c r="P141" s="391" t="s">
        <v>848</v>
      </c>
      <c r="Q141" s="391" t="s">
        <v>848</v>
      </c>
      <c r="R141" s="38" t="s">
        <v>848</v>
      </c>
      <c r="S141" s="391" t="s">
        <v>848</v>
      </c>
      <c r="T141" s="391" t="s">
        <v>848</v>
      </c>
      <c r="U141" s="391" t="s">
        <v>848</v>
      </c>
      <c r="V141" s="391" t="s">
        <v>848</v>
      </c>
      <c r="W141" s="391" t="s">
        <v>848</v>
      </c>
      <c r="X141" s="391" t="s">
        <v>848</v>
      </c>
      <c r="Y141" s="392" t="s">
        <v>848</v>
      </c>
      <c r="Z141" s="391" t="s">
        <v>848</v>
      </c>
      <c r="AA141" s="391" t="s">
        <v>848</v>
      </c>
      <c r="AB141" s="391" t="s">
        <v>848</v>
      </c>
      <c r="AC141" s="391" t="s">
        <v>848</v>
      </c>
      <c r="AD141" s="391" t="s">
        <v>848</v>
      </c>
      <c r="AE141" s="391" t="s">
        <v>848</v>
      </c>
      <c r="AF141" s="38" t="s">
        <v>848</v>
      </c>
      <c r="AG141" s="391" t="s">
        <v>848</v>
      </c>
      <c r="AH141" s="391"/>
      <c r="AI141" s="391" t="s">
        <v>848</v>
      </c>
      <c r="AJ141" s="391" t="s">
        <v>848</v>
      </c>
      <c r="AK141" s="391" t="s">
        <v>848</v>
      </c>
      <c r="AL141" s="391" t="s">
        <v>848</v>
      </c>
      <c r="AM141" s="391" t="s">
        <v>848</v>
      </c>
      <c r="AN141" s="391" t="s">
        <v>848</v>
      </c>
      <c r="AO141" s="391"/>
      <c r="AP141" s="319"/>
      <c r="AQ141" s="319"/>
      <c r="AR141" s="319"/>
    </row>
    <row r="142" spans="1:44" ht="15.75" customHeight="1">
      <c r="A142" s="319" t="s">
        <v>848</v>
      </c>
      <c r="B142" s="319" t="s">
        <v>848</v>
      </c>
      <c r="C142" s="319" t="s">
        <v>848</v>
      </c>
      <c r="D142" s="38" t="s">
        <v>848</v>
      </c>
      <c r="E142" s="391" t="s">
        <v>848</v>
      </c>
      <c r="F142" s="391" t="s">
        <v>848</v>
      </c>
      <c r="G142" s="391" t="s">
        <v>848</v>
      </c>
      <c r="H142" s="391" t="s">
        <v>848</v>
      </c>
      <c r="I142" s="391" t="s">
        <v>848</v>
      </c>
      <c r="J142" s="391" t="s">
        <v>848</v>
      </c>
      <c r="K142" s="38" t="s">
        <v>848</v>
      </c>
      <c r="L142" s="391" t="s">
        <v>848</v>
      </c>
      <c r="M142" s="391" t="s">
        <v>848</v>
      </c>
      <c r="N142" s="391" t="s">
        <v>848</v>
      </c>
      <c r="O142" s="391" t="s">
        <v>848</v>
      </c>
      <c r="P142" s="391" t="s">
        <v>848</v>
      </c>
      <c r="Q142" s="391" t="s">
        <v>848</v>
      </c>
      <c r="R142" s="38" t="s">
        <v>848</v>
      </c>
      <c r="S142" s="391" t="s">
        <v>848</v>
      </c>
      <c r="T142" s="391" t="s">
        <v>848</v>
      </c>
      <c r="U142" s="391" t="s">
        <v>848</v>
      </c>
      <c r="V142" s="391" t="s">
        <v>848</v>
      </c>
      <c r="W142" s="391" t="s">
        <v>848</v>
      </c>
      <c r="X142" s="391" t="s">
        <v>848</v>
      </c>
      <c r="Y142" s="392" t="s">
        <v>848</v>
      </c>
      <c r="Z142" s="391" t="s">
        <v>848</v>
      </c>
      <c r="AA142" s="391" t="s">
        <v>848</v>
      </c>
      <c r="AB142" s="391" t="s">
        <v>848</v>
      </c>
      <c r="AC142" s="391" t="s">
        <v>848</v>
      </c>
      <c r="AD142" s="391" t="s">
        <v>848</v>
      </c>
      <c r="AE142" s="391" t="s">
        <v>848</v>
      </c>
      <c r="AF142" s="38" t="s">
        <v>848</v>
      </c>
      <c r="AG142" s="391" t="s">
        <v>848</v>
      </c>
      <c r="AH142" s="391"/>
      <c r="AI142" s="391" t="s">
        <v>848</v>
      </c>
      <c r="AJ142" s="391" t="s">
        <v>848</v>
      </c>
      <c r="AK142" s="391" t="s">
        <v>848</v>
      </c>
      <c r="AL142" s="391" t="s">
        <v>848</v>
      </c>
      <c r="AM142" s="391" t="s">
        <v>848</v>
      </c>
      <c r="AN142" s="391" t="s">
        <v>848</v>
      </c>
      <c r="AO142" s="391"/>
      <c r="AP142" s="319"/>
      <c r="AQ142" s="319"/>
      <c r="AR142" s="319"/>
    </row>
    <row r="143" spans="1:44" ht="15.75" customHeight="1">
      <c r="A143" s="319" t="s">
        <v>848</v>
      </c>
      <c r="B143" s="319" t="s">
        <v>848</v>
      </c>
      <c r="C143" s="319" t="s">
        <v>848</v>
      </c>
      <c r="D143" s="38" t="s">
        <v>848</v>
      </c>
      <c r="E143" s="391" t="s">
        <v>848</v>
      </c>
      <c r="F143" s="391" t="s">
        <v>848</v>
      </c>
      <c r="G143" s="391" t="s">
        <v>848</v>
      </c>
      <c r="H143" s="391" t="s">
        <v>848</v>
      </c>
      <c r="I143" s="391" t="s">
        <v>848</v>
      </c>
      <c r="J143" s="391" t="s">
        <v>848</v>
      </c>
      <c r="K143" s="38" t="s">
        <v>848</v>
      </c>
      <c r="L143" s="391" t="s">
        <v>848</v>
      </c>
      <c r="M143" s="391" t="s">
        <v>848</v>
      </c>
      <c r="N143" s="391" t="s">
        <v>848</v>
      </c>
      <c r="O143" s="391" t="s">
        <v>848</v>
      </c>
      <c r="P143" s="391" t="s">
        <v>848</v>
      </c>
      <c r="Q143" s="391" t="s">
        <v>848</v>
      </c>
      <c r="R143" s="38" t="s">
        <v>848</v>
      </c>
      <c r="S143" s="391" t="s">
        <v>848</v>
      </c>
      <c r="T143" s="391" t="s">
        <v>848</v>
      </c>
      <c r="U143" s="391" t="s">
        <v>848</v>
      </c>
      <c r="V143" s="391" t="s">
        <v>848</v>
      </c>
      <c r="W143" s="391" t="s">
        <v>848</v>
      </c>
      <c r="X143" s="391" t="s">
        <v>848</v>
      </c>
      <c r="Y143" s="392" t="s">
        <v>848</v>
      </c>
      <c r="Z143" s="391" t="s">
        <v>848</v>
      </c>
      <c r="AA143" s="391" t="s">
        <v>848</v>
      </c>
      <c r="AB143" s="391" t="s">
        <v>848</v>
      </c>
      <c r="AC143" s="391" t="s">
        <v>848</v>
      </c>
      <c r="AD143" s="391" t="s">
        <v>848</v>
      </c>
      <c r="AE143" s="391" t="s">
        <v>848</v>
      </c>
      <c r="AF143" s="38" t="s">
        <v>848</v>
      </c>
      <c r="AG143" s="391" t="s">
        <v>848</v>
      </c>
      <c r="AH143" s="391"/>
      <c r="AI143" s="391" t="s">
        <v>848</v>
      </c>
      <c r="AJ143" s="391" t="s">
        <v>848</v>
      </c>
      <c r="AK143" s="391" t="s">
        <v>848</v>
      </c>
      <c r="AL143" s="391" t="s">
        <v>848</v>
      </c>
      <c r="AM143" s="391" t="s">
        <v>848</v>
      </c>
      <c r="AN143" s="391" t="s">
        <v>848</v>
      </c>
      <c r="AO143" s="391"/>
      <c r="AP143" s="319"/>
      <c r="AQ143" s="319"/>
      <c r="AR143" s="319"/>
    </row>
    <row r="144" spans="1:44" ht="15.75" customHeight="1">
      <c r="A144" s="319" t="s">
        <v>848</v>
      </c>
      <c r="B144" s="319" t="s">
        <v>848</v>
      </c>
      <c r="C144" s="319" t="s">
        <v>848</v>
      </c>
      <c r="D144" s="38" t="s">
        <v>848</v>
      </c>
      <c r="E144" s="391" t="s">
        <v>848</v>
      </c>
      <c r="F144" s="391" t="s">
        <v>848</v>
      </c>
      <c r="G144" s="391" t="s">
        <v>848</v>
      </c>
      <c r="H144" s="391" t="s">
        <v>848</v>
      </c>
      <c r="I144" s="391" t="s">
        <v>848</v>
      </c>
      <c r="J144" s="391" t="s">
        <v>848</v>
      </c>
      <c r="K144" s="38" t="s">
        <v>848</v>
      </c>
      <c r="L144" s="391" t="s">
        <v>848</v>
      </c>
      <c r="M144" s="391" t="s">
        <v>848</v>
      </c>
      <c r="N144" s="391" t="s">
        <v>848</v>
      </c>
      <c r="O144" s="391" t="s">
        <v>848</v>
      </c>
      <c r="P144" s="391" t="s">
        <v>848</v>
      </c>
      <c r="Q144" s="391" t="s">
        <v>848</v>
      </c>
      <c r="R144" s="38" t="s">
        <v>848</v>
      </c>
      <c r="S144" s="391" t="s">
        <v>848</v>
      </c>
      <c r="T144" s="391" t="s">
        <v>848</v>
      </c>
      <c r="U144" s="391" t="s">
        <v>848</v>
      </c>
      <c r="V144" s="391" t="s">
        <v>848</v>
      </c>
      <c r="W144" s="391" t="s">
        <v>848</v>
      </c>
      <c r="X144" s="391" t="s">
        <v>848</v>
      </c>
      <c r="Y144" s="392" t="s">
        <v>848</v>
      </c>
      <c r="Z144" s="391" t="s">
        <v>848</v>
      </c>
      <c r="AA144" s="391" t="s">
        <v>848</v>
      </c>
      <c r="AB144" s="391" t="s">
        <v>848</v>
      </c>
      <c r="AC144" s="391" t="s">
        <v>848</v>
      </c>
      <c r="AD144" s="391" t="s">
        <v>848</v>
      </c>
      <c r="AE144" s="391" t="s">
        <v>848</v>
      </c>
      <c r="AF144" s="38" t="s">
        <v>848</v>
      </c>
      <c r="AG144" s="391" t="s">
        <v>848</v>
      </c>
      <c r="AH144" s="391"/>
      <c r="AI144" s="391" t="s">
        <v>848</v>
      </c>
      <c r="AJ144" s="391" t="s">
        <v>848</v>
      </c>
      <c r="AK144" s="391" t="s">
        <v>848</v>
      </c>
      <c r="AL144" s="391" t="s">
        <v>848</v>
      </c>
      <c r="AM144" s="391" t="s">
        <v>848</v>
      </c>
      <c r="AN144" s="391" t="s">
        <v>848</v>
      </c>
      <c r="AO144" s="391"/>
      <c r="AP144" s="319"/>
      <c r="AQ144" s="319"/>
      <c r="AR144" s="319"/>
    </row>
    <row r="145" spans="1:44" ht="15.75" customHeight="1">
      <c r="A145" s="319" t="s">
        <v>848</v>
      </c>
      <c r="B145" s="319" t="s">
        <v>848</v>
      </c>
      <c r="C145" s="319" t="s">
        <v>848</v>
      </c>
      <c r="D145" s="38" t="s">
        <v>848</v>
      </c>
      <c r="E145" s="391" t="s">
        <v>848</v>
      </c>
      <c r="F145" s="391" t="s">
        <v>848</v>
      </c>
      <c r="G145" s="391" t="s">
        <v>848</v>
      </c>
      <c r="H145" s="391" t="s">
        <v>848</v>
      </c>
      <c r="I145" s="391" t="s">
        <v>848</v>
      </c>
      <c r="J145" s="391" t="s">
        <v>848</v>
      </c>
      <c r="K145" s="38" t="s">
        <v>848</v>
      </c>
      <c r="L145" s="391" t="s">
        <v>848</v>
      </c>
      <c r="M145" s="391" t="s">
        <v>848</v>
      </c>
      <c r="N145" s="391" t="s">
        <v>848</v>
      </c>
      <c r="O145" s="391" t="s">
        <v>848</v>
      </c>
      <c r="P145" s="391" t="s">
        <v>848</v>
      </c>
      <c r="Q145" s="391" t="s">
        <v>848</v>
      </c>
      <c r="R145" s="38" t="s">
        <v>848</v>
      </c>
      <c r="S145" s="391" t="s">
        <v>848</v>
      </c>
      <c r="T145" s="391" t="s">
        <v>848</v>
      </c>
      <c r="U145" s="391" t="s">
        <v>848</v>
      </c>
      <c r="V145" s="391" t="s">
        <v>848</v>
      </c>
      <c r="W145" s="391" t="s">
        <v>848</v>
      </c>
      <c r="X145" s="391" t="s">
        <v>848</v>
      </c>
      <c r="Y145" s="392" t="s">
        <v>848</v>
      </c>
      <c r="Z145" s="391" t="s">
        <v>848</v>
      </c>
      <c r="AA145" s="391" t="s">
        <v>848</v>
      </c>
      <c r="AB145" s="391" t="s">
        <v>848</v>
      </c>
      <c r="AC145" s="391" t="s">
        <v>848</v>
      </c>
      <c r="AD145" s="391" t="s">
        <v>848</v>
      </c>
      <c r="AE145" s="391" t="s">
        <v>848</v>
      </c>
      <c r="AF145" s="38" t="s">
        <v>848</v>
      </c>
      <c r="AG145" s="391" t="s">
        <v>848</v>
      </c>
      <c r="AH145" s="391"/>
      <c r="AI145" s="391" t="s">
        <v>848</v>
      </c>
      <c r="AJ145" s="391" t="s">
        <v>848</v>
      </c>
      <c r="AK145" s="391" t="s">
        <v>848</v>
      </c>
      <c r="AL145" s="391" t="s">
        <v>848</v>
      </c>
      <c r="AM145" s="391" t="s">
        <v>848</v>
      </c>
      <c r="AN145" s="391" t="s">
        <v>848</v>
      </c>
      <c r="AO145" s="391"/>
      <c r="AP145" s="319"/>
      <c r="AQ145" s="319"/>
      <c r="AR145" s="319"/>
    </row>
    <row r="146" spans="1:44" ht="15.75" customHeight="1">
      <c r="A146" s="319" t="s">
        <v>848</v>
      </c>
      <c r="B146" s="319" t="s">
        <v>848</v>
      </c>
      <c r="C146" s="319" t="s">
        <v>848</v>
      </c>
      <c r="D146" s="38" t="s">
        <v>848</v>
      </c>
      <c r="E146" s="391" t="s">
        <v>848</v>
      </c>
      <c r="F146" s="391" t="s">
        <v>848</v>
      </c>
      <c r="G146" s="391" t="s">
        <v>848</v>
      </c>
      <c r="H146" s="391" t="s">
        <v>848</v>
      </c>
      <c r="I146" s="391" t="s">
        <v>848</v>
      </c>
      <c r="J146" s="391" t="s">
        <v>848</v>
      </c>
      <c r="K146" s="38" t="s">
        <v>848</v>
      </c>
      <c r="L146" s="391" t="s">
        <v>848</v>
      </c>
      <c r="M146" s="391" t="s">
        <v>848</v>
      </c>
      <c r="N146" s="391" t="s">
        <v>848</v>
      </c>
      <c r="O146" s="391" t="s">
        <v>848</v>
      </c>
      <c r="P146" s="391" t="s">
        <v>848</v>
      </c>
      <c r="Q146" s="391" t="s">
        <v>848</v>
      </c>
      <c r="R146" s="38" t="s">
        <v>848</v>
      </c>
      <c r="S146" s="391" t="s">
        <v>848</v>
      </c>
      <c r="T146" s="391" t="s">
        <v>848</v>
      </c>
      <c r="U146" s="391" t="s">
        <v>848</v>
      </c>
      <c r="V146" s="391" t="s">
        <v>848</v>
      </c>
      <c r="W146" s="391" t="s">
        <v>848</v>
      </c>
      <c r="X146" s="391" t="s">
        <v>848</v>
      </c>
      <c r="Y146" s="392" t="s">
        <v>848</v>
      </c>
      <c r="Z146" s="391" t="s">
        <v>848</v>
      </c>
      <c r="AA146" s="391" t="s">
        <v>848</v>
      </c>
      <c r="AB146" s="391" t="s">
        <v>848</v>
      </c>
      <c r="AC146" s="391" t="s">
        <v>848</v>
      </c>
      <c r="AD146" s="391" t="s">
        <v>848</v>
      </c>
      <c r="AE146" s="391" t="s">
        <v>848</v>
      </c>
      <c r="AF146" s="38" t="s">
        <v>848</v>
      </c>
      <c r="AG146" s="391" t="s">
        <v>848</v>
      </c>
      <c r="AH146" s="391"/>
      <c r="AI146" s="391" t="s">
        <v>848</v>
      </c>
      <c r="AJ146" s="391" t="s">
        <v>848</v>
      </c>
      <c r="AK146" s="391" t="s">
        <v>848</v>
      </c>
      <c r="AL146" s="391" t="s">
        <v>848</v>
      </c>
      <c r="AM146" s="391" t="s">
        <v>848</v>
      </c>
      <c r="AN146" s="391" t="s">
        <v>848</v>
      </c>
      <c r="AO146" s="391"/>
      <c r="AP146" s="319"/>
      <c r="AQ146" s="319"/>
      <c r="AR146" s="319"/>
    </row>
    <row r="147" spans="1:44" ht="15.75" customHeight="1">
      <c r="A147" s="319" t="s">
        <v>848</v>
      </c>
      <c r="B147" s="319" t="s">
        <v>848</v>
      </c>
      <c r="C147" s="319" t="s">
        <v>848</v>
      </c>
      <c r="D147" s="38" t="s">
        <v>848</v>
      </c>
      <c r="E147" s="391" t="s">
        <v>848</v>
      </c>
      <c r="F147" s="391" t="s">
        <v>848</v>
      </c>
      <c r="G147" s="391" t="s">
        <v>848</v>
      </c>
      <c r="H147" s="391" t="s">
        <v>848</v>
      </c>
      <c r="I147" s="391" t="s">
        <v>848</v>
      </c>
      <c r="J147" s="391" t="s">
        <v>848</v>
      </c>
      <c r="K147" s="38" t="s">
        <v>848</v>
      </c>
      <c r="L147" s="391" t="s">
        <v>848</v>
      </c>
      <c r="M147" s="391" t="s">
        <v>848</v>
      </c>
      <c r="N147" s="391" t="s">
        <v>848</v>
      </c>
      <c r="O147" s="391" t="s">
        <v>848</v>
      </c>
      <c r="P147" s="391" t="s">
        <v>848</v>
      </c>
      <c r="Q147" s="391" t="s">
        <v>848</v>
      </c>
      <c r="R147" s="38" t="s">
        <v>848</v>
      </c>
      <c r="S147" s="391" t="s">
        <v>848</v>
      </c>
      <c r="T147" s="391" t="s">
        <v>848</v>
      </c>
      <c r="U147" s="391" t="s">
        <v>848</v>
      </c>
      <c r="V147" s="391" t="s">
        <v>848</v>
      </c>
      <c r="W147" s="391" t="s">
        <v>848</v>
      </c>
      <c r="X147" s="391" t="s">
        <v>848</v>
      </c>
      <c r="Y147" s="392" t="s">
        <v>848</v>
      </c>
      <c r="Z147" s="391" t="s">
        <v>848</v>
      </c>
      <c r="AA147" s="391" t="s">
        <v>848</v>
      </c>
      <c r="AB147" s="391" t="s">
        <v>848</v>
      </c>
      <c r="AC147" s="391" t="s">
        <v>848</v>
      </c>
      <c r="AD147" s="391" t="s">
        <v>848</v>
      </c>
      <c r="AE147" s="391" t="s">
        <v>848</v>
      </c>
      <c r="AF147" s="38" t="s">
        <v>848</v>
      </c>
      <c r="AG147" s="391" t="s">
        <v>848</v>
      </c>
      <c r="AH147" s="391"/>
      <c r="AI147" s="391" t="s">
        <v>848</v>
      </c>
      <c r="AJ147" s="391" t="s">
        <v>848</v>
      </c>
      <c r="AK147" s="391" t="s">
        <v>848</v>
      </c>
      <c r="AL147" s="391" t="s">
        <v>848</v>
      </c>
      <c r="AM147" s="391" t="s">
        <v>848</v>
      </c>
      <c r="AN147" s="391" t="s">
        <v>848</v>
      </c>
      <c r="AO147" s="391"/>
      <c r="AP147" s="319"/>
      <c r="AQ147" s="319"/>
      <c r="AR147" s="319"/>
    </row>
    <row r="148" spans="1:44" ht="15.75" customHeight="1">
      <c r="A148" s="319" t="s">
        <v>848</v>
      </c>
      <c r="B148" s="319" t="s">
        <v>848</v>
      </c>
      <c r="C148" s="319" t="s">
        <v>848</v>
      </c>
      <c r="D148" s="38" t="s">
        <v>848</v>
      </c>
      <c r="E148" s="391" t="s">
        <v>848</v>
      </c>
      <c r="F148" s="391" t="s">
        <v>848</v>
      </c>
      <c r="G148" s="391" t="s">
        <v>848</v>
      </c>
      <c r="H148" s="391" t="s">
        <v>848</v>
      </c>
      <c r="I148" s="391" t="s">
        <v>848</v>
      </c>
      <c r="J148" s="391" t="s">
        <v>848</v>
      </c>
      <c r="K148" s="38" t="s">
        <v>848</v>
      </c>
      <c r="L148" s="391" t="s">
        <v>848</v>
      </c>
      <c r="M148" s="391" t="s">
        <v>848</v>
      </c>
      <c r="N148" s="391" t="s">
        <v>848</v>
      </c>
      <c r="O148" s="391" t="s">
        <v>848</v>
      </c>
      <c r="P148" s="391" t="s">
        <v>848</v>
      </c>
      <c r="Q148" s="391" t="s">
        <v>848</v>
      </c>
      <c r="R148" s="38" t="s">
        <v>848</v>
      </c>
      <c r="S148" s="391" t="s">
        <v>848</v>
      </c>
      <c r="T148" s="391" t="s">
        <v>848</v>
      </c>
      <c r="U148" s="391" t="s">
        <v>848</v>
      </c>
      <c r="V148" s="391" t="s">
        <v>848</v>
      </c>
      <c r="W148" s="391" t="s">
        <v>848</v>
      </c>
      <c r="X148" s="391" t="s">
        <v>848</v>
      </c>
      <c r="Y148" s="392" t="s">
        <v>848</v>
      </c>
      <c r="Z148" s="391" t="s">
        <v>848</v>
      </c>
      <c r="AA148" s="391" t="s">
        <v>848</v>
      </c>
      <c r="AB148" s="391" t="s">
        <v>848</v>
      </c>
      <c r="AC148" s="391" t="s">
        <v>848</v>
      </c>
      <c r="AD148" s="391" t="s">
        <v>848</v>
      </c>
      <c r="AE148" s="391" t="s">
        <v>848</v>
      </c>
      <c r="AF148" s="38" t="s">
        <v>848</v>
      </c>
      <c r="AG148" s="391" t="s">
        <v>848</v>
      </c>
      <c r="AH148" s="391"/>
      <c r="AI148" s="391" t="s">
        <v>848</v>
      </c>
      <c r="AJ148" s="391" t="s">
        <v>848</v>
      </c>
      <c r="AK148" s="391" t="s">
        <v>848</v>
      </c>
      <c r="AL148" s="391" t="s">
        <v>848</v>
      </c>
      <c r="AM148" s="391" t="s">
        <v>848</v>
      </c>
      <c r="AN148" s="391" t="s">
        <v>848</v>
      </c>
      <c r="AO148" s="391"/>
      <c r="AP148" s="319"/>
      <c r="AQ148" s="319"/>
      <c r="AR148" s="319"/>
    </row>
    <row r="149" spans="1:44" ht="15.75" customHeight="1">
      <c r="A149" s="319" t="s">
        <v>848</v>
      </c>
      <c r="B149" s="319" t="s">
        <v>848</v>
      </c>
      <c r="C149" s="319" t="s">
        <v>848</v>
      </c>
      <c r="D149" s="38" t="s">
        <v>848</v>
      </c>
      <c r="E149" s="391" t="s">
        <v>848</v>
      </c>
      <c r="F149" s="391" t="s">
        <v>848</v>
      </c>
      <c r="G149" s="391" t="s">
        <v>848</v>
      </c>
      <c r="H149" s="391" t="s">
        <v>848</v>
      </c>
      <c r="I149" s="391" t="s">
        <v>848</v>
      </c>
      <c r="J149" s="391" t="s">
        <v>848</v>
      </c>
      <c r="K149" s="38" t="s">
        <v>848</v>
      </c>
      <c r="L149" s="391" t="s">
        <v>848</v>
      </c>
      <c r="M149" s="391" t="s">
        <v>848</v>
      </c>
      <c r="N149" s="391" t="s">
        <v>848</v>
      </c>
      <c r="O149" s="391" t="s">
        <v>848</v>
      </c>
      <c r="P149" s="391" t="s">
        <v>848</v>
      </c>
      <c r="Q149" s="391" t="s">
        <v>848</v>
      </c>
      <c r="R149" s="38" t="s">
        <v>848</v>
      </c>
      <c r="S149" s="391" t="s">
        <v>848</v>
      </c>
      <c r="T149" s="391" t="s">
        <v>848</v>
      </c>
      <c r="U149" s="391" t="s">
        <v>848</v>
      </c>
      <c r="V149" s="391" t="s">
        <v>848</v>
      </c>
      <c r="W149" s="391" t="s">
        <v>848</v>
      </c>
      <c r="X149" s="391" t="s">
        <v>848</v>
      </c>
      <c r="Y149" s="392" t="s">
        <v>848</v>
      </c>
      <c r="Z149" s="391" t="s">
        <v>848</v>
      </c>
      <c r="AA149" s="391" t="s">
        <v>848</v>
      </c>
      <c r="AB149" s="391" t="s">
        <v>848</v>
      </c>
      <c r="AC149" s="391" t="s">
        <v>848</v>
      </c>
      <c r="AD149" s="391" t="s">
        <v>848</v>
      </c>
      <c r="AE149" s="391" t="s">
        <v>848</v>
      </c>
      <c r="AF149" s="38" t="s">
        <v>848</v>
      </c>
      <c r="AG149" s="391" t="s">
        <v>848</v>
      </c>
      <c r="AH149" s="391"/>
      <c r="AI149" s="391" t="s">
        <v>848</v>
      </c>
      <c r="AJ149" s="391" t="s">
        <v>848</v>
      </c>
      <c r="AK149" s="391" t="s">
        <v>848</v>
      </c>
      <c r="AL149" s="391" t="s">
        <v>848</v>
      </c>
      <c r="AM149" s="391" t="s">
        <v>848</v>
      </c>
      <c r="AN149" s="391" t="s">
        <v>848</v>
      </c>
      <c r="AO149" s="391"/>
      <c r="AP149" s="319"/>
      <c r="AQ149" s="319"/>
      <c r="AR149" s="319"/>
    </row>
    <row r="150" spans="1:44" ht="15.75" customHeight="1">
      <c r="A150" s="319" t="s">
        <v>848</v>
      </c>
      <c r="B150" s="319" t="s">
        <v>848</v>
      </c>
      <c r="C150" s="319" t="s">
        <v>848</v>
      </c>
      <c r="D150" s="38" t="s">
        <v>848</v>
      </c>
      <c r="E150" s="391" t="s">
        <v>848</v>
      </c>
      <c r="F150" s="391" t="s">
        <v>848</v>
      </c>
      <c r="G150" s="391" t="s">
        <v>848</v>
      </c>
      <c r="H150" s="391" t="s">
        <v>848</v>
      </c>
      <c r="I150" s="391" t="s">
        <v>848</v>
      </c>
      <c r="J150" s="391" t="s">
        <v>848</v>
      </c>
      <c r="K150" s="38" t="s">
        <v>848</v>
      </c>
      <c r="L150" s="391" t="s">
        <v>848</v>
      </c>
      <c r="M150" s="391" t="s">
        <v>848</v>
      </c>
      <c r="N150" s="391" t="s">
        <v>848</v>
      </c>
      <c r="O150" s="391" t="s">
        <v>848</v>
      </c>
      <c r="P150" s="391" t="s">
        <v>848</v>
      </c>
      <c r="Q150" s="391" t="s">
        <v>848</v>
      </c>
      <c r="R150" s="38" t="s">
        <v>848</v>
      </c>
      <c r="S150" s="391" t="s">
        <v>848</v>
      </c>
      <c r="T150" s="391" t="s">
        <v>848</v>
      </c>
      <c r="U150" s="391" t="s">
        <v>848</v>
      </c>
      <c r="V150" s="391" t="s">
        <v>848</v>
      </c>
      <c r="W150" s="391" t="s">
        <v>848</v>
      </c>
      <c r="X150" s="391" t="s">
        <v>848</v>
      </c>
      <c r="Y150" s="392" t="s">
        <v>848</v>
      </c>
      <c r="Z150" s="391" t="s">
        <v>848</v>
      </c>
      <c r="AA150" s="391" t="s">
        <v>848</v>
      </c>
      <c r="AB150" s="391" t="s">
        <v>848</v>
      </c>
      <c r="AC150" s="391" t="s">
        <v>848</v>
      </c>
      <c r="AD150" s="391" t="s">
        <v>848</v>
      </c>
      <c r="AE150" s="391" t="s">
        <v>848</v>
      </c>
      <c r="AF150" s="38" t="s">
        <v>848</v>
      </c>
      <c r="AG150" s="391" t="s">
        <v>848</v>
      </c>
      <c r="AH150" s="391"/>
      <c r="AI150" s="391" t="s">
        <v>848</v>
      </c>
      <c r="AJ150" s="391" t="s">
        <v>848</v>
      </c>
      <c r="AK150" s="391" t="s">
        <v>848</v>
      </c>
      <c r="AL150" s="391" t="s">
        <v>848</v>
      </c>
      <c r="AM150" s="391" t="s">
        <v>848</v>
      </c>
      <c r="AN150" s="391" t="s">
        <v>848</v>
      </c>
      <c r="AO150" s="391"/>
      <c r="AP150" s="319"/>
      <c r="AQ150" s="319"/>
      <c r="AR150" s="319"/>
    </row>
    <row r="151" spans="1:44" ht="15.75" customHeight="1">
      <c r="A151" s="319" t="s">
        <v>848</v>
      </c>
      <c r="B151" s="319" t="s">
        <v>848</v>
      </c>
      <c r="C151" s="319" t="s">
        <v>848</v>
      </c>
      <c r="D151" s="38" t="s">
        <v>848</v>
      </c>
      <c r="E151" s="391" t="s">
        <v>848</v>
      </c>
      <c r="F151" s="391" t="s">
        <v>848</v>
      </c>
      <c r="G151" s="391" t="s">
        <v>848</v>
      </c>
      <c r="H151" s="391" t="s">
        <v>848</v>
      </c>
      <c r="I151" s="391" t="s">
        <v>848</v>
      </c>
      <c r="J151" s="391" t="s">
        <v>848</v>
      </c>
      <c r="K151" s="38" t="s">
        <v>848</v>
      </c>
      <c r="L151" s="391" t="s">
        <v>848</v>
      </c>
      <c r="M151" s="391" t="s">
        <v>848</v>
      </c>
      <c r="N151" s="391" t="s">
        <v>848</v>
      </c>
      <c r="O151" s="391" t="s">
        <v>848</v>
      </c>
      <c r="P151" s="391" t="s">
        <v>848</v>
      </c>
      <c r="Q151" s="391" t="s">
        <v>848</v>
      </c>
      <c r="R151" s="38" t="s">
        <v>848</v>
      </c>
      <c r="S151" s="391" t="s">
        <v>848</v>
      </c>
      <c r="T151" s="391" t="s">
        <v>848</v>
      </c>
      <c r="U151" s="391" t="s">
        <v>848</v>
      </c>
      <c r="V151" s="391" t="s">
        <v>848</v>
      </c>
      <c r="W151" s="391" t="s">
        <v>848</v>
      </c>
      <c r="X151" s="391" t="s">
        <v>848</v>
      </c>
      <c r="Y151" s="392" t="s">
        <v>848</v>
      </c>
      <c r="Z151" s="391" t="s">
        <v>848</v>
      </c>
      <c r="AA151" s="391" t="s">
        <v>848</v>
      </c>
      <c r="AB151" s="391" t="s">
        <v>848</v>
      </c>
      <c r="AC151" s="391" t="s">
        <v>848</v>
      </c>
      <c r="AD151" s="391" t="s">
        <v>848</v>
      </c>
      <c r="AE151" s="391" t="s">
        <v>848</v>
      </c>
      <c r="AF151" s="38" t="s">
        <v>848</v>
      </c>
      <c r="AG151" s="391" t="s">
        <v>848</v>
      </c>
      <c r="AH151" s="391"/>
      <c r="AI151" s="391" t="s">
        <v>848</v>
      </c>
      <c r="AJ151" s="391" t="s">
        <v>848</v>
      </c>
      <c r="AK151" s="391" t="s">
        <v>848</v>
      </c>
      <c r="AL151" s="391" t="s">
        <v>848</v>
      </c>
      <c r="AM151" s="391" t="s">
        <v>848</v>
      </c>
      <c r="AN151" s="391" t="s">
        <v>848</v>
      </c>
      <c r="AO151" s="391"/>
      <c r="AP151" s="319"/>
      <c r="AQ151" s="319"/>
      <c r="AR151" s="319"/>
    </row>
    <row r="152" spans="1:44" ht="15.75" customHeight="1">
      <c r="A152" s="319" t="s">
        <v>848</v>
      </c>
      <c r="B152" s="319" t="s">
        <v>848</v>
      </c>
      <c r="C152" s="319" t="s">
        <v>848</v>
      </c>
      <c r="D152" s="38" t="s">
        <v>848</v>
      </c>
      <c r="E152" s="391" t="s">
        <v>848</v>
      </c>
      <c r="F152" s="391" t="s">
        <v>848</v>
      </c>
      <c r="G152" s="391" t="s">
        <v>848</v>
      </c>
      <c r="H152" s="391" t="s">
        <v>848</v>
      </c>
      <c r="I152" s="391" t="s">
        <v>848</v>
      </c>
      <c r="J152" s="391" t="s">
        <v>848</v>
      </c>
      <c r="K152" s="38" t="s">
        <v>848</v>
      </c>
      <c r="L152" s="391" t="s">
        <v>848</v>
      </c>
      <c r="M152" s="391" t="s">
        <v>848</v>
      </c>
      <c r="N152" s="391" t="s">
        <v>848</v>
      </c>
      <c r="O152" s="391" t="s">
        <v>848</v>
      </c>
      <c r="P152" s="391" t="s">
        <v>848</v>
      </c>
      <c r="Q152" s="391" t="s">
        <v>848</v>
      </c>
      <c r="R152" s="38" t="s">
        <v>848</v>
      </c>
      <c r="S152" s="391" t="s">
        <v>848</v>
      </c>
      <c r="T152" s="391" t="s">
        <v>848</v>
      </c>
      <c r="U152" s="391" t="s">
        <v>848</v>
      </c>
      <c r="V152" s="391" t="s">
        <v>848</v>
      </c>
      <c r="W152" s="391" t="s">
        <v>848</v>
      </c>
      <c r="X152" s="391" t="s">
        <v>848</v>
      </c>
      <c r="Y152" s="392" t="s">
        <v>848</v>
      </c>
      <c r="Z152" s="391" t="s">
        <v>848</v>
      </c>
      <c r="AA152" s="391" t="s">
        <v>848</v>
      </c>
      <c r="AB152" s="391" t="s">
        <v>848</v>
      </c>
      <c r="AC152" s="391" t="s">
        <v>848</v>
      </c>
      <c r="AD152" s="391" t="s">
        <v>848</v>
      </c>
      <c r="AE152" s="391" t="s">
        <v>848</v>
      </c>
      <c r="AF152" s="38" t="s">
        <v>848</v>
      </c>
      <c r="AG152" s="391" t="s">
        <v>848</v>
      </c>
      <c r="AH152" s="391"/>
      <c r="AI152" s="391" t="s">
        <v>848</v>
      </c>
      <c r="AJ152" s="391" t="s">
        <v>848</v>
      </c>
      <c r="AK152" s="391" t="s">
        <v>848</v>
      </c>
      <c r="AL152" s="391" t="s">
        <v>848</v>
      </c>
      <c r="AM152" s="391" t="s">
        <v>848</v>
      </c>
      <c r="AN152" s="391" t="s">
        <v>848</v>
      </c>
      <c r="AO152" s="391"/>
      <c r="AP152" s="319"/>
      <c r="AQ152" s="319"/>
      <c r="AR152" s="319"/>
    </row>
    <row r="153" spans="1:44" ht="15.75" customHeight="1">
      <c r="A153" s="319" t="s">
        <v>848</v>
      </c>
      <c r="B153" s="319" t="s">
        <v>848</v>
      </c>
      <c r="C153" s="319" t="s">
        <v>848</v>
      </c>
      <c r="D153" s="38" t="s">
        <v>848</v>
      </c>
      <c r="E153" s="391" t="s">
        <v>848</v>
      </c>
      <c r="F153" s="391" t="s">
        <v>848</v>
      </c>
      <c r="G153" s="391" t="s">
        <v>848</v>
      </c>
      <c r="H153" s="391" t="s">
        <v>848</v>
      </c>
      <c r="I153" s="391" t="s">
        <v>848</v>
      </c>
      <c r="J153" s="391" t="s">
        <v>848</v>
      </c>
      <c r="K153" s="38" t="s">
        <v>848</v>
      </c>
      <c r="L153" s="391" t="s">
        <v>848</v>
      </c>
      <c r="M153" s="391" t="s">
        <v>848</v>
      </c>
      <c r="N153" s="391" t="s">
        <v>848</v>
      </c>
      <c r="O153" s="391" t="s">
        <v>848</v>
      </c>
      <c r="P153" s="391" t="s">
        <v>848</v>
      </c>
      <c r="Q153" s="391" t="s">
        <v>848</v>
      </c>
      <c r="R153" s="38" t="s">
        <v>848</v>
      </c>
      <c r="S153" s="391" t="s">
        <v>848</v>
      </c>
      <c r="T153" s="391" t="s">
        <v>848</v>
      </c>
      <c r="U153" s="391" t="s">
        <v>848</v>
      </c>
      <c r="V153" s="391" t="s">
        <v>848</v>
      </c>
      <c r="W153" s="391" t="s">
        <v>848</v>
      </c>
      <c r="X153" s="391" t="s">
        <v>848</v>
      </c>
      <c r="Y153" s="392" t="s">
        <v>848</v>
      </c>
      <c r="Z153" s="391" t="s">
        <v>848</v>
      </c>
      <c r="AA153" s="391" t="s">
        <v>848</v>
      </c>
      <c r="AB153" s="391" t="s">
        <v>848</v>
      </c>
      <c r="AC153" s="391" t="s">
        <v>848</v>
      </c>
      <c r="AD153" s="391" t="s">
        <v>848</v>
      </c>
      <c r="AE153" s="391" t="s">
        <v>848</v>
      </c>
      <c r="AF153" s="38" t="s">
        <v>848</v>
      </c>
      <c r="AG153" s="391" t="s">
        <v>848</v>
      </c>
      <c r="AH153" s="391"/>
      <c r="AI153" s="391" t="s">
        <v>848</v>
      </c>
      <c r="AJ153" s="391" t="s">
        <v>848</v>
      </c>
      <c r="AK153" s="391" t="s">
        <v>848</v>
      </c>
      <c r="AL153" s="391" t="s">
        <v>848</v>
      </c>
      <c r="AM153" s="391" t="s">
        <v>848</v>
      </c>
      <c r="AN153" s="391" t="s">
        <v>848</v>
      </c>
      <c r="AO153" s="391"/>
      <c r="AP153" s="319"/>
      <c r="AQ153" s="319"/>
      <c r="AR153" s="319"/>
    </row>
    <row r="154" spans="1:44" ht="15.75" customHeight="1">
      <c r="A154" s="319" t="s">
        <v>848</v>
      </c>
      <c r="B154" s="319" t="s">
        <v>848</v>
      </c>
      <c r="C154" s="319" t="s">
        <v>848</v>
      </c>
      <c r="D154" s="38" t="s">
        <v>848</v>
      </c>
      <c r="E154" s="391" t="s">
        <v>848</v>
      </c>
      <c r="F154" s="391" t="s">
        <v>848</v>
      </c>
      <c r="G154" s="391" t="s">
        <v>848</v>
      </c>
      <c r="H154" s="391" t="s">
        <v>848</v>
      </c>
      <c r="I154" s="391" t="s">
        <v>848</v>
      </c>
      <c r="J154" s="391" t="s">
        <v>848</v>
      </c>
      <c r="K154" s="38" t="s">
        <v>848</v>
      </c>
      <c r="L154" s="391" t="s">
        <v>848</v>
      </c>
      <c r="M154" s="391" t="s">
        <v>848</v>
      </c>
      <c r="N154" s="391" t="s">
        <v>848</v>
      </c>
      <c r="O154" s="391" t="s">
        <v>848</v>
      </c>
      <c r="P154" s="391" t="s">
        <v>848</v>
      </c>
      <c r="Q154" s="391" t="s">
        <v>848</v>
      </c>
      <c r="R154" s="38" t="s">
        <v>848</v>
      </c>
      <c r="S154" s="391" t="s">
        <v>848</v>
      </c>
      <c r="T154" s="391" t="s">
        <v>848</v>
      </c>
      <c r="U154" s="391" t="s">
        <v>848</v>
      </c>
      <c r="V154" s="391" t="s">
        <v>848</v>
      </c>
      <c r="W154" s="391" t="s">
        <v>848</v>
      </c>
      <c r="X154" s="391" t="s">
        <v>848</v>
      </c>
      <c r="Y154" s="392" t="s">
        <v>848</v>
      </c>
      <c r="Z154" s="391" t="s">
        <v>848</v>
      </c>
      <c r="AA154" s="391" t="s">
        <v>848</v>
      </c>
      <c r="AB154" s="391" t="s">
        <v>848</v>
      </c>
      <c r="AC154" s="391" t="s">
        <v>848</v>
      </c>
      <c r="AD154" s="391" t="s">
        <v>848</v>
      </c>
      <c r="AE154" s="391" t="s">
        <v>848</v>
      </c>
      <c r="AF154" s="38" t="s">
        <v>848</v>
      </c>
      <c r="AG154" s="391" t="s">
        <v>848</v>
      </c>
      <c r="AH154" s="391"/>
      <c r="AI154" s="391" t="s">
        <v>848</v>
      </c>
      <c r="AJ154" s="391" t="s">
        <v>848</v>
      </c>
      <c r="AK154" s="391" t="s">
        <v>848</v>
      </c>
      <c r="AL154" s="391" t="s">
        <v>848</v>
      </c>
      <c r="AM154" s="391" t="s">
        <v>848</v>
      </c>
      <c r="AN154" s="391" t="s">
        <v>848</v>
      </c>
      <c r="AO154" s="391"/>
      <c r="AP154" s="319"/>
      <c r="AQ154" s="319"/>
      <c r="AR154" s="319"/>
    </row>
    <row r="155" spans="1:44" ht="15.75" customHeight="1">
      <c r="A155" s="319" t="s">
        <v>848</v>
      </c>
      <c r="B155" s="319" t="s">
        <v>848</v>
      </c>
      <c r="C155" s="319" t="s">
        <v>848</v>
      </c>
      <c r="D155" s="38" t="s">
        <v>848</v>
      </c>
      <c r="E155" s="391" t="s">
        <v>848</v>
      </c>
      <c r="F155" s="391" t="s">
        <v>848</v>
      </c>
      <c r="G155" s="391" t="s">
        <v>848</v>
      </c>
      <c r="H155" s="391" t="s">
        <v>848</v>
      </c>
      <c r="I155" s="391" t="s">
        <v>848</v>
      </c>
      <c r="J155" s="391" t="s">
        <v>848</v>
      </c>
      <c r="K155" s="38" t="s">
        <v>848</v>
      </c>
      <c r="L155" s="391" t="s">
        <v>848</v>
      </c>
      <c r="M155" s="391" t="s">
        <v>848</v>
      </c>
      <c r="N155" s="391" t="s">
        <v>848</v>
      </c>
      <c r="O155" s="391" t="s">
        <v>848</v>
      </c>
      <c r="P155" s="391" t="s">
        <v>848</v>
      </c>
      <c r="Q155" s="391" t="s">
        <v>848</v>
      </c>
      <c r="R155" s="38" t="s">
        <v>848</v>
      </c>
      <c r="S155" s="391" t="s">
        <v>848</v>
      </c>
      <c r="T155" s="391" t="s">
        <v>848</v>
      </c>
      <c r="U155" s="391" t="s">
        <v>848</v>
      </c>
      <c r="V155" s="391" t="s">
        <v>848</v>
      </c>
      <c r="W155" s="391" t="s">
        <v>848</v>
      </c>
      <c r="X155" s="391" t="s">
        <v>848</v>
      </c>
      <c r="Y155" s="392" t="s">
        <v>848</v>
      </c>
      <c r="Z155" s="391" t="s">
        <v>848</v>
      </c>
      <c r="AA155" s="391" t="s">
        <v>848</v>
      </c>
      <c r="AB155" s="391" t="s">
        <v>848</v>
      </c>
      <c r="AC155" s="391" t="s">
        <v>848</v>
      </c>
      <c r="AD155" s="391" t="s">
        <v>848</v>
      </c>
      <c r="AE155" s="391" t="s">
        <v>848</v>
      </c>
      <c r="AF155" s="38" t="s">
        <v>848</v>
      </c>
      <c r="AG155" s="391" t="s">
        <v>848</v>
      </c>
      <c r="AH155" s="391"/>
      <c r="AI155" s="391" t="s">
        <v>848</v>
      </c>
      <c r="AJ155" s="391" t="s">
        <v>848</v>
      </c>
      <c r="AK155" s="391" t="s">
        <v>848</v>
      </c>
      <c r="AL155" s="391" t="s">
        <v>848</v>
      </c>
      <c r="AM155" s="391" t="s">
        <v>848</v>
      </c>
      <c r="AN155" s="391" t="s">
        <v>848</v>
      </c>
      <c r="AO155" s="391"/>
      <c r="AP155" s="319"/>
      <c r="AQ155" s="319"/>
      <c r="AR155" s="319"/>
    </row>
    <row r="156" spans="1:44" ht="15.75" customHeight="1">
      <c r="A156" s="319" t="s">
        <v>848</v>
      </c>
      <c r="B156" s="319" t="s">
        <v>848</v>
      </c>
      <c r="C156" s="319" t="s">
        <v>848</v>
      </c>
      <c r="D156" s="38" t="s">
        <v>848</v>
      </c>
      <c r="E156" s="391" t="s">
        <v>848</v>
      </c>
      <c r="F156" s="391" t="s">
        <v>848</v>
      </c>
      <c r="G156" s="391" t="s">
        <v>848</v>
      </c>
      <c r="H156" s="391" t="s">
        <v>848</v>
      </c>
      <c r="I156" s="391" t="s">
        <v>848</v>
      </c>
      <c r="J156" s="391" t="s">
        <v>848</v>
      </c>
      <c r="K156" s="38" t="s">
        <v>848</v>
      </c>
      <c r="L156" s="391" t="s">
        <v>848</v>
      </c>
      <c r="M156" s="391" t="s">
        <v>848</v>
      </c>
      <c r="N156" s="391" t="s">
        <v>848</v>
      </c>
      <c r="O156" s="391" t="s">
        <v>848</v>
      </c>
      <c r="P156" s="391" t="s">
        <v>848</v>
      </c>
      <c r="Q156" s="391" t="s">
        <v>848</v>
      </c>
      <c r="R156" s="38" t="s">
        <v>848</v>
      </c>
      <c r="S156" s="391" t="s">
        <v>848</v>
      </c>
      <c r="T156" s="391" t="s">
        <v>848</v>
      </c>
      <c r="U156" s="391" t="s">
        <v>848</v>
      </c>
      <c r="V156" s="391" t="s">
        <v>848</v>
      </c>
      <c r="W156" s="391" t="s">
        <v>848</v>
      </c>
      <c r="X156" s="391" t="s">
        <v>848</v>
      </c>
      <c r="Y156" s="392" t="s">
        <v>848</v>
      </c>
      <c r="Z156" s="391" t="s">
        <v>848</v>
      </c>
      <c r="AA156" s="391" t="s">
        <v>848</v>
      </c>
      <c r="AB156" s="391" t="s">
        <v>848</v>
      </c>
      <c r="AC156" s="391" t="s">
        <v>848</v>
      </c>
      <c r="AD156" s="391" t="s">
        <v>848</v>
      </c>
      <c r="AE156" s="391" t="s">
        <v>848</v>
      </c>
      <c r="AF156" s="38" t="s">
        <v>848</v>
      </c>
      <c r="AG156" s="391" t="s">
        <v>848</v>
      </c>
      <c r="AH156" s="391"/>
      <c r="AI156" s="391" t="s">
        <v>848</v>
      </c>
      <c r="AJ156" s="391" t="s">
        <v>848</v>
      </c>
      <c r="AK156" s="391" t="s">
        <v>848</v>
      </c>
      <c r="AL156" s="391" t="s">
        <v>848</v>
      </c>
      <c r="AM156" s="391" t="s">
        <v>848</v>
      </c>
      <c r="AN156" s="391" t="s">
        <v>848</v>
      </c>
      <c r="AO156" s="391"/>
      <c r="AP156" s="319"/>
      <c r="AQ156" s="319"/>
      <c r="AR156" s="319"/>
    </row>
    <row r="157" spans="1:44" ht="15.75" customHeight="1">
      <c r="A157" s="319" t="s">
        <v>848</v>
      </c>
      <c r="B157" s="319" t="s">
        <v>848</v>
      </c>
      <c r="C157" s="319" t="s">
        <v>848</v>
      </c>
      <c r="D157" s="38" t="s">
        <v>848</v>
      </c>
      <c r="E157" s="391" t="s">
        <v>848</v>
      </c>
      <c r="F157" s="391" t="s">
        <v>848</v>
      </c>
      <c r="G157" s="391" t="s">
        <v>848</v>
      </c>
      <c r="H157" s="391" t="s">
        <v>848</v>
      </c>
      <c r="I157" s="391" t="s">
        <v>848</v>
      </c>
      <c r="J157" s="391" t="s">
        <v>848</v>
      </c>
      <c r="K157" s="38" t="s">
        <v>848</v>
      </c>
      <c r="L157" s="391" t="s">
        <v>848</v>
      </c>
      <c r="M157" s="391" t="s">
        <v>848</v>
      </c>
      <c r="N157" s="391" t="s">
        <v>848</v>
      </c>
      <c r="O157" s="391" t="s">
        <v>848</v>
      </c>
      <c r="P157" s="391" t="s">
        <v>848</v>
      </c>
      <c r="Q157" s="391" t="s">
        <v>848</v>
      </c>
      <c r="R157" s="38" t="s">
        <v>848</v>
      </c>
      <c r="S157" s="391" t="s">
        <v>848</v>
      </c>
      <c r="T157" s="391" t="s">
        <v>848</v>
      </c>
      <c r="U157" s="391" t="s">
        <v>848</v>
      </c>
      <c r="V157" s="391" t="s">
        <v>848</v>
      </c>
      <c r="W157" s="391" t="s">
        <v>848</v>
      </c>
      <c r="X157" s="391" t="s">
        <v>848</v>
      </c>
      <c r="Y157" s="392" t="s">
        <v>848</v>
      </c>
      <c r="Z157" s="391" t="s">
        <v>848</v>
      </c>
      <c r="AA157" s="391" t="s">
        <v>848</v>
      </c>
      <c r="AB157" s="391" t="s">
        <v>848</v>
      </c>
      <c r="AC157" s="391" t="s">
        <v>848</v>
      </c>
      <c r="AD157" s="391" t="s">
        <v>848</v>
      </c>
      <c r="AE157" s="391" t="s">
        <v>848</v>
      </c>
      <c r="AF157" s="38" t="s">
        <v>848</v>
      </c>
      <c r="AG157" s="391" t="s">
        <v>848</v>
      </c>
      <c r="AH157" s="391"/>
      <c r="AI157" s="391" t="s">
        <v>848</v>
      </c>
      <c r="AJ157" s="391" t="s">
        <v>848</v>
      </c>
      <c r="AK157" s="391" t="s">
        <v>848</v>
      </c>
      <c r="AL157" s="391" t="s">
        <v>848</v>
      </c>
      <c r="AM157" s="391" t="s">
        <v>848</v>
      </c>
      <c r="AN157" s="391" t="s">
        <v>848</v>
      </c>
      <c r="AO157" s="391"/>
      <c r="AP157" s="319"/>
      <c r="AQ157" s="319"/>
      <c r="AR157" s="319"/>
    </row>
    <row r="158" spans="1:44" ht="15.75" customHeight="1">
      <c r="A158" s="319" t="s">
        <v>848</v>
      </c>
      <c r="B158" s="319" t="s">
        <v>848</v>
      </c>
      <c r="C158" s="319" t="s">
        <v>848</v>
      </c>
      <c r="D158" s="38" t="s">
        <v>848</v>
      </c>
      <c r="E158" s="391" t="s">
        <v>848</v>
      </c>
      <c r="F158" s="391" t="s">
        <v>848</v>
      </c>
      <c r="G158" s="391" t="s">
        <v>848</v>
      </c>
      <c r="H158" s="391" t="s">
        <v>848</v>
      </c>
      <c r="I158" s="391" t="s">
        <v>848</v>
      </c>
      <c r="J158" s="391" t="s">
        <v>848</v>
      </c>
      <c r="K158" s="38" t="s">
        <v>848</v>
      </c>
      <c r="L158" s="391" t="s">
        <v>848</v>
      </c>
      <c r="M158" s="391" t="s">
        <v>848</v>
      </c>
      <c r="N158" s="391" t="s">
        <v>848</v>
      </c>
      <c r="O158" s="391" t="s">
        <v>848</v>
      </c>
      <c r="P158" s="391" t="s">
        <v>848</v>
      </c>
      <c r="Q158" s="391" t="s">
        <v>848</v>
      </c>
      <c r="R158" s="38" t="s">
        <v>848</v>
      </c>
      <c r="S158" s="391" t="s">
        <v>848</v>
      </c>
      <c r="T158" s="391" t="s">
        <v>848</v>
      </c>
      <c r="U158" s="391" t="s">
        <v>848</v>
      </c>
      <c r="V158" s="391" t="s">
        <v>848</v>
      </c>
      <c r="W158" s="391" t="s">
        <v>848</v>
      </c>
      <c r="X158" s="391" t="s">
        <v>848</v>
      </c>
      <c r="Y158" s="392" t="s">
        <v>848</v>
      </c>
      <c r="Z158" s="391" t="s">
        <v>848</v>
      </c>
      <c r="AA158" s="391" t="s">
        <v>848</v>
      </c>
      <c r="AB158" s="391" t="s">
        <v>848</v>
      </c>
      <c r="AC158" s="391" t="s">
        <v>848</v>
      </c>
      <c r="AD158" s="391" t="s">
        <v>848</v>
      </c>
      <c r="AE158" s="391" t="s">
        <v>848</v>
      </c>
      <c r="AF158" s="38" t="s">
        <v>848</v>
      </c>
      <c r="AG158" s="391" t="s">
        <v>848</v>
      </c>
      <c r="AH158" s="391"/>
      <c r="AI158" s="391" t="s">
        <v>848</v>
      </c>
      <c r="AJ158" s="391" t="s">
        <v>848</v>
      </c>
      <c r="AK158" s="391" t="s">
        <v>848</v>
      </c>
      <c r="AL158" s="391" t="s">
        <v>848</v>
      </c>
      <c r="AM158" s="391" t="s">
        <v>848</v>
      </c>
      <c r="AN158" s="391" t="s">
        <v>848</v>
      </c>
      <c r="AO158" s="391"/>
      <c r="AP158" s="319"/>
      <c r="AQ158" s="319"/>
      <c r="AR158" s="319"/>
    </row>
    <row r="159" spans="1:44" ht="15.75" customHeight="1">
      <c r="A159" s="319" t="s">
        <v>848</v>
      </c>
      <c r="B159" s="319" t="s">
        <v>848</v>
      </c>
      <c r="C159" s="319" t="s">
        <v>848</v>
      </c>
      <c r="D159" s="38" t="s">
        <v>848</v>
      </c>
      <c r="E159" s="391" t="s">
        <v>848</v>
      </c>
      <c r="F159" s="391" t="s">
        <v>848</v>
      </c>
      <c r="G159" s="391" t="s">
        <v>848</v>
      </c>
      <c r="H159" s="391" t="s">
        <v>848</v>
      </c>
      <c r="I159" s="391" t="s">
        <v>848</v>
      </c>
      <c r="J159" s="391" t="s">
        <v>848</v>
      </c>
      <c r="K159" s="38" t="s">
        <v>848</v>
      </c>
      <c r="L159" s="391" t="s">
        <v>848</v>
      </c>
      <c r="M159" s="391" t="s">
        <v>848</v>
      </c>
      <c r="N159" s="391" t="s">
        <v>848</v>
      </c>
      <c r="O159" s="391" t="s">
        <v>848</v>
      </c>
      <c r="P159" s="391" t="s">
        <v>848</v>
      </c>
      <c r="Q159" s="391" t="s">
        <v>848</v>
      </c>
      <c r="R159" s="38" t="s">
        <v>848</v>
      </c>
      <c r="S159" s="391" t="s">
        <v>848</v>
      </c>
      <c r="T159" s="391" t="s">
        <v>848</v>
      </c>
      <c r="U159" s="391" t="s">
        <v>848</v>
      </c>
      <c r="V159" s="391" t="s">
        <v>848</v>
      </c>
      <c r="W159" s="391" t="s">
        <v>848</v>
      </c>
      <c r="X159" s="391" t="s">
        <v>848</v>
      </c>
      <c r="Y159" s="392" t="s">
        <v>848</v>
      </c>
      <c r="Z159" s="391" t="s">
        <v>848</v>
      </c>
      <c r="AA159" s="391" t="s">
        <v>848</v>
      </c>
      <c r="AB159" s="391" t="s">
        <v>848</v>
      </c>
      <c r="AC159" s="391" t="s">
        <v>848</v>
      </c>
      <c r="AD159" s="391" t="s">
        <v>848</v>
      </c>
      <c r="AE159" s="391" t="s">
        <v>848</v>
      </c>
      <c r="AF159" s="38" t="s">
        <v>848</v>
      </c>
      <c r="AG159" s="391" t="s">
        <v>848</v>
      </c>
      <c r="AH159" s="391"/>
      <c r="AI159" s="391" t="s">
        <v>848</v>
      </c>
      <c r="AJ159" s="391" t="s">
        <v>848</v>
      </c>
      <c r="AK159" s="391" t="s">
        <v>848</v>
      </c>
      <c r="AL159" s="391" t="s">
        <v>848</v>
      </c>
      <c r="AM159" s="391" t="s">
        <v>848</v>
      </c>
      <c r="AN159" s="391" t="s">
        <v>848</v>
      </c>
      <c r="AO159" s="391"/>
      <c r="AP159" s="319"/>
      <c r="AQ159" s="319"/>
      <c r="AR159" s="319"/>
    </row>
    <row r="160" spans="1:44" ht="15.75" customHeight="1">
      <c r="A160" s="319" t="s">
        <v>848</v>
      </c>
      <c r="B160" s="319" t="s">
        <v>848</v>
      </c>
      <c r="C160" s="319" t="s">
        <v>848</v>
      </c>
      <c r="D160" s="38" t="s">
        <v>848</v>
      </c>
      <c r="E160" s="391" t="s">
        <v>848</v>
      </c>
      <c r="F160" s="391" t="s">
        <v>848</v>
      </c>
      <c r="G160" s="391" t="s">
        <v>848</v>
      </c>
      <c r="H160" s="391" t="s">
        <v>848</v>
      </c>
      <c r="I160" s="391" t="s">
        <v>848</v>
      </c>
      <c r="J160" s="391" t="s">
        <v>848</v>
      </c>
      <c r="K160" s="38" t="s">
        <v>848</v>
      </c>
      <c r="L160" s="391" t="s">
        <v>848</v>
      </c>
      <c r="M160" s="391" t="s">
        <v>848</v>
      </c>
      <c r="N160" s="391" t="s">
        <v>848</v>
      </c>
      <c r="O160" s="391" t="s">
        <v>848</v>
      </c>
      <c r="P160" s="391" t="s">
        <v>848</v>
      </c>
      <c r="Q160" s="391" t="s">
        <v>848</v>
      </c>
      <c r="R160" s="38" t="s">
        <v>848</v>
      </c>
      <c r="S160" s="391" t="s">
        <v>848</v>
      </c>
      <c r="T160" s="391" t="s">
        <v>848</v>
      </c>
      <c r="U160" s="391" t="s">
        <v>848</v>
      </c>
      <c r="V160" s="391" t="s">
        <v>848</v>
      </c>
      <c r="W160" s="391" t="s">
        <v>848</v>
      </c>
      <c r="X160" s="391" t="s">
        <v>848</v>
      </c>
      <c r="Y160" s="392" t="s">
        <v>848</v>
      </c>
      <c r="Z160" s="391" t="s">
        <v>848</v>
      </c>
      <c r="AA160" s="391" t="s">
        <v>848</v>
      </c>
      <c r="AB160" s="391" t="s">
        <v>848</v>
      </c>
      <c r="AC160" s="391" t="s">
        <v>848</v>
      </c>
      <c r="AD160" s="391" t="s">
        <v>848</v>
      </c>
      <c r="AE160" s="391" t="s">
        <v>848</v>
      </c>
      <c r="AF160" s="38" t="s">
        <v>848</v>
      </c>
      <c r="AG160" s="391" t="s">
        <v>848</v>
      </c>
      <c r="AH160" s="391"/>
      <c r="AI160" s="391" t="s">
        <v>848</v>
      </c>
      <c r="AJ160" s="391" t="s">
        <v>848</v>
      </c>
      <c r="AK160" s="391" t="s">
        <v>848</v>
      </c>
      <c r="AL160" s="391" t="s">
        <v>848</v>
      </c>
      <c r="AM160" s="391" t="s">
        <v>848</v>
      </c>
      <c r="AN160" s="391" t="s">
        <v>848</v>
      </c>
      <c r="AO160" s="391"/>
      <c r="AP160" s="319"/>
      <c r="AQ160" s="319"/>
      <c r="AR160" s="319"/>
    </row>
    <row r="161" spans="1:44" ht="15.75" customHeight="1">
      <c r="A161" s="319" t="s">
        <v>848</v>
      </c>
      <c r="B161" s="319" t="s">
        <v>848</v>
      </c>
      <c r="C161" s="319" t="s">
        <v>848</v>
      </c>
      <c r="D161" s="38" t="s">
        <v>848</v>
      </c>
      <c r="E161" s="391" t="s">
        <v>848</v>
      </c>
      <c r="F161" s="391" t="s">
        <v>848</v>
      </c>
      <c r="G161" s="391" t="s">
        <v>848</v>
      </c>
      <c r="H161" s="391" t="s">
        <v>848</v>
      </c>
      <c r="I161" s="391" t="s">
        <v>848</v>
      </c>
      <c r="J161" s="391" t="s">
        <v>848</v>
      </c>
      <c r="K161" s="38" t="s">
        <v>848</v>
      </c>
      <c r="L161" s="391" t="s">
        <v>848</v>
      </c>
      <c r="M161" s="391" t="s">
        <v>848</v>
      </c>
      <c r="N161" s="391" t="s">
        <v>848</v>
      </c>
      <c r="O161" s="391" t="s">
        <v>848</v>
      </c>
      <c r="P161" s="391" t="s">
        <v>848</v>
      </c>
      <c r="Q161" s="391" t="s">
        <v>848</v>
      </c>
      <c r="R161" s="38" t="s">
        <v>848</v>
      </c>
      <c r="S161" s="391" t="s">
        <v>848</v>
      </c>
      <c r="T161" s="391" t="s">
        <v>848</v>
      </c>
      <c r="U161" s="391" t="s">
        <v>848</v>
      </c>
      <c r="V161" s="391" t="s">
        <v>848</v>
      </c>
      <c r="W161" s="391" t="s">
        <v>848</v>
      </c>
      <c r="X161" s="391" t="s">
        <v>848</v>
      </c>
      <c r="Y161" s="392" t="s">
        <v>848</v>
      </c>
      <c r="Z161" s="391" t="s">
        <v>848</v>
      </c>
      <c r="AA161" s="391" t="s">
        <v>848</v>
      </c>
      <c r="AB161" s="391" t="s">
        <v>848</v>
      </c>
      <c r="AC161" s="391" t="s">
        <v>848</v>
      </c>
      <c r="AD161" s="391" t="s">
        <v>848</v>
      </c>
      <c r="AE161" s="391" t="s">
        <v>848</v>
      </c>
      <c r="AF161" s="38" t="s">
        <v>848</v>
      </c>
      <c r="AG161" s="391" t="s">
        <v>848</v>
      </c>
      <c r="AH161" s="391"/>
      <c r="AI161" s="391" t="s">
        <v>848</v>
      </c>
      <c r="AJ161" s="391" t="s">
        <v>848</v>
      </c>
      <c r="AK161" s="391" t="s">
        <v>848</v>
      </c>
      <c r="AL161" s="391" t="s">
        <v>848</v>
      </c>
      <c r="AM161" s="391" t="s">
        <v>848</v>
      </c>
      <c r="AN161" s="391" t="s">
        <v>848</v>
      </c>
      <c r="AO161" s="391"/>
      <c r="AP161" s="319"/>
      <c r="AQ161" s="319"/>
      <c r="AR161" s="319"/>
    </row>
    <row r="162" spans="1:44" ht="15.75" customHeight="1">
      <c r="A162" s="319" t="s">
        <v>848</v>
      </c>
      <c r="B162" s="319" t="s">
        <v>848</v>
      </c>
      <c r="C162" s="319" t="s">
        <v>848</v>
      </c>
      <c r="D162" s="38" t="s">
        <v>848</v>
      </c>
      <c r="E162" s="391" t="s">
        <v>848</v>
      </c>
      <c r="F162" s="391" t="s">
        <v>848</v>
      </c>
      <c r="G162" s="391" t="s">
        <v>848</v>
      </c>
      <c r="H162" s="391" t="s">
        <v>848</v>
      </c>
      <c r="I162" s="391" t="s">
        <v>848</v>
      </c>
      <c r="J162" s="391" t="s">
        <v>848</v>
      </c>
      <c r="K162" s="38" t="s">
        <v>848</v>
      </c>
      <c r="L162" s="391" t="s">
        <v>848</v>
      </c>
      <c r="M162" s="391" t="s">
        <v>848</v>
      </c>
      <c r="N162" s="391" t="s">
        <v>848</v>
      </c>
      <c r="O162" s="391" t="s">
        <v>848</v>
      </c>
      <c r="P162" s="391" t="s">
        <v>848</v>
      </c>
      <c r="Q162" s="391" t="s">
        <v>848</v>
      </c>
      <c r="R162" s="38" t="s">
        <v>848</v>
      </c>
      <c r="S162" s="391" t="s">
        <v>848</v>
      </c>
      <c r="T162" s="391" t="s">
        <v>848</v>
      </c>
      <c r="U162" s="391" t="s">
        <v>848</v>
      </c>
      <c r="V162" s="391" t="s">
        <v>848</v>
      </c>
      <c r="W162" s="391" t="s">
        <v>848</v>
      </c>
      <c r="X162" s="391" t="s">
        <v>848</v>
      </c>
      <c r="Y162" s="392" t="s">
        <v>848</v>
      </c>
      <c r="Z162" s="391" t="s">
        <v>848</v>
      </c>
      <c r="AA162" s="391" t="s">
        <v>848</v>
      </c>
      <c r="AB162" s="391" t="s">
        <v>848</v>
      </c>
      <c r="AC162" s="391" t="s">
        <v>848</v>
      </c>
      <c r="AD162" s="391" t="s">
        <v>848</v>
      </c>
      <c r="AE162" s="391" t="s">
        <v>848</v>
      </c>
      <c r="AF162" s="38" t="s">
        <v>848</v>
      </c>
      <c r="AG162" s="391" t="s">
        <v>848</v>
      </c>
      <c r="AH162" s="391"/>
      <c r="AI162" s="391" t="s">
        <v>848</v>
      </c>
      <c r="AJ162" s="391" t="s">
        <v>848</v>
      </c>
      <c r="AK162" s="391" t="s">
        <v>848</v>
      </c>
      <c r="AL162" s="391" t="s">
        <v>848</v>
      </c>
      <c r="AM162" s="391" t="s">
        <v>848</v>
      </c>
      <c r="AN162" s="391" t="s">
        <v>848</v>
      </c>
      <c r="AO162" s="391"/>
      <c r="AP162" s="319"/>
      <c r="AQ162" s="319"/>
      <c r="AR162" s="319"/>
    </row>
    <row r="163" spans="1:44" ht="15.75" customHeight="1">
      <c r="A163" s="319" t="s">
        <v>848</v>
      </c>
      <c r="B163" s="319" t="s">
        <v>848</v>
      </c>
      <c r="C163" s="319" t="s">
        <v>848</v>
      </c>
      <c r="D163" s="38" t="s">
        <v>848</v>
      </c>
      <c r="E163" s="391" t="s">
        <v>848</v>
      </c>
      <c r="F163" s="391" t="s">
        <v>848</v>
      </c>
      <c r="G163" s="391" t="s">
        <v>848</v>
      </c>
      <c r="H163" s="391" t="s">
        <v>848</v>
      </c>
      <c r="I163" s="391" t="s">
        <v>848</v>
      </c>
      <c r="J163" s="391" t="s">
        <v>848</v>
      </c>
      <c r="K163" s="38" t="s">
        <v>848</v>
      </c>
      <c r="L163" s="391" t="s">
        <v>848</v>
      </c>
      <c r="M163" s="391" t="s">
        <v>848</v>
      </c>
      <c r="N163" s="391" t="s">
        <v>848</v>
      </c>
      <c r="O163" s="391" t="s">
        <v>848</v>
      </c>
      <c r="P163" s="391" t="s">
        <v>848</v>
      </c>
      <c r="Q163" s="391" t="s">
        <v>848</v>
      </c>
      <c r="R163" s="38" t="s">
        <v>848</v>
      </c>
      <c r="S163" s="391" t="s">
        <v>848</v>
      </c>
      <c r="T163" s="391" t="s">
        <v>848</v>
      </c>
      <c r="U163" s="391" t="s">
        <v>848</v>
      </c>
      <c r="V163" s="391" t="s">
        <v>848</v>
      </c>
      <c r="W163" s="391" t="s">
        <v>848</v>
      </c>
      <c r="X163" s="391" t="s">
        <v>848</v>
      </c>
      <c r="Y163" s="392" t="s">
        <v>848</v>
      </c>
      <c r="Z163" s="391" t="s">
        <v>848</v>
      </c>
      <c r="AA163" s="391" t="s">
        <v>848</v>
      </c>
      <c r="AB163" s="391" t="s">
        <v>848</v>
      </c>
      <c r="AC163" s="391" t="s">
        <v>848</v>
      </c>
      <c r="AD163" s="391" t="s">
        <v>848</v>
      </c>
      <c r="AE163" s="391" t="s">
        <v>848</v>
      </c>
      <c r="AF163" s="38" t="s">
        <v>848</v>
      </c>
      <c r="AG163" s="391" t="s">
        <v>848</v>
      </c>
      <c r="AH163" s="391"/>
      <c r="AI163" s="391" t="s">
        <v>848</v>
      </c>
      <c r="AJ163" s="391" t="s">
        <v>848</v>
      </c>
      <c r="AK163" s="391" t="s">
        <v>848</v>
      </c>
      <c r="AL163" s="391" t="s">
        <v>848</v>
      </c>
      <c r="AM163" s="391" t="s">
        <v>848</v>
      </c>
      <c r="AN163" s="391" t="s">
        <v>848</v>
      </c>
      <c r="AO163" s="391"/>
      <c r="AP163" s="319"/>
      <c r="AQ163" s="319"/>
      <c r="AR163" s="319"/>
    </row>
    <row r="164" spans="1:44" ht="15.75" customHeight="1">
      <c r="A164" s="319" t="s">
        <v>848</v>
      </c>
      <c r="B164" s="319" t="s">
        <v>848</v>
      </c>
      <c r="C164" s="319" t="s">
        <v>848</v>
      </c>
      <c r="D164" s="38" t="s">
        <v>848</v>
      </c>
      <c r="E164" s="391" t="s">
        <v>848</v>
      </c>
      <c r="F164" s="391" t="s">
        <v>848</v>
      </c>
      <c r="G164" s="391" t="s">
        <v>848</v>
      </c>
      <c r="H164" s="391" t="s">
        <v>848</v>
      </c>
      <c r="I164" s="391" t="s">
        <v>848</v>
      </c>
      <c r="J164" s="391" t="s">
        <v>848</v>
      </c>
      <c r="K164" s="38" t="s">
        <v>848</v>
      </c>
      <c r="L164" s="391" t="s">
        <v>848</v>
      </c>
      <c r="M164" s="391" t="s">
        <v>848</v>
      </c>
      <c r="N164" s="391" t="s">
        <v>848</v>
      </c>
      <c r="O164" s="391" t="s">
        <v>848</v>
      </c>
      <c r="P164" s="391" t="s">
        <v>848</v>
      </c>
      <c r="Q164" s="391" t="s">
        <v>848</v>
      </c>
      <c r="R164" s="38" t="s">
        <v>848</v>
      </c>
      <c r="S164" s="391" t="s">
        <v>848</v>
      </c>
      <c r="T164" s="391" t="s">
        <v>848</v>
      </c>
      <c r="U164" s="391" t="s">
        <v>848</v>
      </c>
      <c r="V164" s="391" t="s">
        <v>848</v>
      </c>
      <c r="W164" s="391" t="s">
        <v>848</v>
      </c>
      <c r="X164" s="391" t="s">
        <v>848</v>
      </c>
      <c r="Y164" s="392" t="s">
        <v>848</v>
      </c>
      <c r="Z164" s="391" t="s">
        <v>848</v>
      </c>
      <c r="AA164" s="391" t="s">
        <v>848</v>
      </c>
      <c r="AB164" s="391" t="s">
        <v>848</v>
      </c>
      <c r="AC164" s="391" t="s">
        <v>848</v>
      </c>
      <c r="AD164" s="391" t="s">
        <v>848</v>
      </c>
      <c r="AE164" s="391" t="s">
        <v>848</v>
      </c>
      <c r="AF164" s="38" t="s">
        <v>848</v>
      </c>
      <c r="AG164" s="391" t="s">
        <v>848</v>
      </c>
      <c r="AH164" s="391"/>
      <c r="AI164" s="391" t="s">
        <v>848</v>
      </c>
      <c r="AJ164" s="391" t="s">
        <v>848</v>
      </c>
      <c r="AK164" s="391" t="s">
        <v>848</v>
      </c>
      <c r="AL164" s="391" t="s">
        <v>848</v>
      </c>
      <c r="AM164" s="391" t="s">
        <v>848</v>
      </c>
      <c r="AN164" s="391" t="s">
        <v>848</v>
      </c>
      <c r="AO164" s="391"/>
      <c r="AP164" s="319"/>
      <c r="AQ164" s="319"/>
      <c r="AR164" s="319"/>
    </row>
    <row r="165" spans="1:44" ht="15.75" customHeight="1">
      <c r="A165" s="319" t="s">
        <v>848</v>
      </c>
      <c r="B165" s="319" t="s">
        <v>848</v>
      </c>
      <c r="C165" s="319" t="s">
        <v>848</v>
      </c>
      <c r="D165" s="38" t="s">
        <v>848</v>
      </c>
      <c r="E165" s="391" t="s">
        <v>848</v>
      </c>
      <c r="F165" s="391" t="s">
        <v>848</v>
      </c>
      <c r="G165" s="391" t="s">
        <v>848</v>
      </c>
      <c r="H165" s="391" t="s">
        <v>848</v>
      </c>
      <c r="I165" s="391" t="s">
        <v>848</v>
      </c>
      <c r="J165" s="391" t="s">
        <v>848</v>
      </c>
      <c r="K165" s="38" t="s">
        <v>848</v>
      </c>
      <c r="L165" s="391" t="s">
        <v>848</v>
      </c>
      <c r="M165" s="391" t="s">
        <v>848</v>
      </c>
      <c r="N165" s="391" t="s">
        <v>848</v>
      </c>
      <c r="O165" s="391" t="s">
        <v>848</v>
      </c>
      <c r="P165" s="391" t="s">
        <v>848</v>
      </c>
      <c r="Q165" s="391" t="s">
        <v>848</v>
      </c>
      <c r="R165" s="38" t="s">
        <v>848</v>
      </c>
      <c r="S165" s="391" t="s">
        <v>848</v>
      </c>
      <c r="T165" s="391" t="s">
        <v>848</v>
      </c>
      <c r="U165" s="391" t="s">
        <v>848</v>
      </c>
      <c r="V165" s="391" t="s">
        <v>848</v>
      </c>
      <c r="W165" s="391" t="s">
        <v>848</v>
      </c>
      <c r="X165" s="391" t="s">
        <v>848</v>
      </c>
      <c r="Y165" s="392" t="s">
        <v>848</v>
      </c>
      <c r="Z165" s="391" t="s">
        <v>848</v>
      </c>
      <c r="AA165" s="391" t="s">
        <v>848</v>
      </c>
      <c r="AB165" s="391" t="s">
        <v>848</v>
      </c>
      <c r="AC165" s="391" t="s">
        <v>848</v>
      </c>
      <c r="AD165" s="391" t="s">
        <v>848</v>
      </c>
      <c r="AE165" s="391" t="s">
        <v>848</v>
      </c>
      <c r="AF165" s="38" t="s">
        <v>848</v>
      </c>
      <c r="AG165" s="391" t="s">
        <v>848</v>
      </c>
      <c r="AH165" s="391"/>
      <c r="AI165" s="391" t="s">
        <v>848</v>
      </c>
      <c r="AJ165" s="391" t="s">
        <v>848</v>
      </c>
      <c r="AK165" s="391" t="s">
        <v>848</v>
      </c>
      <c r="AL165" s="391" t="s">
        <v>848</v>
      </c>
      <c r="AM165" s="391" t="s">
        <v>848</v>
      </c>
      <c r="AN165" s="391" t="s">
        <v>848</v>
      </c>
      <c r="AO165" s="391"/>
      <c r="AP165" s="319"/>
      <c r="AQ165" s="319"/>
      <c r="AR165" s="319"/>
    </row>
    <row r="166" spans="1:44" ht="15.75" customHeight="1">
      <c r="A166" s="319" t="s">
        <v>848</v>
      </c>
      <c r="B166" s="319" t="s">
        <v>848</v>
      </c>
      <c r="C166" s="319" t="s">
        <v>848</v>
      </c>
      <c r="D166" s="38" t="s">
        <v>848</v>
      </c>
      <c r="E166" s="391" t="s">
        <v>848</v>
      </c>
      <c r="F166" s="391" t="s">
        <v>848</v>
      </c>
      <c r="G166" s="391" t="s">
        <v>848</v>
      </c>
      <c r="H166" s="391" t="s">
        <v>848</v>
      </c>
      <c r="I166" s="391" t="s">
        <v>848</v>
      </c>
      <c r="J166" s="391" t="s">
        <v>848</v>
      </c>
      <c r="K166" s="38" t="s">
        <v>848</v>
      </c>
      <c r="L166" s="391" t="s">
        <v>848</v>
      </c>
      <c r="M166" s="391" t="s">
        <v>848</v>
      </c>
      <c r="N166" s="391" t="s">
        <v>848</v>
      </c>
      <c r="O166" s="391" t="s">
        <v>848</v>
      </c>
      <c r="P166" s="391" t="s">
        <v>848</v>
      </c>
      <c r="Q166" s="391" t="s">
        <v>848</v>
      </c>
      <c r="R166" s="38" t="s">
        <v>848</v>
      </c>
      <c r="S166" s="391" t="s">
        <v>848</v>
      </c>
      <c r="T166" s="391" t="s">
        <v>848</v>
      </c>
      <c r="U166" s="391" t="s">
        <v>848</v>
      </c>
      <c r="V166" s="391" t="s">
        <v>848</v>
      </c>
      <c r="W166" s="391" t="s">
        <v>848</v>
      </c>
      <c r="X166" s="391" t="s">
        <v>848</v>
      </c>
      <c r="Y166" s="392" t="s">
        <v>848</v>
      </c>
      <c r="Z166" s="391" t="s">
        <v>848</v>
      </c>
      <c r="AA166" s="391" t="s">
        <v>848</v>
      </c>
      <c r="AB166" s="391" t="s">
        <v>848</v>
      </c>
      <c r="AC166" s="391" t="s">
        <v>848</v>
      </c>
      <c r="AD166" s="391" t="s">
        <v>848</v>
      </c>
      <c r="AE166" s="391" t="s">
        <v>848</v>
      </c>
      <c r="AF166" s="38" t="s">
        <v>848</v>
      </c>
      <c r="AG166" s="391" t="s">
        <v>848</v>
      </c>
      <c r="AH166" s="391"/>
      <c r="AI166" s="391" t="s">
        <v>848</v>
      </c>
      <c r="AJ166" s="391" t="s">
        <v>848</v>
      </c>
      <c r="AK166" s="391" t="s">
        <v>848</v>
      </c>
      <c r="AL166" s="391" t="s">
        <v>848</v>
      </c>
      <c r="AM166" s="391" t="s">
        <v>848</v>
      </c>
      <c r="AN166" s="391" t="s">
        <v>848</v>
      </c>
      <c r="AO166" s="391"/>
      <c r="AP166" s="319"/>
      <c r="AQ166" s="319"/>
      <c r="AR166" s="319"/>
    </row>
    <row r="167" spans="1:44" ht="15.75" customHeight="1">
      <c r="A167" s="319" t="s">
        <v>848</v>
      </c>
      <c r="B167" s="319" t="s">
        <v>848</v>
      </c>
      <c r="C167" s="319" t="s">
        <v>848</v>
      </c>
      <c r="D167" s="38" t="s">
        <v>848</v>
      </c>
      <c r="E167" s="391" t="s">
        <v>848</v>
      </c>
      <c r="F167" s="391" t="s">
        <v>848</v>
      </c>
      <c r="G167" s="391" t="s">
        <v>848</v>
      </c>
      <c r="H167" s="391" t="s">
        <v>848</v>
      </c>
      <c r="I167" s="391" t="s">
        <v>848</v>
      </c>
      <c r="J167" s="391" t="s">
        <v>848</v>
      </c>
      <c r="K167" s="38" t="s">
        <v>848</v>
      </c>
      <c r="L167" s="391" t="s">
        <v>848</v>
      </c>
      <c r="M167" s="391" t="s">
        <v>848</v>
      </c>
      <c r="N167" s="391" t="s">
        <v>848</v>
      </c>
      <c r="O167" s="391" t="s">
        <v>848</v>
      </c>
      <c r="P167" s="391" t="s">
        <v>848</v>
      </c>
      <c r="Q167" s="391" t="s">
        <v>848</v>
      </c>
      <c r="R167" s="38" t="s">
        <v>848</v>
      </c>
      <c r="S167" s="391" t="s">
        <v>848</v>
      </c>
      <c r="T167" s="391" t="s">
        <v>848</v>
      </c>
      <c r="U167" s="391" t="s">
        <v>848</v>
      </c>
      <c r="V167" s="391" t="s">
        <v>848</v>
      </c>
      <c r="W167" s="391" t="s">
        <v>848</v>
      </c>
      <c r="X167" s="391" t="s">
        <v>848</v>
      </c>
      <c r="Y167" s="392" t="s">
        <v>848</v>
      </c>
      <c r="Z167" s="391" t="s">
        <v>848</v>
      </c>
      <c r="AA167" s="391" t="s">
        <v>848</v>
      </c>
      <c r="AB167" s="391" t="s">
        <v>848</v>
      </c>
      <c r="AC167" s="391" t="s">
        <v>848</v>
      </c>
      <c r="AD167" s="391" t="s">
        <v>848</v>
      </c>
      <c r="AE167" s="391" t="s">
        <v>848</v>
      </c>
      <c r="AF167" s="38" t="s">
        <v>848</v>
      </c>
      <c r="AG167" s="391" t="s">
        <v>848</v>
      </c>
      <c r="AH167" s="391"/>
      <c r="AI167" s="391" t="s">
        <v>848</v>
      </c>
      <c r="AJ167" s="391" t="s">
        <v>848</v>
      </c>
      <c r="AK167" s="391" t="s">
        <v>848</v>
      </c>
      <c r="AL167" s="391" t="s">
        <v>848</v>
      </c>
      <c r="AM167" s="391" t="s">
        <v>848</v>
      </c>
      <c r="AN167" s="391" t="s">
        <v>848</v>
      </c>
      <c r="AO167" s="391"/>
      <c r="AP167" s="319"/>
      <c r="AQ167" s="319"/>
      <c r="AR167" s="319"/>
    </row>
    <row r="168" spans="1:44" ht="15.75" customHeight="1">
      <c r="A168" s="319" t="s">
        <v>848</v>
      </c>
      <c r="B168" s="319" t="s">
        <v>848</v>
      </c>
      <c r="C168" s="319" t="s">
        <v>848</v>
      </c>
      <c r="D168" s="38" t="s">
        <v>848</v>
      </c>
      <c r="E168" s="391" t="s">
        <v>848</v>
      </c>
      <c r="F168" s="391" t="s">
        <v>848</v>
      </c>
      <c r="G168" s="391" t="s">
        <v>848</v>
      </c>
      <c r="H168" s="391" t="s">
        <v>848</v>
      </c>
      <c r="I168" s="391" t="s">
        <v>848</v>
      </c>
      <c r="J168" s="391" t="s">
        <v>848</v>
      </c>
      <c r="K168" s="38" t="s">
        <v>848</v>
      </c>
      <c r="L168" s="391" t="s">
        <v>848</v>
      </c>
      <c r="M168" s="391" t="s">
        <v>848</v>
      </c>
      <c r="N168" s="391" t="s">
        <v>848</v>
      </c>
      <c r="O168" s="391" t="s">
        <v>848</v>
      </c>
      <c r="P168" s="391" t="s">
        <v>848</v>
      </c>
      <c r="Q168" s="391" t="s">
        <v>848</v>
      </c>
      <c r="R168" s="38" t="s">
        <v>848</v>
      </c>
      <c r="S168" s="391" t="s">
        <v>848</v>
      </c>
      <c r="T168" s="391" t="s">
        <v>848</v>
      </c>
      <c r="U168" s="391" t="s">
        <v>848</v>
      </c>
      <c r="V168" s="391" t="s">
        <v>848</v>
      </c>
      <c r="W168" s="391" t="s">
        <v>848</v>
      </c>
      <c r="X168" s="391" t="s">
        <v>848</v>
      </c>
      <c r="Y168" s="392" t="s">
        <v>848</v>
      </c>
      <c r="Z168" s="391" t="s">
        <v>848</v>
      </c>
      <c r="AA168" s="391" t="s">
        <v>848</v>
      </c>
      <c r="AB168" s="391" t="s">
        <v>848</v>
      </c>
      <c r="AC168" s="391" t="s">
        <v>848</v>
      </c>
      <c r="AD168" s="391" t="s">
        <v>848</v>
      </c>
      <c r="AE168" s="391" t="s">
        <v>848</v>
      </c>
      <c r="AF168" s="38" t="s">
        <v>848</v>
      </c>
      <c r="AG168" s="391" t="s">
        <v>848</v>
      </c>
      <c r="AH168" s="391"/>
      <c r="AI168" s="391" t="s">
        <v>848</v>
      </c>
      <c r="AJ168" s="391" t="s">
        <v>848</v>
      </c>
      <c r="AK168" s="391" t="s">
        <v>848</v>
      </c>
      <c r="AL168" s="391" t="s">
        <v>848</v>
      </c>
      <c r="AM168" s="391" t="s">
        <v>848</v>
      </c>
      <c r="AN168" s="391" t="s">
        <v>848</v>
      </c>
      <c r="AO168" s="391"/>
      <c r="AP168" s="319"/>
      <c r="AQ168" s="319"/>
      <c r="AR168" s="319"/>
    </row>
    <row r="169" spans="1:44" ht="15.75" customHeight="1">
      <c r="A169" s="319" t="s">
        <v>848</v>
      </c>
      <c r="B169" s="319" t="s">
        <v>848</v>
      </c>
      <c r="C169" s="319" t="s">
        <v>848</v>
      </c>
      <c r="D169" s="38" t="s">
        <v>848</v>
      </c>
      <c r="E169" s="391" t="s">
        <v>848</v>
      </c>
      <c r="F169" s="391" t="s">
        <v>848</v>
      </c>
      <c r="G169" s="391" t="s">
        <v>848</v>
      </c>
      <c r="H169" s="391" t="s">
        <v>848</v>
      </c>
      <c r="I169" s="391" t="s">
        <v>848</v>
      </c>
      <c r="J169" s="391" t="s">
        <v>848</v>
      </c>
      <c r="K169" s="38" t="s">
        <v>848</v>
      </c>
      <c r="L169" s="391" t="s">
        <v>848</v>
      </c>
      <c r="M169" s="391" t="s">
        <v>848</v>
      </c>
      <c r="N169" s="391" t="s">
        <v>848</v>
      </c>
      <c r="O169" s="391" t="s">
        <v>848</v>
      </c>
      <c r="P169" s="391" t="s">
        <v>848</v>
      </c>
      <c r="Q169" s="391" t="s">
        <v>848</v>
      </c>
      <c r="R169" s="38" t="s">
        <v>848</v>
      </c>
      <c r="S169" s="391" t="s">
        <v>848</v>
      </c>
      <c r="T169" s="391" t="s">
        <v>848</v>
      </c>
      <c r="U169" s="391" t="s">
        <v>848</v>
      </c>
      <c r="V169" s="391" t="s">
        <v>848</v>
      </c>
      <c r="W169" s="391" t="s">
        <v>848</v>
      </c>
      <c r="X169" s="391" t="s">
        <v>848</v>
      </c>
      <c r="Y169" s="392" t="s">
        <v>848</v>
      </c>
      <c r="Z169" s="391" t="s">
        <v>848</v>
      </c>
      <c r="AA169" s="391" t="s">
        <v>848</v>
      </c>
      <c r="AB169" s="391" t="s">
        <v>848</v>
      </c>
      <c r="AC169" s="391" t="s">
        <v>848</v>
      </c>
      <c r="AD169" s="391" t="s">
        <v>848</v>
      </c>
      <c r="AE169" s="391" t="s">
        <v>848</v>
      </c>
      <c r="AF169" s="38" t="s">
        <v>848</v>
      </c>
      <c r="AG169" s="391" t="s">
        <v>848</v>
      </c>
      <c r="AH169" s="391"/>
      <c r="AI169" s="391" t="s">
        <v>848</v>
      </c>
      <c r="AJ169" s="391" t="s">
        <v>848</v>
      </c>
      <c r="AK169" s="391" t="s">
        <v>848</v>
      </c>
      <c r="AL169" s="391" t="s">
        <v>848</v>
      </c>
      <c r="AM169" s="391" t="s">
        <v>848</v>
      </c>
      <c r="AN169" s="391" t="s">
        <v>848</v>
      </c>
      <c r="AO169" s="391"/>
      <c r="AP169" s="319"/>
      <c r="AQ169" s="319"/>
      <c r="AR169" s="319"/>
    </row>
    <row r="170" spans="1:44" ht="15.75" customHeight="1">
      <c r="A170" s="319" t="s">
        <v>848</v>
      </c>
      <c r="B170" s="319" t="s">
        <v>848</v>
      </c>
      <c r="C170" s="319" t="s">
        <v>848</v>
      </c>
      <c r="D170" s="38" t="s">
        <v>848</v>
      </c>
      <c r="E170" s="391" t="s">
        <v>848</v>
      </c>
      <c r="F170" s="391" t="s">
        <v>848</v>
      </c>
      <c r="G170" s="391" t="s">
        <v>848</v>
      </c>
      <c r="H170" s="391" t="s">
        <v>848</v>
      </c>
      <c r="I170" s="391" t="s">
        <v>848</v>
      </c>
      <c r="J170" s="391" t="s">
        <v>848</v>
      </c>
      <c r="K170" s="38" t="s">
        <v>848</v>
      </c>
      <c r="L170" s="391" t="s">
        <v>848</v>
      </c>
      <c r="M170" s="391" t="s">
        <v>848</v>
      </c>
      <c r="N170" s="391" t="s">
        <v>848</v>
      </c>
      <c r="O170" s="391" t="s">
        <v>848</v>
      </c>
      <c r="P170" s="391" t="s">
        <v>848</v>
      </c>
      <c r="Q170" s="391" t="s">
        <v>848</v>
      </c>
      <c r="R170" s="38" t="s">
        <v>848</v>
      </c>
      <c r="S170" s="391" t="s">
        <v>848</v>
      </c>
      <c r="T170" s="391" t="s">
        <v>848</v>
      </c>
      <c r="U170" s="391" t="s">
        <v>848</v>
      </c>
      <c r="V170" s="391" t="s">
        <v>848</v>
      </c>
      <c r="W170" s="391" t="s">
        <v>848</v>
      </c>
      <c r="X170" s="391" t="s">
        <v>848</v>
      </c>
      <c r="Y170" s="392" t="s">
        <v>848</v>
      </c>
      <c r="Z170" s="391" t="s">
        <v>848</v>
      </c>
      <c r="AA170" s="391" t="s">
        <v>848</v>
      </c>
      <c r="AB170" s="391" t="s">
        <v>848</v>
      </c>
      <c r="AC170" s="391" t="s">
        <v>848</v>
      </c>
      <c r="AD170" s="391" t="s">
        <v>848</v>
      </c>
      <c r="AE170" s="391" t="s">
        <v>848</v>
      </c>
      <c r="AF170" s="38" t="s">
        <v>848</v>
      </c>
      <c r="AG170" s="391" t="s">
        <v>848</v>
      </c>
      <c r="AH170" s="391"/>
      <c r="AI170" s="391" t="s">
        <v>848</v>
      </c>
      <c r="AJ170" s="391" t="s">
        <v>848</v>
      </c>
      <c r="AK170" s="391" t="s">
        <v>848</v>
      </c>
      <c r="AL170" s="391" t="s">
        <v>848</v>
      </c>
      <c r="AM170" s="391" t="s">
        <v>848</v>
      </c>
      <c r="AN170" s="391" t="s">
        <v>848</v>
      </c>
      <c r="AO170" s="391"/>
      <c r="AP170" s="319"/>
      <c r="AQ170" s="319"/>
      <c r="AR170" s="319"/>
    </row>
    <row r="171" spans="1:44" ht="15.75" customHeight="1">
      <c r="A171" s="319" t="s">
        <v>848</v>
      </c>
      <c r="B171" s="319" t="s">
        <v>848</v>
      </c>
      <c r="C171" s="319" t="s">
        <v>848</v>
      </c>
      <c r="D171" s="38" t="s">
        <v>848</v>
      </c>
      <c r="E171" s="391" t="s">
        <v>848</v>
      </c>
      <c r="F171" s="391" t="s">
        <v>848</v>
      </c>
      <c r="G171" s="391" t="s">
        <v>848</v>
      </c>
      <c r="H171" s="391" t="s">
        <v>848</v>
      </c>
      <c r="I171" s="391" t="s">
        <v>848</v>
      </c>
      <c r="J171" s="391" t="s">
        <v>848</v>
      </c>
      <c r="K171" s="38" t="s">
        <v>848</v>
      </c>
      <c r="L171" s="391" t="s">
        <v>848</v>
      </c>
      <c r="M171" s="391" t="s">
        <v>848</v>
      </c>
      <c r="N171" s="391" t="s">
        <v>848</v>
      </c>
      <c r="O171" s="391" t="s">
        <v>848</v>
      </c>
      <c r="P171" s="391" t="s">
        <v>848</v>
      </c>
      <c r="Q171" s="391" t="s">
        <v>848</v>
      </c>
      <c r="R171" s="38" t="s">
        <v>848</v>
      </c>
      <c r="S171" s="391" t="s">
        <v>848</v>
      </c>
      <c r="T171" s="391" t="s">
        <v>848</v>
      </c>
      <c r="U171" s="391" t="s">
        <v>848</v>
      </c>
      <c r="V171" s="391" t="s">
        <v>848</v>
      </c>
      <c r="W171" s="391" t="s">
        <v>848</v>
      </c>
      <c r="X171" s="391" t="s">
        <v>848</v>
      </c>
      <c r="Y171" s="392" t="s">
        <v>848</v>
      </c>
      <c r="Z171" s="391" t="s">
        <v>848</v>
      </c>
      <c r="AA171" s="391" t="s">
        <v>848</v>
      </c>
      <c r="AB171" s="391" t="s">
        <v>848</v>
      </c>
      <c r="AC171" s="391" t="s">
        <v>848</v>
      </c>
      <c r="AD171" s="391" t="s">
        <v>848</v>
      </c>
      <c r="AE171" s="391" t="s">
        <v>848</v>
      </c>
      <c r="AF171" s="38" t="s">
        <v>848</v>
      </c>
      <c r="AG171" s="391" t="s">
        <v>848</v>
      </c>
      <c r="AH171" s="391"/>
      <c r="AI171" s="391" t="s">
        <v>848</v>
      </c>
      <c r="AJ171" s="391" t="s">
        <v>848</v>
      </c>
      <c r="AK171" s="391" t="s">
        <v>848</v>
      </c>
      <c r="AL171" s="391" t="s">
        <v>848</v>
      </c>
      <c r="AM171" s="391" t="s">
        <v>848</v>
      </c>
      <c r="AN171" s="391" t="s">
        <v>848</v>
      </c>
      <c r="AO171" s="391"/>
      <c r="AP171" s="319"/>
      <c r="AQ171" s="319"/>
      <c r="AR171" s="319"/>
    </row>
    <row r="172" spans="1:44" ht="15.75" customHeight="1">
      <c r="A172" s="319" t="s">
        <v>848</v>
      </c>
      <c r="B172" s="319" t="s">
        <v>848</v>
      </c>
      <c r="C172" s="319" t="s">
        <v>848</v>
      </c>
      <c r="D172" s="38" t="s">
        <v>848</v>
      </c>
      <c r="E172" s="391" t="s">
        <v>848</v>
      </c>
      <c r="F172" s="391" t="s">
        <v>848</v>
      </c>
      <c r="G172" s="391" t="s">
        <v>848</v>
      </c>
      <c r="H172" s="391" t="s">
        <v>848</v>
      </c>
      <c r="I172" s="391" t="s">
        <v>848</v>
      </c>
      <c r="J172" s="391" t="s">
        <v>848</v>
      </c>
      <c r="K172" s="38" t="s">
        <v>848</v>
      </c>
      <c r="L172" s="391" t="s">
        <v>848</v>
      </c>
      <c r="M172" s="391" t="s">
        <v>848</v>
      </c>
      <c r="N172" s="391" t="s">
        <v>848</v>
      </c>
      <c r="O172" s="391" t="s">
        <v>848</v>
      </c>
      <c r="P172" s="391" t="s">
        <v>848</v>
      </c>
      <c r="Q172" s="391" t="s">
        <v>848</v>
      </c>
      <c r="R172" s="38" t="s">
        <v>848</v>
      </c>
      <c r="S172" s="391" t="s">
        <v>848</v>
      </c>
      <c r="T172" s="391" t="s">
        <v>848</v>
      </c>
      <c r="U172" s="391" t="s">
        <v>848</v>
      </c>
      <c r="V172" s="391" t="s">
        <v>848</v>
      </c>
      <c r="W172" s="391" t="s">
        <v>848</v>
      </c>
      <c r="X172" s="391" t="s">
        <v>848</v>
      </c>
      <c r="Y172" s="392" t="s">
        <v>848</v>
      </c>
      <c r="Z172" s="391" t="s">
        <v>848</v>
      </c>
      <c r="AA172" s="391" t="s">
        <v>848</v>
      </c>
      <c r="AB172" s="391" t="s">
        <v>848</v>
      </c>
      <c r="AC172" s="391" t="s">
        <v>848</v>
      </c>
      <c r="AD172" s="391" t="s">
        <v>848</v>
      </c>
      <c r="AE172" s="391" t="s">
        <v>848</v>
      </c>
      <c r="AF172" s="38" t="s">
        <v>848</v>
      </c>
      <c r="AG172" s="391" t="s">
        <v>848</v>
      </c>
      <c r="AH172" s="391"/>
      <c r="AI172" s="391" t="s">
        <v>848</v>
      </c>
      <c r="AJ172" s="391" t="s">
        <v>848</v>
      </c>
      <c r="AK172" s="391" t="s">
        <v>848</v>
      </c>
      <c r="AL172" s="391" t="s">
        <v>848</v>
      </c>
      <c r="AM172" s="391" t="s">
        <v>848</v>
      </c>
      <c r="AN172" s="391" t="s">
        <v>848</v>
      </c>
      <c r="AO172" s="391"/>
      <c r="AP172" s="319"/>
      <c r="AQ172" s="319"/>
      <c r="AR172" s="319"/>
    </row>
    <row r="173" spans="1:44" ht="15.75" customHeight="1">
      <c r="A173" s="319" t="s">
        <v>848</v>
      </c>
      <c r="B173" s="319" t="s">
        <v>848</v>
      </c>
      <c r="C173" s="319" t="s">
        <v>848</v>
      </c>
      <c r="D173" s="38" t="s">
        <v>848</v>
      </c>
      <c r="E173" s="391" t="s">
        <v>848</v>
      </c>
      <c r="F173" s="391" t="s">
        <v>848</v>
      </c>
      <c r="G173" s="391" t="s">
        <v>848</v>
      </c>
      <c r="H173" s="391" t="s">
        <v>848</v>
      </c>
      <c r="I173" s="391" t="s">
        <v>848</v>
      </c>
      <c r="J173" s="391" t="s">
        <v>848</v>
      </c>
      <c r="K173" s="38" t="s">
        <v>848</v>
      </c>
      <c r="L173" s="391" t="s">
        <v>848</v>
      </c>
      <c r="M173" s="391" t="s">
        <v>848</v>
      </c>
      <c r="N173" s="391" t="s">
        <v>848</v>
      </c>
      <c r="O173" s="391" t="s">
        <v>848</v>
      </c>
      <c r="P173" s="391" t="s">
        <v>848</v>
      </c>
      <c r="Q173" s="391" t="s">
        <v>848</v>
      </c>
      <c r="R173" s="38" t="s">
        <v>848</v>
      </c>
      <c r="S173" s="391" t="s">
        <v>848</v>
      </c>
      <c r="T173" s="391" t="s">
        <v>848</v>
      </c>
      <c r="U173" s="391" t="s">
        <v>848</v>
      </c>
      <c r="V173" s="391" t="s">
        <v>848</v>
      </c>
      <c r="W173" s="391" t="s">
        <v>848</v>
      </c>
      <c r="X173" s="391" t="s">
        <v>848</v>
      </c>
      <c r="Y173" s="392" t="s">
        <v>848</v>
      </c>
      <c r="Z173" s="391" t="s">
        <v>848</v>
      </c>
      <c r="AA173" s="391" t="s">
        <v>848</v>
      </c>
      <c r="AB173" s="391" t="s">
        <v>848</v>
      </c>
      <c r="AC173" s="391" t="s">
        <v>848</v>
      </c>
      <c r="AD173" s="391" t="s">
        <v>848</v>
      </c>
      <c r="AE173" s="391" t="s">
        <v>848</v>
      </c>
      <c r="AF173" s="38" t="s">
        <v>848</v>
      </c>
      <c r="AG173" s="391" t="s">
        <v>848</v>
      </c>
      <c r="AH173" s="391"/>
      <c r="AI173" s="391" t="s">
        <v>848</v>
      </c>
      <c r="AJ173" s="391" t="s">
        <v>848</v>
      </c>
      <c r="AK173" s="391" t="s">
        <v>848</v>
      </c>
      <c r="AL173" s="391" t="s">
        <v>848</v>
      </c>
      <c r="AM173" s="391" t="s">
        <v>848</v>
      </c>
      <c r="AN173" s="391" t="s">
        <v>848</v>
      </c>
      <c r="AO173" s="391"/>
      <c r="AP173" s="319"/>
      <c r="AQ173" s="319"/>
      <c r="AR173" s="319"/>
    </row>
    <row r="174" spans="1:44" ht="15.75" customHeight="1">
      <c r="A174" s="319" t="s">
        <v>848</v>
      </c>
      <c r="B174" s="319" t="s">
        <v>848</v>
      </c>
      <c r="C174" s="319" t="s">
        <v>848</v>
      </c>
      <c r="D174" s="38" t="s">
        <v>848</v>
      </c>
      <c r="E174" s="391" t="s">
        <v>848</v>
      </c>
      <c r="F174" s="391" t="s">
        <v>848</v>
      </c>
      <c r="G174" s="391" t="s">
        <v>848</v>
      </c>
      <c r="H174" s="391" t="s">
        <v>848</v>
      </c>
      <c r="I174" s="391" t="s">
        <v>848</v>
      </c>
      <c r="J174" s="391" t="s">
        <v>848</v>
      </c>
      <c r="K174" s="38" t="s">
        <v>848</v>
      </c>
      <c r="L174" s="391" t="s">
        <v>848</v>
      </c>
      <c r="M174" s="391" t="s">
        <v>848</v>
      </c>
      <c r="N174" s="391" t="s">
        <v>848</v>
      </c>
      <c r="O174" s="391" t="s">
        <v>848</v>
      </c>
      <c r="P174" s="391" t="s">
        <v>848</v>
      </c>
      <c r="Q174" s="391" t="s">
        <v>848</v>
      </c>
      <c r="R174" s="38" t="s">
        <v>848</v>
      </c>
      <c r="S174" s="391" t="s">
        <v>848</v>
      </c>
      <c r="T174" s="391" t="s">
        <v>848</v>
      </c>
      <c r="U174" s="391" t="s">
        <v>848</v>
      </c>
      <c r="V174" s="391" t="s">
        <v>848</v>
      </c>
      <c r="W174" s="391" t="s">
        <v>848</v>
      </c>
      <c r="X174" s="391" t="s">
        <v>848</v>
      </c>
      <c r="Y174" s="392" t="s">
        <v>848</v>
      </c>
      <c r="Z174" s="391" t="s">
        <v>848</v>
      </c>
      <c r="AA174" s="391" t="s">
        <v>848</v>
      </c>
      <c r="AB174" s="391" t="s">
        <v>848</v>
      </c>
      <c r="AC174" s="391" t="s">
        <v>848</v>
      </c>
      <c r="AD174" s="391" t="s">
        <v>848</v>
      </c>
      <c r="AE174" s="391" t="s">
        <v>848</v>
      </c>
      <c r="AF174" s="38" t="s">
        <v>848</v>
      </c>
      <c r="AG174" s="391" t="s">
        <v>848</v>
      </c>
      <c r="AH174" s="391"/>
      <c r="AI174" s="391" t="s">
        <v>848</v>
      </c>
      <c r="AJ174" s="391" t="s">
        <v>848</v>
      </c>
      <c r="AK174" s="391" t="s">
        <v>848</v>
      </c>
      <c r="AL174" s="391" t="s">
        <v>848</v>
      </c>
      <c r="AM174" s="391" t="s">
        <v>848</v>
      </c>
      <c r="AN174" s="391" t="s">
        <v>848</v>
      </c>
      <c r="AO174" s="391"/>
      <c r="AP174" s="319"/>
      <c r="AQ174" s="319"/>
      <c r="AR174" s="319"/>
    </row>
    <row r="175" spans="1:44" ht="15.75" customHeight="1">
      <c r="A175" s="319" t="s">
        <v>848</v>
      </c>
      <c r="B175" s="319" t="s">
        <v>848</v>
      </c>
      <c r="C175" s="319" t="s">
        <v>848</v>
      </c>
      <c r="D175" s="38" t="s">
        <v>848</v>
      </c>
      <c r="E175" s="391" t="s">
        <v>848</v>
      </c>
      <c r="F175" s="391" t="s">
        <v>848</v>
      </c>
      <c r="G175" s="391" t="s">
        <v>848</v>
      </c>
      <c r="H175" s="391" t="s">
        <v>848</v>
      </c>
      <c r="I175" s="391" t="s">
        <v>848</v>
      </c>
      <c r="J175" s="391" t="s">
        <v>848</v>
      </c>
      <c r="K175" s="38" t="s">
        <v>848</v>
      </c>
      <c r="L175" s="391" t="s">
        <v>848</v>
      </c>
      <c r="M175" s="391" t="s">
        <v>848</v>
      </c>
      <c r="N175" s="391" t="s">
        <v>848</v>
      </c>
      <c r="O175" s="391" t="s">
        <v>848</v>
      </c>
      <c r="P175" s="391" t="s">
        <v>848</v>
      </c>
      <c r="Q175" s="391" t="s">
        <v>848</v>
      </c>
      <c r="R175" s="38" t="s">
        <v>848</v>
      </c>
      <c r="S175" s="391" t="s">
        <v>848</v>
      </c>
      <c r="T175" s="391" t="s">
        <v>848</v>
      </c>
      <c r="U175" s="391" t="s">
        <v>848</v>
      </c>
      <c r="V175" s="391" t="s">
        <v>848</v>
      </c>
      <c r="W175" s="391" t="s">
        <v>848</v>
      </c>
      <c r="X175" s="391" t="s">
        <v>848</v>
      </c>
      <c r="Y175" s="392" t="s">
        <v>848</v>
      </c>
      <c r="Z175" s="391" t="s">
        <v>848</v>
      </c>
      <c r="AA175" s="391" t="s">
        <v>848</v>
      </c>
      <c r="AB175" s="391" t="s">
        <v>848</v>
      </c>
      <c r="AC175" s="391" t="s">
        <v>848</v>
      </c>
      <c r="AD175" s="391" t="s">
        <v>848</v>
      </c>
      <c r="AE175" s="391" t="s">
        <v>848</v>
      </c>
      <c r="AF175" s="38" t="s">
        <v>848</v>
      </c>
      <c r="AG175" s="391" t="s">
        <v>848</v>
      </c>
      <c r="AH175" s="391"/>
      <c r="AI175" s="391" t="s">
        <v>848</v>
      </c>
      <c r="AJ175" s="391" t="s">
        <v>848</v>
      </c>
      <c r="AK175" s="391" t="s">
        <v>848</v>
      </c>
      <c r="AL175" s="391" t="s">
        <v>848</v>
      </c>
      <c r="AM175" s="391" t="s">
        <v>848</v>
      </c>
      <c r="AN175" s="391" t="s">
        <v>848</v>
      </c>
      <c r="AO175" s="391"/>
      <c r="AP175" s="319"/>
      <c r="AQ175" s="319"/>
      <c r="AR175" s="319"/>
    </row>
    <row r="176" spans="1:44" ht="15.75" customHeight="1">
      <c r="A176" s="319" t="s">
        <v>848</v>
      </c>
      <c r="B176" s="319" t="s">
        <v>848</v>
      </c>
      <c r="C176" s="319" t="s">
        <v>848</v>
      </c>
      <c r="D176" s="38" t="s">
        <v>848</v>
      </c>
      <c r="E176" s="391" t="s">
        <v>848</v>
      </c>
      <c r="F176" s="391" t="s">
        <v>848</v>
      </c>
      <c r="G176" s="391" t="s">
        <v>848</v>
      </c>
      <c r="H176" s="391" t="s">
        <v>848</v>
      </c>
      <c r="I176" s="391" t="s">
        <v>848</v>
      </c>
      <c r="J176" s="391" t="s">
        <v>848</v>
      </c>
      <c r="K176" s="38" t="s">
        <v>848</v>
      </c>
      <c r="L176" s="391" t="s">
        <v>848</v>
      </c>
      <c r="M176" s="391" t="s">
        <v>848</v>
      </c>
      <c r="N176" s="391" t="s">
        <v>848</v>
      </c>
      <c r="O176" s="391" t="s">
        <v>848</v>
      </c>
      <c r="P176" s="391" t="s">
        <v>848</v>
      </c>
      <c r="Q176" s="391" t="s">
        <v>848</v>
      </c>
      <c r="R176" s="38" t="s">
        <v>848</v>
      </c>
      <c r="S176" s="391" t="s">
        <v>848</v>
      </c>
      <c r="T176" s="391" t="s">
        <v>848</v>
      </c>
      <c r="U176" s="391" t="s">
        <v>848</v>
      </c>
      <c r="V176" s="391" t="s">
        <v>848</v>
      </c>
      <c r="W176" s="391" t="s">
        <v>848</v>
      </c>
      <c r="X176" s="391" t="s">
        <v>848</v>
      </c>
      <c r="Y176" s="392" t="s">
        <v>848</v>
      </c>
      <c r="Z176" s="391" t="s">
        <v>848</v>
      </c>
      <c r="AA176" s="391" t="s">
        <v>848</v>
      </c>
      <c r="AB176" s="391" t="s">
        <v>848</v>
      </c>
      <c r="AC176" s="391" t="s">
        <v>848</v>
      </c>
      <c r="AD176" s="391" t="s">
        <v>848</v>
      </c>
      <c r="AE176" s="391" t="s">
        <v>848</v>
      </c>
      <c r="AF176" s="38" t="s">
        <v>848</v>
      </c>
      <c r="AG176" s="391" t="s">
        <v>848</v>
      </c>
      <c r="AH176" s="391"/>
      <c r="AI176" s="391" t="s">
        <v>848</v>
      </c>
      <c r="AJ176" s="391" t="s">
        <v>848</v>
      </c>
      <c r="AK176" s="391" t="s">
        <v>848</v>
      </c>
      <c r="AL176" s="391" t="s">
        <v>848</v>
      </c>
      <c r="AM176" s="391" t="s">
        <v>848</v>
      </c>
      <c r="AN176" s="391" t="s">
        <v>848</v>
      </c>
      <c r="AO176" s="391"/>
      <c r="AP176" s="319"/>
      <c r="AQ176" s="319"/>
      <c r="AR176" s="319"/>
    </row>
    <row r="177" spans="1:44" ht="15.75" customHeight="1">
      <c r="A177" s="319" t="s">
        <v>848</v>
      </c>
      <c r="B177" s="319" t="s">
        <v>848</v>
      </c>
      <c r="C177" s="319" t="s">
        <v>848</v>
      </c>
      <c r="D177" s="38" t="s">
        <v>848</v>
      </c>
      <c r="E177" s="391" t="s">
        <v>848</v>
      </c>
      <c r="F177" s="391" t="s">
        <v>848</v>
      </c>
      <c r="G177" s="391" t="s">
        <v>848</v>
      </c>
      <c r="H177" s="391" t="s">
        <v>848</v>
      </c>
      <c r="I177" s="391" t="s">
        <v>848</v>
      </c>
      <c r="J177" s="391" t="s">
        <v>848</v>
      </c>
      <c r="K177" s="38" t="s">
        <v>848</v>
      </c>
      <c r="L177" s="391" t="s">
        <v>848</v>
      </c>
      <c r="M177" s="391" t="s">
        <v>848</v>
      </c>
      <c r="N177" s="391" t="s">
        <v>848</v>
      </c>
      <c r="O177" s="391" t="s">
        <v>848</v>
      </c>
      <c r="P177" s="391" t="s">
        <v>848</v>
      </c>
      <c r="Q177" s="391" t="s">
        <v>848</v>
      </c>
      <c r="R177" s="38" t="s">
        <v>848</v>
      </c>
      <c r="S177" s="391" t="s">
        <v>848</v>
      </c>
      <c r="T177" s="391" t="s">
        <v>848</v>
      </c>
      <c r="U177" s="391" t="s">
        <v>848</v>
      </c>
      <c r="V177" s="391" t="s">
        <v>848</v>
      </c>
      <c r="W177" s="391" t="s">
        <v>848</v>
      </c>
      <c r="X177" s="391" t="s">
        <v>848</v>
      </c>
      <c r="Y177" s="392" t="s">
        <v>848</v>
      </c>
      <c r="Z177" s="391" t="s">
        <v>848</v>
      </c>
      <c r="AA177" s="391" t="s">
        <v>848</v>
      </c>
      <c r="AB177" s="391" t="s">
        <v>848</v>
      </c>
      <c r="AC177" s="391" t="s">
        <v>848</v>
      </c>
      <c r="AD177" s="391" t="s">
        <v>848</v>
      </c>
      <c r="AE177" s="391" t="s">
        <v>848</v>
      </c>
      <c r="AF177" s="38" t="s">
        <v>848</v>
      </c>
      <c r="AG177" s="391" t="s">
        <v>848</v>
      </c>
      <c r="AH177" s="391"/>
      <c r="AI177" s="391" t="s">
        <v>848</v>
      </c>
      <c r="AJ177" s="391" t="s">
        <v>848</v>
      </c>
      <c r="AK177" s="391" t="s">
        <v>848</v>
      </c>
      <c r="AL177" s="391" t="s">
        <v>848</v>
      </c>
      <c r="AM177" s="391" t="s">
        <v>848</v>
      </c>
      <c r="AN177" s="391" t="s">
        <v>848</v>
      </c>
      <c r="AO177" s="391"/>
      <c r="AP177" s="319"/>
      <c r="AQ177" s="319"/>
      <c r="AR177" s="319"/>
    </row>
    <row r="178" spans="1:44" ht="15.75" customHeight="1">
      <c r="A178" s="319" t="s">
        <v>848</v>
      </c>
      <c r="B178" s="319" t="s">
        <v>848</v>
      </c>
      <c r="C178" s="319" t="s">
        <v>848</v>
      </c>
      <c r="D178" s="38" t="s">
        <v>848</v>
      </c>
      <c r="E178" s="391" t="s">
        <v>848</v>
      </c>
      <c r="F178" s="391" t="s">
        <v>848</v>
      </c>
      <c r="G178" s="391" t="s">
        <v>848</v>
      </c>
      <c r="H178" s="391" t="s">
        <v>848</v>
      </c>
      <c r="I178" s="391" t="s">
        <v>848</v>
      </c>
      <c r="J178" s="391" t="s">
        <v>848</v>
      </c>
      <c r="K178" s="38" t="s">
        <v>848</v>
      </c>
      <c r="L178" s="391" t="s">
        <v>848</v>
      </c>
      <c r="M178" s="391" t="s">
        <v>848</v>
      </c>
      <c r="N178" s="391" t="s">
        <v>848</v>
      </c>
      <c r="O178" s="391" t="s">
        <v>848</v>
      </c>
      <c r="P178" s="391" t="s">
        <v>848</v>
      </c>
      <c r="Q178" s="391" t="s">
        <v>848</v>
      </c>
      <c r="R178" s="38" t="s">
        <v>848</v>
      </c>
      <c r="S178" s="391" t="s">
        <v>848</v>
      </c>
      <c r="T178" s="391" t="s">
        <v>848</v>
      </c>
      <c r="U178" s="391" t="s">
        <v>848</v>
      </c>
      <c r="V178" s="391" t="s">
        <v>848</v>
      </c>
      <c r="W178" s="391" t="s">
        <v>848</v>
      </c>
      <c r="X178" s="391" t="s">
        <v>848</v>
      </c>
      <c r="Y178" s="392" t="s">
        <v>848</v>
      </c>
      <c r="Z178" s="391" t="s">
        <v>848</v>
      </c>
      <c r="AA178" s="391" t="s">
        <v>848</v>
      </c>
      <c r="AB178" s="391" t="s">
        <v>848</v>
      </c>
      <c r="AC178" s="391" t="s">
        <v>848</v>
      </c>
      <c r="AD178" s="391" t="s">
        <v>848</v>
      </c>
      <c r="AE178" s="391" t="s">
        <v>848</v>
      </c>
      <c r="AF178" s="38" t="s">
        <v>848</v>
      </c>
      <c r="AG178" s="391" t="s">
        <v>848</v>
      </c>
      <c r="AH178" s="391"/>
      <c r="AI178" s="391" t="s">
        <v>848</v>
      </c>
      <c r="AJ178" s="391" t="s">
        <v>848</v>
      </c>
      <c r="AK178" s="391" t="s">
        <v>848</v>
      </c>
      <c r="AL178" s="391" t="s">
        <v>848</v>
      </c>
      <c r="AM178" s="391" t="s">
        <v>848</v>
      </c>
      <c r="AN178" s="391" t="s">
        <v>848</v>
      </c>
      <c r="AO178" s="391"/>
      <c r="AP178" s="319"/>
      <c r="AQ178" s="319"/>
      <c r="AR178" s="319"/>
    </row>
    <row r="179" spans="1:44" ht="15.75" customHeight="1">
      <c r="A179" s="319" t="s">
        <v>848</v>
      </c>
      <c r="B179" s="319" t="s">
        <v>848</v>
      </c>
      <c r="C179" s="319" t="s">
        <v>848</v>
      </c>
      <c r="D179" s="38" t="s">
        <v>848</v>
      </c>
      <c r="E179" s="391" t="s">
        <v>848</v>
      </c>
      <c r="F179" s="391" t="s">
        <v>848</v>
      </c>
      <c r="G179" s="391" t="s">
        <v>848</v>
      </c>
      <c r="H179" s="391" t="s">
        <v>848</v>
      </c>
      <c r="I179" s="391" t="s">
        <v>848</v>
      </c>
      <c r="J179" s="391" t="s">
        <v>848</v>
      </c>
      <c r="K179" s="38" t="s">
        <v>848</v>
      </c>
      <c r="L179" s="391" t="s">
        <v>848</v>
      </c>
      <c r="M179" s="391" t="s">
        <v>848</v>
      </c>
      <c r="N179" s="391" t="s">
        <v>848</v>
      </c>
      <c r="O179" s="391" t="s">
        <v>848</v>
      </c>
      <c r="P179" s="391" t="s">
        <v>848</v>
      </c>
      <c r="Q179" s="391" t="s">
        <v>848</v>
      </c>
      <c r="R179" s="38" t="s">
        <v>848</v>
      </c>
      <c r="S179" s="391" t="s">
        <v>848</v>
      </c>
      <c r="T179" s="391" t="s">
        <v>848</v>
      </c>
      <c r="U179" s="391" t="s">
        <v>848</v>
      </c>
      <c r="V179" s="391" t="s">
        <v>848</v>
      </c>
      <c r="W179" s="391" t="s">
        <v>848</v>
      </c>
      <c r="X179" s="391" t="s">
        <v>848</v>
      </c>
      <c r="Y179" s="392" t="s">
        <v>848</v>
      </c>
      <c r="Z179" s="391" t="s">
        <v>848</v>
      </c>
      <c r="AA179" s="391" t="s">
        <v>848</v>
      </c>
      <c r="AB179" s="391" t="s">
        <v>848</v>
      </c>
      <c r="AC179" s="391" t="s">
        <v>848</v>
      </c>
      <c r="AD179" s="391" t="s">
        <v>848</v>
      </c>
      <c r="AE179" s="391" t="s">
        <v>848</v>
      </c>
      <c r="AF179" s="38" t="s">
        <v>848</v>
      </c>
      <c r="AG179" s="391" t="s">
        <v>848</v>
      </c>
      <c r="AH179" s="391"/>
      <c r="AI179" s="391" t="s">
        <v>848</v>
      </c>
      <c r="AJ179" s="391" t="s">
        <v>848</v>
      </c>
      <c r="AK179" s="391" t="s">
        <v>848</v>
      </c>
      <c r="AL179" s="391" t="s">
        <v>848</v>
      </c>
      <c r="AM179" s="391" t="s">
        <v>848</v>
      </c>
      <c r="AN179" s="391" t="s">
        <v>848</v>
      </c>
      <c r="AO179" s="391"/>
      <c r="AP179" s="319"/>
      <c r="AQ179" s="319"/>
      <c r="AR179" s="319"/>
    </row>
    <row r="180" spans="1:44" ht="15.75" customHeight="1">
      <c r="A180" s="319" t="s">
        <v>848</v>
      </c>
      <c r="B180" s="319" t="s">
        <v>848</v>
      </c>
      <c r="C180" s="319" t="s">
        <v>848</v>
      </c>
      <c r="D180" s="38" t="s">
        <v>848</v>
      </c>
      <c r="E180" s="391" t="s">
        <v>848</v>
      </c>
      <c r="F180" s="391" t="s">
        <v>848</v>
      </c>
      <c r="G180" s="391" t="s">
        <v>848</v>
      </c>
      <c r="H180" s="391" t="s">
        <v>848</v>
      </c>
      <c r="I180" s="391" t="s">
        <v>848</v>
      </c>
      <c r="J180" s="391" t="s">
        <v>848</v>
      </c>
      <c r="K180" s="38" t="s">
        <v>848</v>
      </c>
      <c r="L180" s="391" t="s">
        <v>848</v>
      </c>
      <c r="M180" s="391" t="s">
        <v>848</v>
      </c>
      <c r="N180" s="391" t="s">
        <v>848</v>
      </c>
      <c r="O180" s="391" t="s">
        <v>848</v>
      </c>
      <c r="P180" s="391" t="s">
        <v>848</v>
      </c>
      <c r="Q180" s="391" t="s">
        <v>848</v>
      </c>
      <c r="R180" s="38" t="s">
        <v>848</v>
      </c>
      <c r="S180" s="391" t="s">
        <v>848</v>
      </c>
      <c r="T180" s="391" t="s">
        <v>848</v>
      </c>
      <c r="U180" s="391" t="s">
        <v>848</v>
      </c>
      <c r="V180" s="391" t="s">
        <v>848</v>
      </c>
      <c r="W180" s="391" t="s">
        <v>848</v>
      </c>
      <c r="X180" s="391" t="s">
        <v>848</v>
      </c>
      <c r="Y180" s="392" t="s">
        <v>848</v>
      </c>
      <c r="Z180" s="391" t="s">
        <v>848</v>
      </c>
      <c r="AA180" s="391" t="s">
        <v>848</v>
      </c>
      <c r="AB180" s="391" t="s">
        <v>848</v>
      </c>
      <c r="AC180" s="391" t="s">
        <v>848</v>
      </c>
      <c r="AD180" s="391" t="s">
        <v>848</v>
      </c>
      <c r="AE180" s="391" t="s">
        <v>848</v>
      </c>
      <c r="AF180" s="38" t="s">
        <v>848</v>
      </c>
      <c r="AG180" s="391" t="s">
        <v>848</v>
      </c>
      <c r="AH180" s="391"/>
      <c r="AI180" s="391" t="s">
        <v>848</v>
      </c>
      <c r="AJ180" s="391" t="s">
        <v>848</v>
      </c>
      <c r="AK180" s="391" t="s">
        <v>848</v>
      </c>
      <c r="AL180" s="391" t="s">
        <v>848</v>
      </c>
      <c r="AM180" s="391" t="s">
        <v>848</v>
      </c>
      <c r="AN180" s="391" t="s">
        <v>848</v>
      </c>
      <c r="AO180" s="391"/>
      <c r="AP180" s="319"/>
      <c r="AQ180" s="319"/>
      <c r="AR180" s="319"/>
    </row>
    <row r="181" spans="1:44" ht="15.75" customHeight="1">
      <c r="A181" s="319" t="s">
        <v>848</v>
      </c>
      <c r="B181" s="319" t="s">
        <v>848</v>
      </c>
      <c r="C181" s="319" t="s">
        <v>848</v>
      </c>
      <c r="D181" s="38" t="s">
        <v>848</v>
      </c>
      <c r="E181" s="391" t="s">
        <v>848</v>
      </c>
      <c r="F181" s="391" t="s">
        <v>848</v>
      </c>
      <c r="G181" s="391" t="s">
        <v>848</v>
      </c>
      <c r="H181" s="391" t="s">
        <v>848</v>
      </c>
      <c r="I181" s="391" t="s">
        <v>848</v>
      </c>
      <c r="J181" s="391" t="s">
        <v>848</v>
      </c>
      <c r="K181" s="38" t="s">
        <v>848</v>
      </c>
      <c r="L181" s="391" t="s">
        <v>848</v>
      </c>
      <c r="M181" s="391" t="s">
        <v>848</v>
      </c>
      <c r="N181" s="391" t="s">
        <v>848</v>
      </c>
      <c r="O181" s="391" t="s">
        <v>848</v>
      </c>
      <c r="P181" s="391" t="s">
        <v>848</v>
      </c>
      <c r="Q181" s="391" t="s">
        <v>848</v>
      </c>
      <c r="R181" s="38" t="s">
        <v>848</v>
      </c>
      <c r="S181" s="391" t="s">
        <v>848</v>
      </c>
      <c r="T181" s="391" t="s">
        <v>848</v>
      </c>
      <c r="U181" s="391" t="s">
        <v>848</v>
      </c>
      <c r="V181" s="391" t="s">
        <v>848</v>
      </c>
      <c r="W181" s="391" t="s">
        <v>848</v>
      </c>
      <c r="X181" s="391" t="s">
        <v>848</v>
      </c>
      <c r="Y181" s="392" t="s">
        <v>848</v>
      </c>
      <c r="Z181" s="391" t="s">
        <v>848</v>
      </c>
      <c r="AA181" s="391" t="s">
        <v>848</v>
      </c>
      <c r="AB181" s="391" t="s">
        <v>848</v>
      </c>
      <c r="AC181" s="391" t="s">
        <v>848</v>
      </c>
      <c r="AD181" s="391" t="s">
        <v>848</v>
      </c>
      <c r="AE181" s="391" t="s">
        <v>848</v>
      </c>
      <c r="AF181" s="38" t="s">
        <v>848</v>
      </c>
      <c r="AG181" s="391" t="s">
        <v>848</v>
      </c>
      <c r="AH181" s="391"/>
      <c r="AI181" s="391" t="s">
        <v>848</v>
      </c>
      <c r="AJ181" s="391" t="s">
        <v>848</v>
      </c>
      <c r="AK181" s="391" t="s">
        <v>848</v>
      </c>
      <c r="AL181" s="391" t="s">
        <v>848</v>
      </c>
      <c r="AM181" s="391" t="s">
        <v>848</v>
      </c>
      <c r="AN181" s="391" t="s">
        <v>848</v>
      </c>
      <c r="AO181" s="391"/>
      <c r="AP181" s="319"/>
      <c r="AQ181" s="319"/>
      <c r="AR181" s="319"/>
    </row>
    <row r="182" spans="1:44" ht="15.75" customHeight="1">
      <c r="A182" s="319" t="s">
        <v>848</v>
      </c>
      <c r="B182" s="319" t="s">
        <v>848</v>
      </c>
      <c r="C182" s="319" t="s">
        <v>848</v>
      </c>
      <c r="D182" s="38" t="s">
        <v>848</v>
      </c>
      <c r="E182" s="391" t="s">
        <v>848</v>
      </c>
      <c r="F182" s="391" t="s">
        <v>848</v>
      </c>
      <c r="G182" s="391" t="s">
        <v>848</v>
      </c>
      <c r="H182" s="391" t="s">
        <v>848</v>
      </c>
      <c r="I182" s="391" t="s">
        <v>848</v>
      </c>
      <c r="J182" s="391" t="s">
        <v>848</v>
      </c>
      <c r="K182" s="38" t="s">
        <v>848</v>
      </c>
      <c r="L182" s="391" t="s">
        <v>848</v>
      </c>
      <c r="M182" s="391" t="s">
        <v>848</v>
      </c>
      <c r="N182" s="391" t="s">
        <v>848</v>
      </c>
      <c r="O182" s="391" t="s">
        <v>848</v>
      </c>
      <c r="P182" s="391" t="s">
        <v>848</v>
      </c>
      <c r="Q182" s="391" t="s">
        <v>848</v>
      </c>
      <c r="R182" s="38" t="s">
        <v>848</v>
      </c>
      <c r="S182" s="391" t="s">
        <v>848</v>
      </c>
      <c r="T182" s="391" t="s">
        <v>848</v>
      </c>
      <c r="U182" s="391" t="s">
        <v>848</v>
      </c>
      <c r="V182" s="391" t="s">
        <v>848</v>
      </c>
      <c r="W182" s="391" t="s">
        <v>848</v>
      </c>
      <c r="X182" s="391" t="s">
        <v>848</v>
      </c>
      <c r="Y182" s="392" t="s">
        <v>848</v>
      </c>
      <c r="Z182" s="391" t="s">
        <v>848</v>
      </c>
      <c r="AA182" s="391" t="s">
        <v>848</v>
      </c>
      <c r="AB182" s="391" t="s">
        <v>848</v>
      </c>
      <c r="AC182" s="391" t="s">
        <v>848</v>
      </c>
      <c r="AD182" s="391" t="s">
        <v>848</v>
      </c>
      <c r="AE182" s="391" t="s">
        <v>848</v>
      </c>
      <c r="AF182" s="38" t="s">
        <v>848</v>
      </c>
      <c r="AG182" s="391" t="s">
        <v>848</v>
      </c>
      <c r="AH182" s="391"/>
      <c r="AI182" s="391" t="s">
        <v>848</v>
      </c>
      <c r="AJ182" s="391" t="s">
        <v>848</v>
      </c>
      <c r="AK182" s="391" t="s">
        <v>848</v>
      </c>
      <c r="AL182" s="391" t="s">
        <v>848</v>
      </c>
      <c r="AM182" s="391" t="s">
        <v>848</v>
      </c>
      <c r="AN182" s="391" t="s">
        <v>848</v>
      </c>
      <c r="AO182" s="391"/>
      <c r="AP182" s="319"/>
      <c r="AQ182" s="319"/>
      <c r="AR182" s="319"/>
    </row>
    <row r="183" spans="1:44" ht="15.75" customHeight="1">
      <c r="A183" s="319" t="s">
        <v>848</v>
      </c>
      <c r="B183" s="319" t="s">
        <v>848</v>
      </c>
      <c r="C183" s="319" t="s">
        <v>848</v>
      </c>
      <c r="D183" s="38" t="s">
        <v>848</v>
      </c>
      <c r="E183" s="391" t="s">
        <v>848</v>
      </c>
      <c r="F183" s="391" t="s">
        <v>848</v>
      </c>
      <c r="G183" s="391" t="s">
        <v>848</v>
      </c>
      <c r="H183" s="391" t="s">
        <v>848</v>
      </c>
      <c r="I183" s="391" t="s">
        <v>848</v>
      </c>
      <c r="J183" s="391" t="s">
        <v>848</v>
      </c>
      <c r="K183" s="38" t="s">
        <v>848</v>
      </c>
      <c r="L183" s="391" t="s">
        <v>848</v>
      </c>
      <c r="M183" s="391" t="s">
        <v>848</v>
      </c>
      <c r="N183" s="391" t="s">
        <v>848</v>
      </c>
      <c r="O183" s="391" t="s">
        <v>848</v>
      </c>
      <c r="P183" s="391" t="s">
        <v>848</v>
      </c>
      <c r="Q183" s="391" t="s">
        <v>848</v>
      </c>
      <c r="R183" s="38" t="s">
        <v>848</v>
      </c>
      <c r="S183" s="391" t="s">
        <v>848</v>
      </c>
      <c r="T183" s="391" t="s">
        <v>848</v>
      </c>
      <c r="U183" s="391" t="s">
        <v>848</v>
      </c>
      <c r="V183" s="391" t="s">
        <v>848</v>
      </c>
      <c r="W183" s="391" t="s">
        <v>848</v>
      </c>
      <c r="X183" s="391" t="s">
        <v>848</v>
      </c>
      <c r="Y183" s="392" t="s">
        <v>848</v>
      </c>
      <c r="Z183" s="391" t="s">
        <v>848</v>
      </c>
      <c r="AA183" s="391" t="s">
        <v>848</v>
      </c>
      <c r="AB183" s="391" t="s">
        <v>848</v>
      </c>
      <c r="AC183" s="391" t="s">
        <v>848</v>
      </c>
      <c r="AD183" s="391" t="s">
        <v>848</v>
      </c>
      <c r="AE183" s="391" t="s">
        <v>848</v>
      </c>
      <c r="AF183" s="38" t="s">
        <v>848</v>
      </c>
      <c r="AG183" s="391" t="s">
        <v>848</v>
      </c>
      <c r="AH183" s="391"/>
      <c r="AI183" s="391" t="s">
        <v>848</v>
      </c>
      <c r="AJ183" s="391" t="s">
        <v>848</v>
      </c>
      <c r="AK183" s="391" t="s">
        <v>848</v>
      </c>
      <c r="AL183" s="391" t="s">
        <v>848</v>
      </c>
      <c r="AM183" s="391" t="s">
        <v>848</v>
      </c>
      <c r="AN183" s="391" t="s">
        <v>848</v>
      </c>
      <c r="AO183" s="391"/>
      <c r="AP183" s="319"/>
      <c r="AQ183" s="319"/>
      <c r="AR183" s="319"/>
    </row>
    <row r="184" spans="1:44" ht="15.75" customHeight="1">
      <c r="A184" s="319" t="s">
        <v>848</v>
      </c>
      <c r="B184" s="319" t="s">
        <v>848</v>
      </c>
      <c r="C184" s="319" t="s">
        <v>848</v>
      </c>
      <c r="D184" s="38" t="s">
        <v>848</v>
      </c>
      <c r="E184" s="391" t="s">
        <v>848</v>
      </c>
      <c r="F184" s="391" t="s">
        <v>848</v>
      </c>
      <c r="G184" s="391" t="s">
        <v>848</v>
      </c>
      <c r="H184" s="391" t="s">
        <v>848</v>
      </c>
      <c r="I184" s="391" t="s">
        <v>848</v>
      </c>
      <c r="J184" s="391" t="s">
        <v>848</v>
      </c>
      <c r="K184" s="38" t="s">
        <v>848</v>
      </c>
      <c r="L184" s="391" t="s">
        <v>848</v>
      </c>
      <c r="M184" s="391" t="s">
        <v>848</v>
      </c>
      <c r="N184" s="391" t="s">
        <v>848</v>
      </c>
      <c r="O184" s="391" t="s">
        <v>848</v>
      </c>
      <c r="P184" s="391" t="s">
        <v>848</v>
      </c>
      <c r="Q184" s="391" t="s">
        <v>848</v>
      </c>
      <c r="R184" s="38" t="s">
        <v>848</v>
      </c>
      <c r="S184" s="391" t="s">
        <v>848</v>
      </c>
      <c r="T184" s="391" t="s">
        <v>848</v>
      </c>
      <c r="U184" s="391" t="s">
        <v>848</v>
      </c>
      <c r="V184" s="391" t="s">
        <v>848</v>
      </c>
      <c r="W184" s="391" t="s">
        <v>848</v>
      </c>
      <c r="X184" s="391" t="s">
        <v>848</v>
      </c>
      <c r="Y184" s="392" t="s">
        <v>848</v>
      </c>
      <c r="Z184" s="391" t="s">
        <v>848</v>
      </c>
      <c r="AA184" s="391" t="s">
        <v>848</v>
      </c>
      <c r="AB184" s="391" t="s">
        <v>848</v>
      </c>
      <c r="AC184" s="391" t="s">
        <v>848</v>
      </c>
      <c r="AD184" s="391" t="s">
        <v>848</v>
      </c>
      <c r="AE184" s="391" t="s">
        <v>848</v>
      </c>
      <c r="AF184" s="38" t="s">
        <v>848</v>
      </c>
      <c r="AG184" s="391" t="s">
        <v>848</v>
      </c>
      <c r="AH184" s="391"/>
      <c r="AI184" s="391" t="s">
        <v>848</v>
      </c>
      <c r="AJ184" s="391" t="s">
        <v>848</v>
      </c>
      <c r="AK184" s="391" t="s">
        <v>848</v>
      </c>
      <c r="AL184" s="391" t="s">
        <v>848</v>
      </c>
      <c r="AM184" s="391" t="s">
        <v>848</v>
      </c>
      <c r="AN184" s="391" t="s">
        <v>848</v>
      </c>
      <c r="AO184" s="391"/>
      <c r="AP184" s="319"/>
      <c r="AQ184" s="319"/>
      <c r="AR184" s="319"/>
    </row>
    <row r="185" spans="1:44" ht="15.75" customHeight="1">
      <c r="A185" s="319" t="s">
        <v>848</v>
      </c>
      <c r="B185" s="319" t="s">
        <v>848</v>
      </c>
      <c r="C185" s="319" t="s">
        <v>848</v>
      </c>
      <c r="D185" s="38" t="s">
        <v>848</v>
      </c>
      <c r="E185" s="391" t="s">
        <v>848</v>
      </c>
      <c r="F185" s="391" t="s">
        <v>848</v>
      </c>
      <c r="G185" s="391" t="s">
        <v>848</v>
      </c>
      <c r="H185" s="391" t="s">
        <v>848</v>
      </c>
      <c r="I185" s="391" t="s">
        <v>848</v>
      </c>
      <c r="J185" s="391" t="s">
        <v>848</v>
      </c>
      <c r="K185" s="38" t="s">
        <v>848</v>
      </c>
      <c r="L185" s="391" t="s">
        <v>848</v>
      </c>
      <c r="M185" s="391" t="s">
        <v>848</v>
      </c>
      <c r="N185" s="391" t="s">
        <v>848</v>
      </c>
      <c r="O185" s="391" t="s">
        <v>848</v>
      </c>
      <c r="P185" s="391" t="s">
        <v>848</v>
      </c>
      <c r="Q185" s="391" t="s">
        <v>848</v>
      </c>
      <c r="R185" s="38" t="s">
        <v>848</v>
      </c>
      <c r="S185" s="391" t="s">
        <v>848</v>
      </c>
      <c r="T185" s="391" t="s">
        <v>848</v>
      </c>
      <c r="U185" s="391" t="s">
        <v>848</v>
      </c>
      <c r="V185" s="391" t="s">
        <v>848</v>
      </c>
      <c r="W185" s="391" t="s">
        <v>848</v>
      </c>
      <c r="X185" s="391" t="s">
        <v>848</v>
      </c>
      <c r="Y185" s="392" t="s">
        <v>848</v>
      </c>
      <c r="Z185" s="391" t="s">
        <v>848</v>
      </c>
      <c r="AA185" s="391" t="s">
        <v>848</v>
      </c>
      <c r="AB185" s="391" t="s">
        <v>848</v>
      </c>
      <c r="AC185" s="391" t="s">
        <v>848</v>
      </c>
      <c r="AD185" s="391" t="s">
        <v>848</v>
      </c>
      <c r="AE185" s="391" t="s">
        <v>848</v>
      </c>
      <c r="AF185" s="38" t="s">
        <v>848</v>
      </c>
      <c r="AG185" s="391" t="s">
        <v>848</v>
      </c>
      <c r="AH185" s="391"/>
      <c r="AI185" s="391" t="s">
        <v>848</v>
      </c>
      <c r="AJ185" s="391" t="s">
        <v>848</v>
      </c>
      <c r="AK185" s="391" t="s">
        <v>848</v>
      </c>
      <c r="AL185" s="391" t="s">
        <v>848</v>
      </c>
      <c r="AM185" s="391" t="s">
        <v>848</v>
      </c>
      <c r="AN185" s="391" t="s">
        <v>848</v>
      </c>
      <c r="AO185" s="391"/>
      <c r="AP185" s="319"/>
      <c r="AQ185" s="319"/>
      <c r="AR185" s="319"/>
    </row>
    <row r="186" spans="1:44" ht="15.75" customHeight="1">
      <c r="A186" s="319" t="s">
        <v>848</v>
      </c>
      <c r="B186" s="319" t="s">
        <v>848</v>
      </c>
      <c r="C186" s="319" t="s">
        <v>848</v>
      </c>
      <c r="D186" s="38" t="s">
        <v>848</v>
      </c>
      <c r="E186" s="391" t="s">
        <v>848</v>
      </c>
      <c r="F186" s="391" t="s">
        <v>848</v>
      </c>
      <c r="G186" s="391" t="s">
        <v>848</v>
      </c>
      <c r="H186" s="391" t="s">
        <v>848</v>
      </c>
      <c r="I186" s="391" t="s">
        <v>848</v>
      </c>
      <c r="J186" s="391" t="s">
        <v>848</v>
      </c>
      <c r="K186" s="38" t="s">
        <v>848</v>
      </c>
      <c r="L186" s="391" t="s">
        <v>848</v>
      </c>
      <c r="M186" s="391" t="s">
        <v>848</v>
      </c>
      <c r="N186" s="391" t="s">
        <v>848</v>
      </c>
      <c r="O186" s="391" t="s">
        <v>848</v>
      </c>
      <c r="P186" s="391" t="s">
        <v>848</v>
      </c>
      <c r="Q186" s="391" t="s">
        <v>848</v>
      </c>
      <c r="R186" s="38" t="s">
        <v>848</v>
      </c>
      <c r="S186" s="391" t="s">
        <v>848</v>
      </c>
      <c r="T186" s="391" t="s">
        <v>848</v>
      </c>
      <c r="U186" s="391" t="s">
        <v>848</v>
      </c>
      <c r="V186" s="391" t="s">
        <v>848</v>
      </c>
      <c r="W186" s="391" t="s">
        <v>848</v>
      </c>
      <c r="X186" s="391" t="s">
        <v>848</v>
      </c>
      <c r="Y186" s="392" t="s">
        <v>848</v>
      </c>
      <c r="Z186" s="391" t="s">
        <v>848</v>
      </c>
      <c r="AA186" s="391" t="s">
        <v>848</v>
      </c>
      <c r="AB186" s="391" t="s">
        <v>848</v>
      </c>
      <c r="AC186" s="391" t="s">
        <v>848</v>
      </c>
      <c r="AD186" s="391" t="s">
        <v>848</v>
      </c>
      <c r="AE186" s="391" t="s">
        <v>848</v>
      </c>
      <c r="AF186" s="38" t="s">
        <v>848</v>
      </c>
      <c r="AG186" s="391" t="s">
        <v>848</v>
      </c>
      <c r="AH186" s="391"/>
      <c r="AI186" s="391" t="s">
        <v>848</v>
      </c>
      <c r="AJ186" s="391" t="s">
        <v>848</v>
      </c>
      <c r="AK186" s="391" t="s">
        <v>848</v>
      </c>
      <c r="AL186" s="391" t="s">
        <v>848</v>
      </c>
      <c r="AM186" s="391" t="s">
        <v>848</v>
      </c>
      <c r="AN186" s="391" t="s">
        <v>848</v>
      </c>
      <c r="AO186" s="391"/>
      <c r="AP186" s="319"/>
      <c r="AQ186" s="319"/>
      <c r="AR186" s="319"/>
    </row>
    <row r="187" spans="1:44" ht="15.75" customHeight="1">
      <c r="A187" s="319" t="s">
        <v>848</v>
      </c>
      <c r="B187" s="319" t="s">
        <v>848</v>
      </c>
      <c r="C187" s="319" t="s">
        <v>848</v>
      </c>
      <c r="D187" s="38" t="s">
        <v>848</v>
      </c>
      <c r="E187" s="391" t="s">
        <v>848</v>
      </c>
      <c r="F187" s="391" t="s">
        <v>848</v>
      </c>
      <c r="G187" s="391" t="s">
        <v>848</v>
      </c>
      <c r="H187" s="391" t="s">
        <v>848</v>
      </c>
      <c r="I187" s="391" t="s">
        <v>848</v>
      </c>
      <c r="J187" s="391" t="s">
        <v>848</v>
      </c>
      <c r="K187" s="38" t="s">
        <v>848</v>
      </c>
      <c r="L187" s="391" t="s">
        <v>848</v>
      </c>
      <c r="M187" s="391" t="s">
        <v>848</v>
      </c>
      <c r="N187" s="391" t="s">
        <v>848</v>
      </c>
      <c r="O187" s="391" t="s">
        <v>848</v>
      </c>
      <c r="P187" s="391" t="s">
        <v>848</v>
      </c>
      <c r="Q187" s="391" t="s">
        <v>848</v>
      </c>
      <c r="R187" s="38" t="s">
        <v>848</v>
      </c>
      <c r="S187" s="391" t="s">
        <v>848</v>
      </c>
      <c r="T187" s="391" t="s">
        <v>848</v>
      </c>
      <c r="U187" s="391" t="s">
        <v>848</v>
      </c>
      <c r="V187" s="391" t="s">
        <v>848</v>
      </c>
      <c r="W187" s="391" t="s">
        <v>848</v>
      </c>
      <c r="X187" s="391" t="s">
        <v>848</v>
      </c>
      <c r="Y187" s="392" t="s">
        <v>848</v>
      </c>
      <c r="Z187" s="391" t="s">
        <v>848</v>
      </c>
      <c r="AA187" s="391" t="s">
        <v>848</v>
      </c>
      <c r="AB187" s="391" t="s">
        <v>848</v>
      </c>
      <c r="AC187" s="391" t="s">
        <v>848</v>
      </c>
      <c r="AD187" s="391" t="s">
        <v>848</v>
      </c>
      <c r="AE187" s="391" t="s">
        <v>848</v>
      </c>
      <c r="AF187" s="38" t="s">
        <v>848</v>
      </c>
      <c r="AG187" s="391" t="s">
        <v>848</v>
      </c>
      <c r="AH187" s="391"/>
      <c r="AI187" s="391" t="s">
        <v>848</v>
      </c>
      <c r="AJ187" s="391" t="s">
        <v>848</v>
      </c>
      <c r="AK187" s="391" t="s">
        <v>848</v>
      </c>
      <c r="AL187" s="391" t="s">
        <v>848</v>
      </c>
      <c r="AM187" s="391" t="s">
        <v>848</v>
      </c>
      <c r="AN187" s="391" t="s">
        <v>848</v>
      </c>
      <c r="AO187" s="391"/>
      <c r="AP187" s="319"/>
      <c r="AQ187" s="319"/>
      <c r="AR187" s="319"/>
    </row>
    <row r="188" spans="1:44" ht="15.75" customHeight="1">
      <c r="A188" s="319" t="s">
        <v>848</v>
      </c>
      <c r="B188" s="319" t="s">
        <v>848</v>
      </c>
      <c r="C188" s="319" t="s">
        <v>848</v>
      </c>
      <c r="D188" s="38" t="s">
        <v>848</v>
      </c>
      <c r="E188" s="391" t="s">
        <v>848</v>
      </c>
      <c r="F188" s="391" t="s">
        <v>848</v>
      </c>
      <c r="G188" s="391" t="s">
        <v>848</v>
      </c>
      <c r="H188" s="391" t="s">
        <v>848</v>
      </c>
      <c r="I188" s="391" t="s">
        <v>848</v>
      </c>
      <c r="J188" s="391" t="s">
        <v>848</v>
      </c>
      <c r="K188" s="38" t="s">
        <v>848</v>
      </c>
      <c r="L188" s="391" t="s">
        <v>848</v>
      </c>
      <c r="M188" s="391" t="s">
        <v>848</v>
      </c>
      <c r="N188" s="391" t="s">
        <v>848</v>
      </c>
      <c r="O188" s="391" t="s">
        <v>848</v>
      </c>
      <c r="P188" s="391" t="s">
        <v>848</v>
      </c>
      <c r="Q188" s="391" t="s">
        <v>848</v>
      </c>
      <c r="R188" s="38" t="s">
        <v>848</v>
      </c>
      <c r="S188" s="391" t="s">
        <v>848</v>
      </c>
      <c r="T188" s="391" t="s">
        <v>848</v>
      </c>
      <c r="U188" s="391" t="s">
        <v>848</v>
      </c>
      <c r="V188" s="391" t="s">
        <v>848</v>
      </c>
      <c r="W188" s="391" t="s">
        <v>848</v>
      </c>
      <c r="X188" s="391" t="s">
        <v>848</v>
      </c>
      <c r="Y188" s="392" t="s">
        <v>848</v>
      </c>
      <c r="Z188" s="391" t="s">
        <v>848</v>
      </c>
      <c r="AA188" s="391" t="s">
        <v>848</v>
      </c>
      <c r="AB188" s="391" t="s">
        <v>848</v>
      </c>
      <c r="AC188" s="391" t="s">
        <v>848</v>
      </c>
      <c r="AD188" s="391" t="s">
        <v>848</v>
      </c>
      <c r="AE188" s="391" t="s">
        <v>848</v>
      </c>
      <c r="AF188" s="38" t="s">
        <v>848</v>
      </c>
      <c r="AG188" s="391" t="s">
        <v>848</v>
      </c>
      <c r="AH188" s="391"/>
      <c r="AI188" s="391" t="s">
        <v>848</v>
      </c>
      <c r="AJ188" s="391" t="s">
        <v>848</v>
      </c>
      <c r="AK188" s="391" t="s">
        <v>848</v>
      </c>
      <c r="AL188" s="391" t="s">
        <v>848</v>
      </c>
      <c r="AM188" s="391" t="s">
        <v>848</v>
      </c>
      <c r="AN188" s="391" t="s">
        <v>848</v>
      </c>
      <c r="AO188" s="391"/>
      <c r="AP188" s="319"/>
      <c r="AQ188" s="319"/>
      <c r="AR188" s="319"/>
    </row>
    <row r="189" spans="1:44" ht="15.75" customHeight="1">
      <c r="A189" s="319" t="s">
        <v>848</v>
      </c>
      <c r="B189" s="319" t="s">
        <v>848</v>
      </c>
      <c r="C189" s="319" t="s">
        <v>848</v>
      </c>
      <c r="D189" s="38" t="s">
        <v>848</v>
      </c>
      <c r="E189" s="391" t="s">
        <v>848</v>
      </c>
      <c r="F189" s="391" t="s">
        <v>848</v>
      </c>
      <c r="G189" s="391" t="s">
        <v>848</v>
      </c>
      <c r="H189" s="391" t="s">
        <v>848</v>
      </c>
      <c r="I189" s="391" t="s">
        <v>848</v>
      </c>
      <c r="J189" s="391" t="s">
        <v>848</v>
      </c>
      <c r="K189" s="38" t="s">
        <v>848</v>
      </c>
      <c r="L189" s="391" t="s">
        <v>848</v>
      </c>
      <c r="M189" s="391" t="s">
        <v>848</v>
      </c>
      <c r="N189" s="391" t="s">
        <v>848</v>
      </c>
      <c r="O189" s="391" t="s">
        <v>848</v>
      </c>
      <c r="P189" s="391" t="s">
        <v>848</v>
      </c>
      <c r="Q189" s="391" t="s">
        <v>848</v>
      </c>
      <c r="R189" s="38" t="s">
        <v>848</v>
      </c>
      <c r="S189" s="391" t="s">
        <v>848</v>
      </c>
      <c r="T189" s="391" t="s">
        <v>848</v>
      </c>
      <c r="U189" s="391" t="s">
        <v>848</v>
      </c>
      <c r="V189" s="391" t="s">
        <v>848</v>
      </c>
      <c r="W189" s="391" t="s">
        <v>848</v>
      </c>
      <c r="X189" s="391" t="s">
        <v>848</v>
      </c>
      <c r="Y189" s="392" t="s">
        <v>848</v>
      </c>
      <c r="Z189" s="391" t="s">
        <v>848</v>
      </c>
      <c r="AA189" s="391" t="s">
        <v>848</v>
      </c>
      <c r="AB189" s="391" t="s">
        <v>848</v>
      </c>
      <c r="AC189" s="391" t="s">
        <v>848</v>
      </c>
      <c r="AD189" s="391" t="s">
        <v>848</v>
      </c>
      <c r="AE189" s="391" t="s">
        <v>848</v>
      </c>
      <c r="AF189" s="38" t="s">
        <v>848</v>
      </c>
      <c r="AG189" s="391" t="s">
        <v>848</v>
      </c>
      <c r="AH189" s="391"/>
      <c r="AI189" s="391" t="s">
        <v>848</v>
      </c>
      <c r="AJ189" s="391" t="s">
        <v>848</v>
      </c>
      <c r="AK189" s="391" t="s">
        <v>848</v>
      </c>
      <c r="AL189" s="391" t="s">
        <v>848</v>
      </c>
      <c r="AM189" s="391" t="s">
        <v>848</v>
      </c>
      <c r="AN189" s="391" t="s">
        <v>848</v>
      </c>
      <c r="AO189" s="391"/>
      <c r="AP189" s="319"/>
      <c r="AQ189" s="319"/>
      <c r="AR189" s="319"/>
    </row>
    <row r="190" spans="1:44" ht="15.75" customHeight="1">
      <c r="A190" s="319" t="s">
        <v>848</v>
      </c>
      <c r="B190" s="319" t="s">
        <v>848</v>
      </c>
      <c r="C190" s="319" t="s">
        <v>848</v>
      </c>
      <c r="D190" s="38" t="s">
        <v>848</v>
      </c>
      <c r="E190" s="391" t="s">
        <v>848</v>
      </c>
      <c r="F190" s="391" t="s">
        <v>848</v>
      </c>
      <c r="G190" s="391" t="s">
        <v>848</v>
      </c>
      <c r="H190" s="391" t="s">
        <v>848</v>
      </c>
      <c r="I190" s="391" t="s">
        <v>848</v>
      </c>
      <c r="J190" s="391" t="s">
        <v>848</v>
      </c>
      <c r="K190" s="38" t="s">
        <v>848</v>
      </c>
      <c r="L190" s="391" t="s">
        <v>848</v>
      </c>
      <c r="M190" s="391" t="s">
        <v>848</v>
      </c>
      <c r="N190" s="391" t="s">
        <v>848</v>
      </c>
      <c r="O190" s="391" t="s">
        <v>848</v>
      </c>
      <c r="P190" s="391" t="s">
        <v>848</v>
      </c>
      <c r="Q190" s="391" t="s">
        <v>848</v>
      </c>
      <c r="R190" s="38" t="s">
        <v>848</v>
      </c>
      <c r="S190" s="391" t="s">
        <v>848</v>
      </c>
      <c r="T190" s="391" t="s">
        <v>848</v>
      </c>
      <c r="U190" s="391" t="s">
        <v>848</v>
      </c>
      <c r="V190" s="391" t="s">
        <v>848</v>
      </c>
      <c r="W190" s="391" t="s">
        <v>848</v>
      </c>
      <c r="X190" s="391" t="s">
        <v>848</v>
      </c>
      <c r="Y190" s="392" t="s">
        <v>848</v>
      </c>
      <c r="Z190" s="391" t="s">
        <v>848</v>
      </c>
      <c r="AA190" s="391" t="s">
        <v>848</v>
      </c>
      <c r="AB190" s="391" t="s">
        <v>848</v>
      </c>
      <c r="AC190" s="391" t="s">
        <v>848</v>
      </c>
      <c r="AD190" s="391" t="s">
        <v>848</v>
      </c>
      <c r="AE190" s="391" t="s">
        <v>848</v>
      </c>
      <c r="AF190" s="38" t="s">
        <v>848</v>
      </c>
      <c r="AG190" s="391" t="s">
        <v>848</v>
      </c>
      <c r="AH190" s="391"/>
      <c r="AI190" s="391" t="s">
        <v>848</v>
      </c>
      <c r="AJ190" s="391" t="s">
        <v>848</v>
      </c>
      <c r="AK190" s="391" t="s">
        <v>848</v>
      </c>
      <c r="AL190" s="391" t="s">
        <v>848</v>
      </c>
      <c r="AM190" s="391" t="s">
        <v>848</v>
      </c>
      <c r="AN190" s="391" t="s">
        <v>848</v>
      </c>
      <c r="AO190" s="391"/>
      <c r="AP190" s="319"/>
      <c r="AQ190" s="319"/>
      <c r="AR190" s="319"/>
    </row>
    <row r="191" spans="1:44" ht="15.75" customHeight="1">
      <c r="A191" s="319" t="s">
        <v>848</v>
      </c>
      <c r="B191" s="319" t="s">
        <v>848</v>
      </c>
      <c r="C191" s="319" t="s">
        <v>848</v>
      </c>
      <c r="D191" s="38" t="s">
        <v>848</v>
      </c>
      <c r="E191" s="391" t="s">
        <v>848</v>
      </c>
      <c r="F191" s="391" t="s">
        <v>848</v>
      </c>
      <c r="G191" s="391" t="s">
        <v>848</v>
      </c>
      <c r="H191" s="391" t="s">
        <v>848</v>
      </c>
      <c r="I191" s="391" t="s">
        <v>848</v>
      </c>
      <c r="J191" s="391" t="s">
        <v>848</v>
      </c>
      <c r="K191" s="38" t="s">
        <v>848</v>
      </c>
      <c r="L191" s="391" t="s">
        <v>848</v>
      </c>
      <c r="M191" s="391" t="s">
        <v>848</v>
      </c>
      <c r="N191" s="391" t="s">
        <v>848</v>
      </c>
      <c r="O191" s="391" t="s">
        <v>848</v>
      </c>
      <c r="P191" s="391" t="s">
        <v>848</v>
      </c>
      <c r="Q191" s="391" t="s">
        <v>848</v>
      </c>
      <c r="R191" s="38" t="s">
        <v>848</v>
      </c>
      <c r="S191" s="391" t="s">
        <v>848</v>
      </c>
      <c r="T191" s="391" t="s">
        <v>848</v>
      </c>
      <c r="U191" s="391" t="s">
        <v>848</v>
      </c>
      <c r="V191" s="391" t="s">
        <v>848</v>
      </c>
      <c r="W191" s="391" t="s">
        <v>848</v>
      </c>
      <c r="X191" s="391" t="s">
        <v>848</v>
      </c>
      <c r="Y191" s="392" t="s">
        <v>848</v>
      </c>
      <c r="Z191" s="391" t="s">
        <v>848</v>
      </c>
      <c r="AA191" s="391" t="s">
        <v>848</v>
      </c>
      <c r="AB191" s="391" t="s">
        <v>848</v>
      </c>
      <c r="AC191" s="391" t="s">
        <v>848</v>
      </c>
      <c r="AD191" s="391" t="s">
        <v>848</v>
      </c>
      <c r="AE191" s="391" t="s">
        <v>848</v>
      </c>
      <c r="AF191" s="38" t="s">
        <v>848</v>
      </c>
      <c r="AG191" s="391" t="s">
        <v>848</v>
      </c>
      <c r="AH191" s="391"/>
      <c r="AI191" s="391" t="s">
        <v>848</v>
      </c>
      <c r="AJ191" s="391" t="s">
        <v>848</v>
      </c>
      <c r="AK191" s="391" t="s">
        <v>848</v>
      </c>
      <c r="AL191" s="391" t="s">
        <v>848</v>
      </c>
      <c r="AM191" s="391" t="s">
        <v>848</v>
      </c>
      <c r="AN191" s="391" t="s">
        <v>848</v>
      </c>
      <c r="AO191" s="391"/>
      <c r="AP191" s="319"/>
      <c r="AQ191" s="319"/>
      <c r="AR191" s="319"/>
    </row>
    <row r="192" spans="1:44" ht="15.75" customHeight="1">
      <c r="A192" s="319" t="s">
        <v>848</v>
      </c>
      <c r="B192" s="319" t="s">
        <v>848</v>
      </c>
      <c r="C192" s="319" t="s">
        <v>848</v>
      </c>
      <c r="D192" s="38" t="s">
        <v>848</v>
      </c>
      <c r="E192" s="391" t="s">
        <v>848</v>
      </c>
      <c r="F192" s="391" t="s">
        <v>848</v>
      </c>
      <c r="G192" s="391" t="s">
        <v>848</v>
      </c>
      <c r="H192" s="391" t="s">
        <v>848</v>
      </c>
      <c r="I192" s="391" t="s">
        <v>848</v>
      </c>
      <c r="J192" s="391" t="s">
        <v>848</v>
      </c>
      <c r="K192" s="38" t="s">
        <v>848</v>
      </c>
      <c r="L192" s="391" t="s">
        <v>848</v>
      </c>
      <c r="M192" s="391" t="s">
        <v>848</v>
      </c>
      <c r="N192" s="391" t="s">
        <v>848</v>
      </c>
      <c r="O192" s="391" t="s">
        <v>848</v>
      </c>
      <c r="P192" s="391" t="s">
        <v>848</v>
      </c>
      <c r="Q192" s="391" t="s">
        <v>848</v>
      </c>
      <c r="R192" s="38" t="s">
        <v>848</v>
      </c>
      <c r="S192" s="391" t="s">
        <v>848</v>
      </c>
      <c r="T192" s="391" t="s">
        <v>848</v>
      </c>
      <c r="U192" s="391" t="s">
        <v>848</v>
      </c>
      <c r="V192" s="391" t="s">
        <v>848</v>
      </c>
      <c r="W192" s="391" t="s">
        <v>848</v>
      </c>
      <c r="X192" s="391" t="s">
        <v>848</v>
      </c>
      <c r="Y192" s="392" t="s">
        <v>848</v>
      </c>
      <c r="Z192" s="391" t="s">
        <v>848</v>
      </c>
      <c r="AA192" s="391" t="s">
        <v>848</v>
      </c>
      <c r="AB192" s="391" t="s">
        <v>848</v>
      </c>
      <c r="AC192" s="391" t="s">
        <v>848</v>
      </c>
      <c r="AD192" s="391" t="s">
        <v>848</v>
      </c>
      <c r="AE192" s="391" t="s">
        <v>848</v>
      </c>
      <c r="AF192" s="38" t="s">
        <v>848</v>
      </c>
      <c r="AG192" s="391" t="s">
        <v>848</v>
      </c>
      <c r="AH192" s="391"/>
      <c r="AI192" s="391" t="s">
        <v>848</v>
      </c>
      <c r="AJ192" s="391" t="s">
        <v>848</v>
      </c>
      <c r="AK192" s="391" t="s">
        <v>848</v>
      </c>
      <c r="AL192" s="391" t="s">
        <v>848</v>
      </c>
      <c r="AM192" s="391" t="s">
        <v>848</v>
      </c>
      <c r="AN192" s="391" t="s">
        <v>848</v>
      </c>
      <c r="AO192" s="391"/>
      <c r="AP192" s="319"/>
      <c r="AQ192" s="319"/>
      <c r="AR192" s="319"/>
    </row>
    <row r="193" spans="1:44" ht="15.75" customHeight="1">
      <c r="A193" s="319" t="s">
        <v>848</v>
      </c>
      <c r="B193" s="319" t="s">
        <v>848</v>
      </c>
      <c r="C193" s="319" t="s">
        <v>848</v>
      </c>
      <c r="D193" s="38" t="s">
        <v>848</v>
      </c>
      <c r="E193" s="391" t="s">
        <v>848</v>
      </c>
      <c r="F193" s="391" t="s">
        <v>848</v>
      </c>
      <c r="G193" s="391" t="s">
        <v>848</v>
      </c>
      <c r="H193" s="391" t="s">
        <v>848</v>
      </c>
      <c r="I193" s="391" t="s">
        <v>848</v>
      </c>
      <c r="J193" s="391" t="s">
        <v>848</v>
      </c>
      <c r="K193" s="38" t="s">
        <v>848</v>
      </c>
      <c r="L193" s="391" t="s">
        <v>848</v>
      </c>
      <c r="M193" s="391" t="s">
        <v>848</v>
      </c>
      <c r="N193" s="391" t="s">
        <v>848</v>
      </c>
      <c r="O193" s="391" t="s">
        <v>848</v>
      </c>
      <c r="P193" s="391" t="s">
        <v>848</v>
      </c>
      <c r="Q193" s="391" t="s">
        <v>848</v>
      </c>
      <c r="R193" s="38" t="s">
        <v>848</v>
      </c>
      <c r="S193" s="391" t="s">
        <v>848</v>
      </c>
      <c r="T193" s="391" t="s">
        <v>848</v>
      </c>
      <c r="U193" s="391" t="s">
        <v>848</v>
      </c>
      <c r="V193" s="391" t="s">
        <v>848</v>
      </c>
      <c r="W193" s="391" t="s">
        <v>848</v>
      </c>
      <c r="X193" s="391" t="s">
        <v>848</v>
      </c>
      <c r="Y193" s="392" t="s">
        <v>848</v>
      </c>
      <c r="Z193" s="391" t="s">
        <v>848</v>
      </c>
      <c r="AA193" s="391" t="s">
        <v>848</v>
      </c>
      <c r="AB193" s="391" t="s">
        <v>848</v>
      </c>
      <c r="AC193" s="391" t="s">
        <v>848</v>
      </c>
      <c r="AD193" s="391" t="s">
        <v>848</v>
      </c>
      <c r="AE193" s="391" t="s">
        <v>848</v>
      </c>
      <c r="AF193" s="38" t="s">
        <v>848</v>
      </c>
      <c r="AG193" s="391" t="s">
        <v>848</v>
      </c>
      <c r="AH193" s="391"/>
      <c r="AI193" s="391" t="s">
        <v>848</v>
      </c>
      <c r="AJ193" s="391" t="s">
        <v>848</v>
      </c>
      <c r="AK193" s="391" t="s">
        <v>848</v>
      </c>
      <c r="AL193" s="391" t="s">
        <v>848</v>
      </c>
      <c r="AM193" s="391" t="s">
        <v>848</v>
      </c>
      <c r="AN193" s="391" t="s">
        <v>848</v>
      </c>
      <c r="AO193" s="391"/>
      <c r="AP193" s="319"/>
      <c r="AQ193" s="319"/>
      <c r="AR193" s="319"/>
    </row>
    <row r="194" spans="1:44" ht="15.75" customHeight="1">
      <c r="A194" s="319" t="s">
        <v>848</v>
      </c>
      <c r="B194" s="319" t="s">
        <v>848</v>
      </c>
      <c r="C194" s="319" t="s">
        <v>848</v>
      </c>
      <c r="D194" s="38" t="s">
        <v>848</v>
      </c>
      <c r="E194" s="391" t="s">
        <v>848</v>
      </c>
      <c r="F194" s="391" t="s">
        <v>848</v>
      </c>
      <c r="G194" s="391" t="s">
        <v>848</v>
      </c>
      <c r="H194" s="391" t="s">
        <v>848</v>
      </c>
      <c r="I194" s="391" t="s">
        <v>848</v>
      </c>
      <c r="J194" s="391" t="s">
        <v>848</v>
      </c>
      <c r="K194" s="38" t="s">
        <v>848</v>
      </c>
      <c r="L194" s="391" t="s">
        <v>848</v>
      </c>
      <c r="M194" s="391" t="s">
        <v>848</v>
      </c>
      <c r="N194" s="391" t="s">
        <v>848</v>
      </c>
      <c r="O194" s="391" t="s">
        <v>848</v>
      </c>
      <c r="P194" s="391" t="s">
        <v>848</v>
      </c>
      <c r="Q194" s="391" t="s">
        <v>848</v>
      </c>
      <c r="R194" s="38" t="s">
        <v>848</v>
      </c>
      <c r="S194" s="391" t="s">
        <v>848</v>
      </c>
      <c r="T194" s="391" t="s">
        <v>848</v>
      </c>
      <c r="U194" s="391" t="s">
        <v>848</v>
      </c>
      <c r="V194" s="391" t="s">
        <v>848</v>
      </c>
      <c r="W194" s="391" t="s">
        <v>848</v>
      </c>
      <c r="X194" s="391" t="s">
        <v>848</v>
      </c>
      <c r="Y194" s="392" t="s">
        <v>848</v>
      </c>
      <c r="Z194" s="391" t="s">
        <v>848</v>
      </c>
      <c r="AA194" s="391" t="s">
        <v>848</v>
      </c>
      <c r="AB194" s="391" t="s">
        <v>848</v>
      </c>
      <c r="AC194" s="391" t="s">
        <v>848</v>
      </c>
      <c r="AD194" s="391" t="s">
        <v>848</v>
      </c>
      <c r="AE194" s="391" t="s">
        <v>848</v>
      </c>
      <c r="AF194" s="38" t="s">
        <v>848</v>
      </c>
      <c r="AG194" s="391" t="s">
        <v>848</v>
      </c>
      <c r="AH194" s="391"/>
      <c r="AI194" s="391" t="s">
        <v>848</v>
      </c>
      <c r="AJ194" s="391" t="s">
        <v>848</v>
      </c>
      <c r="AK194" s="391" t="s">
        <v>848</v>
      </c>
      <c r="AL194" s="391" t="s">
        <v>848</v>
      </c>
      <c r="AM194" s="391" t="s">
        <v>848</v>
      </c>
      <c r="AN194" s="391" t="s">
        <v>848</v>
      </c>
      <c r="AO194" s="391"/>
      <c r="AP194" s="319"/>
      <c r="AQ194" s="319"/>
      <c r="AR194" s="319"/>
    </row>
    <row r="195" spans="1:44" ht="15.75" customHeight="1">
      <c r="A195" s="319" t="s">
        <v>848</v>
      </c>
      <c r="B195" s="319" t="s">
        <v>848</v>
      </c>
      <c r="C195" s="319" t="s">
        <v>848</v>
      </c>
      <c r="D195" s="38" t="s">
        <v>848</v>
      </c>
      <c r="E195" s="391" t="s">
        <v>848</v>
      </c>
      <c r="F195" s="391" t="s">
        <v>848</v>
      </c>
      <c r="G195" s="391" t="s">
        <v>848</v>
      </c>
      <c r="H195" s="391" t="s">
        <v>848</v>
      </c>
      <c r="I195" s="391" t="s">
        <v>848</v>
      </c>
      <c r="J195" s="391" t="s">
        <v>848</v>
      </c>
      <c r="K195" s="38" t="s">
        <v>848</v>
      </c>
      <c r="L195" s="391" t="s">
        <v>848</v>
      </c>
      <c r="M195" s="391" t="s">
        <v>848</v>
      </c>
      <c r="N195" s="391" t="s">
        <v>848</v>
      </c>
      <c r="O195" s="391" t="s">
        <v>848</v>
      </c>
      <c r="P195" s="391" t="s">
        <v>848</v>
      </c>
      <c r="Q195" s="391" t="s">
        <v>848</v>
      </c>
      <c r="R195" s="38" t="s">
        <v>848</v>
      </c>
      <c r="S195" s="391" t="s">
        <v>848</v>
      </c>
      <c r="T195" s="391" t="s">
        <v>848</v>
      </c>
      <c r="U195" s="391" t="s">
        <v>848</v>
      </c>
      <c r="V195" s="391" t="s">
        <v>848</v>
      </c>
      <c r="W195" s="391" t="s">
        <v>848</v>
      </c>
      <c r="X195" s="391" t="s">
        <v>848</v>
      </c>
      <c r="Y195" s="392" t="s">
        <v>848</v>
      </c>
      <c r="Z195" s="391" t="s">
        <v>848</v>
      </c>
      <c r="AA195" s="391" t="s">
        <v>848</v>
      </c>
      <c r="AB195" s="391" t="s">
        <v>848</v>
      </c>
      <c r="AC195" s="391" t="s">
        <v>848</v>
      </c>
      <c r="AD195" s="391" t="s">
        <v>848</v>
      </c>
      <c r="AE195" s="391" t="s">
        <v>848</v>
      </c>
      <c r="AF195" s="38" t="s">
        <v>848</v>
      </c>
      <c r="AG195" s="391" t="s">
        <v>848</v>
      </c>
      <c r="AH195" s="391"/>
      <c r="AI195" s="391" t="s">
        <v>848</v>
      </c>
      <c r="AJ195" s="391" t="s">
        <v>848</v>
      </c>
      <c r="AK195" s="391" t="s">
        <v>848</v>
      </c>
      <c r="AL195" s="391" t="s">
        <v>848</v>
      </c>
      <c r="AM195" s="391" t="s">
        <v>848</v>
      </c>
      <c r="AN195" s="391" t="s">
        <v>848</v>
      </c>
      <c r="AO195" s="391"/>
      <c r="AP195" s="319"/>
      <c r="AQ195" s="319"/>
      <c r="AR195" s="319"/>
    </row>
    <row r="196" spans="1:44" ht="15.75" customHeight="1">
      <c r="A196" s="319" t="s">
        <v>848</v>
      </c>
      <c r="B196" s="319" t="s">
        <v>848</v>
      </c>
      <c r="C196" s="319" t="s">
        <v>848</v>
      </c>
      <c r="D196" s="38" t="s">
        <v>848</v>
      </c>
      <c r="E196" s="391" t="s">
        <v>848</v>
      </c>
      <c r="F196" s="391" t="s">
        <v>848</v>
      </c>
      <c r="G196" s="391" t="s">
        <v>848</v>
      </c>
      <c r="H196" s="391" t="s">
        <v>848</v>
      </c>
      <c r="I196" s="391" t="s">
        <v>848</v>
      </c>
      <c r="J196" s="391" t="s">
        <v>848</v>
      </c>
      <c r="K196" s="38" t="s">
        <v>848</v>
      </c>
      <c r="L196" s="391" t="s">
        <v>848</v>
      </c>
      <c r="M196" s="391" t="s">
        <v>848</v>
      </c>
      <c r="N196" s="391" t="s">
        <v>848</v>
      </c>
      <c r="O196" s="391" t="s">
        <v>848</v>
      </c>
      <c r="P196" s="391" t="s">
        <v>848</v>
      </c>
      <c r="Q196" s="391" t="s">
        <v>848</v>
      </c>
      <c r="R196" s="38" t="s">
        <v>848</v>
      </c>
      <c r="S196" s="391" t="s">
        <v>848</v>
      </c>
      <c r="T196" s="391" t="s">
        <v>848</v>
      </c>
      <c r="U196" s="391" t="s">
        <v>848</v>
      </c>
      <c r="V196" s="391" t="s">
        <v>848</v>
      </c>
      <c r="W196" s="391" t="s">
        <v>848</v>
      </c>
      <c r="X196" s="391" t="s">
        <v>848</v>
      </c>
      <c r="Y196" s="392" t="s">
        <v>848</v>
      </c>
      <c r="Z196" s="391" t="s">
        <v>848</v>
      </c>
      <c r="AA196" s="391" t="s">
        <v>848</v>
      </c>
      <c r="AB196" s="391" t="s">
        <v>848</v>
      </c>
      <c r="AC196" s="391" t="s">
        <v>848</v>
      </c>
      <c r="AD196" s="391" t="s">
        <v>848</v>
      </c>
      <c r="AE196" s="391" t="s">
        <v>848</v>
      </c>
      <c r="AF196" s="38" t="s">
        <v>848</v>
      </c>
      <c r="AG196" s="391" t="s">
        <v>848</v>
      </c>
      <c r="AH196" s="391"/>
      <c r="AI196" s="391" t="s">
        <v>848</v>
      </c>
      <c r="AJ196" s="391" t="s">
        <v>848</v>
      </c>
      <c r="AK196" s="391" t="s">
        <v>848</v>
      </c>
      <c r="AL196" s="391" t="s">
        <v>848</v>
      </c>
      <c r="AM196" s="391" t="s">
        <v>848</v>
      </c>
      <c r="AN196" s="391" t="s">
        <v>848</v>
      </c>
      <c r="AO196" s="391"/>
      <c r="AP196" s="319"/>
      <c r="AQ196" s="319"/>
      <c r="AR196" s="319"/>
    </row>
    <row r="197" spans="1:44" ht="15.75" customHeight="1">
      <c r="A197" s="319" t="s">
        <v>848</v>
      </c>
      <c r="B197" s="319" t="s">
        <v>848</v>
      </c>
      <c r="C197" s="319" t="s">
        <v>848</v>
      </c>
      <c r="D197" s="38" t="s">
        <v>848</v>
      </c>
      <c r="E197" s="391" t="s">
        <v>848</v>
      </c>
      <c r="F197" s="391" t="s">
        <v>848</v>
      </c>
      <c r="G197" s="391" t="s">
        <v>848</v>
      </c>
      <c r="H197" s="391" t="s">
        <v>848</v>
      </c>
      <c r="I197" s="391" t="s">
        <v>848</v>
      </c>
      <c r="J197" s="391" t="s">
        <v>848</v>
      </c>
      <c r="K197" s="38" t="s">
        <v>848</v>
      </c>
      <c r="L197" s="391" t="s">
        <v>848</v>
      </c>
      <c r="M197" s="391" t="s">
        <v>848</v>
      </c>
      <c r="N197" s="391" t="s">
        <v>848</v>
      </c>
      <c r="O197" s="391" t="s">
        <v>848</v>
      </c>
      <c r="P197" s="391" t="s">
        <v>848</v>
      </c>
      <c r="Q197" s="391" t="s">
        <v>848</v>
      </c>
      <c r="R197" s="38" t="s">
        <v>848</v>
      </c>
      <c r="S197" s="391" t="s">
        <v>848</v>
      </c>
      <c r="T197" s="391" t="s">
        <v>848</v>
      </c>
      <c r="U197" s="391" t="s">
        <v>848</v>
      </c>
      <c r="V197" s="391" t="s">
        <v>848</v>
      </c>
      <c r="W197" s="391" t="s">
        <v>848</v>
      </c>
      <c r="X197" s="391" t="s">
        <v>848</v>
      </c>
      <c r="Y197" s="392" t="s">
        <v>848</v>
      </c>
      <c r="Z197" s="391" t="s">
        <v>848</v>
      </c>
      <c r="AA197" s="391" t="s">
        <v>848</v>
      </c>
      <c r="AB197" s="391" t="s">
        <v>848</v>
      </c>
      <c r="AC197" s="391" t="s">
        <v>848</v>
      </c>
      <c r="AD197" s="391" t="s">
        <v>848</v>
      </c>
      <c r="AE197" s="391" t="s">
        <v>848</v>
      </c>
      <c r="AF197" s="38" t="s">
        <v>848</v>
      </c>
      <c r="AG197" s="391" t="s">
        <v>848</v>
      </c>
      <c r="AH197" s="391"/>
      <c r="AI197" s="391" t="s">
        <v>848</v>
      </c>
      <c r="AJ197" s="391" t="s">
        <v>848</v>
      </c>
      <c r="AK197" s="391" t="s">
        <v>848</v>
      </c>
      <c r="AL197" s="391" t="s">
        <v>848</v>
      </c>
      <c r="AM197" s="391" t="s">
        <v>848</v>
      </c>
      <c r="AN197" s="391" t="s">
        <v>848</v>
      </c>
      <c r="AO197" s="391"/>
      <c r="AP197" s="319"/>
      <c r="AQ197" s="319"/>
      <c r="AR197" s="319"/>
    </row>
    <row r="198" spans="1:44" ht="15.75" customHeight="1">
      <c r="A198" s="319" t="s">
        <v>848</v>
      </c>
      <c r="B198" s="319" t="s">
        <v>848</v>
      </c>
      <c r="C198" s="319" t="s">
        <v>848</v>
      </c>
      <c r="D198" s="38" t="s">
        <v>848</v>
      </c>
      <c r="E198" s="391" t="s">
        <v>848</v>
      </c>
      <c r="F198" s="391" t="s">
        <v>848</v>
      </c>
      <c r="G198" s="391" t="s">
        <v>848</v>
      </c>
      <c r="H198" s="391" t="s">
        <v>848</v>
      </c>
      <c r="I198" s="391" t="s">
        <v>848</v>
      </c>
      <c r="J198" s="391" t="s">
        <v>848</v>
      </c>
      <c r="K198" s="38" t="s">
        <v>848</v>
      </c>
      <c r="L198" s="391" t="s">
        <v>848</v>
      </c>
      <c r="M198" s="391" t="s">
        <v>848</v>
      </c>
      <c r="N198" s="391" t="s">
        <v>848</v>
      </c>
      <c r="O198" s="391" t="s">
        <v>848</v>
      </c>
      <c r="P198" s="391" t="s">
        <v>848</v>
      </c>
      <c r="Q198" s="391" t="s">
        <v>848</v>
      </c>
      <c r="R198" s="38" t="s">
        <v>848</v>
      </c>
      <c r="S198" s="391" t="s">
        <v>848</v>
      </c>
      <c r="T198" s="391" t="s">
        <v>848</v>
      </c>
      <c r="U198" s="391" t="s">
        <v>848</v>
      </c>
      <c r="V198" s="391" t="s">
        <v>848</v>
      </c>
      <c r="W198" s="391" t="s">
        <v>848</v>
      </c>
      <c r="X198" s="391" t="s">
        <v>848</v>
      </c>
      <c r="Y198" s="392" t="s">
        <v>848</v>
      </c>
      <c r="Z198" s="391" t="s">
        <v>848</v>
      </c>
      <c r="AA198" s="391" t="s">
        <v>848</v>
      </c>
      <c r="AB198" s="391" t="s">
        <v>848</v>
      </c>
      <c r="AC198" s="391" t="s">
        <v>848</v>
      </c>
      <c r="AD198" s="391" t="s">
        <v>848</v>
      </c>
      <c r="AE198" s="391" t="s">
        <v>848</v>
      </c>
      <c r="AF198" s="38" t="s">
        <v>848</v>
      </c>
      <c r="AG198" s="391" t="s">
        <v>848</v>
      </c>
      <c r="AH198" s="391"/>
      <c r="AI198" s="391" t="s">
        <v>848</v>
      </c>
      <c r="AJ198" s="391" t="s">
        <v>848</v>
      </c>
      <c r="AK198" s="391" t="s">
        <v>848</v>
      </c>
      <c r="AL198" s="391" t="s">
        <v>848</v>
      </c>
      <c r="AM198" s="391" t="s">
        <v>848</v>
      </c>
      <c r="AN198" s="391" t="s">
        <v>848</v>
      </c>
      <c r="AO198" s="391"/>
      <c r="AP198" s="319"/>
      <c r="AQ198" s="319"/>
      <c r="AR198" s="319"/>
    </row>
    <row r="199" spans="1:44" ht="15.75" customHeight="1">
      <c r="A199" s="319" t="s">
        <v>848</v>
      </c>
      <c r="B199" s="319" t="s">
        <v>848</v>
      </c>
      <c r="C199" s="319" t="s">
        <v>848</v>
      </c>
      <c r="D199" s="38" t="s">
        <v>848</v>
      </c>
      <c r="E199" s="391" t="s">
        <v>848</v>
      </c>
      <c r="F199" s="391" t="s">
        <v>848</v>
      </c>
      <c r="G199" s="391" t="s">
        <v>848</v>
      </c>
      <c r="H199" s="391" t="s">
        <v>848</v>
      </c>
      <c r="I199" s="391" t="s">
        <v>848</v>
      </c>
      <c r="J199" s="391" t="s">
        <v>848</v>
      </c>
      <c r="K199" s="38" t="s">
        <v>848</v>
      </c>
      <c r="L199" s="391" t="s">
        <v>848</v>
      </c>
      <c r="M199" s="391" t="s">
        <v>848</v>
      </c>
      <c r="N199" s="391" t="s">
        <v>848</v>
      </c>
      <c r="O199" s="391" t="s">
        <v>848</v>
      </c>
      <c r="P199" s="391" t="s">
        <v>848</v>
      </c>
      <c r="Q199" s="391" t="s">
        <v>848</v>
      </c>
      <c r="R199" s="38" t="s">
        <v>848</v>
      </c>
      <c r="S199" s="391" t="s">
        <v>848</v>
      </c>
      <c r="T199" s="391" t="s">
        <v>848</v>
      </c>
      <c r="U199" s="391" t="s">
        <v>848</v>
      </c>
      <c r="V199" s="391" t="s">
        <v>848</v>
      </c>
      <c r="W199" s="391" t="s">
        <v>848</v>
      </c>
      <c r="X199" s="391" t="s">
        <v>848</v>
      </c>
      <c r="Y199" s="392" t="s">
        <v>848</v>
      </c>
      <c r="Z199" s="391" t="s">
        <v>848</v>
      </c>
      <c r="AA199" s="391" t="s">
        <v>848</v>
      </c>
      <c r="AB199" s="391" t="s">
        <v>848</v>
      </c>
      <c r="AC199" s="391" t="s">
        <v>848</v>
      </c>
      <c r="AD199" s="391" t="s">
        <v>848</v>
      </c>
      <c r="AE199" s="391" t="s">
        <v>848</v>
      </c>
      <c r="AF199" s="38" t="s">
        <v>848</v>
      </c>
      <c r="AG199" s="391" t="s">
        <v>848</v>
      </c>
      <c r="AH199" s="391"/>
      <c r="AI199" s="391" t="s">
        <v>848</v>
      </c>
      <c r="AJ199" s="391" t="s">
        <v>848</v>
      </c>
      <c r="AK199" s="391" t="s">
        <v>848</v>
      </c>
      <c r="AL199" s="391" t="s">
        <v>848</v>
      </c>
      <c r="AM199" s="391" t="s">
        <v>848</v>
      </c>
      <c r="AN199" s="391" t="s">
        <v>848</v>
      </c>
      <c r="AO199" s="391"/>
      <c r="AP199" s="319"/>
      <c r="AQ199" s="319"/>
      <c r="AR199" s="319"/>
    </row>
    <row r="200" spans="1:44" ht="15.75" customHeight="1">
      <c r="A200" s="319" t="s">
        <v>848</v>
      </c>
      <c r="B200" s="319" t="s">
        <v>848</v>
      </c>
      <c r="C200" s="319" t="s">
        <v>848</v>
      </c>
      <c r="D200" s="38" t="s">
        <v>848</v>
      </c>
      <c r="E200" s="391" t="s">
        <v>848</v>
      </c>
      <c r="F200" s="391" t="s">
        <v>848</v>
      </c>
      <c r="G200" s="391" t="s">
        <v>848</v>
      </c>
      <c r="H200" s="391" t="s">
        <v>848</v>
      </c>
      <c r="I200" s="391" t="s">
        <v>848</v>
      </c>
      <c r="J200" s="391" t="s">
        <v>848</v>
      </c>
      <c r="K200" s="38" t="s">
        <v>848</v>
      </c>
      <c r="L200" s="391" t="s">
        <v>848</v>
      </c>
      <c r="M200" s="391" t="s">
        <v>848</v>
      </c>
      <c r="N200" s="391" t="s">
        <v>848</v>
      </c>
      <c r="O200" s="391" t="s">
        <v>848</v>
      </c>
      <c r="P200" s="391" t="s">
        <v>848</v>
      </c>
      <c r="Q200" s="391" t="s">
        <v>848</v>
      </c>
      <c r="R200" s="38" t="s">
        <v>848</v>
      </c>
      <c r="S200" s="391" t="s">
        <v>848</v>
      </c>
      <c r="T200" s="391" t="s">
        <v>848</v>
      </c>
      <c r="U200" s="391" t="s">
        <v>848</v>
      </c>
      <c r="V200" s="391" t="s">
        <v>848</v>
      </c>
      <c r="W200" s="391" t="s">
        <v>848</v>
      </c>
      <c r="X200" s="391" t="s">
        <v>848</v>
      </c>
      <c r="Y200" s="392" t="s">
        <v>848</v>
      </c>
      <c r="Z200" s="391" t="s">
        <v>848</v>
      </c>
      <c r="AA200" s="391" t="s">
        <v>848</v>
      </c>
      <c r="AB200" s="391" t="s">
        <v>848</v>
      </c>
      <c r="AC200" s="391" t="s">
        <v>848</v>
      </c>
      <c r="AD200" s="391" t="s">
        <v>848</v>
      </c>
      <c r="AE200" s="391" t="s">
        <v>848</v>
      </c>
      <c r="AF200" s="38" t="s">
        <v>848</v>
      </c>
      <c r="AG200" s="391" t="s">
        <v>848</v>
      </c>
      <c r="AH200" s="391"/>
      <c r="AI200" s="391" t="s">
        <v>848</v>
      </c>
      <c r="AJ200" s="391" t="s">
        <v>848</v>
      </c>
      <c r="AK200" s="391" t="s">
        <v>848</v>
      </c>
      <c r="AL200" s="391" t="s">
        <v>848</v>
      </c>
      <c r="AM200" s="391" t="s">
        <v>848</v>
      </c>
      <c r="AN200" s="391" t="s">
        <v>848</v>
      </c>
      <c r="AO200" s="391"/>
      <c r="AP200" s="319"/>
      <c r="AQ200" s="319"/>
      <c r="AR200" s="319"/>
    </row>
    <row r="201" spans="1:44" ht="15.75" customHeight="1">
      <c r="A201" s="319" t="s">
        <v>848</v>
      </c>
      <c r="B201" s="319" t="s">
        <v>848</v>
      </c>
      <c r="C201" s="319" t="s">
        <v>848</v>
      </c>
      <c r="D201" s="38" t="s">
        <v>848</v>
      </c>
      <c r="E201" s="391" t="s">
        <v>848</v>
      </c>
      <c r="F201" s="391" t="s">
        <v>848</v>
      </c>
      <c r="G201" s="391" t="s">
        <v>848</v>
      </c>
      <c r="H201" s="391" t="s">
        <v>848</v>
      </c>
      <c r="I201" s="391" t="s">
        <v>848</v>
      </c>
      <c r="J201" s="391" t="s">
        <v>848</v>
      </c>
      <c r="K201" s="38" t="s">
        <v>848</v>
      </c>
      <c r="L201" s="391" t="s">
        <v>848</v>
      </c>
      <c r="M201" s="391" t="s">
        <v>848</v>
      </c>
      <c r="N201" s="391" t="s">
        <v>848</v>
      </c>
      <c r="O201" s="391" t="s">
        <v>848</v>
      </c>
      <c r="P201" s="391" t="s">
        <v>848</v>
      </c>
      <c r="Q201" s="391" t="s">
        <v>848</v>
      </c>
      <c r="R201" s="38" t="s">
        <v>848</v>
      </c>
      <c r="S201" s="391" t="s">
        <v>848</v>
      </c>
      <c r="T201" s="391" t="s">
        <v>848</v>
      </c>
      <c r="U201" s="391" t="s">
        <v>848</v>
      </c>
      <c r="V201" s="391" t="s">
        <v>848</v>
      </c>
      <c r="W201" s="391" t="s">
        <v>848</v>
      </c>
      <c r="X201" s="391" t="s">
        <v>848</v>
      </c>
      <c r="Y201" s="392" t="s">
        <v>848</v>
      </c>
      <c r="Z201" s="391" t="s">
        <v>848</v>
      </c>
      <c r="AA201" s="391" t="s">
        <v>848</v>
      </c>
      <c r="AB201" s="391" t="s">
        <v>848</v>
      </c>
      <c r="AC201" s="391" t="s">
        <v>848</v>
      </c>
      <c r="AD201" s="391" t="s">
        <v>848</v>
      </c>
      <c r="AE201" s="391" t="s">
        <v>848</v>
      </c>
      <c r="AF201" s="38" t="s">
        <v>848</v>
      </c>
      <c r="AG201" s="391" t="s">
        <v>848</v>
      </c>
      <c r="AH201" s="391"/>
      <c r="AI201" s="391" t="s">
        <v>848</v>
      </c>
      <c r="AJ201" s="391" t="s">
        <v>848</v>
      </c>
      <c r="AK201" s="391" t="s">
        <v>848</v>
      </c>
      <c r="AL201" s="391" t="s">
        <v>848</v>
      </c>
      <c r="AM201" s="391" t="s">
        <v>848</v>
      </c>
      <c r="AN201" s="391" t="s">
        <v>848</v>
      </c>
      <c r="AO201" s="391"/>
      <c r="AP201" s="319"/>
      <c r="AQ201" s="319"/>
      <c r="AR201" s="319"/>
    </row>
    <row r="202" spans="1:44" ht="15.75" customHeight="1">
      <c r="A202" s="319" t="s">
        <v>848</v>
      </c>
      <c r="B202" s="319" t="s">
        <v>848</v>
      </c>
      <c r="C202" s="319" t="s">
        <v>848</v>
      </c>
      <c r="D202" s="38" t="s">
        <v>848</v>
      </c>
      <c r="E202" s="391" t="s">
        <v>848</v>
      </c>
      <c r="F202" s="391" t="s">
        <v>848</v>
      </c>
      <c r="G202" s="391" t="s">
        <v>848</v>
      </c>
      <c r="H202" s="391" t="s">
        <v>848</v>
      </c>
      <c r="I202" s="391" t="s">
        <v>848</v>
      </c>
      <c r="J202" s="391" t="s">
        <v>848</v>
      </c>
      <c r="K202" s="38" t="s">
        <v>848</v>
      </c>
      <c r="L202" s="391" t="s">
        <v>848</v>
      </c>
      <c r="M202" s="391" t="s">
        <v>848</v>
      </c>
      <c r="N202" s="391" t="s">
        <v>848</v>
      </c>
      <c r="O202" s="391" t="s">
        <v>848</v>
      </c>
      <c r="P202" s="391" t="s">
        <v>848</v>
      </c>
      <c r="Q202" s="391" t="s">
        <v>848</v>
      </c>
      <c r="R202" s="38" t="s">
        <v>848</v>
      </c>
      <c r="S202" s="391" t="s">
        <v>848</v>
      </c>
      <c r="T202" s="391" t="s">
        <v>848</v>
      </c>
      <c r="U202" s="391" t="s">
        <v>848</v>
      </c>
      <c r="V202" s="391" t="s">
        <v>848</v>
      </c>
      <c r="W202" s="391" t="s">
        <v>848</v>
      </c>
      <c r="X202" s="391" t="s">
        <v>848</v>
      </c>
      <c r="Y202" s="392" t="s">
        <v>848</v>
      </c>
      <c r="Z202" s="391" t="s">
        <v>848</v>
      </c>
      <c r="AA202" s="391" t="s">
        <v>848</v>
      </c>
      <c r="AB202" s="391" t="s">
        <v>848</v>
      </c>
      <c r="AC202" s="391" t="s">
        <v>848</v>
      </c>
      <c r="AD202" s="391" t="s">
        <v>848</v>
      </c>
      <c r="AE202" s="391" t="s">
        <v>848</v>
      </c>
      <c r="AF202" s="38" t="s">
        <v>848</v>
      </c>
      <c r="AG202" s="391" t="s">
        <v>848</v>
      </c>
      <c r="AH202" s="391"/>
      <c r="AI202" s="391" t="s">
        <v>848</v>
      </c>
      <c r="AJ202" s="391" t="s">
        <v>848</v>
      </c>
      <c r="AK202" s="391" t="s">
        <v>848</v>
      </c>
      <c r="AL202" s="391" t="s">
        <v>848</v>
      </c>
      <c r="AM202" s="391" t="s">
        <v>848</v>
      </c>
      <c r="AN202" s="391" t="s">
        <v>848</v>
      </c>
      <c r="AO202" s="391"/>
      <c r="AP202" s="319"/>
      <c r="AQ202" s="319"/>
      <c r="AR202" s="319"/>
    </row>
    <row r="203" spans="1:44" ht="15.75" customHeight="1">
      <c r="A203" s="319" t="s">
        <v>848</v>
      </c>
      <c r="B203" s="319" t="s">
        <v>848</v>
      </c>
      <c r="C203" s="319" t="s">
        <v>848</v>
      </c>
      <c r="D203" s="38" t="s">
        <v>848</v>
      </c>
      <c r="E203" s="391" t="s">
        <v>848</v>
      </c>
      <c r="F203" s="391" t="s">
        <v>848</v>
      </c>
      <c r="G203" s="391" t="s">
        <v>848</v>
      </c>
      <c r="H203" s="391" t="s">
        <v>848</v>
      </c>
      <c r="I203" s="391" t="s">
        <v>848</v>
      </c>
      <c r="J203" s="391" t="s">
        <v>848</v>
      </c>
      <c r="K203" s="38" t="s">
        <v>848</v>
      </c>
      <c r="L203" s="391" t="s">
        <v>848</v>
      </c>
      <c r="M203" s="391" t="s">
        <v>848</v>
      </c>
      <c r="N203" s="391" t="s">
        <v>848</v>
      </c>
      <c r="O203" s="391" t="s">
        <v>848</v>
      </c>
      <c r="P203" s="391" t="s">
        <v>848</v>
      </c>
      <c r="Q203" s="391" t="s">
        <v>848</v>
      </c>
      <c r="R203" s="38" t="s">
        <v>848</v>
      </c>
      <c r="S203" s="391" t="s">
        <v>848</v>
      </c>
      <c r="T203" s="391" t="s">
        <v>848</v>
      </c>
      <c r="U203" s="391" t="s">
        <v>848</v>
      </c>
      <c r="V203" s="391" t="s">
        <v>848</v>
      </c>
      <c r="W203" s="391" t="s">
        <v>848</v>
      </c>
      <c r="X203" s="391" t="s">
        <v>848</v>
      </c>
      <c r="Y203" s="392" t="s">
        <v>848</v>
      </c>
      <c r="Z203" s="391" t="s">
        <v>848</v>
      </c>
      <c r="AA203" s="391" t="s">
        <v>848</v>
      </c>
      <c r="AB203" s="391" t="s">
        <v>848</v>
      </c>
      <c r="AC203" s="391" t="s">
        <v>848</v>
      </c>
      <c r="AD203" s="391" t="s">
        <v>848</v>
      </c>
      <c r="AE203" s="391" t="s">
        <v>848</v>
      </c>
      <c r="AF203" s="38" t="s">
        <v>848</v>
      </c>
      <c r="AG203" s="391" t="s">
        <v>848</v>
      </c>
      <c r="AH203" s="391"/>
      <c r="AI203" s="391" t="s">
        <v>848</v>
      </c>
      <c r="AJ203" s="391" t="s">
        <v>848</v>
      </c>
      <c r="AK203" s="391" t="s">
        <v>848</v>
      </c>
      <c r="AL203" s="391" t="s">
        <v>848</v>
      </c>
      <c r="AM203" s="391" t="s">
        <v>848</v>
      </c>
      <c r="AN203" s="391" t="s">
        <v>848</v>
      </c>
      <c r="AO203" s="391"/>
      <c r="AP203" s="319"/>
      <c r="AQ203" s="319"/>
      <c r="AR203" s="319"/>
    </row>
    <row r="204" spans="1:44" ht="15.75" customHeight="1">
      <c r="A204" s="319" t="s">
        <v>848</v>
      </c>
      <c r="B204" s="319" t="s">
        <v>848</v>
      </c>
      <c r="C204" s="319" t="s">
        <v>848</v>
      </c>
      <c r="D204" s="38" t="s">
        <v>848</v>
      </c>
      <c r="E204" s="391" t="s">
        <v>848</v>
      </c>
      <c r="F204" s="391" t="s">
        <v>848</v>
      </c>
      <c r="G204" s="391" t="s">
        <v>848</v>
      </c>
      <c r="H204" s="391" t="s">
        <v>848</v>
      </c>
      <c r="I204" s="391" t="s">
        <v>848</v>
      </c>
      <c r="J204" s="391" t="s">
        <v>848</v>
      </c>
      <c r="K204" s="38" t="s">
        <v>848</v>
      </c>
      <c r="L204" s="391" t="s">
        <v>848</v>
      </c>
      <c r="M204" s="391" t="s">
        <v>848</v>
      </c>
      <c r="N204" s="391" t="s">
        <v>848</v>
      </c>
      <c r="O204" s="391" t="s">
        <v>848</v>
      </c>
      <c r="P204" s="391" t="s">
        <v>848</v>
      </c>
      <c r="Q204" s="391" t="s">
        <v>848</v>
      </c>
      <c r="R204" s="38" t="s">
        <v>848</v>
      </c>
      <c r="S204" s="391" t="s">
        <v>848</v>
      </c>
      <c r="T204" s="391" t="s">
        <v>848</v>
      </c>
      <c r="U204" s="391" t="s">
        <v>848</v>
      </c>
      <c r="V204" s="391" t="s">
        <v>848</v>
      </c>
      <c r="W204" s="391" t="s">
        <v>848</v>
      </c>
      <c r="X204" s="391" t="s">
        <v>848</v>
      </c>
      <c r="Y204" s="392" t="s">
        <v>848</v>
      </c>
      <c r="Z204" s="391" t="s">
        <v>848</v>
      </c>
      <c r="AA204" s="391" t="s">
        <v>848</v>
      </c>
      <c r="AB204" s="391" t="s">
        <v>848</v>
      </c>
      <c r="AC204" s="391" t="s">
        <v>848</v>
      </c>
      <c r="AD204" s="391" t="s">
        <v>848</v>
      </c>
      <c r="AE204" s="391" t="s">
        <v>848</v>
      </c>
      <c r="AF204" s="38" t="s">
        <v>848</v>
      </c>
      <c r="AG204" s="391" t="s">
        <v>848</v>
      </c>
      <c r="AH204" s="391"/>
      <c r="AI204" s="391" t="s">
        <v>848</v>
      </c>
      <c r="AJ204" s="391" t="s">
        <v>848</v>
      </c>
      <c r="AK204" s="391" t="s">
        <v>848</v>
      </c>
      <c r="AL204" s="391" t="s">
        <v>848</v>
      </c>
      <c r="AM204" s="391" t="s">
        <v>848</v>
      </c>
      <c r="AN204" s="391" t="s">
        <v>848</v>
      </c>
      <c r="AO204" s="391"/>
      <c r="AP204" s="319"/>
      <c r="AQ204" s="319"/>
      <c r="AR204" s="319"/>
    </row>
    <row r="205" spans="1:44" ht="15.75" customHeight="1">
      <c r="A205" s="319" t="s">
        <v>848</v>
      </c>
      <c r="B205" s="319" t="s">
        <v>848</v>
      </c>
      <c r="C205" s="319" t="s">
        <v>848</v>
      </c>
      <c r="D205" s="38" t="s">
        <v>848</v>
      </c>
      <c r="E205" s="391" t="s">
        <v>848</v>
      </c>
      <c r="F205" s="391" t="s">
        <v>848</v>
      </c>
      <c r="G205" s="391" t="s">
        <v>848</v>
      </c>
      <c r="H205" s="391" t="s">
        <v>848</v>
      </c>
      <c r="I205" s="391" t="s">
        <v>848</v>
      </c>
      <c r="J205" s="391" t="s">
        <v>848</v>
      </c>
      <c r="K205" s="38" t="s">
        <v>848</v>
      </c>
      <c r="L205" s="391" t="s">
        <v>848</v>
      </c>
      <c r="M205" s="391" t="s">
        <v>848</v>
      </c>
      <c r="N205" s="391" t="s">
        <v>848</v>
      </c>
      <c r="O205" s="391" t="s">
        <v>848</v>
      </c>
      <c r="P205" s="391" t="s">
        <v>848</v>
      </c>
      <c r="Q205" s="391" t="s">
        <v>848</v>
      </c>
      <c r="R205" s="38" t="s">
        <v>848</v>
      </c>
      <c r="S205" s="391" t="s">
        <v>848</v>
      </c>
      <c r="T205" s="391" t="s">
        <v>848</v>
      </c>
      <c r="U205" s="391" t="s">
        <v>848</v>
      </c>
      <c r="V205" s="391" t="s">
        <v>848</v>
      </c>
      <c r="W205" s="391" t="s">
        <v>848</v>
      </c>
      <c r="X205" s="391" t="s">
        <v>848</v>
      </c>
      <c r="Y205" s="392" t="s">
        <v>848</v>
      </c>
      <c r="Z205" s="391" t="s">
        <v>848</v>
      </c>
      <c r="AA205" s="391" t="s">
        <v>848</v>
      </c>
      <c r="AB205" s="391" t="s">
        <v>848</v>
      </c>
      <c r="AC205" s="391" t="s">
        <v>848</v>
      </c>
      <c r="AD205" s="391" t="s">
        <v>848</v>
      </c>
      <c r="AE205" s="391" t="s">
        <v>848</v>
      </c>
      <c r="AF205" s="38" t="s">
        <v>848</v>
      </c>
      <c r="AG205" s="391" t="s">
        <v>848</v>
      </c>
      <c r="AH205" s="391"/>
      <c r="AI205" s="391" t="s">
        <v>848</v>
      </c>
      <c r="AJ205" s="391" t="s">
        <v>848</v>
      </c>
      <c r="AK205" s="391" t="s">
        <v>848</v>
      </c>
      <c r="AL205" s="391" t="s">
        <v>848</v>
      </c>
      <c r="AM205" s="391" t="s">
        <v>848</v>
      </c>
      <c r="AN205" s="391" t="s">
        <v>848</v>
      </c>
      <c r="AO205" s="391"/>
      <c r="AP205" s="319"/>
      <c r="AQ205" s="319"/>
      <c r="AR205" s="319"/>
    </row>
    <row r="206" spans="1:44" ht="15.75" customHeight="1">
      <c r="A206" s="319" t="s">
        <v>848</v>
      </c>
      <c r="B206" s="319" t="s">
        <v>848</v>
      </c>
      <c r="C206" s="319" t="s">
        <v>848</v>
      </c>
      <c r="D206" s="38" t="s">
        <v>848</v>
      </c>
      <c r="E206" s="391" t="s">
        <v>848</v>
      </c>
      <c r="F206" s="391" t="s">
        <v>848</v>
      </c>
      <c r="G206" s="391" t="s">
        <v>848</v>
      </c>
      <c r="H206" s="391" t="s">
        <v>848</v>
      </c>
      <c r="I206" s="391" t="s">
        <v>848</v>
      </c>
      <c r="J206" s="391" t="s">
        <v>848</v>
      </c>
      <c r="K206" s="38" t="s">
        <v>848</v>
      </c>
      <c r="L206" s="391" t="s">
        <v>848</v>
      </c>
      <c r="M206" s="391" t="s">
        <v>848</v>
      </c>
      <c r="N206" s="391" t="s">
        <v>848</v>
      </c>
      <c r="O206" s="391" t="s">
        <v>848</v>
      </c>
      <c r="P206" s="391" t="s">
        <v>848</v>
      </c>
      <c r="Q206" s="391" t="s">
        <v>848</v>
      </c>
      <c r="R206" s="38" t="s">
        <v>848</v>
      </c>
      <c r="S206" s="391" t="s">
        <v>848</v>
      </c>
      <c r="T206" s="391" t="s">
        <v>848</v>
      </c>
      <c r="U206" s="391" t="s">
        <v>848</v>
      </c>
      <c r="V206" s="391" t="s">
        <v>848</v>
      </c>
      <c r="W206" s="391" t="s">
        <v>848</v>
      </c>
      <c r="X206" s="391" t="s">
        <v>848</v>
      </c>
      <c r="Y206" s="392" t="s">
        <v>848</v>
      </c>
      <c r="Z206" s="391" t="s">
        <v>848</v>
      </c>
      <c r="AA206" s="391" t="s">
        <v>848</v>
      </c>
      <c r="AB206" s="391" t="s">
        <v>848</v>
      </c>
      <c r="AC206" s="391" t="s">
        <v>848</v>
      </c>
      <c r="AD206" s="391" t="s">
        <v>848</v>
      </c>
      <c r="AE206" s="391" t="s">
        <v>848</v>
      </c>
      <c r="AF206" s="38" t="s">
        <v>848</v>
      </c>
      <c r="AG206" s="391" t="s">
        <v>848</v>
      </c>
      <c r="AH206" s="391"/>
      <c r="AI206" s="391" t="s">
        <v>848</v>
      </c>
      <c r="AJ206" s="391" t="s">
        <v>848</v>
      </c>
      <c r="AK206" s="391" t="s">
        <v>848</v>
      </c>
      <c r="AL206" s="391" t="s">
        <v>848</v>
      </c>
      <c r="AM206" s="391" t="s">
        <v>848</v>
      </c>
      <c r="AN206" s="391" t="s">
        <v>848</v>
      </c>
      <c r="AO206" s="391"/>
      <c r="AP206" s="319"/>
      <c r="AQ206" s="319"/>
      <c r="AR206" s="319"/>
    </row>
    <row r="207" spans="1:44" ht="15.75" customHeight="1">
      <c r="A207" s="319" t="s">
        <v>848</v>
      </c>
      <c r="B207" s="319" t="s">
        <v>848</v>
      </c>
      <c r="C207" s="319" t="s">
        <v>848</v>
      </c>
      <c r="D207" s="38" t="s">
        <v>848</v>
      </c>
      <c r="E207" s="391" t="s">
        <v>848</v>
      </c>
      <c r="F207" s="391" t="s">
        <v>848</v>
      </c>
      <c r="G207" s="391" t="s">
        <v>848</v>
      </c>
      <c r="H207" s="391" t="s">
        <v>848</v>
      </c>
      <c r="I207" s="391" t="s">
        <v>848</v>
      </c>
      <c r="J207" s="391" t="s">
        <v>848</v>
      </c>
      <c r="K207" s="38" t="s">
        <v>848</v>
      </c>
      <c r="L207" s="391" t="s">
        <v>848</v>
      </c>
      <c r="M207" s="391" t="s">
        <v>848</v>
      </c>
      <c r="N207" s="391" t="s">
        <v>848</v>
      </c>
      <c r="O207" s="391" t="s">
        <v>848</v>
      </c>
      <c r="P207" s="391" t="s">
        <v>848</v>
      </c>
      <c r="Q207" s="391" t="s">
        <v>848</v>
      </c>
      <c r="R207" s="38" t="s">
        <v>848</v>
      </c>
      <c r="S207" s="391" t="s">
        <v>848</v>
      </c>
      <c r="T207" s="391" t="s">
        <v>848</v>
      </c>
      <c r="U207" s="391" t="s">
        <v>848</v>
      </c>
      <c r="V207" s="391" t="s">
        <v>848</v>
      </c>
      <c r="W207" s="391" t="s">
        <v>848</v>
      </c>
      <c r="X207" s="391" t="s">
        <v>848</v>
      </c>
      <c r="Y207" s="392" t="s">
        <v>848</v>
      </c>
      <c r="Z207" s="391" t="s">
        <v>848</v>
      </c>
      <c r="AA207" s="391" t="s">
        <v>848</v>
      </c>
      <c r="AB207" s="391" t="s">
        <v>848</v>
      </c>
      <c r="AC207" s="391" t="s">
        <v>848</v>
      </c>
      <c r="AD207" s="391" t="s">
        <v>848</v>
      </c>
      <c r="AE207" s="391" t="s">
        <v>848</v>
      </c>
      <c r="AF207" s="38" t="s">
        <v>848</v>
      </c>
      <c r="AG207" s="391" t="s">
        <v>848</v>
      </c>
      <c r="AH207" s="391"/>
      <c r="AI207" s="391" t="s">
        <v>848</v>
      </c>
      <c r="AJ207" s="391" t="s">
        <v>848</v>
      </c>
      <c r="AK207" s="391" t="s">
        <v>848</v>
      </c>
      <c r="AL207" s="391" t="s">
        <v>848</v>
      </c>
      <c r="AM207" s="391" t="s">
        <v>848</v>
      </c>
      <c r="AN207" s="391" t="s">
        <v>848</v>
      </c>
      <c r="AO207" s="391"/>
      <c r="AP207" s="319"/>
      <c r="AQ207" s="319"/>
      <c r="AR207" s="319"/>
    </row>
    <row r="208" spans="1:44" ht="15.75" customHeight="1">
      <c r="A208" s="319" t="s">
        <v>848</v>
      </c>
      <c r="B208" s="319" t="s">
        <v>848</v>
      </c>
      <c r="C208" s="319" t="s">
        <v>848</v>
      </c>
      <c r="D208" s="38" t="s">
        <v>848</v>
      </c>
      <c r="E208" s="391" t="s">
        <v>848</v>
      </c>
      <c r="F208" s="391" t="s">
        <v>848</v>
      </c>
      <c r="G208" s="391" t="s">
        <v>848</v>
      </c>
      <c r="H208" s="391" t="s">
        <v>848</v>
      </c>
      <c r="I208" s="391" t="s">
        <v>848</v>
      </c>
      <c r="J208" s="391" t="s">
        <v>848</v>
      </c>
      <c r="K208" s="38" t="s">
        <v>848</v>
      </c>
      <c r="L208" s="391" t="s">
        <v>848</v>
      </c>
      <c r="M208" s="391" t="s">
        <v>848</v>
      </c>
      <c r="N208" s="391" t="s">
        <v>848</v>
      </c>
      <c r="O208" s="391" t="s">
        <v>848</v>
      </c>
      <c r="P208" s="391" t="s">
        <v>848</v>
      </c>
      <c r="Q208" s="391" t="s">
        <v>848</v>
      </c>
      <c r="R208" s="38" t="s">
        <v>848</v>
      </c>
      <c r="S208" s="391" t="s">
        <v>848</v>
      </c>
      <c r="T208" s="391" t="s">
        <v>848</v>
      </c>
      <c r="U208" s="391" t="s">
        <v>848</v>
      </c>
      <c r="V208" s="391" t="s">
        <v>848</v>
      </c>
      <c r="W208" s="391" t="s">
        <v>848</v>
      </c>
      <c r="X208" s="391" t="s">
        <v>848</v>
      </c>
      <c r="Y208" s="392" t="s">
        <v>848</v>
      </c>
      <c r="Z208" s="391" t="s">
        <v>848</v>
      </c>
      <c r="AA208" s="391" t="s">
        <v>848</v>
      </c>
      <c r="AB208" s="391" t="s">
        <v>848</v>
      </c>
      <c r="AC208" s="391" t="s">
        <v>848</v>
      </c>
      <c r="AD208" s="391" t="s">
        <v>848</v>
      </c>
      <c r="AE208" s="391" t="s">
        <v>848</v>
      </c>
      <c r="AF208" s="38" t="s">
        <v>848</v>
      </c>
      <c r="AG208" s="391" t="s">
        <v>848</v>
      </c>
      <c r="AH208" s="391"/>
      <c r="AI208" s="391" t="s">
        <v>848</v>
      </c>
      <c r="AJ208" s="391" t="s">
        <v>848</v>
      </c>
      <c r="AK208" s="391" t="s">
        <v>848</v>
      </c>
      <c r="AL208" s="391" t="s">
        <v>848</v>
      </c>
      <c r="AM208" s="391" t="s">
        <v>848</v>
      </c>
      <c r="AN208" s="391" t="s">
        <v>848</v>
      </c>
      <c r="AO208" s="391"/>
      <c r="AP208" s="319"/>
      <c r="AQ208" s="319"/>
      <c r="AR208" s="319"/>
    </row>
    <row r="209" spans="1:44" ht="15.75" customHeight="1">
      <c r="A209" s="319" t="s">
        <v>848</v>
      </c>
      <c r="B209" s="319" t="s">
        <v>848</v>
      </c>
      <c r="C209" s="319" t="s">
        <v>848</v>
      </c>
      <c r="D209" s="38" t="s">
        <v>848</v>
      </c>
      <c r="E209" s="391" t="s">
        <v>848</v>
      </c>
      <c r="F209" s="391" t="s">
        <v>848</v>
      </c>
      <c r="G209" s="391" t="s">
        <v>848</v>
      </c>
      <c r="H209" s="391" t="s">
        <v>848</v>
      </c>
      <c r="I209" s="391" t="s">
        <v>848</v>
      </c>
      <c r="J209" s="391" t="s">
        <v>848</v>
      </c>
      <c r="K209" s="38" t="s">
        <v>848</v>
      </c>
      <c r="L209" s="391" t="s">
        <v>848</v>
      </c>
      <c r="M209" s="391" t="s">
        <v>848</v>
      </c>
      <c r="N209" s="391" t="s">
        <v>848</v>
      </c>
      <c r="O209" s="391" t="s">
        <v>848</v>
      </c>
      <c r="P209" s="391" t="s">
        <v>848</v>
      </c>
      <c r="Q209" s="391" t="s">
        <v>848</v>
      </c>
      <c r="R209" s="38" t="s">
        <v>848</v>
      </c>
      <c r="S209" s="391" t="s">
        <v>848</v>
      </c>
      <c r="T209" s="391" t="s">
        <v>848</v>
      </c>
      <c r="U209" s="391" t="s">
        <v>848</v>
      </c>
      <c r="V209" s="391" t="s">
        <v>848</v>
      </c>
      <c r="W209" s="391" t="s">
        <v>848</v>
      </c>
      <c r="X209" s="391" t="s">
        <v>848</v>
      </c>
      <c r="Y209" s="392" t="s">
        <v>848</v>
      </c>
      <c r="Z209" s="391" t="s">
        <v>848</v>
      </c>
      <c r="AA209" s="391" t="s">
        <v>848</v>
      </c>
      <c r="AB209" s="391" t="s">
        <v>848</v>
      </c>
      <c r="AC209" s="391" t="s">
        <v>848</v>
      </c>
      <c r="AD209" s="391" t="s">
        <v>848</v>
      </c>
      <c r="AE209" s="391" t="s">
        <v>848</v>
      </c>
      <c r="AF209" s="38" t="s">
        <v>848</v>
      </c>
      <c r="AG209" s="391" t="s">
        <v>848</v>
      </c>
      <c r="AH209" s="391"/>
      <c r="AI209" s="391" t="s">
        <v>848</v>
      </c>
      <c r="AJ209" s="391" t="s">
        <v>848</v>
      </c>
      <c r="AK209" s="391" t="s">
        <v>848</v>
      </c>
      <c r="AL209" s="391" t="s">
        <v>848</v>
      </c>
      <c r="AM209" s="391" t="s">
        <v>848</v>
      </c>
      <c r="AN209" s="391" t="s">
        <v>848</v>
      </c>
      <c r="AO209" s="391"/>
      <c r="AP209" s="319"/>
      <c r="AQ209" s="319"/>
      <c r="AR209" s="319"/>
    </row>
    <row r="210" spans="1:44" ht="15.75" customHeight="1">
      <c r="A210" s="319" t="s">
        <v>848</v>
      </c>
      <c r="B210" s="319" t="s">
        <v>848</v>
      </c>
      <c r="C210" s="319" t="s">
        <v>848</v>
      </c>
      <c r="D210" s="38" t="s">
        <v>848</v>
      </c>
      <c r="E210" s="391" t="s">
        <v>848</v>
      </c>
      <c r="F210" s="391" t="s">
        <v>848</v>
      </c>
      <c r="G210" s="391" t="s">
        <v>848</v>
      </c>
      <c r="H210" s="391" t="s">
        <v>848</v>
      </c>
      <c r="I210" s="391" t="s">
        <v>848</v>
      </c>
      <c r="J210" s="391" t="s">
        <v>848</v>
      </c>
      <c r="K210" s="38" t="s">
        <v>848</v>
      </c>
      <c r="L210" s="391" t="s">
        <v>848</v>
      </c>
      <c r="M210" s="391" t="s">
        <v>848</v>
      </c>
      <c r="N210" s="391" t="s">
        <v>848</v>
      </c>
      <c r="O210" s="391" t="s">
        <v>848</v>
      </c>
      <c r="P210" s="391" t="s">
        <v>848</v>
      </c>
      <c r="Q210" s="391" t="s">
        <v>848</v>
      </c>
      <c r="R210" s="38" t="s">
        <v>848</v>
      </c>
      <c r="S210" s="391" t="s">
        <v>848</v>
      </c>
      <c r="T210" s="391" t="s">
        <v>848</v>
      </c>
      <c r="U210" s="391" t="s">
        <v>848</v>
      </c>
      <c r="V210" s="391" t="s">
        <v>848</v>
      </c>
      <c r="W210" s="391" t="s">
        <v>848</v>
      </c>
      <c r="X210" s="391" t="s">
        <v>848</v>
      </c>
      <c r="Y210" s="392" t="s">
        <v>848</v>
      </c>
      <c r="Z210" s="391" t="s">
        <v>848</v>
      </c>
      <c r="AA210" s="391" t="s">
        <v>848</v>
      </c>
      <c r="AB210" s="391" t="s">
        <v>848</v>
      </c>
      <c r="AC210" s="391" t="s">
        <v>848</v>
      </c>
      <c r="AD210" s="391" t="s">
        <v>848</v>
      </c>
      <c r="AE210" s="391" t="s">
        <v>848</v>
      </c>
      <c r="AF210" s="38" t="s">
        <v>848</v>
      </c>
      <c r="AG210" s="391" t="s">
        <v>848</v>
      </c>
      <c r="AH210" s="391"/>
      <c r="AI210" s="391" t="s">
        <v>848</v>
      </c>
      <c r="AJ210" s="391" t="s">
        <v>848</v>
      </c>
      <c r="AK210" s="391" t="s">
        <v>848</v>
      </c>
      <c r="AL210" s="391" t="s">
        <v>848</v>
      </c>
      <c r="AM210" s="391" t="s">
        <v>848</v>
      </c>
      <c r="AN210" s="391" t="s">
        <v>848</v>
      </c>
      <c r="AO210" s="391"/>
      <c r="AP210" s="319"/>
      <c r="AQ210" s="319"/>
      <c r="AR210" s="319"/>
    </row>
    <row r="211" spans="1:44" ht="15.75" customHeight="1">
      <c r="A211" s="319" t="s">
        <v>848</v>
      </c>
      <c r="B211" s="319" t="s">
        <v>848</v>
      </c>
      <c r="C211" s="319" t="s">
        <v>848</v>
      </c>
      <c r="D211" s="38" t="s">
        <v>848</v>
      </c>
      <c r="E211" s="391" t="s">
        <v>848</v>
      </c>
      <c r="F211" s="391" t="s">
        <v>848</v>
      </c>
      <c r="G211" s="391" t="s">
        <v>848</v>
      </c>
      <c r="H211" s="391" t="s">
        <v>848</v>
      </c>
      <c r="I211" s="391" t="s">
        <v>848</v>
      </c>
      <c r="J211" s="391" t="s">
        <v>848</v>
      </c>
      <c r="K211" s="38" t="s">
        <v>848</v>
      </c>
      <c r="L211" s="391" t="s">
        <v>848</v>
      </c>
      <c r="M211" s="391" t="s">
        <v>848</v>
      </c>
      <c r="N211" s="391" t="s">
        <v>848</v>
      </c>
      <c r="O211" s="391" t="s">
        <v>848</v>
      </c>
      <c r="P211" s="391" t="s">
        <v>848</v>
      </c>
      <c r="Q211" s="391" t="s">
        <v>848</v>
      </c>
      <c r="R211" s="38" t="s">
        <v>848</v>
      </c>
      <c r="S211" s="391" t="s">
        <v>848</v>
      </c>
      <c r="T211" s="391" t="s">
        <v>848</v>
      </c>
      <c r="U211" s="391" t="s">
        <v>848</v>
      </c>
      <c r="V211" s="391" t="s">
        <v>848</v>
      </c>
      <c r="W211" s="391" t="s">
        <v>848</v>
      </c>
      <c r="X211" s="391" t="s">
        <v>848</v>
      </c>
      <c r="Y211" s="392" t="s">
        <v>848</v>
      </c>
      <c r="Z211" s="391" t="s">
        <v>848</v>
      </c>
      <c r="AA211" s="391" t="s">
        <v>848</v>
      </c>
      <c r="AB211" s="391" t="s">
        <v>848</v>
      </c>
      <c r="AC211" s="391" t="s">
        <v>848</v>
      </c>
      <c r="AD211" s="391" t="s">
        <v>848</v>
      </c>
      <c r="AE211" s="391" t="s">
        <v>848</v>
      </c>
      <c r="AF211" s="38" t="s">
        <v>848</v>
      </c>
      <c r="AG211" s="391" t="s">
        <v>848</v>
      </c>
      <c r="AH211" s="391"/>
      <c r="AI211" s="391" t="s">
        <v>848</v>
      </c>
      <c r="AJ211" s="391" t="s">
        <v>848</v>
      </c>
      <c r="AK211" s="391" t="s">
        <v>848</v>
      </c>
      <c r="AL211" s="391" t="s">
        <v>848</v>
      </c>
      <c r="AM211" s="391" t="s">
        <v>848</v>
      </c>
      <c r="AN211" s="391" t="s">
        <v>848</v>
      </c>
      <c r="AO211" s="391"/>
      <c r="AP211" s="319"/>
      <c r="AQ211" s="319"/>
      <c r="AR211" s="319"/>
    </row>
    <row r="212" spans="1:44" ht="15.75" customHeight="1">
      <c r="A212" s="319" t="s">
        <v>848</v>
      </c>
      <c r="B212" s="319" t="s">
        <v>848</v>
      </c>
      <c r="C212" s="319" t="s">
        <v>848</v>
      </c>
      <c r="D212" s="38" t="s">
        <v>848</v>
      </c>
      <c r="E212" s="391" t="s">
        <v>848</v>
      </c>
      <c r="F212" s="391" t="s">
        <v>848</v>
      </c>
      <c r="G212" s="391" t="s">
        <v>848</v>
      </c>
      <c r="H212" s="391" t="s">
        <v>848</v>
      </c>
      <c r="I212" s="391" t="s">
        <v>848</v>
      </c>
      <c r="J212" s="391" t="s">
        <v>848</v>
      </c>
      <c r="K212" s="38" t="s">
        <v>848</v>
      </c>
      <c r="L212" s="391" t="s">
        <v>848</v>
      </c>
      <c r="M212" s="391" t="s">
        <v>848</v>
      </c>
      <c r="N212" s="391" t="s">
        <v>848</v>
      </c>
      <c r="O212" s="391" t="s">
        <v>848</v>
      </c>
      <c r="P212" s="391" t="s">
        <v>848</v>
      </c>
      <c r="Q212" s="391" t="s">
        <v>848</v>
      </c>
      <c r="R212" s="38" t="s">
        <v>848</v>
      </c>
      <c r="S212" s="391" t="s">
        <v>848</v>
      </c>
      <c r="T212" s="391" t="s">
        <v>848</v>
      </c>
      <c r="U212" s="391" t="s">
        <v>848</v>
      </c>
      <c r="V212" s="391" t="s">
        <v>848</v>
      </c>
      <c r="W212" s="391" t="s">
        <v>848</v>
      </c>
      <c r="X212" s="391" t="s">
        <v>848</v>
      </c>
      <c r="Y212" s="392" t="s">
        <v>848</v>
      </c>
      <c r="Z212" s="391" t="s">
        <v>848</v>
      </c>
      <c r="AA212" s="391" t="s">
        <v>848</v>
      </c>
      <c r="AB212" s="391" t="s">
        <v>848</v>
      </c>
      <c r="AC212" s="391" t="s">
        <v>848</v>
      </c>
      <c r="AD212" s="391" t="s">
        <v>848</v>
      </c>
      <c r="AE212" s="391" t="s">
        <v>848</v>
      </c>
      <c r="AF212" s="38" t="s">
        <v>848</v>
      </c>
      <c r="AG212" s="391" t="s">
        <v>848</v>
      </c>
      <c r="AH212" s="391"/>
      <c r="AI212" s="391" t="s">
        <v>848</v>
      </c>
      <c r="AJ212" s="391" t="s">
        <v>848</v>
      </c>
      <c r="AK212" s="391" t="s">
        <v>848</v>
      </c>
      <c r="AL212" s="391" t="s">
        <v>848</v>
      </c>
      <c r="AM212" s="391" t="s">
        <v>848</v>
      </c>
      <c r="AN212" s="391" t="s">
        <v>848</v>
      </c>
      <c r="AO212" s="391"/>
      <c r="AP212" s="319"/>
      <c r="AQ212" s="319"/>
      <c r="AR212" s="319"/>
    </row>
    <row r="213" spans="1:44" ht="15.75" customHeight="1">
      <c r="A213" s="319" t="s">
        <v>848</v>
      </c>
      <c r="B213" s="319" t="s">
        <v>848</v>
      </c>
      <c r="C213" s="319" t="s">
        <v>848</v>
      </c>
      <c r="D213" s="38" t="s">
        <v>848</v>
      </c>
      <c r="E213" s="391" t="s">
        <v>848</v>
      </c>
      <c r="F213" s="391" t="s">
        <v>848</v>
      </c>
      <c r="G213" s="391" t="s">
        <v>848</v>
      </c>
      <c r="H213" s="391" t="s">
        <v>848</v>
      </c>
      <c r="I213" s="391" t="s">
        <v>848</v>
      </c>
      <c r="J213" s="391" t="s">
        <v>848</v>
      </c>
      <c r="K213" s="38" t="s">
        <v>848</v>
      </c>
      <c r="L213" s="391" t="s">
        <v>848</v>
      </c>
      <c r="M213" s="391" t="s">
        <v>848</v>
      </c>
      <c r="N213" s="391" t="s">
        <v>848</v>
      </c>
      <c r="O213" s="391" t="s">
        <v>848</v>
      </c>
      <c r="P213" s="391" t="s">
        <v>848</v>
      </c>
      <c r="Q213" s="391" t="s">
        <v>848</v>
      </c>
      <c r="R213" s="38" t="s">
        <v>848</v>
      </c>
      <c r="S213" s="391" t="s">
        <v>848</v>
      </c>
      <c r="T213" s="391" t="s">
        <v>848</v>
      </c>
      <c r="U213" s="391" t="s">
        <v>848</v>
      </c>
      <c r="V213" s="391" t="s">
        <v>848</v>
      </c>
      <c r="W213" s="391" t="s">
        <v>848</v>
      </c>
      <c r="X213" s="391" t="s">
        <v>848</v>
      </c>
      <c r="Y213" s="392" t="s">
        <v>848</v>
      </c>
      <c r="Z213" s="391" t="s">
        <v>848</v>
      </c>
      <c r="AA213" s="391" t="s">
        <v>848</v>
      </c>
      <c r="AB213" s="391" t="s">
        <v>848</v>
      </c>
      <c r="AC213" s="391" t="s">
        <v>848</v>
      </c>
      <c r="AD213" s="391" t="s">
        <v>848</v>
      </c>
      <c r="AE213" s="391" t="s">
        <v>848</v>
      </c>
      <c r="AF213" s="38" t="s">
        <v>848</v>
      </c>
      <c r="AG213" s="391" t="s">
        <v>848</v>
      </c>
      <c r="AH213" s="391"/>
      <c r="AI213" s="391" t="s">
        <v>848</v>
      </c>
      <c r="AJ213" s="391" t="s">
        <v>848</v>
      </c>
      <c r="AK213" s="391" t="s">
        <v>848</v>
      </c>
      <c r="AL213" s="391" t="s">
        <v>848</v>
      </c>
      <c r="AM213" s="391" t="s">
        <v>848</v>
      </c>
      <c r="AN213" s="391" t="s">
        <v>848</v>
      </c>
      <c r="AO213" s="391"/>
      <c r="AP213" s="319"/>
      <c r="AQ213" s="319"/>
      <c r="AR213" s="319"/>
    </row>
    <row r="214" spans="1:44" ht="15.75" customHeight="1">
      <c r="A214" s="319" t="s">
        <v>848</v>
      </c>
      <c r="B214" s="319" t="s">
        <v>848</v>
      </c>
      <c r="C214" s="319" t="s">
        <v>848</v>
      </c>
      <c r="D214" s="38" t="s">
        <v>848</v>
      </c>
      <c r="E214" s="391" t="s">
        <v>848</v>
      </c>
      <c r="F214" s="391" t="s">
        <v>848</v>
      </c>
      <c r="G214" s="391" t="s">
        <v>848</v>
      </c>
      <c r="H214" s="391" t="s">
        <v>848</v>
      </c>
      <c r="I214" s="391" t="s">
        <v>848</v>
      </c>
      <c r="J214" s="391" t="s">
        <v>848</v>
      </c>
      <c r="K214" s="38" t="s">
        <v>848</v>
      </c>
      <c r="L214" s="391" t="s">
        <v>848</v>
      </c>
      <c r="M214" s="391" t="s">
        <v>848</v>
      </c>
      <c r="N214" s="391" t="s">
        <v>848</v>
      </c>
      <c r="O214" s="391" t="s">
        <v>848</v>
      </c>
      <c r="P214" s="391" t="s">
        <v>848</v>
      </c>
      <c r="Q214" s="391" t="s">
        <v>848</v>
      </c>
      <c r="R214" s="38" t="s">
        <v>848</v>
      </c>
      <c r="S214" s="391" t="s">
        <v>848</v>
      </c>
      <c r="T214" s="391" t="s">
        <v>848</v>
      </c>
      <c r="U214" s="391" t="s">
        <v>848</v>
      </c>
      <c r="V214" s="391" t="s">
        <v>848</v>
      </c>
      <c r="W214" s="391" t="s">
        <v>848</v>
      </c>
      <c r="X214" s="391" t="s">
        <v>848</v>
      </c>
      <c r="Y214" s="392" t="s">
        <v>848</v>
      </c>
      <c r="Z214" s="391" t="s">
        <v>848</v>
      </c>
      <c r="AA214" s="391" t="s">
        <v>848</v>
      </c>
      <c r="AB214" s="391" t="s">
        <v>848</v>
      </c>
      <c r="AC214" s="391" t="s">
        <v>848</v>
      </c>
      <c r="AD214" s="391" t="s">
        <v>848</v>
      </c>
      <c r="AE214" s="391" t="s">
        <v>848</v>
      </c>
      <c r="AF214" s="38" t="s">
        <v>848</v>
      </c>
      <c r="AG214" s="391" t="s">
        <v>848</v>
      </c>
      <c r="AH214" s="391"/>
      <c r="AI214" s="391" t="s">
        <v>848</v>
      </c>
      <c r="AJ214" s="391" t="s">
        <v>848</v>
      </c>
      <c r="AK214" s="391" t="s">
        <v>848</v>
      </c>
      <c r="AL214" s="391" t="s">
        <v>848</v>
      </c>
      <c r="AM214" s="391" t="s">
        <v>848</v>
      </c>
      <c r="AN214" s="391" t="s">
        <v>848</v>
      </c>
      <c r="AO214" s="391"/>
      <c r="AP214" s="319"/>
      <c r="AQ214" s="319"/>
      <c r="AR214" s="319"/>
    </row>
    <row r="215" spans="1:44" ht="15.75" customHeight="1">
      <c r="A215" s="319" t="s">
        <v>848</v>
      </c>
      <c r="B215" s="319" t="s">
        <v>848</v>
      </c>
      <c r="C215" s="319" t="s">
        <v>848</v>
      </c>
      <c r="D215" s="38" t="s">
        <v>848</v>
      </c>
      <c r="E215" s="391" t="s">
        <v>848</v>
      </c>
      <c r="F215" s="391" t="s">
        <v>848</v>
      </c>
      <c r="G215" s="391" t="s">
        <v>848</v>
      </c>
      <c r="H215" s="391" t="s">
        <v>848</v>
      </c>
      <c r="I215" s="391" t="s">
        <v>848</v>
      </c>
      <c r="J215" s="391" t="s">
        <v>848</v>
      </c>
      <c r="K215" s="38" t="s">
        <v>848</v>
      </c>
      <c r="L215" s="391" t="s">
        <v>848</v>
      </c>
      <c r="M215" s="391" t="s">
        <v>848</v>
      </c>
      <c r="N215" s="391" t="s">
        <v>848</v>
      </c>
      <c r="O215" s="391" t="s">
        <v>848</v>
      </c>
      <c r="P215" s="391" t="s">
        <v>848</v>
      </c>
      <c r="Q215" s="391" t="s">
        <v>848</v>
      </c>
      <c r="R215" s="38" t="s">
        <v>848</v>
      </c>
      <c r="S215" s="391" t="s">
        <v>848</v>
      </c>
      <c r="T215" s="391" t="s">
        <v>848</v>
      </c>
      <c r="U215" s="391" t="s">
        <v>848</v>
      </c>
      <c r="V215" s="391" t="s">
        <v>848</v>
      </c>
      <c r="W215" s="391" t="s">
        <v>848</v>
      </c>
      <c r="X215" s="391" t="s">
        <v>848</v>
      </c>
      <c r="Y215" s="392" t="s">
        <v>848</v>
      </c>
      <c r="Z215" s="391" t="s">
        <v>848</v>
      </c>
      <c r="AA215" s="391" t="s">
        <v>848</v>
      </c>
      <c r="AB215" s="391" t="s">
        <v>848</v>
      </c>
      <c r="AC215" s="391" t="s">
        <v>848</v>
      </c>
      <c r="AD215" s="391" t="s">
        <v>848</v>
      </c>
      <c r="AE215" s="391" t="s">
        <v>848</v>
      </c>
      <c r="AF215" s="38" t="s">
        <v>848</v>
      </c>
      <c r="AG215" s="391" t="s">
        <v>848</v>
      </c>
      <c r="AH215" s="391"/>
      <c r="AI215" s="391" t="s">
        <v>848</v>
      </c>
      <c r="AJ215" s="391" t="s">
        <v>848</v>
      </c>
      <c r="AK215" s="391" t="s">
        <v>848</v>
      </c>
      <c r="AL215" s="391" t="s">
        <v>848</v>
      </c>
      <c r="AM215" s="391" t="s">
        <v>848</v>
      </c>
      <c r="AN215" s="391" t="s">
        <v>848</v>
      </c>
      <c r="AO215" s="391"/>
      <c r="AP215" s="319"/>
      <c r="AQ215" s="319"/>
      <c r="AR215" s="319"/>
    </row>
    <row r="216" spans="1:44" ht="15.75" customHeight="1">
      <c r="A216" s="319" t="s">
        <v>848</v>
      </c>
      <c r="B216" s="319" t="s">
        <v>848</v>
      </c>
      <c r="C216" s="319" t="s">
        <v>848</v>
      </c>
      <c r="D216" s="38" t="s">
        <v>848</v>
      </c>
      <c r="E216" s="391" t="s">
        <v>848</v>
      </c>
      <c r="F216" s="391" t="s">
        <v>848</v>
      </c>
      <c r="G216" s="391" t="s">
        <v>848</v>
      </c>
      <c r="H216" s="391" t="s">
        <v>848</v>
      </c>
      <c r="I216" s="391" t="s">
        <v>848</v>
      </c>
      <c r="J216" s="391" t="s">
        <v>848</v>
      </c>
      <c r="K216" s="38" t="s">
        <v>848</v>
      </c>
      <c r="L216" s="391" t="s">
        <v>848</v>
      </c>
      <c r="M216" s="391" t="s">
        <v>848</v>
      </c>
      <c r="N216" s="391" t="s">
        <v>848</v>
      </c>
      <c r="O216" s="391" t="s">
        <v>848</v>
      </c>
      <c r="P216" s="391" t="s">
        <v>848</v>
      </c>
      <c r="Q216" s="391" t="s">
        <v>848</v>
      </c>
      <c r="R216" s="38" t="s">
        <v>848</v>
      </c>
      <c r="S216" s="391" t="s">
        <v>848</v>
      </c>
      <c r="T216" s="391" t="s">
        <v>848</v>
      </c>
      <c r="U216" s="391" t="s">
        <v>848</v>
      </c>
      <c r="V216" s="391" t="s">
        <v>848</v>
      </c>
      <c r="W216" s="391" t="s">
        <v>848</v>
      </c>
      <c r="X216" s="391" t="s">
        <v>848</v>
      </c>
      <c r="Y216" s="392" t="s">
        <v>848</v>
      </c>
      <c r="Z216" s="391" t="s">
        <v>848</v>
      </c>
      <c r="AA216" s="391" t="s">
        <v>848</v>
      </c>
      <c r="AB216" s="391" t="s">
        <v>848</v>
      </c>
      <c r="AC216" s="391" t="s">
        <v>848</v>
      </c>
      <c r="AD216" s="391" t="s">
        <v>848</v>
      </c>
      <c r="AE216" s="391" t="s">
        <v>848</v>
      </c>
      <c r="AF216" s="38" t="s">
        <v>848</v>
      </c>
      <c r="AG216" s="391" t="s">
        <v>848</v>
      </c>
      <c r="AH216" s="391"/>
      <c r="AI216" s="391" t="s">
        <v>848</v>
      </c>
      <c r="AJ216" s="391" t="s">
        <v>848</v>
      </c>
      <c r="AK216" s="391" t="s">
        <v>848</v>
      </c>
      <c r="AL216" s="391" t="s">
        <v>848</v>
      </c>
      <c r="AM216" s="391" t="s">
        <v>848</v>
      </c>
      <c r="AN216" s="391" t="s">
        <v>848</v>
      </c>
      <c r="AO216" s="391"/>
      <c r="AP216" s="319"/>
      <c r="AQ216" s="319"/>
      <c r="AR216" s="319"/>
    </row>
    <row r="217" spans="1:44" ht="15.75" customHeight="1">
      <c r="A217" s="319" t="s">
        <v>848</v>
      </c>
      <c r="B217" s="319" t="s">
        <v>848</v>
      </c>
      <c r="C217" s="319" t="s">
        <v>848</v>
      </c>
      <c r="D217" s="38" t="s">
        <v>848</v>
      </c>
      <c r="E217" s="391" t="s">
        <v>848</v>
      </c>
      <c r="F217" s="391" t="s">
        <v>848</v>
      </c>
      <c r="G217" s="391" t="s">
        <v>848</v>
      </c>
      <c r="H217" s="391" t="s">
        <v>848</v>
      </c>
      <c r="I217" s="391" t="s">
        <v>848</v>
      </c>
      <c r="J217" s="391" t="s">
        <v>848</v>
      </c>
      <c r="K217" s="38" t="s">
        <v>848</v>
      </c>
      <c r="L217" s="391" t="s">
        <v>848</v>
      </c>
      <c r="M217" s="391" t="s">
        <v>848</v>
      </c>
      <c r="N217" s="391" t="s">
        <v>848</v>
      </c>
      <c r="O217" s="391" t="s">
        <v>848</v>
      </c>
      <c r="P217" s="391" t="s">
        <v>848</v>
      </c>
      <c r="Q217" s="391" t="s">
        <v>848</v>
      </c>
      <c r="R217" s="38" t="s">
        <v>848</v>
      </c>
      <c r="S217" s="391" t="s">
        <v>848</v>
      </c>
      <c r="T217" s="391" t="s">
        <v>848</v>
      </c>
      <c r="U217" s="391" t="s">
        <v>848</v>
      </c>
      <c r="V217" s="391" t="s">
        <v>848</v>
      </c>
      <c r="W217" s="391" t="s">
        <v>848</v>
      </c>
      <c r="X217" s="391" t="s">
        <v>848</v>
      </c>
      <c r="Y217" s="392" t="s">
        <v>848</v>
      </c>
      <c r="Z217" s="391" t="s">
        <v>848</v>
      </c>
      <c r="AA217" s="391" t="s">
        <v>848</v>
      </c>
      <c r="AB217" s="391" t="s">
        <v>848</v>
      </c>
      <c r="AC217" s="391" t="s">
        <v>848</v>
      </c>
      <c r="AD217" s="391" t="s">
        <v>848</v>
      </c>
      <c r="AE217" s="391" t="s">
        <v>848</v>
      </c>
      <c r="AF217" s="38" t="s">
        <v>848</v>
      </c>
      <c r="AG217" s="391" t="s">
        <v>848</v>
      </c>
      <c r="AH217" s="391"/>
      <c r="AI217" s="391" t="s">
        <v>848</v>
      </c>
      <c r="AJ217" s="391" t="s">
        <v>848</v>
      </c>
      <c r="AK217" s="391" t="s">
        <v>848</v>
      </c>
      <c r="AL217" s="391" t="s">
        <v>848</v>
      </c>
      <c r="AM217" s="391" t="s">
        <v>848</v>
      </c>
      <c r="AN217" s="391" t="s">
        <v>848</v>
      </c>
      <c r="AO217" s="391"/>
      <c r="AP217" s="319"/>
      <c r="AQ217" s="319"/>
      <c r="AR217" s="319"/>
    </row>
    <row r="218" spans="1:44" ht="15.75" customHeight="1">
      <c r="A218" s="319" t="s">
        <v>848</v>
      </c>
      <c r="B218" s="319" t="s">
        <v>848</v>
      </c>
      <c r="C218" s="319" t="s">
        <v>848</v>
      </c>
      <c r="D218" s="38" t="s">
        <v>848</v>
      </c>
      <c r="E218" s="391" t="s">
        <v>848</v>
      </c>
      <c r="F218" s="391" t="s">
        <v>848</v>
      </c>
      <c r="G218" s="391" t="s">
        <v>848</v>
      </c>
      <c r="H218" s="391" t="s">
        <v>848</v>
      </c>
      <c r="I218" s="391" t="s">
        <v>848</v>
      </c>
      <c r="J218" s="391" t="s">
        <v>848</v>
      </c>
      <c r="K218" s="38" t="s">
        <v>848</v>
      </c>
      <c r="L218" s="391" t="s">
        <v>848</v>
      </c>
      <c r="M218" s="391" t="s">
        <v>848</v>
      </c>
      <c r="N218" s="391" t="s">
        <v>848</v>
      </c>
      <c r="O218" s="391" t="s">
        <v>848</v>
      </c>
      <c r="P218" s="391" t="s">
        <v>848</v>
      </c>
      <c r="Q218" s="391" t="s">
        <v>848</v>
      </c>
      <c r="R218" s="38" t="s">
        <v>848</v>
      </c>
      <c r="S218" s="391" t="s">
        <v>848</v>
      </c>
      <c r="T218" s="391" t="s">
        <v>848</v>
      </c>
      <c r="U218" s="391" t="s">
        <v>848</v>
      </c>
      <c r="V218" s="391" t="s">
        <v>848</v>
      </c>
      <c r="W218" s="391" t="s">
        <v>848</v>
      </c>
      <c r="X218" s="391" t="s">
        <v>848</v>
      </c>
      <c r="Y218" s="392" t="s">
        <v>848</v>
      </c>
      <c r="Z218" s="391" t="s">
        <v>848</v>
      </c>
      <c r="AA218" s="391" t="s">
        <v>848</v>
      </c>
      <c r="AB218" s="391" t="s">
        <v>848</v>
      </c>
      <c r="AC218" s="391" t="s">
        <v>848</v>
      </c>
      <c r="AD218" s="391" t="s">
        <v>848</v>
      </c>
      <c r="AE218" s="391" t="s">
        <v>848</v>
      </c>
      <c r="AF218" s="38" t="s">
        <v>848</v>
      </c>
      <c r="AG218" s="391" t="s">
        <v>848</v>
      </c>
      <c r="AH218" s="391"/>
      <c r="AI218" s="391" t="s">
        <v>848</v>
      </c>
      <c r="AJ218" s="391" t="s">
        <v>848</v>
      </c>
      <c r="AK218" s="391" t="s">
        <v>848</v>
      </c>
      <c r="AL218" s="391" t="s">
        <v>848</v>
      </c>
      <c r="AM218" s="391" t="s">
        <v>848</v>
      </c>
      <c r="AN218" s="391" t="s">
        <v>848</v>
      </c>
      <c r="AO218" s="391"/>
      <c r="AP218" s="319"/>
      <c r="AQ218" s="319"/>
      <c r="AR218" s="319"/>
    </row>
    <row r="219" spans="1:44" ht="15.75" customHeight="1">
      <c r="A219" s="319" t="s">
        <v>848</v>
      </c>
      <c r="B219" s="319" t="s">
        <v>848</v>
      </c>
      <c r="C219" s="319" t="s">
        <v>848</v>
      </c>
      <c r="D219" s="38" t="s">
        <v>848</v>
      </c>
      <c r="E219" s="391" t="s">
        <v>848</v>
      </c>
      <c r="F219" s="391" t="s">
        <v>848</v>
      </c>
      <c r="G219" s="391" t="s">
        <v>848</v>
      </c>
      <c r="H219" s="391" t="s">
        <v>848</v>
      </c>
      <c r="I219" s="391" t="s">
        <v>848</v>
      </c>
      <c r="J219" s="391" t="s">
        <v>848</v>
      </c>
      <c r="K219" s="38" t="s">
        <v>848</v>
      </c>
      <c r="L219" s="391" t="s">
        <v>848</v>
      </c>
      <c r="M219" s="391" t="s">
        <v>848</v>
      </c>
      <c r="N219" s="391" t="s">
        <v>848</v>
      </c>
      <c r="O219" s="391" t="s">
        <v>848</v>
      </c>
      <c r="P219" s="391" t="s">
        <v>848</v>
      </c>
      <c r="Q219" s="391" t="s">
        <v>848</v>
      </c>
      <c r="R219" s="38" t="s">
        <v>848</v>
      </c>
      <c r="S219" s="391" t="s">
        <v>848</v>
      </c>
      <c r="T219" s="391" t="s">
        <v>848</v>
      </c>
      <c r="U219" s="391" t="s">
        <v>848</v>
      </c>
      <c r="V219" s="391" t="s">
        <v>848</v>
      </c>
      <c r="W219" s="391" t="s">
        <v>848</v>
      </c>
      <c r="X219" s="391" t="s">
        <v>848</v>
      </c>
      <c r="Y219" s="392" t="s">
        <v>848</v>
      </c>
      <c r="Z219" s="391" t="s">
        <v>848</v>
      </c>
      <c r="AA219" s="391" t="s">
        <v>848</v>
      </c>
      <c r="AB219" s="391" t="s">
        <v>848</v>
      </c>
      <c r="AC219" s="391" t="s">
        <v>848</v>
      </c>
      <c r="AD219" s="391" t="s">
        <v>848</v>
      </c>
      <c r="AE219" s="391" t="s">
        <v>848</v>
      </c>
      <c r="AF219" s="38" t="s">
        <v>848</v>
      </c>
      <c r="AG219" s="391" t="s">
        <v>848</v>
      </c>
      <c r="AH219" s="391"/>
      <c r="AI219" s="391" t="s">
        <v>848</v>
      </c>
      <c r="AJ219" s="391" t="s">
        <v>848</v>
      </c>
      <c r="AK219" s="391" t="s">
        <v>848</v>
      </c>
      <c r="AL219" s="391" t="s">
        <v>848</v>
      </c>
      <c r="AM219" s="391" t="s">
        <v>848</v>
      </c>
      <c r="AN219" s="391" t="s">
        <v>848</v>
      </c>
      <c r="AO219" s="391"/>
      <c r="AP219" s="319"/>
      <c r="AQ219" s="319"/>
      <c r="AR219" s="319"/>
    </row>
    <row r="220" spans="1:44" ht="15.75" customHeight="1">
      <c r="A220" s="319" t="s">
        <v>848</v>
      </c>
      <c r="B220" s="319" t="s">
        <v>848</v>
      </c>
      <c r="C220" s="319" t="s">
        <v>848</v>
      </c>
      <c r="D220" s="38" t="s">
        <v>848</v>
      </c>
      <c r="E220" s="391" t="s">
        <v>848</v>
      </c>
      <c r="F220" s="391" t="s">
        <v>848</v>
      </c>
      <c r="G220" s="391" t="s">
        <v>848</v>
      </c>
      <c r="H220" s="391" t="s">
        <v>848</v>
      </c>
      <c r="I220" s="391" t="s">
        <v>848</v>
      </c>
      <c r="J220" s="391" t="s">
        <v>848</v>
      </c>
      <c r="K220" s="38" t="s">
        <v>848</v>
      </c>
      <c r="L220" s="391" t="s">
        <v>848</v>
      </c>
      <c r="M220" s="391" t="s">
        <v>848</v>
      </c>
      <c r="N220" s="391" t="s">
        <v>848</v>
      </c>
      <c r="O220" s="391" t="s">
        <v>848</v>
      </c>
      <c r="P220" s="391" t="s">
        <v>848</v>
      </c>
      <c r="Q220" s="391" t="s">
        <v>848</v>
      </c>
      <c r="R220" s="38" t="s">
        <v>848</v>
      </c>
      <c r="S220" s="391" t="s">
        <v>848</v>
      </c>
      <c r="T220" s="391" t="s">
        <v>848</v>
      </c>
      <c r="U220" s="391" t="s">
        <v>848</v>
      </c>
      <c r="V220" s="391" t="s">
        <v>848</v>
      </c>
      <c r="W220" s="391" t="s">
        <v>848</v>
      </c>
      <c r="X220" s="391" t="s">
        <v>848</v>
      </c>
      <c r="Y220" s="392" t="s">
        <v>848</v>
      </c>
      <c r="Z220" s="391" t="s">
        <v>848</v>
      </c>
      <c r="AA220" s="391" t="s">
        <v>848</v>
      </c>
      <c r="AB220" s="391" t="s">
        <v>848</v>
      </c>
      <c r="AC220" s="391" t="s">
        <v>848</v>
      </c>
      <c r="AD220" s="391" t="s">
        <v>848</v>
      </c>
      <c r="AE220" s="391" t="s">
        <v>848</v>
      </c>
      <c r="AF220" s="38" t="s">
        <v>848</v>
      </c>
      <c r="AG220" s="391" t="s">
        <v>848</v>
      </c>
      <c r="AH220" s="391"/>
      <c r="AI220" s="391" t="s">
        <v>848</v>
      </c>
      <c r="AJ220" s="391" t="s">
        <v>848</v>
      </c>
      <c r="AK220" s="391" t="s">
        <v>848</v>
      </c>
      <c r="AL220" s="391" t="s">
        <v>848</v>
      </c>
      <c r="AM220" s="391" t="s">
        <v>848</v>
      </c>
      <c r="AN220" s="391" t="s">
        <v>848</v>
      </c>
      <c r="AO220" s="391"/>
      <c r="AP220" s="319"/>
      <c r="AQ220" s="319"/>
      <c r="AR220" s="319"/>
    </row>
    <row r="221" spans="1:44" ht="15.75" customHeight="1">
      <c r="A221" s="319" t="s">
        <v>848</v>
      </c>
      <c r="B221" s="319" t="s">
        <v>848</v>
      </c>
      <c r="C221" s="319" t="s">
        <v>848</v>
      </c>
      <c r="D221" s="38" t="s">
        <v>848</v>
      </c>
      <c r="E221" s="391" t="s">
        <v>848</v>
      </c>
      <c r="F221" s="391" t="s">
        <v>848</v>
      </c>
      <c r="G221" s="391" t="s">
        <v>848</v>
      </c>
      <c r="H221" s="391" t="s">
        <v>848</v>
      </c>
      <c r="I221" s="391" t="s">
        <v>848</v>
      </c>
      <c r="J221" s="391" t="s">
        <v>848</v>
      </c>
      <c r="K221" s="38" t="s">
        <v>848</v>
      </c>
      <c r="L221" s="391" t="s">
        <v>848</v>
      </c>
      <c r="M221" s="391" t="s">
        <v>848</v>
      </c>
      <c r="N221" s="391" t="s">
        <v>848</v>
      </c>
      <c r="O221" s="391" t="s">
        <v>848</v>
      </c>
      <c r="P221" s="391" t="s">
        <v>848</v>
      </c>
      <c r="Q221" s="391" t="s">
        <v>848</v>
      </c>
      <c r="R221" s="38" t="s">
        <v>848</v>
      </c>
      <c r="S221" s="391" t="s">
        <v>848</v>
      </c>
      <c r="T221" s="391" t="s">
        <v>848</v>
      </c>
      <c r="U221" s="391" t="s">
        <v>848</v>
      </c>
      <c r="V221" s="391" t="s">
        <v>848</v>
      </c>
      <c r="W221" s="391" t="s">
        <v>848</v>
      </c>
      <c r="X221" s="391" t="s">
        <v>848</v>
      </c>
      <c r="Y221" s="392" t="s">
        <v>848</v>
      </c>
      <c r="Z221" s="391" t="s">
        <v>848</v>
      </c>
      <c r="AA221" s="391" t="s">
        <v>848</v>
      </c>
      <c r="AB221" s="391" t="s">
        <v>848</v>
      </c>
      <c r="AC221" s="391" t="s">
        <v>848</v>
      </c>
      <c r="AD221" s="391" t="s">
        <v>848</v>
      </c>
      <c r="AE221" s="391" t="s">
        <v>848</v>
      </c>
      <c r="AF221" s="38" t="s">
        <v>848</v>
      </c>
      <c r="AG221" s="391" t="s">
        <v>848</v>
      </c>
      <c r="AH221" s="391"/>
      <c r="AI221" s="391" t="s">
        <v>848</v>
      </c>
      <c r="AJ221" s="391" t="s">
        <v>848</v>
      </c>
      <c r="AK221" s="391" t="s">
        <v>848</v>
      </c>
      <c r="AL221" s="391" t="s">
        <v>848</v>
      </c>
      <c r="AM221" s="391" t="s">
        <v>848</v>
      </c>
      <c r="AN221" s="391" t="s">
        <v>848</v>
      </c>
      <c r="AO221" s="391"/>
      <c r="AP221" s="319"/>
      <c r="AQ221" s="319"/>
      <c r="AR221" s="319"/>
    </row>
    <row r="222" spans="1:44" ht="15.75" customHeight="1">
      <c r="A222" s="319" t="s">
        <v>848</v>
      </c>
      <c r="B222" s="319" t="s">
        <v>848</v>
      </c>
      <c r="C222" s="319" t="s">
        <v>848</v>
      </c>
      <c r="D222" s="38" t="s">
        <v>848</v>
      </c>
      <c r="E222" s="391" t="s">
        <v>848</v>
      </c>
      <c r="F222" s="391" t="s">
        <v>848</v>
      </c>
      <c r="G222" s="391" t="s">
        <v>848</v>
      </c>
      <c r="H222" s="391" t="s">
        <v>848</v>
      </c>
      <c r="I222" s="391" t="s">
        <v>848</v>
      </c>
      <c r="J222" s="391" t="s">
        <v>848</v>
      </c>
      <c r="K222" s="38" t="s">
        <v>848</v>
      </c>
      <c r="L222" s="391" t="s">
        <v>848</v>
      </c>
      <c r="M222" s="391" t="s">
        <v>848</v>
      </c>
      <c r="N222" s="391" t="s">
        <v>848</v>
      </c>
      <c r="O222" s="391" t="s">
        <v>848</v>
      </c>
      <c r="P222" s="391" t="s">
        <v>848</v>
      </c>
      <c r="Q222" s="391" t="s">
        <v>848</v>
      </c>
      <c r="R222" s="38" t="s">
        <v>848</v>
      </c>
      <c r="S222" s="391" t="s">
        <v>848</v>
      </c>
      <c r="T222" s="391" t="s">
        <v>848</v>
      </c>
      <c r="U222" s="391" t="s">
        <v>848</v>
      </c>
      <c r="V222" s="391" t="s">
        <v>848</v>
      </c>
      <c r="W222" s="391" t="s">
        <v>848</v>
      </c>
      <c r="X222" s="391" t="s">
        <v>848</v>
      </c>
      <c r="Y222" s="392" t="s">
        <v>848</v>
      </c>
      <c r="Z222" s="391" t="s">
        <v>848</v>
      </c>
      <c r="AA222" s="391" t="s">
        <v>848</v>
      </c>
      <c r="AB222" s="391" t="s">
        <v>848</v>
      </c>
      <c r="AC222" s="391" t="s">
        <v>848</v>
      </c>
      <c r="AD222" s="391" t="s">
        <v>848</v>
      </c>
      <c r="AE222" s="391" t="s">
        <v>848</v>
      </c>
      <c r="AF222" s="38" t="s">
        <v>848</v>
      </c>
      <c r="AG222" s="391" t="s">
        <v>848</v>
      </c>
      <c r="AH222" s="391"/>
      <c r="AI222" s="391" t="s">
        <v>848</v>
      </c>
      <c r="AJ222" s="391" t="s">
        <v>848</v>
      </c>
      <c r="AK222" s="391" t="s">
        <v>848</v>
      </c>
      <c r="AL222" s="391" t="s">
        <v>848</v>
      </c>
      <c r="AM222" s="391" t="s">
        <v>848</v>
      </c>
      <c r="AN222" s="391" t="s">
        <v>848</v>
      </c>
      <c r="AO222" s="391"/>
      <c r="AP222" s="319"/>
      <c r="AQ222" s="319"/>
      <c r="AR222" s="319"/>
    </row>
    <row r="223" spans="1:44" ht="15.75" customHeight="1">
      <c r="A223" s="319" t="s">
        <v>848</v>
      </c>
      <c r="B223" s="319" t="s">
        <v>848</v>
      </c>
      <c r="C223" s="319" t="s">
        <v>848</v>
      </c>
      <c r="D223" s="38" t="s">
        <v>848</v>
      </c>
      <c r="E223" s="391" t="s">
        <v>848</v>
      </c>
      <c r="F223" s="391" t="s">
        <v>848</v>
      </c>
      <c r="G223" s="391" t="s">
        <v>848</v>
      </c>
      <c r="H223" s="391" t="s">
        <v>848</v>
      </c>
      <c r="I223" s="391" t="s">
        <v>848</v>
      </c>
      <c r="J223" s="391" t="s">
        <v>848</v>
      </c>
      <c r="K223" s="38" t="s">
        <v>848</v>
      </c>
      <c r="L223" s="391" t="s">
        <v>848</v>
      </c>
      <c r="M223" s="391" t="s">
        <v>848</v>
      </c>
      <c r="N223" s="391" t="s">
        <v>848</v>
      </c>
      <c r="O223" s="391" t="s">
        <v>848</v>
      </c>
      <c r="P223" s="391" t="s">
        <v>848</v>
      </c>
      <c r="Q223" s="391" t="s">
        <v>848</v>
      </c>
      <c r="R223" s="38" t="s">
        <v>848</v>
      </c>
      <c r="S223" s="391" t="s">
        <v>848</v>
      </c>
      <c r="T223" s="391" t="s">
        <v>848</v>
      </c>
      <c r="U223" s="391" t="s">
        <v>848</v>
      </c>
      <c r="V223" s="391" t="s">
        <v>848</v>
      </c>
      <c r="W223" s="391" t="s">
        <v>848</v>
      </c>
      <c r="X223" s="391" t="s">
        <v>848</v>
      </c>
      <c r="Y223" s="392" t="s">
        <v>848</v>
      </c>
      <c r="Z223" s="391" t="s">
        <v>848</v>
      </c>
      <c r="AA223" s="391" t="s">
        <v>848</v>
      </c>
      <c r="AB223" s="391" t="s">
        <v>848</v>
      </c>
      <c r="AC223" s="391" t="s">
        <v>848</v>
      </c>
      <c r="AD223" s="391" t="s">
        <v>848</v>
      </c>
      <c r="AE223" s="391" t="s">
        <v>848</v>
      </c>
      <c r="AF223" s="38" t="s">
        <v>848</v>
      </c>
      <c r="AG223" s="391" t="s">
        <v>848</v>
      </c>
      <c r="AH223" s="391"/>
      <c r="AI223" s="391" t="s">
        <v>848</v>
      </c>
      <c r="AJ223" s="391" t="s">
        <v>848</v>
      </c>
      <c r="AK223" s="391" t="s">
        <v>848</v>
      </c>
      <c r="AL223" s="391" t="s">
        <v>848</v>
      </c>
      <c r="AM223" s="391" t="s">
        <v>848</v>
      </c>
      <c r="AN223" s="391" t="s">
        <v>848</v>
      </c>
      <c r="AO223" s="391"/>
      <c r="AP223" s="319"/>
      <c r="AQ223" s="319"/>
      <c r="AR223" s="319"/>
    </row>
    <row r="224" spans="1:44" ht="15.75" customHeight="1">
      <c r="A224" s="319" t="s">
        <v>848</v>
      </c>
      <c r="B224" s="319" t="s">
        <v>848</v>
      </c>
      <c r="C224" s="319" t="s">
        <v>848</v>
      </c>
      <c r="D224" s="38" t="s">
        <v>848</v>
      </c>
      <c r="E224" s="391" t="s">
        <v>848</v>
      </c>
      <c r="F224" s="391" t="s">
        <v>848</v>
      </c>
      <c r="G224" s="391" t="s">
        <v>848</v>
      </c>
      <c r="H224" s="391" t="s">
        <v>848</v>
      </c>
      <c r="I224" s="391" t="s">
        <v>848</v>
      </c>
      <c r="J224" s="391" t="s">
        <v>848</v>
      </c>
      <c r="K224" s="38" t="s">
        <v>848</v>
      </c>
      <c r="L224" s="391" t="s">
        <v>848</v>
      </c>
      <c r="M224" s="391" t="s">
        <v>848</v>
      </c>
      <c r="N224" s="391" t="s">
        <v>848</v>
      </c>
      <c r="O224" s="391" t="s">
        <v>848</v>
      </c>
      <c r="P224" s="391" t="s">
        <v>848</v>
      </c>
      <c r="Q224" s="391" t="s">
        <v>848</v>
      </c>
      <c r="R224" s="38" t="s">
        <v>848</v>
      </c>
      <c r="S224" s="391" t="s">
        <v>848</v>
      </c>
      <c r="T224" s="391" t="s">
        <v>848</v>
      </c>
      <c r="U224" s="391" t="s">
        <v>848</v>
      </c>
      <c r="V224" s="391" t="s">
        <v>848</v>
      </c>
      <c r="W224" s="391" t="s">
        <v>848</v>
      </c>
      <c r="X224" s="391" t="s">
        <v>848</v>
      </c>
      <c r="Y224" s="392" t="s">
        <v>848</v>
      </c>
      <c r="Z224" s="391" t="s">
        <v>848</v>
      </c>
      <c r="AA224" s="391" t="s">
        <v>848</v>
      </c>
      <c r="AB224" s="391" t="s">
        <v>848</v>
      </c>
      <c r="AC224" s="391" t="s">
        <v>848</v>
      </c>
      <c r="AD224" s="391" t="s">
        <v>848</v>
      </c>
      <c r="AE224" s="391" t="s">
        <v>848</v>
      </c>
      <c r="AF224" s="38" t="s">
        <v>848</v>
      </c>
      <c r="AG224" s="391" t="s">
        <v>848</v>
      </c>
      <c r="AH224" s="391"/>
      <c r="AI224" s="391" t="s">
        <v>848</v>
      </c>
      <c r="AJ224" s="391" t="s">
        <v>848</v>
      </c>
      <c r="AK224" s="391" t="s">
        <v>848</v>
      </c>
      <c r="AL224" s="391" t="s">
        <v>848</v>
      </c>
      <c r="AM224" s="391" t="s">
        <v>848</v>
      </c>
      <c r="AN224" s="391" t="s">
        <v>848</v>
      </c>
      <c r="AO224" s="391"/>
      <c r="AP224" s="319"/>
      <c r="AQ224" s="319"/>
      <c r="AR224" s="319"/>
    </row>
    <row r="225" spans="1:44" ht="15.75" customHeight="1">
      <c r="A225" s="319" t="s">
        <v>848</v>
      </c>
      <c r="B225" s="319" t="s">
        <v>848</v>
      </c>
      <c r="C225" s="319" t="s">
        <v>848</v>
      </c>
      <c r="D225" s="38" t="s">
        <v>848</v>
      </c>
      <c r="E225" s="391" t="s">
        <v>848</v>
      </c>
      <c r="F225" s="391" t="s">
        <v>848</v>
      </c>
      <c r="G225" s="391" t="s">
        <v>848</v>
      </c>
      <c r="H225" s="391" t="s">
        <v>848</v>
      </c>
      <c r="I225" s="391" t="s">
        <v>848</v>
      </c>
      <c r="J225" s="391" t="s">
        <v>848</v>
      </c>
      <c r="K225" s="38" t="s">
        <v>848</v>
      </c>
      <c r="L225" s="391" t="s">
        <v>848</v>
      </c>
      <c r="M225" s="391" t="s">
        <v>848</v>
      </c>
      <c r="N225" s="391" t="s">
        <v>848</v>
      </c>
      <c r="O225" s="391" t="s">
        <v>848</v>
      </c>
      <c r="P225" s="391" t="s">
        <v>848</v>
      </c>
      <c r="Q225" s="391" t="s">
        <v>848</v>
      </c>
      <c r="R225" s="38" t="s">
        <v>848</v>
      </c>
      <c r="S225" s="391" t="s">
        <v>848</v>
      </c>
      <c r="T225" s="391" t="s">
        <v>848</v>
      </c>
      <c r="U225" s="391" t="s">
        <v>848</v>
      </c>
      <c r="V225" s="391" t="s">
        <v>848</v>
      </c>
      <c r="W225" s="391" t="s">
        <v>848</v>
      </c>
      <c r="X225" s="391" t="s">
        <v>848</v>
      </c>
      <c r="Y225" s="392" t="s">
        <v>848</v>
      </c>
      <c r="Z225" s="391" t="s">
        <v>848</v>
      </c>
      <c r="AA225" s="391" t="s">
        <v>848</v>
      </c>
      <c r="AB225" s="391" t="s">
        <v>848</v>
      </c>
      <c r="AC225" s="391" t="s">
        <v>848</v>
      </c>
      <c r="AD225" s="391" t="s">
        <v>848</v>
      </c>
      <c r="AE225" s="391" t="s">
        <v>848</v>
      </c>
      <c r="AF225" s="38" t="s">
        <v>848</v>
      </c>
      <c r="AG225" s="391" t="s">
        <v>848</v>
      </c>
      <c r="AH225" s="391"/>
      <c r="AI225" s="391" t="s">
        <v>848</v>
      </c>
      <c r="AJ225" s="391" t="s">
        <v>848</v>
      </c>
      <c r="AK225" s="391" t="s">
        <v>848</v>
      </c>
      <c r="AL225" s="391" t="s">
        <v>848</v>
      </c>
      <c r="AM225" s="391" t="s">
        <v>848</v>
      </c>
      <c r="AN225" s="391" t="s">
        <v>848</v>
      </c>
      <c r="AO225" s="391"/>
      <c r="AP225" s="319"/>
      <c r="AQ225" s="319"/>
      <c r="AR225" s="319"/>
    </row>
    <row r="226" spans="1:44" ht="15.75" customHeight="1">
      <c r="A226" s="319" t="s">
        <v>848</v>
      </c>
      <c r="B226" s="319" t="s">
        <v>848</v>
      </c>
      <c r="C226" s="319" t="s">
        <v>848</v>
      </c>
      <c r="D226" s="38" t="s">
        <v>848</v>
      </c>
      <c r="E226" s="391" t="s">
        <v>848</v>
      </c>
      <c r="F226" s="391" t="s">
        <v>848</v>
      </c>
      <c r="G226" s="391" t="s">
        <v>848</v>
      </c>
      <c r="H226" s="391" t="s">
        <v>848</v>
      </c>
      <c r="I226" s="391" t="s">
        <v>848</v>
      </c>
      <c r="J226" s="391" t="s">
        <v>848</v>
      </c>
      <c r="K226" s="38" t="s">
        <v>848</v>
      </c>
      <c r="L226" s="391" t="s">
        <v>848</v>
      </c>
      <c r="M226" s="391" t="s">
        <v>848</v>
      </c>
      <c r="N226" s="391" t="s">
        <v>848</v>
      </c>
      <c r="O226" s="391" t="s">
        <v>848</v>
      </c>
      <c r="P226" s="391" t="s">
        <v>848</v>
      </c>
      <c r="Q226" s="391" t="s">
        <v>848</v>
      </c>
      <c r="R226" s="38" t="s">
        <v>848</v>
      </c>
      <c r="S226" s="391" t="s">
        <v>848</v>
      </c>
      <c r="T226" s="391" t="s">
        <v>848</v>
      </c>
      <c r="U226" s="391" t="s">
        <v>848</v>
      </c>
      <c r="V226" s="391" t="s">
        <v>848</v>
      </c>
      <c r="W226" s="391" t="s">
        <v>848</v>
      </c>
      <c r="X226" s="391" t="s">
        <v>848</v>
      </c>
      <c r="Y226" s="392" t="s">
        <v>848</v>
      </c>
      <c r="Z226" s="391" t="s">
        <v>848</v>
      </c>
      <c r="AA226" s="391" t="s">
        <v>848</v>
      </c>
      <c r="AB226" s="391" t="s">
        <v>848</v>
      </c>
      <c r="AC226" s="391" t="s">
        <v>848</v>
      </c>
      <c r="AD226" s="391" t="s">
        <v>848</v>
      </c>
      <c r="AE226" s="391" t="s">
        <v>848</v>
      </c>
      <c r="AF226" s="38" t="s">
        <v>848</v>
      </c>
      <c r="AG226" s="391" t="s">
        <v>848</v>
      </c>
      <c r="AH226" s="391"/>
      <c r="AI226" s="391" t="s">
        <v>848</v>
      </c>
      <c r="AJ226" s="391" t="s">
        <v>848</v>
      </c>
      <c r="AK226" s="391" t="s">
        <v>848</v>
      </c>
      <c r="AL226" s="391" t="s">
        <v>848</v>
      </c>
      <c r="AM226" s="391" t="s">
        <v>848</v>
      </c>
      <c r="AN226" s="391" t="s">
        <v>848</v>
      </c>
      <c r="AO226" s="391"/>
      <c r="AP226" s="319"/>
      <c r="AQ226" s="319"/>
      <c r="AR226" s="319"/>
    </row>
    <row r="227" spans="1:44" ht="15.75" customHeight="1">
      <c r="A227" s="319" t="s">
        <v>848</v>
      </c>
      <c r="B227" s="319" t="s">
        <v>848</v>
      </c>
      <c r="C227" s="319" t="s">
        <v>848</v>
      </c>
      <c r="D227" s="38" t="s">
        <v>848</v>
      </c>
      <c r="E227" s="391" t="s">
        <v>848</v>
      </c>
      <c r="F227" s="391" t="s">
        <v>848</v>
      </c>
      <c r="G227" s="391" t="s">
        <v>848</v>
      </c>
      <c r="H227" s="391" t="s">
        <v>848</v>
      </c>
      <c r="I227" s="391" t="s">
        <v>848</v>
      </c>
      <c r="J227" s="391" t="s">
        <v>848</v>
      </c>
      <c r="K227" s="38" t="s">
        <v>848</v>
      </c>
      <c r="L227" s="391" t="s">
        <v>848</v>
      </c>
      <c r="M227" s="391" t="s">
        <v>848</v>
      </c>
      <c r="N227" s="391" t="s">
        <v>848</v>
      </c>
      <c r="O227" s="391" t="s">
        <v>848</v>
      </c>
      <c r="P227" s="391" t="s">
        <v>848</v>
      </c>
      <c r="Q227" s="391" t="s">
        <v>848</v>
      </c>
      <c r="R227" s="38" t="s">
        <v>848</v>
      </c>
      <c r="S227" s="391" t="s">
        <v>848</v>
      </c>
      <c r="T227" s="391" t="s">
        <v>848</v>
      </c>
      <c r="U227" s="391" t="s">
        <v>848</v>
      </c>
      <c r="V227" s="391" t="s">
        <v>848</v>
      </c>
      <c r="W227" s="391" t="s">
        <v>848</v>
      </c>
      <c r="X227" s="391" t="s">
        <v>848</v>
      </c>
      <c r="Y227" s="392" t="s">
        <v>848</v>
      </c>
      <c r="Z227" s="391" t="s">
        <v>848</v>
      </c>
      <c r="AA227" s="391" t="s">
        <v>848</v>
      </c>
      <c r="AB227" s="391" t="s">
        <v>848</v>
      </c>
      <c r="AC227" s="391" t="s">
        <v>848</v>
      </c>
      <c r="AD227" s="391" t="s">
        <v>848</v>
      </c>
      <c r="AE227" s="391" t="s">
        <v>848</v>
      </c>
      <c r="AF227" s="38" t="s">
        <v>848</v>
      </c>
      <c r="AG227" s="391" t="s">
        <v>848</v>
      </c>
      <c r="AH227" s="391"/>
      <c r="AI227" s="391" t="s">
        <v>848</v>
      </c>
      <c r="AJ227" s="391" t="s">
        <v>848</v>
      </c>
      <c r="AK227" s="391" t="s">
        <v>848</v>
      </c>
      <c r="AL227" s="391" t="s">
        <v>848</v>
      </c>
      <c r="AM227" s="391" t="s">
        <v>848</v>
      </c>
      <c r="AN227" s="391" t="s">
        <v>848</v>
      </c>
      <c r="AO227" s="391"/>
      <c r="AP227" s="319"/>
      <c r="AQ227" s="319"/>
      <c r="AR227" s="319"/>
    </row>
    <row r="228" spans="1:44" ht="15.75" customHeight="1">
      <c r="A228" s="319" t="s">
        <v>848</v>
      </c>
      <c r="B228" s="319" t="s">
        <v>848</v>
      </c>
      <c r="C228" s="319" t="s">
        <v>848</v>
      </c>
      <c r="D228" s="38" t="s">
        <v>848</v>
      </c>
      <c r="E228" s="391" t="s">
        <v>848</v>
      </c>
      <c r="F228" s="391" t="s">
        <v>848</v>
      </c>
      <c r="G228" s="391" t="s">
        <v>848</v>
      </c>
      <c r="H228" s="391" t="s">
        <v>848</v>
      </c>
      <c r="I228" s="391" t="s">
        <v>848</v>
      </c>
      <c r="J228" s="391" t="s">
        <v>848</v>
      </c>
      <c r="K228" s="38" t="s">
        <v>848</v>
      </c>
      <c r="L228" s="391" t="s">
        <v>848</v>
      </c>
      <c r="M228" s="391" t="s">
        <v>848</v>
      </c>
      <c r="N228" s="391" t="s">
        <v>848</v>
      </c>
      <c r="O228" s="391" t="s">
        <v>848</v>
      </c>
      <c r="P228" s="391" t="s">
        <v>848</v>
      </c>
      <c r="Q228" s="391" t="s">
        <v>848</v>
      </c>
      <c r="R228" s="38" t="s">
        <v>848</v>
      </c>
      <c r="S228" s="391" t="s">
        <v>848</v>
      </c>
      <c r="T228" s="391" t="s">
        <v>848</v>
      </c>
      <c r="U228" s="391" t="s">
        <v>848</v>
      </c>
      <c r="V228" s="391" t="s">
        <v>848</v>
      </c>
      <c r="W228" s="391" t="s">
        <v>848</v>
      </c>
      <c r="X228" s="391" t="s">
        <v>848</v>
      </c>
      <c r="Y228" s="392" t="s">
        <v>848</v>
      </c>
      <c r="Z228" s="391" t="s">
        <v>848</v>
      </c>
      <c r="AA228" s="391" t="s">
        <v>848</v>
      </c>
      <c r="AB228" s="391" t="s">
        <v>848</v>
      </c>
      <c r="AC228" s="391" t="s">
        <v>848</v>
      </c>
      <c r="AD228" s="391" t="s">
        <v>848</v>
      </c>
      <c r="AE228" s="391" t="s">
        <v>848</v>
      </c>
      <c r="AF228" s="38" t="s">
        <v>848</v>
      </c>
      <c r="AG228" s="391" t="s">
        <v>848</v>
      </c>
      <c r="AH228" s="391"/>
      <c r="AI228" s="391" t="s">
        <v>848</v>
      </c>
      <c r="AJ228" s="391" t="s">
        <v>848</v>
      </c>
      <c r="AK228" s="391" t="s">
        <v>848</v>
      </c>
      <c r="AL228" s="391" t="s">
        <v>848</v>
      </c>
      <c r="AM228" s="391" t="s">
        <v>848</v>
      </c>
      <c r="AN228" s="391" t="s">
        <v>848</v>
      </c>
      <c r="AO228" s="391"/>
      <c r="AP228" s="319"/>
      <c r="AQ228" s="319"/>
      <c r="AR228" s="319"/>
    </row>
    <row r="229" spans="1:44" ht="15.75" customHeight="1">
      <c r="A229" s="319" t="s">
        <v>848</v>
      </c>
      <c r="B229" s="319" t="s">
        <v>848</v>
      </c>
      <c r="C229" s="319" t="s">
        <v>848</v>
      </c>
      <c r="D229" s="38" t="s">
        <v>848</v>
      </c>
      <c r="E229" s="391" t="s">
        <v>848</v>
      </c>
      <c r="F229" s="391" t="s">
        <v>848</v>
      </c>
      <c r="G229" s="391" t="s">
        <v>848</v>
      </c>
      <c r="H229" s="391" t="s">
        <v>848</v>
      </c>
      <c r="I229" s="391" t="s">
        <v>848</v>
      </c>
      <c r="J229" s="391" t="s">
        <v>848</v>
      </c>
      <c r="K229" s="38" t="s">
        <v>848</v>
      </c>
      <c r="L229" s="391" t="s">
        <v>848</v>
      </c>
      <c r="M229" s="391" t="s">
        <v>848</v>
      </c>
      <c r="N229" s="391" t="s">
        <v>848</v>
      </c>
      <c r="O229" s="391" t="s">
        <v>848</v>
      </c>
      <c r="P229" s="391" t="s">
        <v>848</v>
      </c>
      <c r="Q229" s="391" t="s">
        <v>848</v>
      </c>
      <c r="R229" s="38" t="s">
        <v>848</v>
      </c>
      <c r="S229" s="391" t="s">
        <v>848</v>
      </c>
      <c r="T229" s="391" t="s">
        <v>848</v>
      </c>
      <c r="U229" s="391" t="s">
        <v>848</v>
      </c>
      <c r="V229" s="391" t="s">
        <v>848</v>
      </c>
      <c r="W229" s="391" t="s">
        <v>848</v>
      </c>
      <c r="X229" s="391" t="s">
        <v>848</v>
      </c>
      <c r="Y229" s="392" t="s">
        <v>848</v>
      </c>
      <c r="Z229" s="391" t="s">
        <v>848</v>
      </c>
      <c r="AA229" s="391" t="s">
        <v>848</v>
      </c>
      <c r="AB229" s="391" t="s">
        <v>848</v>
      </c>
      <c r="AC229" s="391" t="s">
        <v>848</v>
      </c>
      <c r="AD229" s="391" t="s">
        <v>848</v>
      </c>
      <c r="AE229" s="391" t="s">
        <v>848</v>
      </c>
      <c r="AF229" s="38" t="s">
        <v>848</v>
      </c>
      <c r="AG229" s="391" t="s">
        <v>848</v>
      </c>
      <c r="AH229" s="391"/>
      <c r="AI229" s="391" t="s">
        <v>848</v>
      </c>
      <c r="AJ229" s="391" t="s">
        <v>848</v>
      </c>
      <c r="AK229" s="391" t="s">
        <v>848</v>
      </c>
      <c r="AL229" s="391" t="s">
        <v>848</v>
      </c>
      <c r="AM229" s="391" t="s">
        <v>848</v>
      </c>
      <c r="AN229" s="391" t="s">
        <v>848</v>
      </c>
      <c r="AO229" s="391"/>
      <c r="AP229" s="319"/>
      <c r="AQ229" s="319"/>
      <c r="AR229" s="319"/>
    </row>
    <row r="230" spans="1:44" ht="15.75" customHeight="1">
      <c r="A230" s="319" t="s">
        <v>848</v>
      </c>
      <c r="B230" s="319" t="s">
        <v>848</v>
      </c>
      <c r="C230" s="319" t="s">
        <v>848</v>
      </c>
      <c r="D230" s="38" t="s">
        <v>848</v>
      </c>
      <c r="E230" s="391" t="s">
        <v>848</v>
      </c>
      <c r="F230" s="391" t="s">
        <v>848</v>
      </c>
      <c r="G230" s="391" t="s">
        <v>848</v>
      </c>
      <c r="H230" s="391" t="s">
        <v>848</v>
      </c>
      <c r="I230" s="391" t="s">
        <v>848</v>
      </c>
      <c r="J230" s="391" t="s">
        <v>848</v>
      </c>
      <c r="K230" s="38" t="s">
        <v>848</v>
      </c>
      <c r="L230" s="391" t="s">
        <v>848</v>
      </c>
      <c r="M230" s="391" t="s">
        <v>848</v>
      </c>
      <c r="N230" s="391" t="s">
        <v>848</v>
      </c>
      <c r="O230" s="391" t="s">
        <v>848</v>
      </c>
      <c r="P230" s="391" t="s">
        <v>848</v>
      </c>
      <c r="Q230" s="391" t="s">
        <v>848</v>
      </c>
      <c r="R230" s="38" t="s">
        <v>848</v>
      </c>
      <c r="S230" s="391" t="s">
        <v>848</v>
      </c>
      <c r="T230" s="391" t="s">
        <v>848</v>
      </c>
      <c r="U230" s="391" t="s">
        <v>848</v>
      </c>
      <c r="V230" s="391" t="s">
        <v>848</v>
      </c>
      <c r="W230" s="391" t="s">
        <v>848</v>
      </c>
      <c r="X230" s="391" t="s">
        <v>848</v>
      </c>
      <c r="Y230" s="392" t="s">
        <v>848</v>
      </c>
      <c r="Z230" s="391" t="s">
        <v>848</v>
      </c>
      <c r="AA230" s="391" t="s">
        <v>848</v>
      </c>
      <c r="AB230" s="391" t="s">
        <v>848</v>
      </c>
      <c r="AC230" s="391" t="s">
        <v>848</v>
      </c>
      <c r="AD230" s="391" t="s">
        <v>848</v>
      </c>
      <c r="AE230" s="391" t="s">
        <v>848</v>
      </c>
      <c r="AF230" s="38" t="s">
        <v>848</v>
      </c>
      <c r="AG230" s="391" t="s">
        <v>848</v>
      </c>
      <c r="AH230" s="391"/>
      <c r="AI230" s="391" t="s">
        <v>848</v>
      </c>
      <c r="AJ230" s="391" t="s">
        <v>848</v>
      </c>
      <c r="AK230" s="391" t="s">
        <v>848</v>
      </c>
      <c r="AL230" s="391" t="s">
        <v>848</v>
      </c>
      <c r="AM230" s="391" t="s">
        <v>848</v>
      </c>
      <c r="AN230" s="391" t="s">
        <v>848</v>
      </c>
      <c r="AO230" s="391"/>
      <c r="AP230" s="319"/>
      <c r="AQ230" s="319"/>
      <c r="AR230" s="319"/>
    </row>
    <row r="231" spans="1:44" ht="15.75" customHeight="1">
      <c r="A231" s="319" t="s">
        <v>848</v>
      </c>
      <c r="B231" s="319" t="s">
        <v>848</v>
      </c>
      <c r="C231" s="319" t="s">
        <v>848</v>
      </c>
      <c r="D231" s="38" t="s">
        <v>848</v>
      </c>
      <c r="E231" s="391" t="s">
        <v>848</v>
      </c>
      <c r="F231" s="391" t="s">
        <v>848</v>
      </c>
      <c r="G231" s="391" t="s">
        <v>848</v>
      </c>
      <c r="H231" s="391" t="s">
        <v>848</v>
      </c>
      <c r="I231" s="391" t="s">
        <v>848</v>
      </c>
      <c r="J231" s="391" t="s">
        <v>848</v>
      </c>
      <c r="K231" s="38" t="s">
        <v>848</v>
      </c>
      <c r="L231" s="391" t="s">
        <v>848</v>
      </c>
      <c r="M231" s="391" t="s">
        <v>848</v>
      </c>
      <c r="N231" s="391" t="s">
        <v>848</v>
      </c>
      <c r="O231" s="391" t="s">
        <v>848</v>
      </c>
      <c r="P231" s="391" t="s">
        <v>848</v>
      </c>
      <c r="Q231" s="391" t="s">
        <v>848</v>
      </c>
      <c r="R231" s="38" t="s">
        <v>848</v>
      </c>
      <c r="S231" s="391" t="s">
        <v>848</v>
      </c>
      <c r="T231" s="391" t="s">
        <v>848</v>
      </c>
      <c r="U231" s="391" t="s">
        <v>848</v>
      </c>
      <c r="V231" s="391" t="s">
        <v>848</v>
      </c>
      <c r="W231" s="391" t="s">
        <v>848</v>
      </c>
      <c r="X231" s="391" t="s">
        <v>848</v>
      </c>
      <c r="Y231" s="392" t="s">
        <v>848</v>
      </c>
      <c r="Z231" s="391" t="s">
        <v>848</v>
      </c>
      <c r="AA231" s="391" t="s">
        <v>848</v>
      </c>
      <c r="AB231" s="391" t="s">
        <v>848</v>
      </c>
      <c r="AC231" s="391" t="s">
        <v>848</v>
      </c>
      <c r="AD231" s="391" t="s">
        <v>848</v>
      </c>
      <c r="AE231" s="391" t="s">
        <v>848</v>
      </c>
      <c r="AF231" s="38" t="s">
        <v>848</v>
      </c>
      <c r="AG231" s="391" t="s">
        <v>848</v>
      </c>
      <c r="AH231" s="391"/>
      <c r="AI231" s="391" t="s">
        <v>848</v>
      </c>
      <c r="AJ231" s="391" t="s">
        <v>848</v>
      </c>
      <c r="AK231" s="391" t="s">
        <v>848</v>
      </c>
      <c r="AL231" s="391" t="s">
        <v>848</v>
      </c>
      <c r="AM231" s="391" t="s">
        <v>848</v>
      </c>
      <c r="AN231" s="391" t="s">
        <v>848</v>
      </c>
      <c r="AO231" s="391"/>
      <c r="AP231" s="319"/>
      <c r="AQ231" s="319"/>
      <c r="AR231" s="319"/>
    </row>
    <row r="232" spans="1:44" ht="15.75" customHeight="1">
      <c r="A232" s="319" t="s">
        <v>848</v>
      </c>
      <c r="B232" s="319" t="s">
        <v>848</v>
      </c>
      <c r="C232" s="319" t="s">
        <v>848</v>
      </c>
      <c r="D232" s="38" t="s">
        <v>848</v>
      </c>
      <c r="E232" s="391" t="s">
        <v>848</v>
      </c>
      <c r="F232" s="391" t="s">
        <v>848</v>
      </c>
      <c r="G232" s="391" t="s">
        <v>848</v>
      </c>
      <c r="H232" s="391" t="s">
        <v>848</v>
      </c>
      <c r="I232" s="391" t="s">
        <v>848</v>
      </c>
      <c r="J232" s="391" t="s">
        <v>848</v>
      </c>
      <c r="K232" s="38" t="s">
        <v>848</v>
      </c>
      <c r="L232" s="391" t="s">
        <v>848</v>
      </c>
      <c r="M232" s="391" t="s">
        <v>848</v>
      </c>
      <c r="N232" s="391" t="s">
        <v>848</v>
      </c>
      <c r="O232" s="391" t="s">
        <v>848</v>
      </c>
      <c r="P232" s="391" t="s">
        <v>848</v>
      </c>
      <c r="Q232" s="391" t="s">
        <v>848</v>
      </c>
      <c r="R232" s="38" t="s">
        <v>848</v>
      </c>
      <c r="S232" s="391" t="s">
        <v>848</v>
      </c>
      <c r="T232" s="391" t="s">
        <v>848</v>
      </c>
      <c r="U232" s="391" t="s">
        <v>848</v>
      </c>
      <c r="V232" s="391" t="s">
        <v>848</v>
      </c>
      <c r="W232" s="391" t="s">
        <v>848</v>
      </c>
      <c r="X232" s="391" t="s">
        <v>848</v>
      </c>
      <c r="Y232" s="392" t="s">
        <v>848</v>
      </c>
      <c r="Z232" s="391" t="s">
        <v>848</v>
      </c>
      <c r="AA232" s="391" t="s">
        <v>848</v>
      </c>
      <c r="AB232" s="391" t="s">
        <v>848</v>
      </c>
      <c r="AC232" s="391" t="s">
        <v>848</v>
      </c>
      <c r="AD232" s="391" t="s">
        <v>848</v>
      </c>
      <c r="AE232" s="391" t="s">
        <v>848</v>
      </c>
      <c r="AF232" s="38" t="s">
        <v>848</v>
      </c>
      <c r="AG232" s="391" t="s">
        <v>848</v>
      </c>
      <c r="AH232" s="391"/>
      <c r="AI232" s="391" t="s">
        <v>848</v>
      </c>
      <c r="AJ232" s="391" t="s">
        <v>848</v>
      </c>
      <c r="AK232" s="391" t="s">
        <v>848</v>
      </c>
      <c r="AL232" s="391" t="s">
        <v>848</v>
      </c>
      <c r="AM232" s="391" t="s">
        <v>848</v>
      </c>
      <c r="AN232" s="391" t="s">
        <v>848</v>
      </c>
      <c r="AO232" s="391"/>
      <c r="AP232" s="319"/>
      <c r="AQ232" s="319"/>
      <c r="AR232" s="319"/>
    </row>
    <row r="233" spans="1:44" ht="15.75" customHeight="1">
      <c r="A233" s="319" t="s">
        <v>848</v>
      </c>
      <c r="B233" s="319" t="s">
        <v>848</v>
      </c>
      <c r="C233" s="319" t="s">
        <v>848</v>
      </c>
      <c r="D233" s="38" t="s">
        <v>848</v>
      </c>
      <c r="E233" s="391" t="s">
        <v>848</v>
      </c>
      <c r="F233" s="391" t="s">
        <v>848</v>
      </c>
      <c r="G233" s="391" t="s">
        <v>848</v>
      </c>
      <c r="H233" s="391" t="s">
        <v>848</v>
      </c>
      <c r="I233" s="391" t="s">
        <v>848</v>
      </c>
      <c r="J233" s="391" t="s">
        <v>848</v>
      </c>
      <c r="K233" s="38" t="s">
        <v>848</v>
      </c>
      <c r="L233" s="391" t="s">
        <v>848</v>
      </c>
      <c r="M233" s="391" t="s">
        <v>848</v>
      </c>
      <c r="N233" s="391" t="s">
        <v>848</v>
      </c>
      <c r="O233" s="391" t="s">
        <v>848</v>
      </c>
      <c r="P233" s="391" t="s">
        <v>848</v>
      </c>
      <c r="Q233" s="391" t="s">
        <v>848</v>
      </c>
      <c r="R233" s="38" t="s">
        <v>848</v>
      </c>
      <c r="S233" s="391" t="s">
        <v>848</v>
      </c>
      <c r="T233" s="391" t="s">
        <v>848</v>
      </c>
      <c r="U233" s="391" t="s">
        <v>848</v>
      </c>
      <c r="V233" s="391" t="s">
        <v>848</v>
      </c>
      <c r="W233" s="391" t="s">
        <v>848</v>
      </c>
      <c r="X233" s="391" t="s">
        <v>848</v>
      </c>
      <c r="Y233" s="392" t="s">
        <v>848</v>
      </c>
      <c r="Z233" s="391" t="s">
        <v>848</v>
      </c>
      <c r="AA233" s="391" t="s">
        <v>848</v>
      </c>
      <c r="AB233" s="391" t="s">
        <v>848</v>
      </c>
      <c r="AC233" s="391" t="s">
        <v>848</v>
      </c>
      <c r="AD233" s="391" t="s">
        <v>848</v>
      </c>
      <c r="AE233" s="391" t="s">
        <v>848</v>
      </c>
      <c r="AF233" s="38" t="s">
        <v>848</v>
      </c>
      <c r="AG233" s="391" t="s">
        <v>848</v>
      </c>
      <c r="AH233" s="391"/>
      <c r="AI233" s="391" t="s">
        <v>848</v>
      </c>
      <c r="AJ233" s="391" t="s">
        <v>848</v>
      </c>
      <c r="AK233" s="391" t="s">
        <v>848</v>
      </c>
      <c r="AL233" s="391" t="s">
        <v>848</v>
      </c>
      <c r="AM233" s="391" t="s">
        <v>848</v>
      </c>
      <c r="AN233" s="391" t="s">
        <v>848</v>
      </c>
      <c r="AO233" s="391"/>
      <c r="AP233" s="319"/>
      <c r="AQ233" s="319"/>
      <c r="AR233" s="319"/>
    </row>
    <row r="234" spans="1:44" ht="15.75" customHeight="1">
      <c r="A234" s="319" t="s">
        <v>848</v>
      </c>
      <c r="B234" s="319" t="s">
        <v>848</v>
      </c>
      <c r="C234" s="319" t="s">
        <v>848</v>
      </c>
      <c r="D234" s="38" t="s">
        <v>848</v>
      </c>
      <c r="E234" s="391" t="s">
        <v>848</v>
      </c>
      <c r="F234" s="391" t="s">
        <v>848</v>
      </c>
      <c r="G234" s="391" t="s">
        <v>848</v>
      </c>
      <c r="H234" s="391" t="s">
        <v>848</v>
      </c>
      <c r="I234" s="391" t="s">
        <v>848</v>
      </c>
      <c r="J234" s="391" t="s">
        <v>848</v>
      </c>
      <c r="K234" s="38" t="s">
        <v>848</v>
      </c>
      <c r="L234" s="391" t="s">
        <v>848</v>
      </c>
      <c r="M234" s="391" t="s">
        <v>848</v>
      </c>
      <c r="N234" s="391" t="s">
        <v>848</v>
      </c>
      <c r="O234" s="391" t="s">
        <v>848</v>
      </c>
      <c r="P234" s="391" t="s">
        <v>848</v>
      </c>
      <c r="Q234" s="391" t="s">
        <v>848</v>
      </c>
      <c r="R234" s="38" t="s">
        <v>848</v>
      </c>
      <c r="S234" s="391" t="s">
        <v>848</v>
      </c>
      <c r="T234" s="391" t="s">
        <v>848</v>
      </c>
      <c r="U234" s="391" t="s">
        <v>848</v>
      </c>
      <c r="V234" s="391" t="s">
        <v>848</v>
      </c>
      <c r="W234" s="391" t="s">
        <v>848</v>
      </c>
      <c r="X234" s="391" t="s">
        <v>848</v>
      </c>
      <c r="Y234" s="392" t="s">
        <v>848</v>
      </c>
      <c r="Z234" s="391" t="s">
        <v>848</v>
      </c>
      <c r="AA234" s="391" t="s">
        <v>848</v>
      </c>
      <c r="AB234" s="391" t="s">
        <v>848</v>
      </c>
      <c r="AC234" s="391" t="s">
        <v>848</v>
      </c>
      <c r="AD234" s="391" t="s">
        <v>848</v>
      </c>
      <c r="AE234" s="391" t="s">
        <v>848</v>
      </c>
      <c r="AF234" s="38" t="s">
        <v>848</v>
      </c>
      <c r="AG234" s="391" t="s">
        <v>848</v>
      </c>
      <c r="AH234" s="391"/>
      <c r="AI234" s="391" t="s">
        <v>848</v>
      </c>
      <c r="AJ234" s="391" t="s">
        <v>848</v>
      </c>
      <c r="AK234" s="391" t="s">
        <v>848</v>
      </c>
      <c r="AL234" s="391" t="s">
        <v>848</v>
      </c>
      <c r="AM234" s="391" t="s">
        <v>848</v>
      </c>
      <c r="AN234" s="391" t="s">
        <v>848</v>
      </c>
      <c r="AO234" s="391"/>
      <c r="AP234" s="319"/>
      <c r="AQ234" s="319"/>
      <c r="AR234" s="319"/>
    </row>
    <row r="235" spans="1:44" ht="15.75" customHeight="1">
      <c r="A235" s="319" t="s">
        <v>848</v>
      </c>
      <c r="B235" s="319" t="s">
        <v>848</v>
      </c>
      <c r="C235" s="319" t="s">
        <v>848</v>
      </c>
      <c r="D235" s="38" t="s">
        <v>848</v>
      </c>
      <c r="E235" s="391" t="s">
        <v>848</v>
      </c>
      <c r="F235" s="391" t="s">
        <v>848</v>
      </c>
      <c r="G235" s="391" t="s">
        <v>848</v>
      </c>
      <c r="H235" s="391" t="s">
        <v>848</v>
      </c>
      <c r="I235" s="391" t="s">
        <v>848</v>
      </c>
      <c r="J235" s="391" t="s">
        <v>848</v>
      </c>
      <c r="K235" s="38" t="s">
        <v>848</v>
      </c>
      <c r="L235" s="391" t="s">
        <v>848</v>
      </c>
      <c r="M235" s="391" t="s">
        <v>848</v>
      </c>
      <c r="N235" s="391" t="s">
        <v>848</v>
      </c>
      <c r="O235" s="391" t="s">
        <v>848</v>
      </c>
      <c r="P235" s="391" t="s">
        <v>848</v>
      </c>
      <c r="Q235" s="391" t="s">
        <v>848</v>
      </c>
      <c r="R235" s="38" t="s">
        <v>848</v>
      </c>
      <c r="S235" s="391" t="s">
        <v>848</v>
      </c>
      <c r="T235" s="391" t="s">
        <v>848</v>
      </c>
      <c r="U235" s="391" t="s">
        <v>848</v>
      </c>
      <c r="V235" s="391" t="s">
        <v>848</v>
      </c>
      <c r="W235" s="391" t="s">
        <v>848</v>
      </c>
      <c r="X235" s="391" t="s">
        <v>848</v>
      </c>
      <c r="Y235" s="392" t="s">
        <v>848</v>
      </c>
      <c r="Z235" s="391" t="s">
        <v>848</v>
      </c>
      <c r="AA235" s="391" t="s">
        <v>848</v>
      </c>
      <c r="AB235" s="391" t="s">
        <v>848</v>
      </c>
      <c r="AC235" s="391" t="s">
        <v>848</v>
      </c>
      <c r="AD235" s="391" t="s">
        <v>848</v>
      </c>
      <c r="AE235" s="391" t="s">
        <v>848</v>
      </c>
      <c r="AF235" s="38" t="s">
        <v>848</v>
      </c>
      <c r="AG235" s="391" t="s">
        <v>848</v>
      </c>
      <c r="AH235" s="391"/>
      <c r="AI235" s="391" t="s">
        <v>848</v>
      </c>
      <c r="AJ235" s="391" t="s">
        <v>848</v>
      </c>
      <c r="AK235" s="391" t="s">
        <v>848</v>
      </c>
      <c r="AL235" s="391" t="s">
        <v>848</v>
      </c>
      <c r="AM235" s="391" t="s">
        <v>848</v>
      </c>
      <c r="AN235" s="391" t="s">
        <v>848</v>
      </c>
      <c r="AO235" s="391"/>
      <c r="AP235" s="319"/>
      <c r="AQ235" s="319"/>
      <c r="AR235" s="319"/>
    </row>
    <row r="236" spans="1:44" ht="15.75" customHeight="1">
      <c r="A236" s="319" t="s">
        <v>848</v>
      </c>
      <c r="B236" s="319" t="s">
        <v>848</v>
      </c>
      <c r="C236" s="319" t="s">
        <v>848</v>
      </c>
      <c r="D236" s="38" t="s">
        <v>848</v>
      </c>
      <c r="E236" s="391" t="s">
        <v>848</v>
      </c>
      <c r="F236" s="391" t="s">
        <v>848</v>
      </c>
      <c r="G236" s="391" t="s">
        <v>848</v>
      </c>
      <c r="H236" s="391" t="s">
        <v>848</v>
      </c>
      <c r="I236" s="391" t="s">
        <v>848</v>
      </c>
      <c r="J236" s="391" t="s">
        <v>848</v>
      </c>
      <c r="K236" s="38" t="s">
        <v>848</v>
      </c>
      <c r="L236" s="391" t="s">
        <v>848</v>
      </c>
      <c r="M236" s="391" t="s">
        <v>848</v>
      </c>
      <c r="N236" s="391" t="s">
        <v>848</v>
      </c>
      <c r="O236" s="391" t="s">
        <v>848</v>
      </c>
      <c r="P236" s="391" t="s">
        <v>848</v>
      </c>
      <c r="Q236" s="391" t="s">
        <v>848</v>
      </c>
      <c r="R236" s="38" t="s">
        <v>848</v>
      </c>
      <c r="S236" s="391" t="s">
        <v>848</v>
      </c>
      <c r="T236" s="391" t="s">
        <v>848</v>
      </c>
      <c r="U236" s="391" t="s">
        <v>848</v>
      </c>
      <c r="V236" s="391" t="s">
        <v>848</v>
      </c>
      <c r="W236" s="391" t="s">
        <v>848</v>
      </c>
      <c r="X236" s="391" t="s">
        <v>848</v>
      </c>
      <c r="Y236" s="392" t="s">
        <v>848</v>
      </c>
      <c r="Z236" s="391" t="s">
        <v>848</v>
      </c>
      <c r="AA236" s="391" t="s">
        <v>848</v>
      </c>
      <c r="AB236" s="391" t="s">
        <v>848</v>
      </c>
      <c r="AC236" s="391" t="s">
        <v>848</v>
      </c>
      <c r="AD236" s="391" t="s">
        <v>848</v>
      </c>
      <c r="AE236" s="391" t="s">
        <v>848</v>
      </c>
      <c r="AF236" s="38" t="s">
        <v>848</v>
      </c>
      <c r="AG236" s="391" t="s">
        <v>848</v>
      </c>
      <c r="AH236" s="391"/>
      <c r="AI236" s="391" t="s">
        <v>848</v>
      </c>
      <c r="AJ236" s="391" t="s">
        <v>848</v>
      </c>
      <c r="AK236" s="391" t="s">
        <v>848</v>
      </c>
      <c r="AL236" s="391" t="s">
        <v>848</v>
      </c>
      <c r="AM236" s="391" t="s">
        <v>848</v>
      </c>
      <c r="AN236" s="391" t="s">
        <v>848</v>
      </c>
      <c r="AO236" s="391"/>
      <c r="AP236" s="319"/>
      <c r="AQ236" s="319"/>
      <c r="AR236" s="319"/>
    </row>
    <row r="237" spans="1:44" ht="15.75" customHeight="1">
      <c r="A237" s="319" t="s">
        <v>848</v>
      </c>
      <c r="B237" s="319" t="s">
        <v>848</v>
      </c>
      <c r="C237" s="319" t="s">
        <v>848</v>
      </c>
      <c r="D237" s="38" t="s">
        <v>848</v>
      </c>
      <c r="E237" s="391" t="s">
        <v>848</v>
      </c>
      <c r="F237" s="391" t="s">
        <v>848</v>
      </c>
      <c r="G237" s="391" t="s">
        <v>848</v>
      </c>
      <c r="H237" s="391" t="s">
        <v>848</v>
      </c>
      <c r="I237" s="391" t="s">
        <v>848</v>
      </c>
      <c r="J237" s="391" t="s">
        <v>848</v>
      </c>
      <c r="K237" s="38" t="s">
        <v>848</v>
      </c>
      <c r="L237" s="391" t="s">
        <v>848</v>
      </c>
      <c r="M237" s="391" t="s">
        <v>848</v>
      </c>
      <c r="N237" s="391" t="s">
        <v>848</v>
      </c>
      <c r="O237" s="391" t="s">
        <v>848</v>
      </c>
      <c r="P237" s="391" t="s">
        <v>848</v>
      </c>
      <c r="Q237" s="391" t="s">
        <v>848</v>
      </c>
      <c r="R237" s="38" t="s">
        <v>848</v>
      </c>
      <c r="S237" s="391" t="s">
        <v>848</v>
      </c>
      <c r="T237" s="391" t="s">
        <v>848</v>
      </c>
      <c r="U237" s="391" t="s">
        <v>848</v>
      </c>
      <c r="V237" s="391" t="s">
        <v>848</v>
      </c>
      <c r="W237" s="391" t="s">
        <v>848</v>
      </c>
      <c r="X237" s="391" t="s">
        <v>848</v>
      </c>
      <c r="Y237" s="392" t="s">
        <v>848</v>
      </c>
      <c r="Z237" s="391" t="s">
        <v>848</v>
      </c>
      <c r="AA237" s="391" t="s">
        <v>848</v>
      </c>
      <c r="AB237" s="391" t="s">
        <v>848</v>
      </c>
      <c r="AC237" s="391" t="s">
        <v>848</v>
      </c>
      <c r="AD237" s="391" t="s">
        <v>848</v>
      </c>
      <c r="AE237" s="391" t="s">
        <v>848</v>
      </c>
      <c r="AF237" s="38" t="s">
        <v>848</v>
      </c>
      <c r="AG237" s="391" t="s">
        <v>848</v>
      </c>
      <c r="AH237" s="391"/>
      <c r="AI237" s="391" t="s">
        <v>848</v>
      </c>
      <c r="AJ237" s="391" t="s">
        <v>848</v>
      </c>
      <c r="AK237" s="391" t="s">
        <v>848</v>
      </c>
      <c r="AL237" s="391" t="s">
        <v>848</v>
      </c>
      <c r="AM237" s="391" t="s">
        <v>848</v>
      </c>
      <c r="AN237" s="391" t="s">
        <v>848</v>
      </c>
      <c r="AO237" s="391"/>
      <c r="AP237" s="319"/>
      <c r="AQ237" s="319"/>
      <c r="AR237" s="319"/>
    </row>
    <row r="238" spans="1:44" ht="15.75" customHeight="1">
      <c r="A238" s="319" t="s">
        <v>848</v>
      </c>
      <c r="B238" s="319" t="s">
        <v>848</v>
      </c>
      <c r="C238" s="319" t="s">
        <v>848</v>
      </c>
      <c r="D238" s="38" t="s">
        <v>848</v>
      </c>
      <c r="E238" s="391" t="s">
        <v>848</v>
      </c>
      <c r="F238" s="391" t="s">
        <v>848</v>
      </c>
      <c r="G238" s="391" t="s">
        <v>848</v>
      </c>
      <c r="H238" s="391" t="s">
        <v>848</v>
      </c>
      <c r="I238" s="391" t="s">
        <v>848</v>
      </c>
      <c r="J238" s="391" t="s">
        <v>848</v>
      </c>
      <c r="K238" s="38" t="s">
        <v>848</v>
      </c>
      <c r="L238" s="391" t="s">
        <v>848</v>
      </c>
      <c r="M238" s="391" t="s">
        <v>848</v>
      </c>
      <c r="N238" s="391" t="s">
        <v>848</v>
      </c>
      <c r="O238" s="391" t="s">
        <v>848</v>
      </c>
      <c r="P238" s="391" t="s">
        <v>848</v>
      </c>
      <c r="Q238" s="391" t="s">
        <v>848</v>
      </c>
      <c r="R238" s="38" t="s">
        <v>848</v>
      </c>
      <c r="S238" s="391" t="s">
        <v>848</v>
      </c>
      <c r="T238" s="391" t="s">
        <v>848</v>
      </c>
      <c r="U238" s="391" t="s">
        <v>848</v>
      </c>
      <c r="V238" s="391" t="s">
        <v>848</v>
      </c>
      <c r="W238" s="391" t="s">
        <v>848</v>
      </c>
      <c r="X238" s="391" t="s">
        <v>848</v>
      </c>
      <c r="Y238" s="392" t="s">
        <v>848</v>
      </c>
      <c r="Z238" s="391" t="s">
        <v>848</v>
      </c>
      <c r="AA238" s="391" t="s">
        <v>848</v>
      </c>
      <c r="AB238" s="391" t="s">
        <v>848</v>
      </c>
      <c r="AC238" s="391" t="s">
        <v>848</v>
      </c>
      <c r="AD238" s="391" t="s">
        <v>848</v>
      </c>
      <c r="AE238" s="391" t="s">
        <v>848</v>
      </c>
      <c r="AF238" s="38" t="s">
        <v>848</v>
      </c>
      <c r="AG238" s="391" t="s">
        <v>848</v>
      </c>
      <c r="AH238" s="391"/>
      <c r="AI238" s="391" t="s">
        <v>848</v>
      </c>
      <c r="AJ238" s="391" t="s">
        <v>848</v>
      </c>
      <c r="AK238" s="391" t="s">
        <v>848</v>
      </c>
      <c r="AL238" s="391" t="s">
        <v>848</v>
      </c>
      <c r="AM238" s="391" t="s">
        <v>848</v>
      </c>
      <c r="AN238" s="391" t="s">
        <v>848</v>
      </c>
      <c r="AO238" s="391"/>
      <c r="AP238" s="319"/>
      <c r="AQ238" s="319"/>
      <c r="AR238" s="319"/>
    </row>
    <row r="239" spans="1:44" ht="15.75" customHeight="1">
      <c r="A239" s="319" t="s">
        <v>848</v>
      </c>
      <c r="B239" s="319" t="s">
        <v>848</v>
      </c>
      <c r="C239" s="319" t="s">
        <v>848</v>
      </c>
      <c r="D239" s="38" t="s">
        <v>848</v>
      </c>
      <c r="E239" s="391" t="s">
        <v>848</v>
      </c>
      <c r="F239" s="391" t="s">
        <v>848</v>
      </c>
      <c r="G239" s="391" t="s">
        <v>848</v>
      </c>
      <c r="H239" s="391" t="s">
        <v>848</v>
      </c>
      <c r="I239" s="391" t="s">
        <v>848</v>
      </c>
      <c r="J239" s="391" t="s">
        <v>848</v>
      </c>
      <c r="K239" s="38" t="s">
        <v>848</v>
      </c>
      <c r="L239" s="391" t="s">
        <v>848</v>
      </c>
      <c r="M239" s="391" t="s">
        <v>848</v>
      </c>
      <c r="N239" s="391" t="s">
        <v>848</v>
      </c>
      <c r="O239" s="391" t="s">
        <v>848</v>
      </c>
      <c r="P239" s="391" t="s">
        <v>848</v>
      </c>
      <c r="Q239" s="391" t="s">
        <v>848</v>
      </c>
      <c r="R239" s="38" t="s">
        <v>848</v>
      </c>
      <c r="S239" s="391" t="s">
        <v>848</v>
      </c>
      <c r="T239" s="391" t="s">
        <v>848</v>
      </c>
      <c r="U239" s="391" t="s">
        <v>848</v>
      </c>
      <c r="V239" s="391" t="s">
        <v>848</v>
      </c>
      <c r="W239" s="391" t="s">
        <v>848</v>
      </c>
      <c r="X239" s="391" t="s">
        <v>848</v>
      </c>
      <c r="Y239" s="392" t="s">
        <v>848</v>
      </c>
      <c r="Z239" s="391" t="s">
        <v>848</v>
      </c>
      <c r="AA239" s="391" t="s">
        <v>848</v>
      </c>
      <c r="AB239" s="391" t="s">
        <v>848</v>
      </c>
      <c r="AC239" s="391" t="s">
        <v>848</v>
      </c>
      <c r="AD239" s="391" t="s">
        <v>848</v>
      </c>
      <c r="AE239" s="391" t="s">
        <v>848</v>
      </c>
      <c r="AF239" s="38" t="s">
        <v>848</v>
      </c>
      <c r="AG239" s="391" t="s">
        <v>848</v>
      </c>
      <c r="AH239" s="391"/>
      <c r="AI239" s="391" t="s">
        <v>848</v>
      </c>
      <c r="AJ239" s="391" t="s">
        <v>848</v>
      </c>
      <c r="AK239" s="391" t="s">
        <v>848</v>
      </c>
      <c r="AL239" s="391" t="s">
        <v>848</v>
      </c>
      <c r="AM239" s="391" t="s">
        <v>848</v>
      </c>
      <c r="AN239" s="391" t="s">
        <v>848</v>
      </c>
      <c r="AO239" s="391"/>
      <c r="AP239" s="319"/>
      <c r="AQ239" s="319"/>
      <c r="AR239" s="319"/>
    </row>
    <row r="240" spans="1:44" ht="15.75" customHeight="1">
      <c r="A240" s="319" t="s">
        <v>848</v>
      </c>
      <c r="B240" s="319" t="s">
        <v>848</v>
      </c>
      <c r="C240" s="319" t="s">
        <v>848</v>
      </c>
      <c r="D240" s="38" t="s">
        <v>848</v>
      </c>
      <c r="E240" s="391" t="s">
        <v>848</v>
      </c>
      <c r="F240" s="391" t="s">
        <v>848</v>
      </c>
      <c r="G240" s="391" t="s">
        <v>848</v>
      </c>
      <c r="H240" s="391" t="s">
        <v>848</v>
      </c>
      <c r="I240" s="391" t="s">
        <v>848</v>
      </c>
      <c r="J240" s="391" t="s">
        <v>848</v>
      </c>
      <c r="K240" s="38" t="s">
        <v>848</v>
      </c>
      <c r="L240" s="391" t="s">
        <v>848</v>
      </c>
      <c r="M240" s="391" t="s">
        <v>848</v>
      </c>
      <c r="N240" s="391" t="s">
        <v>848</v>
      </c>
      <c r="O240" s="391" t="s">
        <v>848</v>
      </c>
      <c r="P240" s="391" t="s">
        <v>848</v>
      </c>
      <c r="Q240" s="391" t="s">
        <v>848</v>
      </c>
      <c r="R240" s="38" t="s">
        <v>848</v>
      </c>
      <c r="S240" s="391" t="s">
        <v>848</v>
      </c>
      <c r="T240" s="391" t="s">
        <v>848</v>
      </c>
      <c r="U240" s="391" t="s">
        <v>848</v>
      </c>
      <c r="V240" s="391" t="s">
        <v>848</v>
      </c>
      <c r="W240" s="391" t="s">
        <v>848</v>
      </c>
      <c r="X240" s="391" t="s">
        <v>848</v>
      </c>
      <c r="Y240" s="392" t="s">
        <v>848</v>
      </c>
      <c r="Z240" s="391" t="s">
        <v>848</v>
      </c>
      <c r="AA240" s="391" t="s">
        <v>848</v>
      </c>
      <c r="AB240" s="391" t="s">
        <v>848</v>
      </c>
      <c r="AC240" s="391" t="s">
        <v>848</v>
      </c>
      <c r="AD240" s="391" t="s">
        <v>848</v>
      </c>
      <c r="AE240" s="391" t="s">
        <v>848</v>
      </c>
      <c r="AF240" s="38" t="s">
        <v>848</v>
      </c>
      <c r="AG240" s="391" t="s">
        <v>848</v>
      </c>
      <c r="AH240" s="391"/>
      <c r="AI240" s="391" t="s">
        <v>848</v>
      </c>
      <c r="AJ240" s="391" t="s">
        <v>848</v>
      </c>
      <c r="AK240" s="391" t="s">
        <v>848</v>
      </c>
      <c r="AL240" s="391" t="s">
        <v>848</v>
      </c>
      <c r="AM240" s="391" t="s">
        <v>848</v>
      </c>
      <c r="AN240" s="391" t="s">
        <v>848</v>
      </c>
      <c r="AO240" s="391"/>
      <c r="AP240" s="319"/>
      <c r="AQ240" s="319"/>
      <c r="AR240" s="319"/>
    </row>
    <row r="241" spans="1:44" ht="15.75" customHeight="1">
      <c r="A241" s="319" t="s">
        <v>848</v>
      </c>
      <c r="B241" s="319" t="s">
        <v>848</v>
      </c>
      <c r="C241" s="319" t="s">
        <v>848</v>
      </c>
      <c r="D241" s="38" t="s">
        <v>848</v>
      </c>
      <c r="E241" s="391" t="s">
        <v>848</v>
      </c>
      <c r="F241" s="391" t="s">
        <v>848</v>
      </c>
      <c r="G241" s="391" t="s">
        <v>848</v>
      </c>
      <c r="H241" s="391" t="s">
        <v>848</v>
      </c>
      <c r="I241" s="391" t="s">
        <v>848</v>
      </c>
      <c r="J241" s="391" t="s">
        <v>848</v>
      </c>
      <c r="K241" s="38" t="s">
        <v>848</v>
      </c>
      <c r="L241" s="391" t="s">
        <v>848</v>
      </c>
      <c r="M241" s="391" t="s">
        <v>848</v>
      </c>
      <c r="N241" s="391" t="s">
        <v>848</v>
      </c>
      <c r="O241" s="391" t="s">
        <v>848</v>
      </c>
      <c r="P241" s="391" t="s">
        <v>848</v>
      </c>
      <c r="Q241" s="391" t="s">
        <v>848</v>
      </c>
      <c r="R241" s="38" t="s">
        <v>848</v>
      </c>
      <c r="S241" s="391" t="s">
        <v>848</v>
      </c>
      <c r="T241" s="391" t="s">
        <v>848</v>
      </c>
      <c r="U241" s="391" t="s">
        <v>848</v>
      </c>
      <c r="V241" s="391" t="s">
        <v>848</v>
      </c>
      <c r="W241" s="391" t="s">
        <v>848</v>
      </c>
      <c r="X241" s="391" t="s">
        <v>848</v>
      </c>
      <c r="Y241" s="392" t="s">
        <v>848</v>
      </c>
      <c r="Z241" s="391" t="s">
        <v>848</v>
      </c>
      <c r="AA241" s="391" t="s">
        <v>848</v>
      </c>
      <c r="AB241" s="391" t="s">
        <v>848</v>
      </c>
      <c r="AC241" s="391" t="s">
        <v>848</v>
      </c>
      <c r="AD241" s="391" t="s">
        <v>848</v>
      </c>
      <c r="AE241" s="391" t="s">
        <v>848</v>
      </c>
      <c r="AF241" s="38" t="s">
        <v>848</v>
      </c>
      <c r="AG241" s="391" t="s">
        <v>848</v>
      </c>
      <c r="AH241" s="391"/>
      <c r="AI241" s="391" t="s">
        <v>848</v>
      </c>
      <c r="AJ241" s="391" t="s">
        <v>848</v>
      </c>
      <c r="AK241" s="391" t="s">
        <v>848</v>
      </c>
      <c r="AL241" s="391" t="s">
        <v>848</v>
      </c>
      <c r="AM241" s="391" t="s">
        <v>848</v>
      </c>
      <c r="AN241" s="391" t="s">
        <v>848</v>
      </c>
      <c r="AO241" s="391"/>
      <c r="AP241" s="319"/>
      <c r="AQ241" s="319"/>
      <c r="AR241" s="319"/>
    </row>
    <row r="242" spans="1:44" ht="15.75" customHeight="1">
      <c r="A242" s="319" t="s">
        <v>848</v>
      </c>
      <c r="B242" s="319" t="s">
        <v>848</v>
      </c>
      <c r="C242" s="319" t="s">
        <v>848</v>
      </c>
      <c r="D242" s="38" t="s">
        <v>848</v>
      </c>
      <c r="E242" s="391" t="s">
        <v>848</v>
      </c>
      <c r="F242" s="391" t="s">
        <v>848</v>
      </c>
      <c r="G242" s="391" t="s">
        <v>848</v>
      </c>
      <c r="H242" s="391" t="s">
        <v>848</v>
      </c>
      <c r="I242" s="391" t="s">
        <v>848</v>
      </c>
      <c r="J242" s="391" t="s">
        <v>848</v>
      </c>
      <c r="K242" s="38" t="s">
        <v>848</v>
      </c>
      <c r="L242" s="391" t="s">
        <v>848</v>
      </c>
      <c r="M242" s="391" t="s">
        <v>848</v>
      </c>
      <c r="N242" s="391" t="s">
        <v>848</v>
      </c>
      <c r="O242" s="391" t="s">
        <v>848</v>
      </c>
      <c r="P242" s="391" t="s">
        <v>848</v>
      </c>
      <c r="Q242" s="391" t="s">
        <v>848</v>
      </c>
      <c r="R242" s="38" t="s">
        <v>848</v>
      </c>
      <c r="S242" s="391" t="s">
        <v>848</v>
      </c>
      <c r="T242" s="391" t="s">
        <v>848</v>
      </c>
      <c r="U242" s="391" t="s">
        <v>848</v>
      </c>
      <c r="V242" s="391" t="s">
        <v>848</v>
      </c>
      <c r="W242" s="391" t="s">
        <v>848</v>
      </c>
      <c r="X242" s="391" t="s">
        <v>848</v>
      </c>
      <c r="Y242" s="392" t="s">
        <v>848</v>
      </c>
      <c r="Z242" s="391" t="s">
        <v>848</v>
      </c>
      <c r="AA242" s="391" t="s">
        <v>848</v>
      </c>
      <c r="AB242" s="391" t="s">
        <v>848</v>
      </c>
      <c r="AC242" s="391" t="s">
        <v>848</v>
      </c>
      <c r="AD242" s="391" t="s">
        <v>848</v>
      </c>
      <c r="AE242" s="391" t="s">
        <v>848</v>
      </c>
      <c r="AF242" s="38" t="s">
        <v>848</v>
      </c>
      <c r="AG242" s="391" t="s">
        <v>848</v>
      </c>
      <c r="AH242" s="391"/>
      <c r="AI242" s="391" t="s">
        <v>848</v>
      </c>
      <c r="AJ242" s="391" t="s">
        <v>848</v>
      </c>
      <c r="AK242" s="391" t="s">
        <v>848</v>
      </c>
      <c r="AL242" s="391" t="s">
        <v>848</v>
      </c>
      <c r="AM242" s="391" t="s">
        <v>848</v>
      </c>
      <c r="AN242" s="391" t="s">
        <v>848</v>
      </c>
      <c r="AO242" s="391"/>
      <c r="AP242" s="319"/>
      <c r="AQ242" s="319"/>
      <c r="AR242" s="319"/>
    </row>
    <row r="243" spans="1:44" ht="15.75" customHeight="1">
      <c r="A243" s="319" t="s">
        <v>848</v>
      </c>
      <c r="B243" s="319" t="s">
        <v>848</v>
      </c>
      <c r="C243" s="319" t="s">
        <v>848</v>
      </c>
      <c r="D243" s="38" t="s">
        <v>848</v>
      </c>
      <c r="E243" s="391" t="s">
        <v>848</v>
      </c>
      <c r="F243" s="391" t="s">
        <v>848</v>
      </c>
      <c r="G243" s="391" t="s">
        <v>848</v>
      </c>
      <c r="H243" s="391" t="s">
        <v>848</v>
      </c>
      <c r="I243" s="391" t="s">
        <v>848</v>
      </c>
      <c r="J243" s="391" t="s">
        <v>848</v>
      </c>
      <c r="K243" s="38" t="s">
        <v>848</v>
      </c>
      <c r="L243" s="391" t="s">
        <v>848</v>
      </c>
      <c r="M243" s="391" t="s">
        <v>848</v>
      </c>
      <c r="N243" s="391" t="s">
        <v>848</v>
      </c>
      <c r="O243" s="391" t="s">
        <v>848</v>
      </c>
      <c r="P243" s="391" t="s">
        <v>848</v>
      </c>
      <c r="Q243" s="391" t="s">
        <v>848</v>
      </c>
      <c r="R243" s="38" t="s">
        <v>848</v>
      </c>
      <c r="S243" s="391" t="s">
        <v>848</v>
      </c>
      <c r="T243" s="391" t="s">
        <v>848</v>
      </c>
      <c r="U243" s="391" t="s">
        <v>848</v>
      </c>
      <c r="V243" s="391" t="s">
        <v>848</v>
      </c>
      <c r="W243" s="391" t="s">
        <v>848</v>
      </c>
      <c r="X243" s="391" t="s">
        <v>848</v>
      </c>
      <c r="Y243" s="392" t="s">
        <v>848</v>
      </c>
      <c r="Z243" s="391" t="s">
        <v>848</v>
      </c>
      <c r="AA243" s="391" t="s">
        <v>848</v>
      </c>
      <c r="AB243" s="391" t="s">
        <v>848</v>
      </c>
      <c r="AC243" s="391" t="s">
        <v>848</v>
      </c>
      <c r="AD243" s="391" t="s">
        <v>848</v>
      </c>
      <c r="AE243" s="391" t="s">
        <v>848</v>
      </c>
      <c r="AF243" s="38" t="s">
        <v>848</v>
      </c>
      <c r="AG243" s="391" t="s">
        <v>848</v>
      </c>
      <c r="AH243" s="391"/>
      <c r="AI243" s="391" t="s">
        <v>848</v>
      </c>
      <c r="AJ243" s="391" t="s">
        <v>848</v>
      </c>
      <c r="AK243" s="391" t="s">
        <v>848</v>
      </c>
      <c r="AL243" s="391" t="s">
        <v>848</v>
      </c>
      <c r="AM243" s="391" t="s">
        <v>848</v>
      </c>
      <c r="AN243" s="391" t="s">
        <v>848</v>
      </c>
      <c r="AO243" s="391"/>
      <c r="AP243" s="319"/>
      <c r="AQ243" s="319"/>
      <c r="AR243" s="319"/>
    </row>
    <row r="244" spans="1:44" ht="15.75" customHeight="1">
      <c r="A244" s="319" t="s">
        <v>848</v>
      </c>
      <c r="B244" s="319" t="s">
        <v>848</v>
      </c>
      <c r="C244" s="319" t="s">
        <v>848</v>
      </c>
      <c r="D244" s="38" t="s">
        <v>848</v>
      </c>
      <c r="E244" s="391" t="s">
        <v>848</v>
      </c>
      <c r="F244" s="391" t="s">
        <v>848</v>
      </c>
      <c r="G244" s="391" t="s">
        <v>848</v>
      </c>
      <c r="H244" s="391" t="s">
        <v>848</v>
      </c>
      <c r="I244" s="391" t="s">
        <v>848</v>
      </c>
      <c r="J244" s="391" t="s">
        <v>848</v>
      </c>
      <c r="K244" s="38" t="s">
        <v>848</v>
      </c>
      <c r="L244" s="391" t="s">
        <v>848</v>
      </c>
      <c r="M244" s="391" t="s">
        <v>848</v>
      </c>
      <c r="N244" s="391" t="s">
        <v>848</v>
      </c>
      <c r="O244" s="391" t="s">
        <v>848</v>
      </c>
      <c r="P244" s="391" t="s">
        <v>848</v>
      </c>
      <c r="Q244" s="391" t="s">
        <v>848</v>
      </c>
      <c r="R244" s="38" t="s">
        <v>848</v>
      </c>
      <c r="S244" s="391" t="s">
        <v>848</v>
      </c>
      <c r="T244" s="391" t="s">
        <v>848</v>
      </c>
      <c r="U244" s="391" t="s">
        <v>848</v>
      </c>
      <c r="V244" s="391" t="s">
        <v>848</v>
      </c>
      <c r="W244" s="391" t="s">
        <v>848</v>
      </c>
      <c r="X244" s="391" t="s">
        <v>848</v>
      </c>
      <c r="Y244" s="392" t="s">
        <v>848</v>
      </c>
      <c r="Z244" s="391" t="s">
        <v>848</v>
      </c>
      <c r="AA244" s="391" t="s">
        <v>848</v>
      </c>
      <c r="AB244" s="391" t="s">
        <v>848</v>
      </c>
      <c r="AC244" s="391" t="s">
        <v>848</v>
      </c>
      <c r="AD244" s="391" t="s">
        <v>848</v>
      </c>
      <c r="AE244" s="391" t="s">
        <v>848</v>
      </c>
      <c r="AF244" s="38" t="s">
        <v>848</v>
      </c>
      <c r="AG244" s="391" t="s">
        <v>848</v>
      </c>
      <c r="AH244" s="391"/>
      <c r="AI244" s="391" t="s">
        <v>848</v>
      </c>
      <c r="AJ244" s="391" t="s">
        <v>848</v>
      </c>
      <c r="AK244" s="391" t="s">
        <v>848</v>
      </c>
      <c r="AL244" s="391" t="s">
        <v>848</v>
      </c>
      <c r="AM244" s="391" t="s">
        <v>848</v>
      </c>
      <c r="AN244" s="391" t="s">
        <v>848</v>
      </c>
      <c r="AO244" s="391"/>
      <c r="AP244" s="319"/>
      <c r="AQ244" s="319"/>
      <c r="AR244" s="319"/>
    </row>
    <row r="245" spans="1:44" ht="15.75" customHeight="1">
      <c r="A245" s="319" t="s">
        <v>848</v>
      </c>
      <c r="B245" s="319" t="s">
        <v>848</v>
      </c>
      <c r="C245" s="319" t="s">
        <v>848</v>
      </c>
      <c r="D245" s="38" t="s">
        <v>848</v>
      </c>
      <c r="E245" s="391" t="s">
        <v>848</v>
      </c>
      <c r="F245" s="391" t="s">
        <v>848</v>
      </c>
      <c r="G245" s="391" t="s">
        <v>848</v>
      </c>
      <c r="H245" s="391" t="s">
        <v>848</v>
      </c>
      <c r="I245" s="391" t="s">
        <v>848</v>
      </c>
      <c r="J245" s="391" t="s">
        <v>848</v>
      </c>
      <c r="K245" s="38" t="s">
        <v>848</v>
      </c>
      <c r="L245" s="391" t="s">
        <v>848</v>
      </c>
      <c r="M245" s="391" t="s">
        <v>848</v>
      </c>
      <c r="N245" s="391" t="s">
        <v>848</v>
      </c>
      <c r="O245" s="391" t="s">
        <v>848</v>
      </c>
      <c r="P245" s="391" t="s">
        <v>848</v>
      </c>
      <c r="Q245" s="391" t="s">
        <v>848</v>
      </c>
      <c r="R245" s="38" t="s">
        <v>848</v>
      </c>
      <c r="S245" s="391" t="s">
        <v>848</v>
      </c>
      <c r="T245" s="391" t="s">
        <v>848</v>
      </c>
      <c r="U245" s="391" t="s">
        <v>848</v>
      </c>
      <c r="V245" s="391" t="s">
        <v>848</v>
      </c>
      <c r="W245" s="391" t="s">
        <v>848</v>
      </c>
      <c r="X245" s="391" t="s">
        <v>848</v>
      </c>
      <c r="Y245" s="392" t="s">
        <v>848</v>
      </c>
      <c r="Z245" s="391" t="s">
        <v>848</v>
      </c>
      <c r="AA245" s="391" t="s">
        <v>848</v>
      </c>
      <c r="AB245" s="391" t="s">
        <v>848</v>
      </c>
      <c r="AC245" s="391" t="s">
        <v>848</v>
      </c>
      <c r="AD245" s="391" t="s">
        <v>848</v>
      </c>
      <c r="AE245" s="391" t="s">
        <v>848</v>
      </c>
      <c r="AF245" s="38" t="s">
        <v>848</v>
      </c>
      <c r="AG245" s="391" t="s">
        <v>848</v>
      </c>
      <c r="AH245" s="391"/>
      <c r="AI245" s="391" t="s">
        <v>848</v>
      </c>
      <c r="AJ245" s="391" t="s">
        <v>848</v>
      </c>
      <c r="AK245" s="391" t="s">
        <v>848</v>
      </c>
      <c r="AL245" s="391" t="s">
        <v>848</v>
      </c>
      <c r="AM245" s="391" t="s">
        <v>848</v>
      </c>
      <c r="AN245" s="391" t="s">
        <v>848</v>
      </c>
      <c r="AO245" s="391"/>
      <c r="AP245" s="319"/>
      <c r="AQ245" s="319"/>
      <c r="AR245" s="319"/>
    </row>
    <row r="246" spans="1:44" ht="15.75" customHeight="1">
      <c r="A246" s="319" t="s">
        <v>848</v>
      </c>
      <c r="B246" s="319" t="s">
        <v>848</v>
      </c>
      <c r="C246" s="319" t="s">
        <v>848</v>
      </c>
      <c r="D246" s="38" t="s">
        <v>848</v>
      </c>
      <c r="E246" s="391" t="s">
        <v>848</v>
      </c>
      <c r="F246" s="391" t="s">
        <v>848</v>
      </c>
      <c r="G246" s="391" t="s">
        <v>848</v>
      </c>
      <c r="H246" s="391" t="s">
        <v>848</v>
      </c>
      <c r="I246" s="391" t="s">
        <v>848</v>
      </c>
      <c r="J246" s="391" t="s">
        <v>848</v>
      </c>
      <c r="K246" s="38" t="s">
        <v>848</v>
      </c>
      <c r="L246" s="391" t="s">
        <v>848</v>
      </c>
      <c r="M246" s="391" t="s">
        <v>848</v>
      </c>
      <c r="N246" s="391" t="s">
        <v>848</v>
      </c>
      <c r="O246" s="391" t="s">
        <v>848</v>
      </c>
      <c r="P246" s="391" t="s">
        <v>848</v>
      </c>
      <c r="Q246" s="391" t="s">
        <v>848</v>
      </c>
      <c r="R246" s="38" t="s">
        <v>848</v>
      </c>
      <c r="S246" s="391" t="s">
        <v>848</v>
      </c>
      <c r="T246" s="391" t="s">
        <v>848</v>
      </c>
      <c r="U246" s="391" t="s">
        <v>848</v>
      </c>
      <c r="V246" s="391" t="s">
        <v>848</v>
      </c>
      <c r="W246" s="391" t="s">
        <v>848</v>
      </c>
      <c r="X246" s="391" t="s">
        <v>848</v>
      </c>
      <c r="Y246" s="392" t="s">
        <v>848</v>
      </c>
      <c r="Z246" s="391" t="s">
        <v>848</v>
      </c>
      <c r="AA246" s="391" t="s">
        <v>848</v>
      </c>
      <c r="AB246" s="391" t="s">
        <v>848</v>
      </c>
      <c r="AC246" s="391" t="s">
        <v>848</v>
      </c>
      <c r="AD246" s="391" t="s">
        <v>848</v>
      </c>
      <c r="AE246" s="391" t="s">
        <v>848</v>
      </c>
      <c r="AF246" s="38" t="s">
        <v>848</v>
      </c>
      <c r="AG246" s="391" t="s">
        <v>848</v>
      </c>
      <c r="AH246" s="391"/>
      <c r="AI246" s="391" t="s">
        <v>848</v>
      </c>
      <c r="AJ246" s="391" t="s">
        <v>848</v>
      </c>
      <c r="AK246" s="391" t="s">
        <v>848</v>
      </c>
      <c r="AL246" s="391" t="s">
        <v>848</v>
      </c>
      <c r="AM246" s="391" t="s">
        <v>848</v>
      </c>
      <c r="AN246" s="391" t="s">
        <v>848</v>
      </c>
      <c r="AO246" s="391"/>
      <c r="AP246" s="319"/>
      <c r="AQ246" s="319"/>
      <c r="AR246" s="319"/>
    </row>
    <row r="247" spans="1:44" ht="15.75" customHeight="1">
      <c r="A247" s="319" t="s">
        <v>848</v>
      </c>
      <c r="B247" s="319" t="s">
        <v>848</v>
      </c>
      <c r="C247" s="319" t="s">
        <v>848</v>
      </c>
      <c r="D247" s="38" t="s">
        <v>848</v>
      </c>
      <c r="E247" s="391" t="s">
        <v>848</v>
      </c>
      <c r="F247" s="391" t="s">
        <v>848</v>
      </c>
      <c r="G247" s="391" t="s">
        <v>848</v>
      </c>
      <c r="H247" s="391" t="s">
        <v>848</v>
      </c>
      <c r="I247" s="391" t="s">
        <v>848</v>
      </c>
      <c r="J247" s="391" t="s">
        <v>848</v>
      </c>
      <c r="K247" s="38" t="s">
        <v>848</v>
      </c>
      <c r="L247" s="391" t="s">
        <v>848</v>
      </c>
      <c r="M247" s="391" t="s">
        <v>848</v>
      </c>
      <c r="N247" s="391" t="s">
        <v>848</v>
      </c>
      <c r="O247" s="391" t="s">
        <v>848</v>
      </c>
      <c r="P247" s="391" t="s">
        <v>848</v>
      </c>
      <c r="Q247" s="391" t="s">
        <v>848</v>
      </c>
      <c r="R247" s="38" t="s">
        <v>848</v>
      </c>
      <c r="S247" s="391" t="s">
        <v>848</v>
      </c>
      <c r="T247" s="391" t="s">
        <v>848</v>
      </c>
      <c r="U247" s="391" t="s">
        <v>848</v>
      </c>
      <c r="V247" s="391" t="s">
        <v>848</v>
      </c>
      <c r="W247" s="391" t="s">
        <v>848</v>
      </c>
      <c r="X247" s="391" t="s">
        <v>848</v>
      </c>
      <c r="Y247" s="392" t="s">
        <v>848</v>
      </c>
      <c r="Z247" s="391" t="s">
        <v>848</v>
      </c>
      <c r="AA247" s="391" t="s">
        <v>848</v>
      </c>
      <c r="AB247" s="391" t="s">
        <v>848</v>
      </c>
      <c r="AC247" s="391" t="s">
        <v>848</v>
      </c>
      <c r="AD247" s="391" t="s">
        <v>848</v>
      </c>
      <c r="AE247" s="391" t="s">
        <v>848</v>
      </c>
      <c r="AF247" s="38" t="s">
        <v>848</v>
      </c>
      <c r="AG247" s="391" t="s">
        <v>848</v>
      </c>
      <c r="AH247" s="391"/>
      <c r="AI247" s="391" t="s">
        <v>848</v>
      </c>
      <c r="AJ247" s="391" t="s">
        <v>848</v>
      </c>
      <c r="AK247" s="391" t="s">
        <v>848</v>
      </c>
      <c r="AL247" s="391" t="s">
        <v>848</v>
      </c>
      <c r="AM247" s="391" t="s">
        <v>848</v>
      </c>
      <c r="AN247" s="391" t="s">
        <v>848</v>
      </c>
      <c r="AO247" s="391"/>
      <c r="AP247" s="319"/>
      <c r="AQ247" s="319"/>
      <c r="AR247" s="319"/>
    </row>
    <row r="248" spans="1:44" ht="15.75" customHeight="1">
      <c r="A248" s="319" t="s">
        <v>848</v>
      </c>
      <c r="B248" s="319" t="s">
        <v>848</v>
      </c>
      <c r="C248" s="319" t="s">
        <v>848</v>
      </c>
      <c r="D248" s="38" t="s">
        <v>848</v>
      </c>
      <c r="E248" s="391" t="s">
        <v>848</v>
      </c>
      <c r="F248" s="391" t="s">
        <v>848</v>
      </c>
      <c r="G248" s="391" t="s">
        <v>848</v>
      </c>
      <c r="H248" s="391" t="s">
        <v>848</v>
      </c>
      <c r="I248" s="391" t="s">
        <v>848</v>
      </c>
      <c r="J248" s="391" t="s">
        <v>848</v>
      </c>
      <c r="K248" s="38" t="s">
        <v>848</v>
      </c>
      <c r="L248" s="391" t="s">
        <v>848</v>
      </c>
      <c r="M248" s="391" t="s">
        <v>848</v>
      </c>
      <c r="N248" s="391" t="s">
        <v>848</v>
      </c>
      <c r="O248" s="391" t="s">
        <v>848</v>
      </c>
      <c r="P248" s="391" t="s">
        <v>848</v>
      </c>
      <c r="Q248" s="391" t="s">
        <v>848</v>
      </c>
      <c r="R248" s="38" t="s">
        <v>848</v>
      </c>
      <c r="S248" s="391" t="s">
        <v>848</v>
      </c>
      <c r="T248" s="391" t="s">
        <v>848</v>
      </c>
      <c r="U248" s="391" t="s">
        <v>848</v>
      </c>
      <c r="V248" s="391" t="s">
        <v>848</v>
      </c>
      <c r="W248" s="391" t="s">
        <v>848</v>
      </c>
      <c r="X248" s="391" t="s">
        <v>848</v>
      </c>
      <c r="Y248" s="392" t="s">
        <v>848</v>
      </c>
      <c r="Z248" s="391" t="s">
        <v>848</v>
      </c>
      <c r="AA248" s="391" t="s">
        <v>848</v>
      </c>
      <c r="AB248" s="391" t="s">
        <v>848</v>
      </c>
      <c r="AC248" s="391" t="s">
        <v>848</v>
      </c>
      <c r="AD248" s="391" t="s">
        <v>848</v>
      </c>
      <c r="AE248" s="391" t="s">
        <v>848</v>
      </c>
      <c r="AF248" s="38" t="s">
        <v>848</v>
      </c>
      <c r="AG248" s="391" t="s">
        <v>848</v>
      </c>
      <c r="AH248" s="391"/>
      <c r="AI248" s="391" t="s">
        <v>848</v>
      </c>
      <c r="AJ248" s="391" t="s">
        <v>848</v>
      </c>
      <c r="AK248" s="391" t="s">
        <v>848</v>
      </c>
      <c r="AL248" s="391" t="s">
        <v>848</v>
      </c>
      <c r="AM248" s="391" t="s">
        <v>848</v>
      </c>
      <c r="AN248" s="391" t="s">
        <v>848</v>
      </c>
      <c r="AO248" s="391"/>
      <c r="AP248" s="319"/>
      <c r="AQ248" s="319"/>
      <c r="AR248" s="319"/>
    </row>
    <row r="249" spans="1:44" ht="15.75" customHeight="1">
      <c r="A249" s="319" t="s">
        <v>848</v>
      </c>
      <c r="B249" s="319" t="s">
        <v>848</v>
      </c>
      <c r="C249" s="319" t="s">
        <v>848</v>
      </c>
      <c r="D249" s="38" t="s">
        <v>848</v>
      </c>
      <c r="E249" s="391" t="s">
        <v>848</v>
      </c>
      <c r="F249" s="391" t="s">
        <v>848</v>
      </c>
      <c r="G249" s="391" t="s">
        <v>848</v>
      </c>
      <c r="H249" s="391" t="s">
        <v>848</v>
      </c>
      <c r="I249" s="391" t="s">
        <v>848</v>
      </c>
      <c r="J249" s="391" t="s">
        <v>848</v>
      </c>
      <c r="K249" s="38" t="s">
        <v>848</v>
      </c>
      <c r="L249" s="391" t="s">
        <v>848</v>
      </c>
      <c r="M249" s="391" t="s">
        <v>848</v>
      </c>
      <c r="N249" s="391" t="s">
        <v>848</v>
      </c>
      <c r="O249" s="391" t="s">
        <v>848</v>
      </c>
      <c r="P249" s="391" t="s">
        <v>848</v>
      </c>
      <c r="Q249" s="391" t="s">
        <v>848</v>
      </c>
      <c r="R249" s="38" t="s">
        <v>848</v>
      </c>
      <c r="S249" s="391" t="s">
        <v>848</v>
      </c>
      <c r="T249" s="391" t="s">
        <v>848</v>
      </c>
      <c r="U249" s="391" t="s">
        <v>848</v>
      </c>
      <c r="V249" s="391" t="s">
        <v>848</v>
      </c>
      <c r="W249" s="391" t="s">
        <v>848</v>
      </c>
      <c r="X249" s="391" t="s">
        <v>848</v>
      </c>
      <c r="Y249" s="392" t="s">
        <v>848</v>
      </c>
      <c r="Z249" s="391" t="s">
        <v>848</v>
      </c>
      <c r="AA249" s="391" t="s">
        <v>848</v>
      </c>
      <c r="AB249" s="391" t="s">
        <v>848</v>
      </c>
      <c r="AC249" s="391" t="s">
        <v>848</v>
      </c>
      <c r="AD249" s="391" t="s">
        <v>848</v>
      </c>
      <c r="AE249" s="391" t="s">
        <v>848</v>
      </c>
      <c r="AF249" s="38" t="s">
        <v>848</v>
      </c>
      <c r="AG249" s="391" t="s">
        <v>848</v>
      </c>
      <c r="AH249" s="391"/>
      <c r="AI249" s="391" t="s">
        <v>848</v>
      </c>
      <c r="AJ249" s="391" t="s">
        <v>848</v>
      </c>
      <c r="AK249" s="391" t="s">
        <v>848</v>
      </c>
      <c r="AL249" s="391" t="s">
        <v>848</v>
      </c>
      <c r="AM249" s="391" t="s">
        <v>848</v>
      </c>
      <c r="AN249" s="391" t="s">
        <v>848</v>
      </c>
      <c r="AO249" s="391"/>
      <c r="AP249" s="319"/>
      <c r="AQ249" s="319"/>
      <c r="AR249" s="319"/>
    </row>
    <row r="250" spans="1:44" ht="15.75" customHeight="1">
      <c r="A250" s="319" t="s">
        <v>848</v>
      </c>
      <c r="B250" s="319" t="s">
        <v>848</v>
      </c>
      <c r="C250" s="319" t="s">
        <v>848</v>
      </c>
      <c r="D250" s="38" t="s">
        <v>848</v>
      </c>
      <c r="E250" s="391" t="s">
        <v>848</v>
      </c>
      <c r="F250" s="391" t="s">
        <v>848</v>
      </c>
      <c r="G250" s="391" t="s">
        <v>848</v>
      </c>
      <c r="H250" s="391" t="s">
        <v>848</v>
      </c>
      <c r="I250" s="391" t="s">
        <v>848</v>
      </c>
      <c r="J250" s="391" t="s">
        <v>848</v>
      </c>
      <c r="K250" s="38" t="s">
        <v>848</v>
      </c>
      <c r="L250" s="391" t="s">
        <v>848</v>
      </c>
      <c r="M250" s="391" t="s">
        <v>848</v>
      </c>
      <c r="N250" s="391" t="s">
        <v>848</v>
      </c>
      <c r="O250" s="391" t="s">
        <v>848</v>
      </c>
      <c r="P250" s="391" t="s">
        <v>848</v>
      </c>
      <c r="Q250" s="391" t="s">
        <v>848</v>
      </c>
      <c r="R250" s="38" t="s">
        <v>848</v>
      </c>
      <c r="S250" s="391" t="s">
        <v>848</v>
      </c>
      <c r="T250" s="391" t="s">
        <v>848</v>
      </c>
      <c r="U250" s="391" t="s">
        <v>848</v>
      </c>
      <c r="V250" s="391" t="s">
        <v>848</v>
      </c>
      <c r="W250" s="391" t="s">
        <v>848</v>
      </c>
      <c r="X250" s="391" t="s">
        <v>848</v>
      </c>
      <c r="Y250" s="392" t="s">
        <v>848</v>
      </c>
      <c r="Z250" s="391" t="s">
        <v>848</v>
      </c>
      <c r="AA250" s="391" t="s">
        <v>848</v>
      </c>
      <c r="AB250" s="391" t="s">
        <v>848</v>
      </c>
      <c r="AC250" s="391" t="s">
        <v>848</v>
      </c>
      <c r="AD250" s="391" t="s">
        <v>848</v>
      </c>
      <c r="AE250" s="391" t="s">
        <v>848</v>
      </c>
      <c r="AF250" s="38" t="s">
        <v>848</v>
      </c>
      <c r="AG250" s="391" t="s">
        <v>848</v>
      </c>
      <c r="AH250" s="391"/>
      <c r="AI250" s="391" t="s">
        <v>848</v>
      </c>
      <c r="AJ250" s="391" t="s">
        <v>848</v>
      </c>
      <c r="AK250" s="391" t="s">
        <v>848</v>
      </c>
      <c r="AL250" s="391" t="s">
        <v>848</v>
      </c>
      <c r="AM250" s="391" t="s">
        <v>848</v>
      </c>
      <c r="AN250" s="391" t="s">
        <v>848</v>
      </c>
      <c r="AO250" s="391"/>
      <c r="AP250" s="319"/>
      <c r="AQ250" s="319"/>
      <c r="AR250" s="319"/>
    </row>
    <row r="251" spans="1:44" ht="15.75" customHeight="1">
      <c r="A251" s="319" t="s">
        <v>848</v>
      </c>
      <c r="B251" s="319" t="s">
        <v>848</v>
      </c>
      <c r="C251" s="319" t="s">
        <v>848</v>
      </c>
      <c r="D251" s="38" t="s">
        <v>848</v>
      </c>
      <c r="E251" s="391" t="s">
        <v>848</v>
      </c>
      <c r="F251" s="391" t="s">
        <v>848</v>
      </c>
      <c r="G251" s="391" t="s">
        <v>848</v>
      </c>
      <c r="H251" s="391" t="s">
        <v>848</v>
      </c>
      <c r="I251" s="391" t="s">
        <v>848</v>
      </c>
      <c r="J251" s="391" t="s">
        <v>848</v>
      </c>
      <c r="K251" s="38" t="s">
        <v>848</v>
      </c>
      <c r="L251" s="391" t="s">
        <v>848</v>
      </c>
      <c r="M251" s="391" t="s">
        <v>848</v>
      </c>
      <c r="N251" s="391" t="s">
        <v>848</v>
      </c>
      <c r="O251" s="391" t="s">
        <v>848</v>
      </c>
      <c r="P251" s="391" t="s">
        <v>848</v>
      </c>
      <c r="Q251" s="391" t="s">
        <v>848</v>
      </c>
      <c r="R251" s="38" t="s">
        <v>848</v>
      </c>
      <c r="S251" s="391" t="s">
        <v>848</v>
      </c>
      <c r="T251" s="391" t="s">
        <v>848</v>
      </c>
      <c r="U251" s="391" t="s">
        <v>848</v>
      </c>
      <c r="V251" s="391" t="s">
        <v>848</v>
      </c>
      <c r="W251" s="391" t="s">
        <v>848</v>
      </c>
      <c r="X251" s="391" t="s">
        <v>848</v>
      </c>
      <c r="Y251" s="392" t="s">
        <v>848</v>
      </c>
      <c r="Z251" s="391" t="s">
        <v>848</v>
      </c>
      <c r="AA251" s="391" t="s">
        <v>848</v>
      </c>
      <c r="AB251" s="391" t="s">
        <v>848</v>
      </c>
      <c r="AC251" s="391" t="s">
        <v>848</v>
      </c>
      <c r="AD251" s="391" t="s">
        <v>848</v>
      </c>
      <c r="AE251" s="391" t="s">
        <v>848</v>
      </c>
      <c r="AF251" s="38" t="s">
        <v>848</v>
      </c>
      <c r="AG251" s="391" t="s">
        <v>848</v>
      </c>
      <c r="AH251" s="391"/>
      <c r="AI251" s="391" t="s">
        <v>848</v>
      </c>
      <c r="AJ251" s="391" t="s">
        <v>848</v>
      </c>
      <c r="AK251" s="391" t="s">
        <v>848</v>
      </c>
      <c r="AL251" s="391" t="s">
        <v>848</v>
      </c>
      <c r="AM251" s="391" t="s">
        <v>848</v>
      </c>
      <c r="AN251" s="391" t="s">
        <v>848</v>
      </c>
      <c r="AO251" s="391"/>
      <c r="AP251" s="319"/>
      <c r="AQ251" s="319"/>
      <c r="AR251" s="319"/>
    </row>
    <row r="252" spans="1:44" ht="15.75" customHeight="1">
      <c r="A252" s="319" t="s">
        <v>848</v>
      </c>
      <c r="B252" s="319" t="s">
        <v>848</v>
      </c>
      <c r="C252" s="319" t="s">
        <v>848</v>
      </c>
      <c r="D252" s="38" t="s">
        <v>848</v>
      </c>
      <c r="E252" s="391" t="s">
        <v>848</v>
      </c>
      <c r="F252" s="391" t="s">
        <v>848</v>
      </c>
      <c r="G252" s="391" t="s">
        <v>848</v>
      </c>
      <c r="H252" s="391" t="s">
        <v>848</v>
      </c>
      <c r="I252" s="391" t="s">
        <v>848</v>
      </c>
      <c r="J252" s="391" t="s">
        <v>848</v>
      </c>
      <c r="K252" s="38" t="s">
        <v>848</v>
      </c>
      <c r="L252" s="391" t="s">
        <v>848</v>
      </c>
      <c r="M252" s="391" t="s">
        <v>848</v>
      </c>
      <c r="N252" s="391" t="s">
        <v>848</v>
      </c>
      <c r="O252" s="391" t="s">
        <v>848</v>
      </c>
      <c r="P252" s="391" t="s">
        <v>848</v>
      </c>
      <c r="Q252" s="391" t="s">
        <v>848</v>
      </c>
      <c r="R252" s="38" t="s">
        <v>848</v>
      </c>
      <c r="S252" s="391" t="s">
        <v>848</v>
      </c>
      <c r="T252" s="391" t="s">
        <v>848</v>
      </c>
      <c r="U252" s="391" t="s">
        <v>848</v>
      </c>
      <c r="V252" s="391" t="s">
        <v>848</v>
      </c>
      <c r="W252" s="391" t="s">
        <v>848</v>
      </c>
      <c r="X252" s="391" t="s">
        <v>848</v>
      </c>
      <c r="Y252" s="392" t="s">
        <v>848</v>
      </c>
      <c r="Z252" s="391" t="s">
        <v>848</v>
      </c>
      <c r="AA252" s="391" t="s">
        <v>848</v>
      </c>
      <c r="AB252" s="391" t="s">
        <v>848</v>
      </c>
      <c r="AC252" s="391" t="s">
        <v>848</v>
      </c>
      <c r="AD252" s="391" t="s">
        <v>848</v>
      </c>
      <c r="AE252" s="391" t="s">
        <v>848</v>
      </c>
      <c r="AF252" s="38" t="s">
        <v>848</v>
      </c>
      <c r="AG252" s="391" t="s">
        <v>848</v>
      </c>
      <c r="AH252" s="391"/>
      <c r="AI252" s="391" t="s">
        <v>848</v>
      </c>
      <c r="AJ252" s="391" t="s">
        <v>848</v>
      </c>
      <c r="AK252" s="391" t="s">
        <v>848</v>
      </c>
      <c r="AL252" s="391" t="s">
        <v>848</v>
      </c>
      <c r="AM252" s="391" t="s">
        <v>848</v>
      </c>
      <c r="AN252" s="391" t="s">
        <v>848</v>
      </c>
      <c r="AO252" s="391"/>
      <c r="AP252" s="319"/>
      <c r="AQ252" s="319"/>
      <c r="AR252" s="319"/>
    </row>
    <row r="253" spans="1:44" ht="15.75" customHeight="1">
      <c r="A253" s="319" t="s">
        <v>848</v>
      </c>
      <c r="B253" s="319" t="s">
        <v>848</v>
      </c>
      <c r="C253" s="319" t="s">
        <v>848</v>
      </c>
      <c r="D253" s="38" t="s">
        <v>848</v>
      </c>
      <c r="E253" s="391" t="s">
        <v>848</v>
      </c>
      <c r="F253" s="391" t="s">
        <v>848</v>
      </c>
      <c r="G253" s="391" t="s">
        <v>848</v>
      </c>
      <c r="H253" s="391" t="s">
        <v>848</v>
      </c>
      <c r="I253" s="391" t="s">
        <v>848</v>
      </c>
      <c r="J253" s="391" t="s">
        <v>848</v>
      </c>
      <c r="K253" s="38" t="s">
        <v>848</v>
      </c>
      <c r="L253" s="391" t="s">
        <v>848</v>
      </c>
      <c r="M253" s="391" t="s">
        <v>848</v>
      </c>
      <c r="N253" s="391" t="s">
        <v>848</v>
      </c>
      <c r="O253" s="391" t="s">
        <v>848</v>
      </c>
      <c r="P253" s="391" t="s">
        <v>848</v>
      </c>
      <c r="Q253" s="391" t="s">
        <v>848</v>
      </c>
      <c r="R253" s="38" t="s">
        <v>848</v>
      </c>
      <c r="S253" s="391" t="s">
        <v>848</v>
      </c>
      <c r="T253" s="391" t="s">
        <v>848</v>
      </c>
      <c r="U253" s="391" t="s">
        <v>848</v>
      </c>
      <c r="V253" s="391" t="s">
        <v>848</v>
      </c>
      <c r="W253" s="391" t="s">
        <v>848</v>
      </c>
      <c r="X253" s="391" t="s">
        <v>848</v>
      </c>
      <c r="Y253" s="392" t="s">
        <v>848</v>
      </c>
      <c r="Z253" s="391" t="s">
        <v>848</v>
      </c>
      <c r="AA253" s="391" t="s">
        <v>848</v>
      </c>
      <c r="AB253" s="391" t="s">
        <v>848</v>
      </c>
      <c r="AC253" s="391" t="s">
        <v>848</v>
      </c>
      <c r="AD253" s="391" t="s">
        <v>848</v>
      </c>
      <c r="AE253" s="391" t="s">
        <v>848</v>
      </c>
      <c r="AF253" s="38" t="s">
        <v>848</v>
      </c>
      <c r="AG253" s="391" t="s">
        <v>848</v>
      </c>
      <c r="AH253" s="391"/>
      <c r="AI253" s="391" t="s">
        <v>848</v>
      </c>
      <c r="AJ253" s="391" t="s">
        <v>848</v>
      </c>
      <c r="AK253" s="391" t="s">
        <v>848</v>
      </c>
      <c r="AL253" s="391" t="s">
        <v>848</v>
      </c>
      <c r="AM253" s="391" t="s">
        <v>848</v>
      </c>
      <c r="AN253" s="391" t="s">
        <v>848</v>
      </c>
      <c r="AO253" s="391"/>
      <c r="AP253" s="319"/>
      <c r="AQ253" s="319"/>
      <c r="AR253" s="319"/>
    </row>
    <row r="254" spans="1:44" ht="15.75" customHeight="1">
      <c r="A254" s="319" t="s">
        <v>848</v>
      </c>
      <c r="B254" s="319" t="s">
        <v>848</v>
      </c>
      <c r="C254" s="319" t="s">
        <v>848</v>
      </c>
      <c r="D254" s="38" t="s">
        <v>848</v>
      </c>
      <c r="E254" s="391" t="s">
        <v>848</v>
      </c>
      <c r="F254" s="391" t="s">
        <v>848</v>
      </c>
      <c r="G254" s="391" t="s">
        <v>848</v>
      </c>
      <c r="H254" s="391" t="s">
        <v>848</v>
      </c>
      <c r="I254" s="391" t="s">
        <v>848</v>
      </c>
      <c r="J254" s="391" t="s">
        <v>848</v>
      </c>
      <c r="K254" s="38" t="s">
        <v>848</v>
      </c>
      <c r="L254" s="391" t="s">
        <v>848</v>
      </c>
      <c r="M254" s="391" t="s">
        <v>848</v>
      </c>
      <c r="N254" s="391" t="s">
        <v>848</v>
      </c>
      <c r="O254" s="391" t="s">
        <v>848</v>
      </c>
      <c r="P254" s="391" t="s">
        <v>848</v>
      </c>
      <c r="Q254" s="391" t="s">
        <v>848</v>
      </c>
      <c r="R254" s="38" t="s">
        <v>848</v>
      </c>
      <c r="S254" s="391" t="s">
        <v>848</v>
      </c>
      <c r="T254" s="391" t="s">
        <v>848</v>
      </c>
      <c r="U254" s="391" t="s">
        <v>848</v>
      </c>
      <c r="V254" s="391" t="s">
        <v>848</v>
      </c>
      <c r="W254" s="391" t="s">
        <v>848</v>
      </c>
      <c r="X254" s="391" t="s">
        <v>848</v>
      </c>
      <c r="Y254" s="392" t="s">
        <v>848</v>
      </c>
      <c r="Z254" s="391" t="s">
        <v>848</v>
      </c>
      <c r="AA254" s="391" t="s">
        <v>848</v>
      </c>
      <c r="AB254" s="391" t="s">
        <v>848</v>
      </c>
      <c r="AC254" s="391" t="s">
        <v>848</v>
      </c>
      <c r="AD254" s="391" t="s">
        <v>848</v>
      </c>
      <c r="AE254" s="391" t="s">
        <v>848</v>
      </c>
      <c r="AF254" s="38" t="s">
        <v>848</v>
      </c>
      <c r="AG254" s="391" t="s">
        <v>848</v>
      </c>
      <c r="AH254" s="391"/>
      <c r="AI254" s="391" t="s">
        <v>848</v>
      </c>
      <c r="AJ254" s="391" t="s">
        <v>848</v>
      </c>
      <c r="AK254" s="391" t="s">
        <v>848</v>
      </c>
      <c r="AL254" s="391" t="s">
        <v>848</v>
      </c>
      <c r="AM254" s="391" t="s">
        <v>848</v>
      </c>
      <c r="AN254" s="391" t="s">
        <v>848</v>
      </c>
      <c r="AO254" s="391"/>
      <c r="AP254" s="319"/>
      <c r="AQ254" s="319"/>
      <c r="AR254" s="319"/>
    </row>
    <row r="255" spans="1:44" ht="15.75" customHeight="1">
      <c r="A255" s="319" t="s">
        <v>848</v>
      </c>
      <c r="B255" s="319" t="s">
        <v>848</v>
      </c>
      <c r="C255" s="319" t="s">
        <v>848</v>
      </c>
      <c r="D255" s="38" t="s">
        <v>848</v>
      </c>
      <c r="E255" s="391" t="s">
        <v>848</v>
      </c>
      <c r="F255" s="391" t="s">
        <v>848</v>
      </c>
      <c r="G255" s="391" t="s">
        <v>848</v>
      </c>
      <c r="H255" s="391" t="s">
        <v>848</v>
      </c>
      <c r="I255" s="391" t="s">
        <v>848</v>
      </c>
      <c r="J255" s="391" t="s">
        <v>848</v>
      </c>
      <c r="K255" s="38" t="s">
        <v>848</v>
      </c>
      <c r="L255" s="391" t="s">
        <v>848</v>
      </c>
      <c r="M255" s="391" t="s">
        <v>848</v>
      </c>
      <c r="N255" s="391" t="s">
        <v>848</v>
      </c>
      <c r="O255" s="391" t="s">
        <v>848</v>
      </c>
      <c r="P255" s="391" t="s">
        <v>848</v>
      </c>
      <c r="Q255" s="391" t="s">
        <v>848</v>
      </c>
      <c r="R255" s="38" t="s">
        <v>848</v>
      </c>
      <c r="S255" s="391" t="s">
        <v>848</v>
      </c>
      <c r="T255" s="391" t="s">
        <v>848</v>
      </c>
      <c r="U255" s="391" t="s">
        <v>848</v>
      </c>
      <c r="V255" s="391" t="s">
        <v>848</v>
      </c>
      <c r="W255" s="391" t="s">
        <v>848</v>
      </c>
      <c r="X255" s="391" t="s">
        <v>848</v>
      </c>
      <c r="Y255" s="392" t="s">
        <v>848</v>
      </c>
      <c r="Z255" s="391" t="s">
        <v>848</v>
      </c>
      <c r="AA255" s="391" t="s">
        <v>848</v>
      </c>
      <c r="AB255" s="391" t="s">
        <v>848</v>
      </c>
      <c r="AC255" s="391" t="s">
        <v>848</v>
      </c>
      <c r="AD255" s="391" t="s">
        <v>848</v>
      </c>
      <c r="AE255" s="391" t="s">
        <v>848</v>
      </c>
      <c r="AF255" s="38" t="s">
        <v>848</v>
      </c>
      <c r="AG255" s="391" t="s">
        <v>848</v>
      </c>
      <c r="AH255" s="391"/>
      <c r="AI255" s="391" t="s">
        <v>848</v>
      </c>
      <c r="AJ255" s="391" t="s">
        <v>848</v>
      </c>
      <c r="AK255" s="391" t="s">
        <v>848</v>
      </c>
      <c r="AL255" s="391" t="s">
        <v>848</v>
      </c>
      <c r="AM255" s="391" t="s">
        <v>848</v>
      </c>
      <c r="AN255" s="391" t="s">
        <v>848</v>
      </c>
      <c r="AO255" s="391"/>
      <c r="AP255" s="319"/>
      <c r="AQ255" s="319"/>
      <c r="AR255" s="319"/>
    </row>
    <row r="256" spans="1:44" ht="15.75" customHeight="1">
      <c r="A256" s="319" t="s">
        <v>848</v>
      </c>
      <c r="B256" s="319" t="s">
        <v>848</v>
      </c>
      <c r="C256" s="319" t="s">
        <v>848</v>
      </c>
      <c r="D256" s="38" t="s">
        <v>848</v>
      </c>
      <c r="E256" s="391" t="s">
        <v>848</v>
      </c>
      <c r="F256" s="391" t="s">
        <v>848</v>
      </c>
      <c r="G256" s="391" t="s">
        <v>848</v>
      </c>
      <c r="H256" s="391" t="s">
        <v>848</v>
      </c>
      <c r="I256" s="391" t="s">
        <v>848</v>
      </c>
      <c r="J256" s="391" t="s">
        <v>848</v>
      </c>
      <c r="K256" s="38" t="s">
        <v>848</v>
      </c>
      <c r="L256" s="391" t="s">
        <v>848</v>
      </c>
      <c r="M256" s="391" t="s">
        <v>848</v>
      </c>
      <c r="N256" s="391" t="s">
        <v>848</v>
      </c>
      <c r="O256" s="391" t="s">
        <v>848</v>
      </c>
      <c r="P256" s="391" t="s">
        <v>848</v>
      </c>
      <c r="Q256" s="391" t="s">
        <v>848</v>
      </c>
      <c r="R256" s="38" t="s">
        <v>848</v>
      </c>
      <c r="S256" s="391" t="s">
        <v>848</v>
      </c>
      <c r="T256" s="391" t="s">
        <v>848</v>
      </c>
      <c r="U256" s="391" t="s">
        <v>848</v>
      </c>
      <c r="V256" s="391" t="s">
        <v>848</v>
      </c>
      <c r="W256" s="391" t="s">
        <v>848</v>
      </c>
      <c r="X256" s="391" t="s">
        <v>848</v>
      </c>
      <c r="Y256" s="392" t="s">
        <v>848</v>
      </c>
      <c r="Z256" s="391" t="s">
        <v>848</v>
      </c>
      <c r="AA256" s="391" t="s">
        <v>848</v>
      </c>
      <c r="AB256" s="391" t="s">
        <v>848</v>
      </c>
      <c r="AC256" s="391" t="s">
        <v>848</v>
      </c>
      <c r="AD256" s="391" t="s">
        <v>848</v>
      </c>
      <c r="AE256" s="391" t="s">
        <v>848</v>
      </c>
      <c r="AF256" s="38" t="s">
        <v>848</v>
      </c>
      <c r="AG256" s="391" t="s">
        <v>848</v>
      </c>
      <c r="AH256" s="391"/>
      <c r="AI256" s="391" t="s">
        <v>848</v>
      </c>
      <c r="AJ256" s="391" t="s">
        <v>848</v>
      </c>
      <c r="AK256" s="391" t="s">
        <v>848</v>
      </c>
      <c r="AL256" s="391" t="s">
        <v>848</v>
      </c>
      <c r="AM256" s="391" t="s">
        <v>848</v>
      </c>
      <c r="AN256" s="391" t="s">
        <v>848</v>
      </c>
      <c r="AO256" s="391"/>
      <c r="AP256" s="319"/>
      <c r="AQ256" s="319"/>
      <c r="AR256" s="319"/>
    </row>
    <row r="257" spans="1:44" ht="15.75" customHeight="1">
      <c r="A257" s="319" t="s">
        <v>848</v>
      </c>
      <c r="B257" s="319" t="s">
        <v>848</v>
      </c>
      <c r="C257" s="319" t="s">
        <v>848</v>
      </c>
      <c r="D257" s="38" t="s">
        <v>848</v>
      </c>
      <c r="E257" s="391" t="s">
        <v>848</v>
      </c>
      <c r="F257" s="391" t="s">
        <v>848</v>
      </c>
      <c r="G257" s="391" t="s">
        <v>848</v>
      </c>
      <c r="H257" s="391" t="s">
        <v>848</v>
      </c>
      <c r="I257" s="391" t="s">
        <v>848</v>
      </c>
      <c r="J257" s="391" t="s">
        <v>848</v>
      </c>
      <c r="K257" s="38" t="s">
        <v>848</v>
      </c>
      <c r="L257" s="391" t="s">
        <v>848</v>
      </c>
      <c r="M257" s="391" t="s">
        <v>848</v>
      </c>
      <c r="N257" s="391" t="s">
        <v>848</v>
      </c>
      <c r="O257" s="391" t="s">
        <v>848</v>
      </c>
      <c r="P257" s="391" t="s">
        <v>848</v>
      </c>
      <c r="Q257" s="391" t="s">
        <v>848</v>
      </c>
      <c r="R257" s="38" t="s">
        <v>848</v>
      </c>
      <c r="S257" s="391" t="s">
        <v>848</v>
      </c>
      <c r="T257" s="391" t="s">
        <v>848</v>
      </c>
      <c r="U257" s="391" t="s">
        <v>848</v>
      </c>
      <c r="V257" s="391" t="s">
        <v>848</v>
      </c>
      <c r="W257" s="391" t="s">
        <v>848</v>
      </c>
      <c r="X257" s="391" t="s">
        <v>848</v>
      </c>
      <c r="Y257" s="392" t="s">
        <v>848</v>
      </c>
      <c r="Z257" s="391" t="s">
        <v>848</v>
      </c>
      <c r="AA257" s="391" t="s">
        <v>848</v>
      </c>
      <c r="AB257" s="391" t="s">
        <v>848</v>
      </c>
      <c r="AC257" s="391" t="s">
        <v>848</v>
      </c>
      <c r="AD257" s="391" t="s">
        <v>848</v>
      </c>
      <c r="AE257" s="391" t="s">
        <v>848</v>
      </c>
      <c r="AF257" s="38" t="s">
        <v>848</v>
      </c>
      <c r="AG257" s="391" t="s">
        <v>848</v>
      </c>
      <c r="AH257" s="391"/>
      <c r="AI257" s="391" t="s">
        <v>848</v>
      </c>
      <c r="AJ257" s="391" t="s">
        <v>848</v>
      </c>
      <c r="AK257" s="391" t="s">
        <v>848</v>
      </c>
      <c r="AL257" s="391" t="s">
        <v>848</v>
      </c>
      <c r="AM257" s="391" t="s">
        <v>848</v>
      </c>
      <c r="AN257" s="391" t="s">
        <v>848</v>
      </c>
      <c r="AO257" s="391"/>
      <c r="AP257" s="319"/>
      <c r="AQ257" s="319"/>
      <c r="AR257" s="319"/>
    </row>
    <row r="258" spans="1:44" ht="15.75" customHeight="1">
      <c r="A258" s="319" t="s">
        <v>848</v>
      </c>
      <c r="B258" s="319" t="s">
        <v>848</v>
      </c>
      <c r="C258" s="319" t="s">
        <v>848</v>
      </c>
      <c r="D258" s="38" t="s">
        <v>848</v>
      </c>
      <c r="E258" s="391" t="s">
        <v>848</v>
      </c>
      <c r="F258" s="391" t="s">
        <v>848</v>
      </c>
      <c r="G258" s="391" t="s">
        <v>848</v>
      </c>
      <c r="H258" s="391" t="s">
        <v>848</v>
      </c>
      <c r="I258" s="391" t="s">
        <v>848</v>
      </c>
      <c r="J258" s="391" t="s">
        <v>848</v>
      </c>
      <c r="K258" s="38" t="s">
        <v>848</v>
      </c>
      <c r="L258" s="391" t="s">
        <v>848</v>
      </c>
      <c r="M258" s="391" t="s">
        <v>848</v>
      </c>
      <c r="N258" s="391" t="s">
        <v>848</v>
      </c>
      <c r="O258" s="391" t="s">
        <v>848</v>
      </c>
      <c r="P258" s="391" t="s">
        <v>848</v>
      </c>
      <c r="Q258" s="391" t="s">
        <v>848</v>
      </c>
      <c r="R258" s="38" t="s">
        <v>848</v>
      </c>
      <c r="S258" s="391" t="s">
        <v>848</v>
      </c>
      <c r="T258" s="391" t="s">
        <v>848</v>
      </c>
      <c r="U258" s="391" t="s">
        <v>848</v>
      </c>
      <c r="V258" s="391" t="s">
        <v>848</v>
      </c>
      <c r="W258" s="391" t="s">
        <v>848</v>
      </c>
      <c r="X258" s="391" t="s">
        <v>848</v>
      </c>
      <c r="Y258" s="392" t="s">
        <v>848</v>
      </c>
      <c r="Z258" s="391" t="s">
        <v>848</v>
      </c>
      <c r="AA258" s="391" t="s">
        <v>848</v>
      </c>
      <c r="AB258" s="391" t="s">
        <v>848</v>
      </c>
      <c r="AC258" s="391" t="s">
        <v>848</v>
      </c>
      <c r="AD258" s="391" t="s">
        <v>848</v>
      </c>
      <c r="AE258" s="391" t="s">
        <v>848</v>
      </c>
      <c r="AF258" s="38" t="s">
        <v>848</v>
      </c>
      <c r="AG258" s="391" t="s">
        <v>848</v>
      </c>
      <c r="AH258" s="391"/>
      <c r="AI258" s="391" t="s">
        <v>848</v>
      </c>
      <c r="AJ258" s="391" t="s">
        <v>848</v>
      </c>
      <c r="AK258" s="391" t="s">
        <v>848</v>
      </c>
      <c r="AL258" s="391" t="s">
        <v>848</v>
      </c>
      <c r="AM258" s="391" t="s">
        <v>848</v>
      </c>
      <c r="AN258" s="391" t="s">
        <v>848</v>
      </c>
      <c r="AO258" s="391"/>
      <c r="AP258" s="319"/>
      <c r="AQ258" s="319"/>
      <c r="AR258" s="319"/>
    </row>
    <row r="259" spans="1:44" ht="15.75" customHeight="1">
      <c r="A259" s="319" t="s">
        <v>848</v>
      </c>
      <c r="B259" s="319" t="s">
        <v>848</v>
      </c>
      <c r="C259" s="319" t="s">
        <v>848</v>
      </c>
      <c r="D259" s="38" t="s">
        <v>848</v>
      </c>
      <c r="E259" s="391" t="s">
        <v>848</v>
      </c>
      <c r="F259" s="391" t="s">
        <v>848</v>
      </c>
      <c r="G259" s="391" t="s">
        <v>848</v>
      </c>
      <c r="H259" s="391" t="s">
        <v>848</v>
      </c>
      <c r="I259" s="391" t="s">
        <v>848</v>
      </c>
      <c r="J259" s="391" t="s">
        <v>848</v>
      </c>
      <c r="K259" s="38" t="s">
        <v>848</v>
      </c>
      <c r="L259" s="391" t="s">
        <v>848</v>
      </c>
      <c r="M259" s="391" t="s">
        <v>848</v>
      </c>
      <c r="N259" s="391" t="s">
        <v>848</v>
      </c>
      <c r="O259" s="391" t="s">
        <v>848</v>
      </c>
      <c r="P259" s="391" t="s">
        <v>848</v>
      </c>
      <c r="Q259" s="391" t="s">
        <v>848</v>
      </c>
      <c r="R259" s="38" t="s">
        <v>848</v>
      </c>
      <c r="S259" s="391" t="s">
        <v>848</v>
      </c>
      <c r="T259" s="391" t="s">
        <v>848</v>
      </c>
      <c r="U259" s="391" t="s">
        <v>848</v>
      </c>
      <c r="V259" s="391" t="s">
        <v>848</v>
      </c>
      <c r="W259" s="391" t="s">
        <v>848</v>
      </c>
      <c r="X259" s="391" t="s">
        <v>848</v>
      </c>
      <c r="Y259" s="392" t="s">
        <v>848</v>
      </c>
      <c r="Z259" s="391" t="s">
        <v>848</v>
      </c>
      <c r="AA259" s="391" t="s">
        <v>848</v>
      </c>
      <c r="AB259" s="391" t="s">
        <v>848</v>
      </c>
      <c r="AC259" s="391" t="s">
        <v>848</v>
      </c>
      <c r="AD259" s="391" t="s">
        <v>848</v>
      </c>
      <c r="AE259" s="391" t="s">
        <v>848</v>
      </c>
      <c r="AF259" s="38" t="s">
        <v>848</v>
      </c>
      <c r="AG259" s="391" t="s">
        <v>848</v>
      </c>
      <c r="AH259" s="391"/>
      <c r="AI259" s="391" t="s">
        <v>848</v>
      </c>
      <c r="AJ259" s="391" t="s">
        <v>848</v>
      </c>
      <c r="AK259" s="391" t="s">
        <v>848</v>
      </c>
      <c r="AL259" s="391" t="s">
        <v>848</v>
      </c>
      <c r="AM259" s="391" t="s">
        <v>848</v>
      </c>
      <c r="AN259" s="391" t="s">
        <v>848</v>
      </c>
      <c r="AO259" s="391"/>
      <c r="AP259" s="319"/>
      <c r="AQ259" s="319"/>
      <c r="AR259" s="319"/>
    </row>
    <row r="260" spans="1:44" ht="15.75" customHeight="1">
      <c r="A260" s="319" t="s">
        <v>848</v>
      </c>
      <c r="B260" s="319" t="s">
        <v>848</v>
      </c>
      <c r="C260" s="319" t="s">
        <v>848</v>
      </c>
      <c r="D260" s="38" t="s">
        <v>848</v>
      </c>
      <c r="E260" s="391" t="s">
        <v>848</v>
      </c>
      <c r="F260" s="391" t="s">
        <v>848</v>
      </c>
      <c r="G260" s="391" t="s">
        <v>848</v>
      </c>
      <c r="H260" s="391" t="s">
        <v>848</v>
      </c>
      <c r="I260" s="391" t="s">
        <v>848</v>
      </c>
      <c r="J260" s="391" t="s">
        <v>848</v>
      </c>
      <c r="K260" s="38" t="s">
        <v>848</v>
      </c>
      <c r="L260" s="391" t="s">
        <v>848</v>
      </c>
      <c r="M260" s="391" t="s">
        <v>848</v>
      </c>
      <c r="N260" s="391" t="s">
        <v>848</v>
      </c>
      <c r="O260" s="391" t="s">
        <v>848</v>
      </c>
      <c r="P260" s="391" t="s">
        <v>848</v>
      </c>
      <c r="Q260" s="391" t="s">
        <v>848</v>
      </c>
      <c r="R260" s="38" t="s">
        <v>848</v>
      </c>
      <c r="S260" s="391" t="s">
        <v>848</v>
      </c>
      <c r="T260" s="391" t="s">
        <v>848</v>
      </c>
      <c r="U260" s="391" t="s">
        <v>848</v>
      </c>
      <c r="V260" s="391" t="s">
        <v>848</v>
      </c>
      <c r="W260" s="391" t="s">
        <v>848</v>
      </c>
      <c r="X260" s="391" t="s">
        <v>848</v>
      </c>
      <c r="Y260" s="392" t="s">
        <v>848</v>
      </c>
      <c r="Z260" s="391" t="s">
        <v>848</v>
      </c>
      <c r="AA260" s="391" t="s">
        <v>848</v>
      </c>
      <c r="AB260" s="391" t="s">
        <v>848</v>
      </c>
      <c r="AC260" s="391" t="s">
        <v>848</v>
      </c>
      <c r="AD260" s="391" t="s">
        <v>848</v>
      </c>
      <c r="AE260" s="391" t="s">
        <v>848</v>
      </c>
      <c r="AF260" s="38" t="s">
        <v>848</v>
      </c>
      <c r="AG260" s="391" t="s">
        <v>848</v>
      </c>
      <c r="AH260" s="391"/>
      <c r="AI260" s="391" t="s">
        <v>848</v>
      </c>
      <c r="AJ260" s="391" t="s">
        <v>848</v>
      </c>
      <c r="AK260" s="391" t="s">
        <v>848</v>
      </c>
      <c r="AL260" s="391" t="s">
        <v>848</v>
      </c>
      <c r="AM260" s="391" t="s">
        <v>848</v>
      </c>
      <c r="AN260" s="391" t="s">
        <v>848</v>
      </c>
      <c r="AO260" s="391"/>
      <c r="AP260" s="319"/>
      <c r="AQ260" s="319"/>
      <c r="AR260" s="319"/>
    </row>
    <row r="261" spans="1:44" ht="15.75" customHeight="1">
      <c r="A261" s="319" t="s">
        <v>848</v>
      </c>
      <c r="B261" s="319" t="s">
        <v>848</v>
      </c>
      <c r="C261" s="319" t="s">
        <v>848</v>
      </c>
      <c r="D261" s="38" t="s">
        <v>848</v>
      </c>
      <c r="E261" s="391" t="s">
        <v>848</v>
      </c>
      <c r="F261" s="391" t="s">
        <v>848</v>
      </c>
      <c r="G261" s="391" t="s">
        <v>848</v>
      </c>
      <c r="H261" s="391" t="s">
        <v>848</v>
      </c>
      <c r="I261" s="391" t="s">
        <v>848</v>
      </c>
      <c r="J261" s="391" t="s">
        <v>848</v>
      </c>
      <c r="K261" s="38" t="s">
        <v>848</v>
      </c>
      <c r="L261" s="391" t="s">
        <v>848</v>
      </c>
      <c r="M261" s="391" t="s">
        <v>848</v>
      </c>
      <c r="N261" s="391" t="s">
        <v>848</v>
      </c>
      <c r="O261" s="391" t="s">
        <v>848</v>
      </c>
      <c r="P261" s="391" t="s">
        <v>848</v>
      </c>
      <c r="Q261" s="391" t="s">
        <v>848</v>
      </c>
      <c r="R261" s="38" t="s">
        <v>848</v>
      </c>
      <c r="S261" s="391" t="s">
        <v>848</v>
      </c>
      <c r="T261" s="391" t="s">
        <v>848</v>
      </c>
      <c r="U261" s="391" t="s">
        <v>848</v>
      </c>
      <c r="V261" s="391" t="s">
        <v>848</v>
      </c>
      <c r="W261" s="391" t="s">
        <v>848</v>
      </c>
      <c r="X261" s="391" t="s">
        <v>848</v>
      </c>
      <c r="Y261" s="392" t="s">
        <v>848</v>
      </c>
      <c r="Z261" s="391" t="s">
        <v>848</v>
      </c>
      <c r="AA261" s="391" t="s">
        <v>848</v>
      </c>
      <c r="AB261" s="391" t="s">
        <v>848</v>
      </c>
      <c r="AC261" s="391" t="s">
        <v>848</v>
      </c>
      <c r="AD261" s="391" t="s">
        <v>848</v>
      </c>
      <c r="AE261" s="391" t="s">
        <v>848</v>
      </c>
      <c r="AF261" s="38" t="s">
        <v>848</v>
      </c>
      <c r="AG261" s="391" t="s">
        <v>848</v>
      </c>
      <c r="AH261" s="391"/>
      <c r="AI261" s="391" t="s">
        <v>848</v>
      </c>
      <c r="AJ261" s="391" t="s">
        <v>848</v>
      </c>
      <c r="AK261" s="391" t="s">
        <v>848</v>
      </c>
      <c r="AL261" s="391" t="s">
        <v>848</v>
      </c>
      <c r="AM261" s="391" t="s">
        <v>848</v>
      </c>
      <c r="AN261" s="391" t="s">
        <v>848</v>
      </c>
      <c r="AO261" s="391"/>
      <c r="AP261" s="319"/>
      <c r="AQ261" s="319"/>
      <c r="AR261" s="319"/>
    </row>
    <row r="262" spans="1:44" ht="15.75" customHeight="1">
      <c r="A262" s="319" t="s">
        <v>848</v>
      </c>
      <c r="B262" s="319" t="s">
        <v>848</v>
      </c>
      <c r="C262" s="319" t="s">
        <v>848</v>
      </c>
      <c r="D262" s="38" t="s">
        <v>848</v>
      </c>
      <c r="E262" s="391" t="s">
        <v>848</v>
      </c>
      <c r="F262" s="391" t="s">
        <v>848</v>
      </c>
      <c r="G262" s="391" t="s">
        <v>848</v>
      </c>
      <c r="H262" s="391" t="s">
        <v>848</v>
      </c>
      <c r="I262" s="391" t="s">
        <v>848</v>
      </c>
      <c r="J262" s="391" t="s">
        <v>848</v>
      </c>
      <c r="K262" s="38" t="s">
        <v>848</v>
      </c>
      <c r="L262" s="391" t="s">
        <v>848</v>
      </c>
      <c r="M262" s="391" t="s">
        <v>848</v>
      </c>
      <c r="N262" s="391" t="s">
        <v>848</v>
      </c>
      <c r="O262" s="391" t="s">
        <v>848</v>
      </c>
      <c r="P262" s="391" t="s">
        <v>848</v>
      </c>
      <c r="Q262" s="391" t="s">
        <v>848</v>
      </c>
      <c r="R262" s="38" t="s">
        <v>848</v>
      </c>
      <c r="S262" s="391" t="s">
        <v>848</v>
      </c>
      <c r="T262" s="391" t="s">
        <v>848</v>
      </c>
      <c r="U262" s="391" t="s">
        <v>848</v>
      </c>
      <c r="V262" s="391" t="s">
        <v>848</v>
      </c>
      <c r="W262" s="391" t="s">
        <v>848</v>
      </c>
      <c r="X262" s="391" t="s">
        <v>848</v>
      </c>
      <c r="Y262" s="392" t="s">
        <v>848</v>
      </c>
      <c r="Z262" s="391" t="s">
        <v>848</v>
      </c>
      <c r="AA262" s="391" t="s">
        <v>848</v>
      </c>
      <c r="AB262" s="391" t="s">
        <v>848</v>
      </c>
      <c r="AC262" s="391" t="s">
        <v>848</v>
      </c>
      <c r="AD262" s="391" t="s">
        <v>848</v>
      </c>
      <c r="AE262" s="391" t="s">
        <v>848</v>
      </c>
      <c r="AF262" s="38" t="s">
        <v>848</v>
      </c>
      <c r="AG262" s="391" t="s">
        <v>848</v>
      </c>
      <c r="AH262" s="391"/>
      <c r="AI262" s="391" t="s">
        <v>848</v>
      </c>
      <c r="AJ262" s="391" t="s">
        <v>848</v>
      </c>
      <c r="AK262" s="391" t="s">
        <v>848</v>
      </c>
      <c r="AL262" s="391" t="s">
        <v>848</v>
      </c>
      <c r="AM262" s="391" t="s">
        <v>848</v>
      </c>
      <c r="AN262" s="391" t="s">
        <v>848</v>
      </c>
      <c r="AO262" s="391"/>
      <c r="AP262" s="319"/>
      <c r="AQ262" s="319"/>
      <c r="AR262" s="319"/>
    </row>
    <row r="263" spans="1:44" ht="15.75" customHeight="1">
      <c r="A263" s="319" t="s">
        <v>848</v>
      </c>
      <c r="B263" s="319" t="s">
        <v>848</v>
      </c>
      <c r="C263" s="319" t="s">
        <v>848</v>
      </c>
      <c r="D263" s="38" t="s">
        <v>848</v>
      </c>
      <c r="E263" s="391" t="s">
        <v>848</v>
      </c>
      <c r="F263" s="391" t="s">
        <v>848</v>
      </c>
      <c r="G263" s="391" t="s">
        <v>848</v>
      </c>
      <c r="H263" s="391" t="s">
        <v>848</v>
      </c>
      <c r="I263" s="391" t="s">
        <v>848</v>
      </c>
      <c r="J263" s="391" t="s">
        <v>848</v>
      </c>
      <c r="K263" s="38" t="s">
        <v>848</v>
      </c>
      <c r="L263" s="391" t="s">
        <v>848</v>
      </c>
      <c r="M263" s="391" t="s">
        <v>848</v>
      </c>
      <c r="N263" s="391" t="s">
        <v>848</v>
      </c>
      <c r="O263" s="391" t="s">
        <v>848</v>
      </c>
      <c r="P263" s="391" t="s">
        <v>848</v>
      </c>
      <c r="Q263" s="391" t="s">
        <v>848</v>
      </c>
      <c r="R263" s="38" t="s">
        <v>848</v>
      </c>
      <c r="S263" s="391" t="s">
        <v>848</v>
      </c>
      <c r="T263" s="391" t="s">
        <v>848</v>
      </c>
      <c r="U263" s="391" t="s">
        <v>848</v>
      </c>
      <c r="V263" s="391" t="s">
        <v>848</v>
      </c>
      <c r="W263" s="391" t="s">
        <v>848</v>
      </c>
      <c r="X263" s="391" t="s">
        <v>848</v>
      </c>
      <c r="Y263" s="392" t="s">
        <v>848</v>
      </c>
      <c r="Z263" s="391" t="s">
        <v>848</v>
      </c>
      <c r="AA263" s="391" t="s">
        <v>848</v>
      </c>
      <c r="AB263" s="391" t="s">
        <v>848</v>
      </c>
      <c r="AC263" s="391" t="s">
        <v>848</v>
      </c>
      <c r="AD263" s="391" t="s">
        <v>848</v>
      </c>
      <c r="AE263" s="391" t="s">
        <v>848</v>
      </c>
      <c r="AF263" s="38" t="s">
        <v>848</v>
      </c>
      <c r="AG263" s="391" t="s">
        <v>848</v>
      </c>
      <c r="AH263" s="391"/>
      <c r="AI263" s="391" t="s">
        <v>848</v>
      </c>
      <c r="AJ263" s="391" t="s">
        <v>848</v>
      </c>
      <c r="AK263" s="391" t="s">
        <v>848</v>
      </c>
      <c r="AL263" s="391" t="s">
        <v>848</v>
      </c>
      <c r="AM263" s="391" t="s">
        <v>848</v>
      </c>
      <c r="AN263" s="391" t="s">
        <v>848</v>
      </c>
      <c r="AO263" s="391"/>
      <c r="AP263" s="319"/>
      <c r="AQ263" s="319"/>
      <c r="AR263" s="319"/>
    </row>
    <row r="264" spans="1:44" ht="15.75" customHeight="1">
      <c r="A264" s="319" t="s">
        <v>848</v>
      </c>
      <c r="B264" s="319" t="s">
        <v>848</v>
      </c>
      <c r="C264" s="319" t="s">
        <v>848</v>
      </c>
      <c r="D264" s="38" t="s">
        <v>848</v>
      </c>
      <c r="E264" s="391" t="s">
        <v>848</v>
      </c>
      <c r="F264" s="391" t="s">
        <v>848</v>
      </c>
      <c r="G264" s="391" t="s">
        <v>848</v>
      </c>
      <c r="H264" s="391" t="s">
        <v>848</v>
      </c>
      <c r="I264" s="391" t="s">
        <v>848</v>
      </c>
      <c r="J264" s="391" t="s">
        <v>848</v>
      </c>
      <c r="K264" s="38" t="s">
        <v>848</v>
      </c>
      <c r="L264" s="391" t="s">
        <v>848</v>
      </c>
      <c r="M264" s="391" t="s">
        <v>848</v>
      </c>
      <c r="N264" s="391" t="s">
        <v>848</v>
      </c>
      <c r="O264" s="391" t="s">
        <v>848</v>
      </c>
      <c r="P264" s="391" t="s">
        <v>848</v>
      </c>
      <c r="Q264" s="391" t="s">
        <v>848</v>
      </c>
      <c r="R264" s="38" t="s">
        <v>848</v>
      </c>
      <c r="S264" s="391" t="s">
        <v>848</v>
      </c>
      <c r="T264" s="391" t="s">
        <v>848</v>
      </c>
      <c r="U264" s="391" t="s">
        <v>848</v>
      </c>
      <c r="V264" s="391" t="s">
        <v>848</v>
      </c>
      <c r="W264" s="391" t="s">
        <v>848</v>
      </c>
      <c r="X264" s="391" t="s">
        <v>848</v>
      </c>
      <c r="Y264" s="392" t="s">
        <v>848</v>
      </c>
      <c r="Z264" s="391" t="s">
        <v>848</v>
      </c>
      <c r="AA264" s="391" t="s">
        <v>848</v>
      </c>
      <c r="AB264" s="391" t="s">
        <v>848</v>
      </c>
      <c r="AC264" s="391" t="s">
        <v>848</v>
      </c>
      <c r="AD264" s="391" t="s">
        <v>848</v>
      </c>
      <c r="AE264" s="391" t="s">
        <v>848</v>
      </c>
      <c r="AF264" s="38" t="s">
        <v>848</v>
      </c>
      <c r="AG264" s="391" t="s">
        <v>848</v>
      </c>
      <c r="AH264" s="391"/>
      <c r="AI264" s="391" t="s">
        <v>848</v>
      </c>
      <c r="AJ264" s="391" t="s">
        <v>848</v>
      </c>
      <c r="AK264" s="391" t="s">
        <v>848</v>
      </c>
      <c r="AL264" s="391" t="s">
        <v>848</v>
      </c>
      <c r="AM264" s="391" t="s">
        <v>848</v>
      </c>
      <c r="AN264" s="391" t="s">
        <v>848</v>
      </c>
      <c r="AO264" s="391"/>
      <c r="AP264" s="319"/>
      <c r="AQ264" s="319"/>
      <c r="AR264" s="319"/>
    </row>
    <row r="265" spans="1:44" ht="15.75" customHeight="1">
      <c r="A265" s="319" t="s">
        <v>848</v>
      </c>
      <c r="B265" s="319" t="s">
        <v>848</v>
      </c>
      <c r="C265" s="319" t="s">
        <v>848</v>
      </c>
      <c r="D265" s="38" t="s">
        <v>848</v>
      </c>
      <c r="E265" s="391" t="s">
        <v>848</v>
      </c>
      <c r="F265" s="391" t="s">
        <v>848</v>
      </c>
      <c r="G265" s="391" t="s">
        <v>848</v>
      </c>
      <c r="H265" s="391" t="s">
        <v>848</v>
      </c>
      <c r="I265" s="391" t="s">
        <v>848</v>
      </c>
      <c r="J265" s="391" t="s">
        <v>848</v>
      </c>
      <c r="K265" s="38" t="s">
        <v>848</v>
      </c>
      <c r="L265" s="391" t="s">
        <v>848</v>
      </c>
      <c r="M265" s="391" t="s">
        <v>848</v>
      </c>
      <c r="N265" s="391" t="s">
        <v>848</v>
      </c>
      <c r="O265" s="391" t="s">
        <v>848</v>
      </c>
      <c r="P265" s="391" t="s">
        <v>848</v>
      </c>
      <c r="Q265" s="391" t="s">
        <v>848</v>
      </c>
      <c r="R265" s="38" t="s">
        <v>848</v>
      </c>
      <c r="S265" s="391" t="s">
        <v>848</v>
      </c>
      <c r="T265" s="391" t="s">
        <v>848</v>
      </c>
      <c r="U265" s="391" t="s">
        <v>848</v>
      </c>
      <c r="V265" s="391" t="s">
        <v>848</v>
      </c>
      <c r="W265" s="391" t="s">
        <v>848</v>
      </c>
      <c r="X265" s="391" t="s">
        <v>848</v>
      </c>
      <c r="Y265" s="392" t="s">
        <v>848</v>
      </c>
      <c r="Z265" s="391" t="s">
        <v>848</v>
      </c>
      <c r="AA265" s="391" t="s">
        <v>848</v>
      </c>
      <c r="AB265" s="391" t="s">
        <v>848</v>
      </c>
      <c r="AC265" s="391" t="s">
        <v>848</v>
      </c>
      <c r="AD265" s="391" t="s">
        <v>848</v>
      </c>
      <c r="AE265" s="391" t="s">
        <v>848</v>
      </c>
      <c r="AF265" s="38" t="s">
        <v>848</v>
      </c>
      <c r="AG265" s="391" t="s">
        <v>848</v>
      </c>
      <c r="AH265" s="391"/>
      <c r="AI265" s="391" t="s">
        <v>848</v>
      </c>
      <c r="AJ265" s="391" t="s">
        <v>848</v>
      </c>
      <c r="AK265" s="391" t="s">
        <v>848</v>
      </c>
      <c r="AL265" s="391" t="s">
        <v>848</v>
      </c>
      <c r="AM265" s="391" t="s">
        <v>848</v>
      </c>
      <c r="AN265" s="391" t="s">
        <v>848</v>
      </c>
      <c r="AO265" s="391"/>
      <c r="AP265" s="319"/>
      <c r="AQ265" s="319"/>
      <c r="AR265" s="319"/>
    </row>
    <row r="266" spans="1:44" ht="15.75" customHeight="1">
      <c r="A266" s="319" t="s">
        <v>848</v>
      </c>
      <c r="B266" s="319" t="s">
        <v>848</v>
      </c>
      <c r="C266" s="319" t="s">
        <v>848</v>
      </c>
      <c r="D266" s="38" t="s">
        <v>848</v>
      </c>
      <c r="E266" s="391" t="s">
        <v>848</v>
      </c>
      <c r="F266" s="391" t="s">
        <v>848</v>
      </c>
      <c r="G266" s="391" t="s">
        <v>848</v>
      </c>
      <c r="H266" s="391" t="s">
        <v>848</v>
      </c>
      <c r="I266" s="391" t="s">
        <v>848</v>
      </c>
      <c r="J266" s="391" t="s">
        <v>848</v>
      </c>
      <c r="K266" s="38" t="s">
        <v>848</v>
      </c>
      <c r="L266" s="391" t="s">
        <v>848</v>
      </c>
      <c r="M266" s="391" t="s">
        <v>848</v>
      </c>
      <c r="N266" s="391" t="s">
        <v>848</v>
      </c>
      <c r="O266" s="391" t="s">
        <v>848</v>
      </c>
      <c r="P266" s="391" t="s">
        <v>848</v>
      </c>
      <c r="Q266" s="391" t="s">
        <v>848</v>
      </c>
      <c r="R266" s="38" t="s">
        <v>848</v>
      </c>
      <c r="S266" s="391" t="s">
        <v>848</v>
      </c>
      <c r="T266" s="391" t="s">
        <v>848</v>
      </c>
      <c r="U266" s="391" t="s">
        <v>848</v>
      </c>
      <c r="V266" s="391" t="s">
        <v>848</v>
      </c>
      <c r="W266" s="391" t="s">
        <v>848</v>
      </c>
      <c r="X266" s="391" t="s">
        <v>848</v>
      </c>
      <c r="Y266" s="392" t="s">
        <v>848</v>
      </c>
      <c r="Z266" s="391" t="s">
        <v>848</v>
      </c>
      <c r="AA266" s="391" t="s">
        <v>848</v>
      </c>
      <c r="AB266" s="391" t="s">
        <v>848</v>
      </c>
      <c r="AC266" s="391" t="s">
        <v>848</v>
      </c>
      <c r="AD266" s="391" t="s">
        <v>848</v>
      </c>
      <c r="AE266" s="391" t="s">
        <v>848</v>
      </c>
      <c r="AF266" s="38" t="s">
        <v>848</v>
      </c>
      <c r="AG266" s="391" t="s">
        <v>848</v>
      </c>
      <c r="AH266" s="391"/>
      <c r="AI266" s="391" t="s">
        <v>848</v>
      </c>
      <c r="AJ266" s="391" t="s">
        <v>848</v>
      </c>
      <c r="AK266" s="391" t="s">
        <v>848</v>
      </c>
      <c r="AL266" s="391" t="s">
        <v>848</v>
      </c>
      <c r="AM266" s="391" t="s">
        <v>848</v>
      </c>
      <c r="AN266" s="391" t="s">
        <v>848</v>
      </c>
      <c r="AO266" s="391"/>
      <c r="AP266" s="319"/>
      <c r="AQ266" s="319"/>
      <c r="AR266" s="319"/>
    </row>
    <row r="267" spans="1:44" ht="15.75" customHeight="1">
      <c r="A267" s="319" t="s">
        <v>848</v>
      </c>
      <c r="B267" s="319" t="s">
        <v>848</v>
      </c>
      <c r="C267" s="319" t="s">
        <v>848</v>
      </c>
      <c r="D267" s="38" t="s">
        <v>848</v>
      </c>
      <c r="E267" s="391" t="s">
        <v>848</v>
      </c>
      <c r="F267" s="391" t="s">
        <v>848</v>
      </c>
      <c r="G267" s="391" t="s">
        <v>848</v>
      </c>
      <c r="H267" s="391" t="s">
        <v>848</v>
      </c>
      <c r="I267" s="391" t="s">
        <v>848</v>
      </c>
      <c r="J267" s="391" t="s">
        <v>848</v>
      </c>
      <c r="K267" s="38" t="s">
        <v>848</v>
      </c>
      <c r="L267" s="391" t="s">
        <v>848</v>
      </c>
      <c r="M267" s="391" t="s">
        <v>848</v>
      </c>
      <c r="N267" s="391" t="s">
        <v>848</v>
      </c>
      <c r="O267" s="391" t="s">
        <v>848</v>
      </c>
      <c r="P267" s="391" t="s">
        <v>848</v>
      </c>
      <c r="Q267" s="391" t="s">
        <v>848</v>
      </c>
      <c r="R267" s="38" t="s">
        <v>848</v>
      </c>
      <c r="S267" s="391" t="s">
        <v>848</v>
      </c>
      <c r="T267" s="391" t="s">
        <v>848</v>
      </c>
      <c r="U267" s="391" t="s">
        <v>848</v>
      </c>
      <c r="V267" s="391" t="s">
        <v>848</v>
      </c>
      <c r="W267" s="391" t="s">
        <v>848</v>
      </c>
      <c r="X267" s="391" t="s">
        <v>848</v>
      </c>
      <c r="Y267" s="392" t="s">
        <v>848</v>
      </c>
      <c r="Z267" s="391" t="s">
        <v>848</v>
      </c>
      <c r="AA267" s="391" t="s">
        <v>848</v>
      </c>
      <c r="AB267" s="391" t="s">
        <v>848</v>
      </c>
      <c r="AC267" s="391" t="s">
        <v>848</v>
      </c>
      <c r="AD267" s="391" t="s">
        <v>848</v>
      </c>
      <c r="AE267" s="391" t="s">
        <v>848</v>
      </c>
      <c r="AF267" s="38" t="s">
        <v>848</v>
      </c>
      <c r="AG267" s="391" t="s">
        <v>848</v>
      </c>
      <c r="AH267" s="391"/>
      <c r="AI267" s="391" t="s">
        <v>848</v>
      </c>
      <c r="AJ267" s="391" t="s">
        <v>848</v>
      </c>
      <c r="AK267" s="391" t="s">
        <v>848</v>
      </c>
      <c r="AL267" s="391" t="s">
        <v>848</v>
      </c>
      <c r="AM267" s="391" t="s">
        <v>848</v>
      </c>
      <c r="AN267" s="391" t="s">
        <v>848</v>
      </c>
      <c r="AO267" s="391"/>
      <c r="AP267" s="319"/>
      <c r="AQ267" s="319"/>
      <c r="AR267" s="319"/>
    </row>
    <row r="268" spans="1:44" ht="15.75" customHeight="1">
      <c r="A268" s="319" t="s">
        <v>848</v>
      </c>
      <c r="B268" s="319" t="s">
        <v>848</v>
      </c>
      <c r="C268" s="319" t="s">
        <v>848</v>
      </c>
      <c r="D268" s="38" t="s">
        <v>848</v>
      </c>
      <c r="E268" s="391" t="s">
        <v>848</v>
      </c>
      <c r="F268" s="391" t="s">
        <v>848</v>
      </c>
      <c r="G268" s="391" t="s">
        <v>848</v>
      </c>
      <c r="H268" s="391" t="s">
        <v>848</v>
      </c>
      <c r="I268" s="391" t="s">
        <v>848</v>
      </c>
      <c r="J268" s="391" t="s">
        <v>848</v>
      </c>
      <c r="K268" s="38" t="s">
        <v>848</v>
      </c>
      <c r="L268" s="391" t="s">
        <v>848</v>
      </c>
      <c r="M268" s="391" t="s">
        <v>848</v>
      </c>
      <c r="N268" s="391" t="s">
        <v>848</v>
      </c>
      <c r="O268" s="391" t="s">
        <v>848</v>
      </c>
      <c r="P268" s="391" t="s">
        <v>848</v>
      </c>
      <c r="Q268" s="391" t="s">
        <v>848</v>
      </c>
      <c r="R268" s="38" t="s">
        <v>848</v>
      </c>
      <c r="S268" s="391" t="s">
        <v>848</v>
      </c>
      <c r="T268" s="391" t="s">
        <v>848</v>
      </c>
      <c r="U268" s="391" t="s">
        <v>848</v>
      </c>
      <c r="V268" s="391" t="s">
        <v>848</v>
      </c>
      <c r="W268" s="391" t="s">
        <v>848</v>
      </c>
      <c r="X268" s="391" t="s">
        <v>848</v>
      </c>
      <c r="Y268" s="392" t="s">
        <v>848</v>
      </c>
      <c r="Z268" s="391" t="s">
        <v>848</v>
      </c>
      <c r="AA268" s="391" t="s">
        <v>848</v>
      </c>
      <c r="AB268" s="391" t="s">
        <v>848</v>
      </c>
      <c r="AC268" s="391" t="s">
        <v>848</v>
      </c>
      <c r="AD268" s="391" t="s">
        <v>848</v>
      </c>
      <c r="AE268" s="391" t="s">
        <v>848</v>
      </c>
      <c r="AF268" s="38" t="s">
        <v>848</v>
      </c>
      <c r="AG268" s="391" t="s">
        <v>848</v>
      </c>
      <c r="AH268" s="391"/>
      <c r="AI268" s="391" t="s">
        <v>848</v>
      </c>
      <c r="AJ268" s="391" t="s">
        <v>848</v>
      </c>
      <c r="AK268" s="391" t="s">
        <v>848</v>
      </c>
      <c r="AL268" s="391" t="s">
        <v>848</v>
      </c>
      <c r="AM268" s="391" t="s">
        <v>848</v>
      </c>
      <c r="AN268" s="391" t="s">
        <v>848</v>
      </c>
      <c r="AO268" s="391"/>
      <c r="AP268" s="319"/>
      <c r="AQ268" s="319"/>
      <c r="AR268" s="319"/>
    </row>
    <row r="269" spans="1:44" ht="15.75" customHeight="1">
      <c r="A269" s="319" t="s">
        <v>848</v>
      </c>
      <c r="B269" s="319" t="s">
        <v>848</v>
      </c>
      <c r="C269" s="319" t="s">
        <v>848</v>
      </c>
      <c r="D269" s="38" t="s">
        <v>848</v>
      </c>
      <c r="E269" s="391" t="s">
        <v>848</v>
      </c>
      <c r="F269" s="391" t="s">
        <v>848</v>
      </c>
      <c r="G269" s="391" t="s">
        <v>848</v>
      </c>
      <c r="H269" s="391" t="s">
        <v>848</v>
      </c>
      <c r="I269" s="391" t="s">
        <v>848</v>
      </c>
      <c r="J269" s="391" t="s">
        <v>848</v>
      </c>
      <c r="K269" s="38" t="s">
        <v>848</v>
      </c>
      <c r="L269" s="391" t="s">
        <v>848</v>
      </c>
      <c r="M269" s="391" t="s">
        <v>848</v>
      </c>
      <c r="N269" s="391" t="s">
        <v>848</v>
      </c>
      <c r="O269" s="391" t="s">
        <v>848</v>
      </c>
      <c r="P269" s="391" t="s">
        <v>848</v>
      </c>
      <c r="Q269" s="391" t="s">
        <v>848</v>
      </c>
      <c r="R269" s="38" t="s">
        <v>848</v>
      </c>
      <c r="S269" s="391" t="s">
        <v>848</v>
      </c>
      <c r="T269" s="391" t="s">
        <v>848</v>
      </c>
      <c r="U269" s="391" t="s">
        <v>848</v>
      </c>
      <c r="V269" s="391" t="s">
        <v>848</v>
      </c>
      <c r="W269" s="391" t="s">
        <v>848</v>
      </c>
      <c r="X269" s="391" t="s">
        <v>848</v>
      </c>
      <c r="Y269" s="392" t="s">
        <v>848</v>
      </c>
      <c r="Z269" s="391" t="s">
        <v>848</v>
      </c>
      <c r="AA269" s="391" t="s">
        <v>848</v>
      </c>
      <c r="AB269" s="391" t="s">
        <v>848</v>
      </c>
      <c r="AC269" s="391" t="s">
        <v>848</v>
      </c>
      <c r="AD269" s="391" t="s">
        <v>848</v>
      </c>
      <c r="AE269" s="391" t="s">
        <v>848</v>
      </c>
      <c r="AF269" s="38" t="s">
        <v>848</v>
      </c>
      <c r="AG269" s="391" t="s">
        <v>848</v>
      </c>
      <c r="AH269" s="391"/>
      <c r="AI269" s="391" t="s">
        <v>848</v>
      </c>
      <c r="AJ269" s="391" t="s">
        <v>848</v>
      </c>
      <c r="AK269" s="391" t="s">
        <v>848</v>
      </c>
      <c r="AL269" s="391" t="s">
        <v>848</v>
      </c>
      <c r="AM269" s="391" t="s">
        <v>848</v>
      </c>
      <c r="AN269" s="391" t="s">
        <v>848</v>
      </c>
      <c r="AO269" s="391"/>
      <c r="AP269" s="319"/>
      <c r="AQ269" s="319"/>
      <c r="AR269" s="319"/>
    </row>
    <row r="270" spans="1:44" ht="15.75" customHeight="1">
      <c r="A270" s="319" t="s">
        <v>848</v>
      </c>
      <c r="B270" s="319" t="s">
        <v>848</v>
      </c>
      <c r="C270" s="319" t="s">
        <v>848</v>
      </c>
      <c r="D270" s="38" t="s">
        <v>848</v>
      </c>
      <c r="E270" s="391" t="s">
        <v>848</v>
      </c>
      <c r="F270" s="391" t="s">
        <v>848</v>
      </c>
      <c r="G270" s="391" t="s">
        <v>848</v>
      </c>
      <c r="H270" s="391" t="s">
        <v>848</v>
      </c>
      <c r="I270" s="391" t="s">
        <v>848</v>
      </c>
      <c r="J270" s="391" t="s">
        <v>848</v>
      </c>
      <c r="K270" s="38" t="s">
        <v>848</v>
      </c>
      <c r="L270" s="391" t="s">
        <v>848</v>
      </c>
      <c r="M270" s="391" t="s">
        <v>848</v>
      </c>
      <c r="N270" s="391" t="s">
        <v>848</v>
      </c>
      <c r="O270" s="391" t="s">
        <v>848</v>
      </c>
      <c r="P270" s="391" t="s">
        <v>848</v>
      </c>
      <c r="Q270" s="391" t="s">
        <v>848</v>
      </c>
      <c r="R270" s="38" t="s">
        <v>848</v>
      </c>
      <c r="S270" s="391" t="s">
        <v>848</v>
      </c>
      <c r="T270" s="391" t="s">
        <v>848</v>
      </c>
      <c r="U270" s="391" t="s">
        <v>848</v>
      </c>
      <c r="V270" s="391" t="s">
        <v>848</v>
      </c>
      <c r="W270" s="391" t="s">
        <v>848</v>
      </c>
      <c r="X270" s="391" t="s">
        <v>848</v>
      </c>
      <c r="Y270" s="392" t="s">
        <v>848</v>
      </c>
      <c r="Z270" s="391" t="s">
        <v>848</v>
      </c>
      <c r="AA270" s="391" t="s">
        <v>848</v>
      </c>
      <c r="AB270" s="391" t="s">
        <v>848</v>
      </c>
      <c r="AC270" s="391" t="s">
        <v>848</v>
      </c>
      <c r="AD270" s="391" t="s">
        <v>848</v>
      </c>
      <c r="AE270" s="391" t="s">
        <v>848</v>
      </c>
      <c r="AF270" s="38" t="s">
        <v>848</v>
      </c>
      <c r="AG270" s="391" t="s">
        <v>848</v>
      </c>
      <c r="AH270" s="391"/>
      <c r="AI270" s="391" t="s">
        <v>848</v>
      </c>
      <c r="AJ270" s="391" t="s">
        <v>848</v>
      </c>
      <c r="AK270" s="391" t="s">
        <v>848</v>
      </c>
      <c r="AL270" s="391" t="s">
        <v>848</v>
      </c>
      <c r="AM270" s="391" t="s">
        <v>848</v>
      </c>
      <c r="AN270" s="391" t="s">
        <v>848</v>
      </c>
      <c r="AO270" s="391"/>
      <c r="AP270" s="319"/>
      <c r="AQ270" s="319"/>
      <c r="AR270" s="319"/>
    </row>
    <row r="271" spans="1:44" ht="15.75" customHeight="1">
      <c r="A271" s="319" t="s">
        <v>848</v>
      </c>
      <c r="B271" s="319" t="s">
        <v>848</v>
      </c>
      <c r="C271" s="319" t="s">
        <v>848</v>
      </c>
      <c r="D271" s="38" t="s">
        <v>848</v>
      </c>
      <c r="E271" s="391" t="s">
        <v>848</v>
      </c>
      <c r="F271" s="391" t="s">
        <v>848</v>
      </c>
      <c r="G271" s="391" t="s">
        <v>848</v>
      </c>
      <c r="H271" s="391" t="s">
        <v>848</v>
      </c>
      <c r="I271" s="391" t="s">
        <v>848</v>
      </c>
      <c r="J271" s="391" t="s">
        <v>848</v>
      </c>
      <c r="K271" s="38" t="s">
        <v>848</v>
      </c>
      <c r="L271" s="391" t="s">
        <v>848</v>
      </c>
      <c r="M271" s="391" t="s">
        <v>848</v>
      </c>
      <c r="N271" s="391" t="s">
        <v>848</v>
      </c>
      <c r="O271" s="391" t="s">
        <v>848</v>
      </c>
      <c r="P271" s="391" t="s">
        <v>848</v>
      </c>
      <c r="Q271" s="391" t="s">
        <v>848</v>
      </c>
      <c r="R271" s="38" t="s">
        <v>848</v>
      </c>
      <c r="S271" s="391" t="s">
        <v>848</v>
      </c>
      <c r="T271" s="391" t="s">
        <v>848</v>
      </c>
      <c r="U271" s="391" t="s">
        <v>848</v>
      </c>
      <c r="V271" s="391" t="s">
        <v>848</v>
      </c>
      <c r="W271" s="391" t="s">
        <v>848</v>
      </c>
      <c r="X271" s="391" t="s">
        <v>848</v>
      </c>
      <c r="Y271" s="392" t="s">
        <v>848</v>
      </c>
      <c r="Z271" s="391" t="s">
        <v>848</v>
      </c>
      <c r="AA271" s="391" t="s">
        <v>848</v>
      </c>
      <c r="AB271" s="391" t="s">
        <v>848</v>
      </c>
      <c r="AC271" s="391" t="s">
        <v>848</v>
      </c>
      <c r="AD271" s="391" t="s">
        <v>848</v>
      </c>
      <c r="AE271" s="391" t="s">
        <v>848</v>
      </c>
      <c r="AF271" s="38" t="s">
        <v>848</v>
      </c>
      <c r="AG271" s="391" t="s">
        <v>848</v>
      </c>
      <c r="AH271" s="391"/>
      <c r="AI271" s="391" t="s">
        <v>848</v>
      </c>
      <c r="AJ271" s="391" t="s">
        <v>848</v>
      </c>
      <c r="AK271" s="391" t="s">
        <v>848</v>
      </c>
      <c r="AL271" s="391" t="s">
        <v>848</v>
      </c>
      <c r="AM271" s="391" t="s">
        <v>848</v>
      </c>
      <c r="AN271" s="391" t="s">
        <v>848</v>
      </c>
      <c r="AO271" s="391"/>
      <c r="AP271" s="319"/>
      <c r="AQ271" s="319"/>
      <c r="AR271" s="319"/>
    </row>
    <row r="272" spans="1:44" ht="15.75" customHeight="1">
      <c r="A272" s="319" t="s">
        <v>848</v>
      </c>
      <c r="B272" s="319" t="s">
        <v>848</v>
      </c>
      <c r="C272" s="319" t="s">
        <v>848</v>
      </c>
      <c r="D272" s="38" t="s">
        <v>848</v>
      </c>
      <c r="E272" s="391" t="s">
        <v>848</v>
      </c>
      <c r="F272" s="391" t="s">
        <v>848</v>
      </c>
      <c r="G272" s="391" t="s">
        <v>848</v>
      </c>
      <c r="H272" s="391" t="s">
        <v>848</v>
      </c>
      <c r="I272" s="391" t="s">
        <v>848</v>
      </c>
      <c r="J272" s="391" t="s">
        <v>848</v>
      </c>
      <c r="K272" s="38" t="s">
        <v>848</v>
      </c>
      <c r="L272" s="391" t="s">
        <v>848</v>
      </c>
      <c r="M272" s="391" t="s">
        <v>848</v>
      </c>
      <c r="N272" s="391" t="s">
        <v>848</v>
      </c>
      <c r="O272" s="391" t="s">
        <v>848</v>
      </c>
      <c r="P272" s="391" t="s">
        <v>848</v>
      </c>
      <c r="Q272" s="391" t="s">
        <v>848</v>
      </c>
      <c r="R272" s="38" t="s">
        <v>848</v>
      </c>
      <c r="S272" s="391" t="s">
        <v>848</v>
      </c>
      <c r="T272" s="391" t="s">
        <v>848</v>
      </c>
      <c r="U272" s="391" t="s">
        <v>848</v>
      </c>
      <c r="V272" s="391" t="s">
        <v>848</v>
      </c>
      <c r="W272" s="391" t="s">
        <v>848</v>
      </c>
      <c r="X272" s="391" t="s">
        <v>848</v>
      </c>
      <c r="Y272" s="392" t="s">
        <v>848</v>
      </c>
      <c r="Z272" s="391" t="s">
        <v>848</v>
      </c>
      <c r="AA272" s="391" t="s">
        <v>848</v>
      </c>
      <c r="AB272" s="391" t="s">
        <v>848</v>
      </c>
      <c r="AC272" s="391" t="s">
        <v>848</v>
      </c>
      <c r="AD272" s="391" t="s">
        <v>848</v>
      </c>
      <c r="AE272" s="391" t="s">
        <v>848</v>
      </c>
      <c r="AF272" s="38" t="s">
        <v>848</v>
      </c>
      <c r="AG272" s="391" t="s">
        <v>848</v>
      </c>
      <c r="AH272" s="391"/>
      <c r="AI272" s="391" t="s">
        <v>848</v>
      </c>
      <c r="AJ272" s="391" t="s">
        <v>848</v>
      </c>
      <c r="AK272" s="391" t="s">
        <v>848</v>
      </c>
      <c r="AL272" s="391" t="s">
        <v>848</v>
      </c>
      <c r="AM272" s="391" t="s">
        <v>848</v>
      </c>
      <c r="AN272" s="391" t="s">
        <v>848</v>
      </c>
      <c r="AO272" s="391"/>
      <c r="AP272" s="319"/>
      <c r="AQ272" s="319"/>
      <c r="AR272" s="319"/>
    </row>
    <row r="273" spans="1:44" ht="15.75" customHeight="1">
      <c r="A273" s="319" t="s">
        <v>848</v>
      </c>
      <c r="B273" s="319" t="s">
        <v>848</v>
      </c>
      <c r="C273" s="319" t="s">
        <v>848</v>
      </c>
      <c r="D273" s="38" t="s">
        <v>848</v>
      </c>
      <c r="E273" s="391" t="s">
        <v>848</v>
      </c>
      <c r="F273" s="391" t="s">
        <v>848</v>
      </c>
      <c r="G273" s="391" t="s">
        <v>848</v>
      </c>
      <c r="H273" s="391" t="s">
        <v>848</v>
      </c>
      <c r="I273" s="391" t="s">
        <v>848</v>
      </c>
      <c r="J273" s="391" t="s">
        <v>848</v>
      </c>
      <c r="K273" s="38" t="s">
        <v>848</v>
      </c>
      <c r="L273" s="391" t="s">
        <v>848</v>
      </c>
      <c r="M273" s="391" t="s">
        <v>848</v>
      </c>
      <c r="N273" s="391" t="s">
        <v>848</v>
      </c>
      <c r="O273" s="391" t="s">
        <v>848</v>
      </c>
      <c r="P273" s="391" t="s">
        <v>848</v>
      </c>
      <c r="Q273" s="391" t="s">
        <v>848</v>
      </c>
      <c r="R273" s="38" t="s">
        <v>848</v>
      </c>
      <c r="S273" s="391" t="s">
        <v>848</v>
      </c>
      <c r="T273" s="391" t="s">
        <v>848</v>
      </c>
      <c r="U273" s="391" t="s">
        <v>848</v>
      </c>
      <c r="V273" s="391" t="s">
        <v>848</v>
      </c>
      <c r="W273" s="391" t="s">
        <v>848</v>
      </c>
      <c r="X273" s="391" t="s">
        <v>848</v>
      </c>
      <c r="Y273" s="392" t="s">
        <v>848</v>
      </c>
      <c r="Z273" s="391" t="s">
        <v>848</v>
      </c>
      <c r="AA273" s="391" t="s">
        <v>848</v>
      </c>
      <c r="AB273" s="391" t="s">
        <v>848</v>
      </c>
      <c r="AC273" s="391" t="s">
        <v>848</v>
      </c>
      <c r="AD273" s="391" t="s">
        <v>848</v>
      </c>
      <c r="AE273" s="391" t="s">
        <v>848</v>
      </c>
      <c r="AF273" s="38" t="s">
        <v>848</v>
      </c>
      <c r="AG273" s="391" t="s">
        <v>848</v>
      </c>
      <c r="AH273" s="391"/>
      <c r="AI273" s="391" t="s">
        <v>848</v>
      </c>
      <c r="AJ273" s="391" t="s">
        <v>848</v>
      </c>
      <c r="AK273" s="391" t="s">
        <v>848</v>
      </c>
      <c r="AL273" s="391" t="s">
        <v>848</v>
      </c>
      <c r="AM273" s="391" t="s">
        <v>848</v>
      </c>
      <c r="AN273" s="391" t="s">
        <v>848</v>
      </c>
      <c r="AO273" s="391"/>
      <c r="AP273" s="319"/>
      <c r="AQ273" s="319"/>
      <c r="AR273" s="319"/>
    </row>
    <row r="274" spans="1:44" ht="15.75" customHeight="1">
      <c r="A274" s="319" t="s">
        <v>848</v>
      </c>
      <c r="B274" s="319" t="s">
        <v>848</v>
      </c>
      <c r="C274" s="319" t="s">
        <v>848</v>
      </c>
      <c r="D274" s="38" t="s">
        <v>848</v>
      </c>
      <c r="E274" s="391" t="s">
        <v>848</v>
      </c>
      <c r="F274" s="391" t="s">
        <v>848</v>
      </c>
      <c r="G274" s="391" t="s">
        <v>848</v>
      </c>
      <c r="H274" s="391" t="s">
        <v>848</v>
      </c>
      <c r="I274" s="391" t="s">
        <v>848</v>
      </c>
      <c r="J274" s="391" t="s">
        <v>848</v>
      </c>
      <c r="K274" s="38" t="s">
        <v>848</v>
      </c>
      <c r="L274" s="391" t="s">
        <v>848</v>
      </c>
      <c r="M274" s="391" t="s">
        <v>848</v>
      </c>
      <c r="N274" s="391" t="s">
        <v>848</v>
      </c>
      <c r="O274" s="391" t="s">
        <v>848</v>
      </c>
      <c r="P274" s="391" t="s">
        <v>848</v>
      </c>
      <c r="Q274" s="391" t="s">
        <v>848</v>
      </c>
      <c r="R274" s="38" t="s">
        <v>848</v>
      </c>
      <c r="S274" s="391" t="s">
        <v>848</v>
      </c>
      <c r="T274" s="391" t="s">
        <v>848</v>
      </c>
      <c r="U274" s="391" t="s">
        <v>848</v>
      </c>
      <c r="V274" s="391" t="s">
        <v>848</v>
      </c>
      <c r="W274" s="391" t="s">
        <v>848</v>
      </c>
      <c r="X274" s="391" t="s">
        <v>848</v>
      </c>
      <c r="Y274" s="392" t="s">
        <v>848</v>
      </c>
      <c r="Z274" s="391" t="s">
        <v>848</v>
      </c>
      <c r="AA274" s="391" t="s">
        <v>848</v>
      </c>
      <c r="AB274" s="391" t="s">
        <v>848</v>
      </c>
      <c r="AC274" s="391" t="s">
        <v>848</v>
      </c>
      <c r="AD274" s="391" t="s">
        <v>848</v>
      </c>
      <c r="AE274" s="391" t="s">
        <v>848</v>
      </c>
      <c r="AF274" s="38" t="s">
        <v>848</v>
      </c>
      <c r="AG274" s="391" t="s">
        <v>848</v>
      </c>
      <c r="AH274" s="391"/>
      <c r="AI274" s="391" t="s">
        <v>848</v>
      </c>
      <c r="AJ274" s="391" t="s">
        <v>848</v>
      </c>
      <c r="AK274" s="391" t="s">
        <v>848</v>
      </c>
      <c r="AL274" s="391" t="s">
        <v>848</v>
      </c>
      <c r="AM274" s="391" t="s">
        <v>848</v>
      </c>
      <c r="AN274" s="391" t="s">
        <v>848</v>
      </c>
      <c r="AO274" s="391"/>
      <c r="AP274" s="319"/>
      <c r="AQ274" s="319"/>
      <c r="AR274" s="319"/>
    </row>
    <row r="275" spans="1:44" ht="15.75" customHeight="1">
      <c r="A275" s="319" t="s">
        <v>848</v>
      </c>
      <c r="B275" s="319" t="s">
        <v>848</v>
      </c>
      <c r="C275" s="319" t="s">
        <v>848</v>
      </c>
      <c r="D275" s="38" t="s">
        <v>848</v>
      </c>
      <c r="E275" s="391" t="s">
        <v>848</v>
      </c>
      <c r="F275" s="391" t="s">
        <v>848</v>
      </c>
      <c r="G275" s="391" t="s">
        <v>848</v>
      </c>
      <c r="H275" s="391" t="s">
        <v>848</v>
      </c>
      <c r="I275" s="391" t="s">
        <v>848</v>
      </c>
      <c r="J275" s="391" t="s">
        <v>848</v>
      </c>
      <c r="K275" s="38" t="s">
        <v>848</v>
      </c>
      <c r="L275" s="391" t="s">
        <v>848</v>
      </c>
      <c r="M275" s="391" t="s">
        <v>848</v>
      </c>
      <c r="N275" s="391" t="s">
        <v>848</v>
      </c>
      <c r="O275" s="391" t="s">
        <v>848</v>
      </c>
      <c r="P275" s="391" t="s">
        <v>848</v>
      </c>
      <c r="Q275" s="391" t="s">
        <v>848</v>
      </c>
      <c r="R275" s="38" t="s">
        <v>848</v>
      </c>
      <c r="S275" s="391" t="s">
        <v>848</v>
      </c>
      <c r="T275" s="391" t="s">
        <v>848</v>
      </c>
      <c r="U275" s="391" t="s">
        <v>848</v>
      </c>
      <c r="V275" s="391" t="s">
        <v>848</v>
      </c>
      <c r="W275" s="391" t="s">
        <v>848</v>
      </c>
      <c r="X275" s="391" t="s">
        <v>848</v>
      </c>
      <c r="Y275" s="392" t="s">
        <v>848</v>
      </c>
      <c r="Z275" s="391" t="s">
        <v>848</v>
      </c>
      <c r="AA275" s="391" t="s">
        <v>848</v>
      </c>
      <c r="AB275" s="391" t="s">
        <v>848</v>
      </c>
      <c r="AC275" s="391" t="s">
        <v>848</v>
      </c>
      <c r="AD275" s="391" t="s">
        <v>848</v>
      </c>
      <c r="AE275" s="391" t="s">
        <v>848</v>
      </c>
      <c r="AF275" s="38" t="s">
        <v>848</v>
      </c>
      <c r="AG275" s="391" t="s">
        <v>848</v>
      </c>
      <c r="AH275" s="391"/>
      <c r="AI275" s="391" t="s">
        <v>848</v>
      </c>
      <c r="AJ275" s="391" t="s">
        <v>848</v>
      </c>
      <c r="AK275" s="391" t="s">
        <v>848</v>
      </c>
      <c r="AL275" s="391" t="s">
        <v>848</v>
      </c>
      <c r="AM275" s="391" t="s">
        <v>848</v>
      </c>
      <c r="AN275" s="391" t="s">
        <v>848</v>
      </c>
      <c r="AO275" s="391"/>
      <c r="AP275" s="319"/>
      <c r="AQ275" s="319"/>
      <c r="AR275" s="319"/>
    </row>
    <row r="276" spans="1:44" ht="15.75" customHeight="1">
      <c r="A276" s="319" t="s">
        <v>848</v>
      </c>
      <c r="B276" s="319" t="s">
        <v>848</v>
      </c>
      <c r="C276" s="319" t="s">
        <v>848</v>
      </c>
      <c r="D276" s="38" t="s">
        <v>848</v>
      </c>
      <c r="E276" s="391" t="s">
        <v>848</v>
      </c>
      <c r="F276" s="391" t="s">
        <v>848</v>
      </c>
      <c r="G276" s="391" t="s">
        <v>848</v>
      </c>
      <c r="H276" s="391" t="s">
        <v>848</v>
      </c>
      <c r="I276" s="391" t="s">
        <v>848</v>
      </c>
      <c r="J276" s="391" t="s">
        <v>848</v>
      </c>
      <c r="K276" s="38" t="s">
        <v>848</v>
      </c>
      <c r="L276" s="391" t="s">
        <v>848</v>
      </c>
      <c r="M276" s="391" t="s">
        <v>848</v>
      </c>
      <c r="N276" s="391" t="s">
        <v>848</v>
      </c>
      <c r="O276" s="391" t="s">
        <v>848</v>
      </c>
      <c r="P276" s="391" t="s">
        <v>848</v>
      </c>
      <c r="Q276" s="391" t="s">
        <v>848</v>
      </c>
      <c r="R276" s="38" t="s">
        <v>848</v>
      </c>
      <c r="S276" s="391" t="s">
        <v>848</v>
      </c>
      <c r="T276" s="391" t="s">
        <v>848</v>
      </c>
      <c r="U276" s="391" t="s">
        <v>848</v>
      </c>
      <c r="V276" s="391" t="s">
        <v>848</v>
      </c>
      <c r="W276" s="391" t="s">
        <v>848</v>
      </c>
      <c r="X276" s="391" t="s">
        <v>848</v>
      </c>
      <c r="Y276" s="392" t="s">
        <v>848</v>
      </c>
      <c r="Z276" s="391" t="s">
        <v>848</v>
      </c>
      <c r="AA276" s="391" t="s">
        <v>848</v>
      </c>
      <c r="AB276" s="391" t="s">
        <v>848</v>
      </c>
      <c r="AC276" s="391" t="s">
        <v>848</v>
      </c>
      <c r="AD276" s="391" t="s">
        <v>848</v>
      </c>
      <c r="AE276" s="391" t="s">
        <v>848</v>
      </c>
      <c r="AF276" s="38" t="s">
        <v>848</v>
      </c>
      <c r="AG276" s="391" t="s">
        <v>848</v>
      </c>
      <c r="AH276" s="391"/>
      <c r="AI276" s="391" t="s">
        <v>848</v>
      </c>
      <c r="AJ276" s="391" t="s">
        <v>848</v>
      </c>
      <c r="AK276" s="391" t="s">
        <v>848</v>
      </c>
      <c r="AL276" s="391" t="s">
        <v>848</v>
      </c>
      <c r="AM276" s="391" t="s">
        <v>848</v>
      </c>
      <c r="AN276" s="391" t="s">
        <v>848</v>
      </c>
      <c r="AO276" s="391"/>
      <c r="AP276" s="319"/>
      <c r="AQ276" s="319"/>
      <c r="AR276" s="319"/>
    </row>
    <row r="277" spans="1:44" ht="15.75" customHeight="1">
      <c r="A277" s="319" t="s">
        <v>848</v>
      </c>
      <c r="B277" s="319" t="s">
        <v>848</v>
      </c>
      <c r="C277" s="319" t="s">
        <v>848</v>
      </c>
      <c r="D277" s="38" t="s">
        <v>848</v>
      </c>
      <c r="E277" s="391" t="s">
        <v>848</v>
      </c>
      <c r="F277" s="391" t="s">
        <v>848</v>
      </c>
      <c r="G277" s="391" t="s">
        <v>848</v>
      </c>
      <c r="H277" s="391" t="s">
        <v>848</v>
      </c>
      <c r="I277" s="391" t="s">
        <v>848</v>
      </c>
      <c r="J277" s="391" t="s">
        <v>848</v>
      </c>
      <c r="K277" s="38" t="s">
        <v>848</v>
      </c>
      <c r="L277" s="391" t="s">
        <v>848</v>
      </c>
      <c r="M277" s="391" t="s">
        <v>848</v>
      </c>
      <c r="N277" s="391" t="s">
        <v>848</v>
      </c>
      <c r="O277" s="391" t="s">
        <v>848</v>
      </c>
      <c r="P277" s="391" t="s">
        <v>848</v>
      </c>
      <c r="Q277" s="391" t="s">
        <v>848</v>
      </c>
      <c r="R277" s="38" t="s">
        <v>848</v>
      </c>
      <c r="S277" s="391" t="s">
        <v>848</v>
      </c>
      <c r="T277" s="391" t="s">
        <v>848</v>
      </c>
      <c r="U277" s="391" t="s">
        <v>848</v>
      </c>
      <c r="V277" s="391" t="s">
        <v>848</v>
      </c>
      <c r="W277" s="391" t="s">
        <v>848</v>
      </c>
      <c r="X277" s="391" t="s">
        <v>848</v>
      </c>
      <c r="Y277" s="392" t="s">
        <v>848</v>
      </c>
      <c r="Z277" s="391" t="s">
        <v>848</v>
      </c>
      <c r="AA277" s="391" t="s">
        <v>848</v>
      </c>
      <c r="AB277" s="391" t="s">
        <v>848</v>
      </c>
      <c r="AC277" s="391" t="s">
        <v>848</v>
      </c>
      <c r="AD277" s="391" t="s">
        <v>848</v>
      </c>
      <c r="AE277" s="391" t="s">
        <v>848</v>
      </c>
      <c r="AF277" s="38" t="s">
        <v>848</v>
      </c>
      <c r="AG277" s="391" t="s">
        <v>848</v>
      </c>
      <c r="AH277" s="391"/>
      <c r="AI277" s="391" t="s">
        <v>848</v>
      </c>
      <c r="AJ277" s="391" t="s">
        <v>848</v>
      </c>
      <c r="AK277" s="391" t="s">
        <v>848</v>
      </c>
      <c r="AL277" s="391" t="s">
        <v>848</v>
      </c>
      <c r="AM277" s="391" t="s">
        <v>848</v>
      </c>
      <c r="AN277" s="391" t="s">
        <v>848</v>
      </c>
      <c r="AO277" s="391"/>
      <c r="AP277" s="319"/>
      <c r="AQ277" s="319"/>
      <c r="AR277" s="319"/>
    </row>
    <row r="278" spans="1:44" ht="15.75" customHeight="1">
      <c r="A278" s="319" t="s">
        <v>848</v>
      </c>
      <c r="B278" s="319" t="s">
        <v>848</v>
      </c>
      <c r="C278" s="319" t="s">
        <v>848</v>
      </c>
      <c r="D278" s="38" t="s">
        <v>848</v>
      </c>
      <c r="E278" s="391" t="s">
        <v>848</v>
      </c>
      <c r="F278" s="391" t="s">
        <v>848</v>
      </c>
      <c r="G278" s="391" t="s">
        <v>848</v>
      </c>
      <c r="H278" s="391" t="s">
        <v>848</v>
      </c>
      <c r="I278" s="391" t="s">
        <v>848</v>
      </c>
      <c r="J278" s="391" t="s">
        <v>848</v>
      </c>
      <c r="K278" s="38" t="s">
        <v>848</v>
      </c>
      <c r="L278" s="391" t="s">
        <v>848</v>
      </c>
      <c r="M278" s="391" t="s">
        <v>848</v>
      </c>
      <c r="N278" s="391" t="s">
        <v>848</v>
      </c>
      <c r="O278" s="391" t="s">
        <v>848</v>
      </c>
      <c r="P278" s="391" t="s">
        <v>848</v>
      </c>
      <c r="Q278" s="391" t="s">
        <v>848</v>
      </c>
      <c r="R278" s="38" t="s">
        <v>848</v>
      </c>
      <c r="S278" s="391" t="s">
        <v>848</v>
      </c>
      <c r="T278" s="391" t="s">
        <v>848</v>
      </c>
      <c r="U278" s="391" t="s">
        <v>848</v>
      </c>
      <c r="V278" s="391" t="s">
        <v>848</v>
      </c>
      <c r="W278" s="391" t="s">
        <v>848</v>
      </c>
      <c r="X278" s="391" t="s">
        <v>848</v>
      </c>
      <c r="Y278" s="392" t="s">
        <v>848</v>
      </c>
      <c r="Z278" s="391" t="s">
        <v>848</v>
      </c>
      <c r="AA278" s="391" t="s">
        <v>848</v>
      </c>
      <c r="AB278" s="391" t="s">
        <v>848</v>
      </c>
      <c r="AC278" s="391" t="s">
        <v>848</v>
      </c>
      <c r="AD278" s="391" t="s">
        <v>848</v>
      </c>
      <c r="AE278" s="391" t="s">
        <v>848</v>
      </c>
      <c r="AF278" s="38" t="s">
        <v>848</v>
      </c>
      <c r="AG278" s="391" t="s">
        <v>848</v>
      </c>
      <c r="AH278" s="391"/>
      <c r="AI278" s="391" t="s">
        <v>848</v>
      </c>
      <c r="AJ278" s="391" t="s">
        <v>848</v>
      </c>
      <c r="AK278" s="391" t="s">
        <v>848</v>
      </c>
      <c r="AL278" s="391" t="s">
        <v>848</v>
      </c>
      <c r="AM278" s="391" t="s">
        <v>848</v>
      </c>
      <c r="AN278" s="391" t="s">
        <v>848</v>
      </c>
      <c r="AO278" s="391"/>
      <c r="AP278" s="319"/>
      <c r="AQ278" s="319"/>
      <c r="AR278" s="319"/>
    </row>
    <row r="279" spans="1:44" ht="15.75" customHeight="1">
      <c r="A279" s="319" t="s">
        <v>848</v>
      </c>
      <c r="B279" s="319" t="s">
        <v>848</v>
      </c>
      <c r="C279" s="319" t="s">
        <v>848</v>
      </c>
      <c r="D279" s="38" t="s">
        <v>848</v>
      </c>
      <c r="E279" s="391" t="s">
        <v>848</v>
      </c>
      <c r="F279" s="391" t="s">
        <v>848</v>
      </c>
      <c r="G279" s="391" t="s">
        <v>848</v>
      </c>
      <c r="H279" s="391" t="s">
        <v>848</v>
      </c>
      <c r="I279" s="391" t="s">
        <v>848</v>
      </c>
      <c r="J279" s="391" t="s">
        <v>848</v>
      </c>
      <c r="K279" s="38" t="s">
        <v>848</v>
      </c>
      <c r="L279" s="391" t="s">
        <v>848</v>
      </c>
      <c r="M279" s="391" t="s">
        <v>848</v>
      </c>
      <c r="N279" s="391" t="s">
        <v>848</v>
      </c>
      <c r="O279" s="391" t="s">
        <v>848</v>
      </c>
      <c r="P279" s="391" t="s">
        <v>848</v>
      </c>
      <c r="Q279" s="391" t="s">
        <v>848</v>
      </c>
      <c r="R279" s="38" t="s">
        <v>848</v>
      </c>
      <c r="S279" s="391" t="s">
        <v>848</v>
      </c>
      <c r="T279" s="391" t="s">
        <v>848</v>
      </c>
      <c r="U279" s="391" t="s">
        <v>848</v>
      </c>
      <c r="V279" s="391" t="s">
        <v>848</v>
      </c>
      <c r="W279" s="391" t="s">
        <v>848</v>
      </c>
      <c r="X279" s="391" t="s">
        <v>848</v>
      </c>
      <c r="Y279" s="392" t="s">
        <v>848</v>
      </c>
      <c r="Z279" s="391" t="s">
        <v>848</v>
      </c>
      <c r="AA279" s="391" t="s">
        <v>848</v>
      </c>
      <c r="AB279" s="391" t="s">
        <v>848</v>
      </c>
      <c r="AC279" s="391" t="s">
        <v>848</v>
      </c>
      <c r="AD279" s="391" t="s">
        <v>848</v>
      </c>
      <c r="AE279" s="391" t="s">
        <v>848</v>
      </c>
      <c r="AF279" s="38" t="s">
        <v>848</v>
      </c>
      <c r="AG279" s="391" t="s">
        <v>848</v>
      </c>
      <c r="AH279" s="391"/>
      <c r="AI279" s="391" t="s">
        <v>848</v>
      </c>
      <c r="AJ279" s="391" t="s">
        <v>848</v>
      </c>
      <c r="AK279" s="391" t="s">
        <v>848</v>
      </c>
      <c r="AL279" s="391" t="s">
        <v>848</v>
      </c>
      <c r="AM279" s="391" t="s">
        <v>848</v>
      </c>
      <c r="AN279" s="391" t="s">
        <v>848</v>
      </c>
      <c r="AO279" s="391"/>
      <c r="AP279" s="319"/>
      <c r="AQ279" s="319"/>
      <c r="AR279" s="319"/>
    </row>
    <row r="280" spans="1:44" ht="15.75" customHeight="1">
      <c r="A280" s="319" t="s">
        <v>848</v>
      </c>
      <c r="B280" s="319" t="s">
        <v>848</v>
      </c>
      <c r="C280" s="319" t="s">
        <v>848</v>
      </c>
      <c r="D280" s="38" t="s">
        <v>848</v>
      </c>
      <c r="E280" s="391" t="s">
        <v>848</v>
      </c>
      <c r="F280" s="391" t="s">
        <v>848</v>
      </c>
      <c r="G280" s="391" t="s">
        <v>848</v>
      </c>
      <c r="H280" s="391" t="s">
        <v>848</v>
      </c>
      <c r="I280" s="391" t="s">
        <v>848</v>
      </c>
      <c r="J280" s="391" t="s">
        <v>848</v>
      </c>
      <c r="K280" s="38" t="s">
        <v>848</v>
      </c>
      <c r="L280" s="391" t="s">
        <v>848</v>
      </c>
      <c r="M280" s="391" t="s">
        <v>848</v>
      </c>
      <c r="N280" s="391" t="s">
        <v>848</v>
      </c>
      <c r="O280" s="391" t="s">
        <v>848</v>
      </c>
      <c r="P280" s="391" t="s">
        <v>848</v>
      </c>
      <c r="Q280" s="391" t="s">
        <v>848</v>
      </c>
      <c r="R280" s="38" t="s">
        <v>848</v>
      </c>
      <c r="S280" s="391" t="s">
        <v>848</v>
      </c>
      <c r="T280" s="391" t="s">
        <v>848</v>
      </c>
      <c r="U280" s="391" t="s">
        <v>848</v>
      </c>
      <c r="V280" s="391" t="s">
        <v>848</v>
      </c>
      <c r="W280" s="391" t="s">
        <v>848</v>
      </c>
      <c r="X280" s="391" t="s">
        <v>848</v>
      </c>
      <c r="Y280" s="392" t="s">
        <v>848</v>
      </c>
      <c r="Z280" s="391" t="s">
        <v>848</v>
      </c>
      <c r="AA280" s="391" t="s">
        <v>848</v>
      </c>
      <c r="AB280" s="391" t="s">
        <v>848</v>
      </c>
      <c r="AC280" s="391" t="s">
        <v>848</v>
      </c>
      <c r="AD280" s="391" t="s">
        <v>848</v>
      </c>
      <c r="AE280" s="391" t="s">
        <v>848</v>
      </c>
      <c r="AF280" s="38" t="s">
        <v>848</v>
      </c>
      <c r="AG280" s="391" t="s">
        <v>848</v>
      </c>
      <c r="AH280" s="391"/>
      <c r="AI280" s="391" t="s">
        <v>848</v>
      </c>
      <c r="AJ280" s="391" t="s">
        <v>848</v>
      </c>
      <c r="AK280" s="391" t="s">
        <v>848</v>
      </c>
      <c r="AL280" s="391" t="s">
        <v>848</v>
      </c>
      <c r="AM280" s="391" t="s">
        <v>848</v>
      </c>
      <c r="AN280" s="391" t="s">
        <v>848</v>
      </c>
      <c r="AO280" s="391"/>
      <c r="AP280" s="319"/>
      <c r="AQ280" s="319"/>
      <c r="AR280" s="319"/>
    </row>
    <row r="281" spans="1:44" ht="15.75" customHeight="1">
      <c r="A281" s="319" t="s">
        <v>848</v>
      </c>
      <c r="B281" s="319" t="s">
        <v>848</v>
      </c>
      <c r="C281" s="319" t="s">
        <v>848</v>
      </c>
      <c r="D281" s="38" t="s">
        <v>848</v>
      </c>
      <c r="E281" s="391" t="s">
        <v>848</v>
      </c>
      <c r="F281" s="391" t="s">
        <v>848</v>
      </c>
      <c r="G281" s="391" t="s">
        <v>848</v>
      </c>
      <c r="H281" s="391" t="s">
        <v>848</v>
      </c>
      <c r="I281" s="391" t="s">
        <v>848</v>
      </c>
      <c r="J281" s="391" t="s">
        <v>848</v>
      </c>
      <c r="K281" s="38" t="s">
        <v>848</v>
      </c>
      <c r="L281" s="391" t="s">
        <v>848</v>
      </c>
      <c r="M281" s="391" t="s">
        <v>848</v>
      </c>
      <c r="N281" s="391" t="s">
        <v>848</v>
      </c>
      <c r="O281" s="391" t="s">
        <v>848</v>
      </c>
      <c r="P281" s="391" t="s">
        <v>848</v>
      </c>
      <c r="Q281" s="391" t="s">
        <v>848</v>
      </c>
      <c r="R281" s="38" t="s">
        <v>848</v>
      </c>
      <c r="S281" s="391" t="s">
        <v>848</v>
      </c>
      <c r="T281" s="391" t="s">
        <v>848</v>
      </c>
      <c r="U281" s="391" t="s">
        <v>848</v>
      </c>
      <c r="V281" s="391" t="s">
        <v>848</v>
      </c>
      <c r="W281" s="391" t="s">
        <v>848</v>
      </c>
      <c r="X281" s="391" t="s">
        <v>848</v>
      </c>
      <c r="Y281" s="392" t="s">
        <v>848</v>
      </c>
      <c r="Z281" s="391" t="s">
        <v>848</v>
      </c>
      <c r="AA281" s="391" t="s">
        <v>848</v>
      </c>
      <c r="AB281" s="391" t="s">
        <v>848</v>
      </c>
      <c r="AC281" s="391" t="s">
        <v>848</v>
      </c>
      <c r="AD281" s="391" t="s">
        <v>848</v>
      </c>
      <c r="AE281" s="391" t="s">
        <v>848</v>
      </c>
      <c r="AF281" s="38" t="s">
        <v>848</v>
      </c>
      <c r="AG281" s="391" t="s">
        <v>848</v>
      </c>
      <c r="AH281" s="391"/>
      <c r="AI281" s="391" t="s">
        <v>848</v>
      </c>
      <c r="AJ281" s="391" t="s">
        <v>848</v>
      </c>
      <c r="AK281" s="391" t="s">
        <v>848</v>
      </c>
      <c r="AL281" s="391" t="s">
        <v>848</v>
      </c>
      <c r="AM281" s="391" t="s">
        <v>848</v>
      </c>
      <c r="AN281" s="391" t="s">
        <v>848</v>
      </c>
      <c r="AO281" s="391"/>
      <c r="AP281" s="319"/>
      <c r="AQ281" s="319"/>
      <c r="AR281" s="319"/>
    </row>
    <row r="282" spans="1:44" ht="15.75" customHeight="1">
      <c r="A282" s="319" t="s">
        <v>848</v>
      </c>
      <c r="B282" s="319" t="s">
        <v>848</v>
      </c>
      <c r="C282" s="319" t="s">
        <v>848</v>
      </c>
      <c r="D282" s="38" t="s">
        <v>848</v>
      </c>
      <c r="E282" s="391" t="s">
        <v>848</v>
      </c>
      <c r="F282" s="391" t="s">
        <v>848</v>
      </c>
      <c r="G282" s="391" t="s">
        <v>848</v>
      </c>
      <c r="H282" s="391" t="s">
        <v>848</v>
      </c>
      <c r="I282" s="391" t="s">
        <v>848</v>
      </c>
      <c r="J282" s="391" t="s">
        <v>848</v>
      </c>
      <c r="K282" s="38" t="s">
        <v>848</v>
      </c>
      <c r="L282" s="391" t="s">
        <v>848</v>
      </c>
      <c r="M282" s="391" t="s">
        <v>848</v>
      </c>
      <c r="N282" s="391" t="s">
        <v>848</v>
      </c>
      <c r="O282" s="391" t="s">
        <v>848</v>
      </c>
      <c r="P282" s="391" t="s">
        <v>848</v>
      </c>
      <c r="Q282" s="391" t="s">
        <v>848</v>
      </c>
      <c r="R282" s="38" t="s">
        <v>848</v>
      </c>
      <c r="S282" s="391" t="s">
        <v>848</v>
      </c>
      <c r="T282" s="391" t="s">
        <v>848</v>
      </c>
      <c r="U282" s="391" t="s">
        <v>848</v>
      </c>
      <c r="V282" s="391" t="s">
        <v>848</v>
      </c>
      <c r="W282" s="391" t="s">
        <v>848</v>
      </c>
      <c r="X282" s="391" t="s">
        <v>848</v>
      </c>
      <c r="Y282" s="392" t="s">
        <v>848</v>
      </c>
      <c r="Z282" s="391" t="s">
        <v>848</v>
      </c>
      <c r="AA282" s="391" t="s">
        <v>848</v>
      </c>
      <c r="AB282" s="391" t="s">
        <v>848</v>
      </c>
      <c r="AC282" s="391" t="s">
        <v>848</v>
      </c>
      <c r="AD282" s="391" t="s">
        <v>848</v>
      </c>
      <c r="AE282" s="391" t="s">
        <v>848</v>
      </c>
      <c r="AF282" s="38" t="s">
        <v>848</v>
      </c>
      <c r="AG282" s="391" t="s">
        <v>848</v>
      </c>
      <c r="AH282" s="391"/>
      <c r="AI282" s="391" t="s">
        <v>848</v>
      </c>
      <c r="AJ282" s="391" t="s">
        <v>848</v>
      </c>
      <c r="AK282" s="391" t="s">
        <v>848</v>
      </c>
      <c r="AL282" s="391" t="s">
        <v>848</v>
      </c>
      <c r="AM282" s="391" t="s">
        <v>848</v>
      </c>
      <c r="AN282" s="391" t="s">
        <v>848</v>
      </c>
      <c r="AO282" s="391"/>
      <c r="AP282" s="319"/>
      <c r="AQ282" s="319"/>
      <c r="AR282" s="319"/>
    </row>
    <row r="283" spans="1:44" ht="15.75" customHeight="1">
      <c r="A283" s="319" t="s">
        <v>848</v>
      </c>
      <c r="B283" s="319" t="s">
        <v>848</v>
      </c>
      <c r="C283" s="319" t="s">
        <v>848</v>
      </c>
      <c r="D283" s="38" t="s">
        <v>848</v>
      </c>
      <c r="E283" s="391" t="s">
        <v>848</v>
      </c>
      <c r="F283" s="391" t="s">
        <v>848</v>
      </c>
      <c r="G283" s="391" t="s">
        <v>848</v>
      </c>
      <c r="H283" s="391" t="s">
        <v>848</v>
      </c>
      <c r="I283" s="391" t="s">
        <v>848</v>
      </c>
      <c r="J283" s="391" t="s">
        <v>848</v>
      </c>
      <c r="K283" s="38" t="s">
        <v>848</v>
      </c>
      <c r="L283" s="391" t="s">
        <v>848</v>
      </c>
      <c r="M283" s="391" t="s">
        <v>848</v>
      </c>
      <c r="N283" s="391" t="s">
        <v>848</v>
      </c>
      <c r="O283" s="391" t="s">
        <v>848</v>
      </c>
      <c r="P283" s="391" t="s">
        <v>848</v>
      </c>
      <c r="Q283" s="391" t="s">
        <v>848</v>
      </c>
      <c r="R283" s="38" t="s">
        <v>848</v>
      </c>
      <c r="S283" s="391" t="s">
        <v>848</v>
      </c>
      <c r="T283" s="391" t="s">
        <v>848</v>
      </c>
      <c r="U283" s="391" t="s">
        <v>848</v>
      </c>
      <c r="V283" s="391" t="s">
        <v>848</v>
      </c>
      <c r="W283" s="391" t="s">
        <v>848</v>
      </c>
      <c r="X283" s="391" t="s">
        <v>848</v>
      </c>
      <c r="Y283" s="392" t="s">
        <v>848</v>
      </c>
      <c r="Z283" s="391" t="s">
        <v>848</v>
      </c>
      <c r="AA283" s="391" t="s">
        <v>848</v>
      </c>
      <c r="AB283" s="391" t="s">
        <v>848</v>
      </c>
      <c r="AC283" s="391" t="s">
        <v>848</v>
      </c>
      <c r="AD283" s="391" t="s">
        <v>848</v>
      </c>
      <c r="AE283" s="391" t="s">
        <v>848</v>
      </c>
      <c r="AF283" s="38" t="s">
        <v>848</v>
      </c>
      <c r="AG283" s="391" t="s">
        <v>848</v>
      </c>
      <c r="AH283" s="391"/>
      <c r="AI283" s="391" t="s">
        <v>848</v>
      </c>
      <c r="AJ283" s="391" t="s">
        <v>848</v>
      </c>
      <c r="AK283" s="391" t="s">
        <v>848</v>
      </c>
      <c r="AL283" s="391" t="s">
        <v>848</v>
      </c>
      <c r="AM283" s="391" t="s">
        <v>848</v>
      </c>
      <c r="AN283" s="391" t="s">
        <v>848</v>
      </c>
      <c r="AO283" s="391"/>
      <c r="AP283" s="319"/>
      <c r="AQ283" s="319"/>
      <c r="AR283" s="319"/>
    </row>
    <row r="284" spans="1:44" ht="15.75" customHeight="1">
      <c r="A284" s="319" t="s">
        <v>848</v>
      </c>
      <c r="B284" s="319" t="s">
        <v>848</v>
      </c>
      <c r="C284" s="319" t="s">
        <v>848</v>
      </c>
      <c r="D284" s="38" t="s">
        <v>848</v>
      </c>
      <c r="E284" s="391" t="s">
        <v>848</v>
      </c>
      <c r="F284" s="391" t="s">
        <v>848</v>
      </c>
      <c r="G284" s="391" t="s">
        <v>848</v>
      </c>
      <c r="H284" s="391" t="s">
        <v>848</v>
      </c>
      <c r="I284" s="391" t="s">
        <v>848</v>
      </c>
      <c r="J284" s="391" t="s">
        <v>848</v>
      </c>
      <c r="K284" s="38" t="s">
        <v>848</v>
      </c>
      <c r="L284" s="391" t="s">
        <v>848</v>
      </c>
      <c r="M284" s="391" t="s">
        <v>848</v>
      </c>
      <c r="N284" s="391" t="s">
        <v>848</v>
      </c>
      <c r="O284" s="391" t="s">
        <v>848</v>
      </c>
      <c r="P284" s="391" t="s">
        <v>848</v>
      </c>
      <c r="Q284" s="391" t="s">
        <v>848</v>
      </c>
      <c r="R284" s="38" t="s">
        <v>848</v>
      </c>
      <c r="S284" s="391" t="s">
        <v>848</v>
      </c>
      <c r="T284" s="391" t="s">
        <v>848</v>
      </c>
      <c r="U284" s="391" t="s">
        <v>848</v>
      </c>
      <c r="V284" s="391" t="s">
        <v>848</v>
      </c>
      <c r="W284" s="391" t="s">
        <v>848</v>
      </c>
      <c r="X284" s="391" t="s">
        <v>848</v>
      </c>
      <c r="Y284" s="392" t="s">
        <v>848</v>
      </c>
      <c r="Z284" s="391" t="s">
        <v>848</v>
      </c>
      <c r="AA284" s="391" t="s">
        <v>848</v>
      </c>
      <c r="AB284" s="391" t="s">
        <v>848</v>
      </c>
      <c r="AC284" s="391" t="s">
        <v>848</v>
      </c>
      <c r="AD284" s="391" t="s">
        <v>848</v>
      </c>
      <c r="AE284" s="391" t="s">
        <v>848</v>
      </c>
      <c r="AF284" s="38" t="s">
        <v>848</v>
      </c>
      <c r="AG284" s="391" t="s">
        <v>848</v>
      </c>
      <c r="AH284" s="391"/>
      <c r="AI284" s="391" t="s">
        <v>848</v>
      </c>
      <c r="AJ284" s="391" t="s">
        <v>848</v>
      </c>
      <c r="AK284" s="391" t="s">
        <v>848</v>
      </c>
      <c r="AL284" s="391" t="s">
        <v>848</v>
      </c>
      <c r="AM284" s="391" t="s">
        <v>848</v>
      </c>
      <c r="AN284" s="391" t="s">
        <v>848</v>
      </c>
      <c r="AO284" s="391"/>
      <c r="AP284" s="319"/>
      <c r="AQ284" s="319"/>
      <c r="AR284" s="319"/>
    </row>
    <row r="285" spans="1:44" ht="15.75" customHeight="1">
      <c r="A285" s="319" t="s">
        <v>848</v>
      </c>
      <c r="B285" s="319" t="s">
        <v>848</v>
      </c>
      <c r="C285" s="319" t="s">
        <v>848</v>
      </c>
      <c r="D285" s="38" t="s">
        <v>848</v>
      </c>
      <c r="E285" s="391" t="s">
        <v>848</v>
      </c>
      <c r="F285" s="391" t="s">
        <v>848</v>
      </c>
      <c r="G285" s="391" t="s">
        <v>848</v>
      </c>
      <c r="H285" s="391" t="s">
        <v>848</v>
      </c>
      <c r="I285" s="391" t="s">
        <v>848</v>
      </c>
      <c r="J285" s="391" t="s">
        <v>848</v>
      </c>
      <c r="K285" s="38" t="s">
        <v>848</v>
      </c>
      <c r="L285" s="391" t="s">
        <v>848</v>
      </c>
      <c r="M285" s="391" t="s">
        <v>848</v>
      </c>
      <c r="N285" s="391" t="s">
        <v>848</v>
      </c>
      <c r="O285" s="391" t="s">
        <v>848</v>
      </c>
      <c r="P285" s="391" t="s">
        <v>848</v>
      </c>
      <c r="Q285" s="391" t="s">
        <v>848</v>
      </c>
      <c r="R285" s="38" t="s">
        <v>848</v>
      </c>
      <c r="S285" s="391" t="s">
        <v>848</v>
      </c>
      <c r="T285" s="391" t="s">
        <v>848</v>
      </c>
      <c r="U285" s="391" t="s">
        <v>848</v>
      </c>
      <c r="V285" s="391" t="s">
        <v>848</v>
      </c>
      <c r="W285" s="391" t="s">
        <v>848</v>
      </c>
      <c r="X285" s="391" t="s">
        <v>848</v>
      </c>
      <c r="Y285" s="392" t="s">
        <v>848</v>
      </c>
      <c r="Z285" s="391" t="s">
        <v>848</v>
      </c>
      <c r="AA285" s="391" t="s">
        <v>848</v>
      </c>
      <c r="AB285" s="391" t="s">
        <v>848</v>
      </c>
      <c r="AC285" s="391" t="s">
        <v>848</v>
      </c>
      <c r="AD285" s="391" t="s">
        <v>848</v>
      </c>
      <c r="AE285" s="391" t="s">
        <v>848</v>
      </c>
      <c r="AF285" s="38" t="s">
        <v>848</v>
      </c>
      <c r="AG285" s="391" t="s">
        <v>848</v>
      </c>
      <c r="AH285" s="391"/>
      <c r="AI285" s="391" t="s">
        <v>848</v>
      </c>
      <c r="AJ285" s="391" t="s">
        <v>848</v>
      </c>
      <c r="AK285" s="391" t="s">
        <v>848</v>
      </c>
      <c r="AL285" s="391" t="s">
        <v>848</v>
      </c>
      <c r="AM285" s="391" t="s">
        <v>848</v>
      </c>
      <c r="AN285" s="391" t="s">
        <v>848</v>
      </c>
      <c r="AO285" s="391"/>
      <c r="AP285" s="319"/>
      <c r="AQ285" s="319"/>
      <c r="AR285" s="319"/>
    </row>
    <row r="286" spans="1:44" ht="15.75" customHeight="1">
      <c r="A286" s="319" t="s">
        <v>848</v>
      </c>
      <c r="B286" s="319" t="s">
        <v>848</v>
      </c>
      <c r="C286" s="319" t="s">
        <v>848</v>
      </c>
      <c r="D286" s="38" t="s">
        <v>848</v>
      </c>
      <c r="E286" s="391" t="s">
        <v>848</v>
      </c>
      <c r="F286" s="391" t="s">
        <v>848</v>
      </c>
      <c r="G286" s="391" t="s">
        <v>848</v>
      </c>
      <c r="H286" s="391" t="s">
        <v>848</v>
      </c>
      <c r="I286" s="391" t="s">
        <v>848</v>
      </c>
      <c r="J286" s="391" t="s">
        <v>848</v>
      </c>
      <c r="K286" s="38" t="s">
        <v>848</v>
      </c>
      <c r="L286" s="391" t="s">
        <v>848</v>
      </c>
      <c r="M286" s="391" t="s">
        <v>848</v>
      </c>
      <c r="N286" s="391" t="s">
        <v>848</v>
      </c>
      <c r="O286" s="391" t="s">
        <v>848</v>
      </c>
      <c r="P286" s="391" t="s">
        <v>848</v>
      </c>
      <c r="Q286" s="391" t="s">
        <v>848</v>
      </c>
      <c r="R286" s="38" t="s">
        <v>848</v>
      </c>
      <c r="S286" s="391" t="s">
        <v>848</v>
      </c>
      <c r="T286" s="391" t="s">
        <v>848</v>
      </c>
      <c r="U286" s="391" t="s">
        <v>848</v>
      </c>
      <c r="V286" s="391" t="s">
        <v>848</v>
      </c>
      <c r="W286" s="391" t="s">
        <v>848</v>
      </c>
      <c r="X286" s="391" t="s">
        <v>848</v>
      </c>
      <c r="Y286" s="392" t="s">
        <v>848</v>
      </c>
      <c r="Z286" s="391" t="s">
        <v>848</v>
      </c>
      <c r="AA286" s="391" t="s">
        <v>848</v>
      </c>
      <c r="AB286" s="391" t="s">
        <v>848</v>
      </c>
      <c r="AC286" s="391" t="s">
        <v>848</v>
      </c>
      <c r="AD286" s="391" t="s">
        <v>848</v>
      </c>
      <c r="AE286" s="391" t="s">
        <v>848</v>
      </c>
      <c r="AF286" s="38" t="s">
        <v>848</v>
      </c>
      <c r="AG286" s="391" t="s">
        <v>848</v>
      </c>
      <c r="AH286" s="391"/>
      <c r="AI286" s="391" t="s">
        <v>848</v>
      </c>
      <c r="AJ286" s="391" t="s">
        <v>848</v>
      </c>
      <c r="AK286" s="391" t="s">
        <v>848</v>
      </c>
      <c r="AL286" s="391" t="s">
        <v>848</v>
      </c>
      <c r="AM286" s="391" t="s">
        <v>848</v>
      </c>
      <c r="AN286" s="391" t="s">
        <v>848</v>
      </c>
      <c r="AO286" s="391"/>
      <c r="AP286" s="319"/>
      <c r="AQ286" s="319"/>
      <c r="AR286" s="319"/>
    </row>
    <row r="287" spans="1:44" ht="15.75" customHeight="1">
      <c r="A287" s="319" t="s">
        <v>848</v>
      </c>
      <c r="B287" s="319" t="s">
        <v>848</v>
      </c>
      <c r="C287" s="319" t="s">
        <v>848</v>
      </c>
      <c r="D287" s="38" t="s">
        <v>848</v>
      </c>
      <c r="E287" s="391" t="s">
        <v>848</v>
      </c>
      <c r="F287" s="391" t="s">
        <v>848</v>
      </c>
      <c r="G287" s="391" t="s">
        <v>848</v>
      </c>
      <c r="H287" s="391" t="s">
        <v>848</v>
      </c>
      <c r="I287" s="391" t="s">
        <v>848</v>
      </c>
      <c r="J287" s="391" t="s">
        <v>848</v>
      </c>
      <c r="K287" s="38" t="s">
        <v>848</v>
      </c>
      <c r="L287" s="391" t="s">
        <v>848</v>
      </c>
      <c r="M287" s="391" t="s">
        <v>848</v>
      </c>
      <c r="N287" s="391" t="s">
        <v>848</v>
      </c>
      <c r="O287" s="391" t="s">
        <v>848</v>
      </c>
      <c r="P287" s="391" t="s">
        <v>848</v>
      </c>
      <c r="Q287" s="391" t="s">
        <v>848</v>
      </c>
      <c r="R287" s="38" t="s">
        <v>848</v>
      </c>
      <c r="S287" s="391" t="s">
        <v>848</v>
      </c>
      <c r="T287" s="391" t="s">
        <v>848</v>
      </c>
      <c r="U287" s="391" t="s">
        <v>848</v>
      </c>
      <c r="V287" s="391" t="s">
        <v>848</v>
      </c>
      <c r="W287" s="391" t="s">
        <v>848</v>
      </c>
      <c r="X287" s="391" t="s">
        <v>848</v>
      </c>
      <c r="Y287" s="392" t="s">
        <v>848</v>
      </c>
      <c r="Z287" s="391" t="s">
        <v>848</v>
      </c>
      <c r="AA287" s="391" t="s">
        <v>848</v>
      </c>
      <c r="AB287" s="391" t="s">
        <v>848</v>
      </c>
      <c r="AC287" s="391" t="s">
        <v>848</v>
      </c>
      <c r="AD287" s="391" t="s">
        <v>848</v>
      </c>
      <c r="AE287" s="391" t="s">
        <v>848</v>
      </c>
      <c r="AF287" s="38" t="s">
        <v>848</v>
      </c>
      <c r="AG287" s="391" t="s">
        <v>848</v>
      </c>
      <c r="AH287" s="391"/>
      <c r="AI287" s="391" t="s">
        <v>848</v>
      </c>
      <c r="AJ287" s="391" t="s">
        <v>848</v>
      </c>
      <c r="AK287" s="391" t="s">
        <v>848</v>
      </c>
      <c r="AL287" s="391" t="s">
        <v>848</v>
      </c>
      <c r="AM287" s="391" t="s">
        <v>848</v>
      </c>
      <c r="AN287" s="391" t="s">
        <v>848</v>
      </c>
      <c r="AO287" s="391"/>
      <c r="AP287" s="319"/>
      <c r="AQ287" s="319"/>
      <c r="AR287" s="319"/>
    </row>
    <row r="288" spans="1:44" ht="15.75" customHeight="1">
      <c r="A288" s="319" t="s">
        <v>848</v>
      </c>
      <c r="B288" s="319" t="s">
        <v>848</v>
      </c>
      <c r="C288" s="319" t="s">
        <v>848</v>
      </c>
      <c r="D288" s="38" t="s">
        <v>848</v>
      </c>
      <c r="E288" s="391" t="s">
        <v>848</v>
      </c>
      <c r="F288" s="391" t="s">
        <v>848</v>
      </c>
      <c r="G288" s="391" t="s">
        <v>848</v>
      </c>
      <c r="H288" s="391" t="s">
        <v>848</v>
      </c>
      <c r="I288" s="391" t="s">
        <v>848</v>
      </c>
      <c r="J288" s="391" t="s">
        <v>848</v>
      </c>
      <c r="K288" s="38" t="s">
        <v>848</v>
      </c>
      <c r="L288" s="391" t="s">
        <v>848</v>
      </c>
      <c r="M288" s="391" t="s">
        <v>848</v>
      </c>
      <c r="N288" s="391" t="s">
        <v>848</v>
      </c>
      <c r="O288" s="391" t="s">
        <v>848</v>
      </c>
      <c r="P288" s="391" t="s">
        <v>848</v>
      </c>
      <c r="Q288" s="391" t="s">
        <v>848</v>
      </c>
      <c r="R288" s="38" t="s">
        <v>848</v>
      </c>
      <c r="S288" s="391" t="s">
        <v>848</v>
      </c>
      <c r="T288" s="391" t="s">
        <v>848</v>
      </c>
      <c r="U288" s="391" t="s">
        <v>848</v>
      </c>
      <c r="V288" s="391" t="s">
        <v>848</v>
      </c>
      <c r="W288" s="391" t="s">
        <v>848</v>
      </c>
      <c r="X288" s="391" t="s">
        <v>848</v>
      </c>
      <c r="Y288" s="392" t="s">
        <v>848</v>
      </c>
      <c r="Z288" s="391" t="s">
        <v>848</v>
      </c>
      <c r="AA288" s="391" t="s">
        <v>848</v>
      </c>
      <c r="AB288" s="391" t="s">
        <v>848</v>
      </c>
      <c r="AC288" s="391" t="s">
        <v>848</v>
      </c>
      <c r="AD288" s="391" t="s">
        <v>848</v>
      </c>
      <c r="AE288" s="391" t="s">
        <v>848</v>
      </c>
      <c r="AF288" s="38" t="s">
        <v>848</v>
      </c>
      <c r="AG288" s="391" t="s">
        <v>848</v>
      </c>
      <c r="AH288" s="391"/>
      <c r="AI288" s="391" t="s">
        <v>848</v>
      </c>
      <c r="AJ288" s="391" t="s">
        <v>848</v>
      </c>
      <c r="AK288" s="391" t="s">
        <v>848</v>
      </c>
      <c r="AL288" s="391" t="s">
        <v>848</v>
      </c>
      <c r="AM288" s="391" t="s">
        <v>848</v>
      </c>
      <c r="AN288" s="391" t="s">
        <v>848</v>
      </c>
      <c r="AO288" s="391"/>
      <c r="AP288" s="319"/>
      <c r="AQ288" s="319"/>
      <c r="AR288" s="319"/>
    </row>
    <row r="289" spans="1:44" ht="15.75" customHeight="1">
      <c r="A289" s="319" t="s">
        <v>848</v>
      </c>
      <c r="B289" s="319" t="s">
        <v>848</v>
      </c>
      <c r="C289" s="319" t="s">
        <v>848</v>
      </c>
      <c r="D289" s="38" t="s">
        <v>848</v>
      </c>
      <c r="E289" s="391" t="s">
        <v>848</v>
      </c>
      <c r="F289" s="391" t="s">
        <v>848</v>
      </c>
      <c r="G289" s="391" t="s">
        <v>848</v>
      </c>
      <c r="H289" s="391" t="s">
        <v>848</v>
      </c>
      <c r="I289" s="391" t="s">
        <v>848</v>
      </c>
      <c r="J289" s="391" t="s">
        <v>848</v>
      </c>
      <c r="K289" s="38" t="s">
        <v>848</v>
      </c>
      <c r="L289" s="391" t="s">
        <v>848</v>
      </c>
      <c r="M289" s="391" t="s">
        <v>848</v>
      </c>
      <c r="N289" s="391" t="s">
        <v>848</v>
      </c>
      <c r="O289" s="391" t="s">
        <v>848</v>
      </c>
      <c r="P289" s="391" t="s">
        <v>848</v>
      </c>
      <c r="Q289" s="391" t="s">
        <v>848</v>
      </c>
      <c r="R289" s="38" t="s">
        <v>848</v>
      </c>
      <c r="S289" s="391" t="s">
        <v>848</v>
      </c>
      <c r="T289" s="391" t="s">
        <v>848</v>
      </c>
      <c r="U289" s="391" t="s">
        <v>848</v>
      </c>
      <c r="V289" s="391" t="s">
        <v>848</v>
      </c>
      <c r="W289" s="391" t="s">
        <v>848</v>
      </c>
      <c r="X289" s="391" t="s">
        <v>848</v>
      </c>
      <c r="Y289" s="392" t="s">
        <v>848</v>
      </c>
      <c r="Z289" s="391" t="s">
        <v>848</v>
      </c>
      <c r="AA289" s="391" t="s">
        <v>848</v>
      </c>
      <c r="AB289" s="391" t="s">
        <v>848</v>
      </c>
      <c r="AC289" s="391" t="s">
        <v>848</v>
      </c>
      <c r="AD289" s="391" t="s">
        <v>848</v>
      </c>
      <c r="AE289" s="391" t="s">
        <v>848</v>
      </c>
      <c r="AF289" s="38" t="s">
        <v>848</v>
      </c>
      <c r="AG289" s="391" t="s">
        <v>848</v>
      </c>
      <c r="AH289" s="391"/>
      <c r="AI289" s="391" t="s">
        <v>848</v>
      </c>
      <c r="AJ289" s="391" t="s">
        <v>848</v>
      </c>
      <c r="AK289" s="391" t="s">
        <v>848</v>
      </c>
      <c r="AL289" s="391" t="s">
        <v>848</v>
      </c>
      <c r="AM289" s="391" t="s">
        <v>848</v>
      </c>
      <c r="AN289" s="391" t="s">
        <v>848</v>
      </c>
      <c r="AO289" s="391"/>
      <c r="AP289" s="319"/>
      <c r="AQ289" s="319"/>
      <c r="AR289" s="319"/>
    </row>
    <row r="290" spans="1:44" ht="15.75" customHeight="1">
      <c r="A290" s="319" t="s">
        <v>848</v>
      </c>
      <c r="B290" s="319" t="s">
        <v>848</v>
      </c>
      <c r="C290" s="319" t="s">
        <v>848</v>
      </c>
      <c r="D290" s="38" t="s">
        <v>848</v>
      </c>
      <c r="E290" s="391" t="s">
        <v>848</v>
      </c>
      <c r="F290" s="391" t="s">
        <v>848</v>
      </c>
      <c r="G290" s="391" t="s">
        <v>848</v>
      </c>
      <c r="H290" s="391" t="s">
        <v>848</v>
      </c>
      <c r="I290" s="391" t="s">
        <v>848</v>
      </c>
      <c r="J290" s="391" t="s">
        <v>848</v>
      </c>
      <c r="K290" s="38" t="s">
        <v>848</v>
      </c>
      <c r="L290" s="391" t="s">
        <v>848</v>
      </c>
      <c r="M290" s="391" t="s">
        <v>848</v>
      </c>
      <c r="N290" s="391" t="s">
        <v>848</v>
      </c>
      <c r="O290" s="391" t="s">
        <v>848</v>
      </c>
      <c r="P290" s="391" t="s">
        <v>848</v>
      </c>
      <c r="Q290" s="391" t="s">
        <v>848</v>
      </c>
      <c r="R290" s="38" t="s">
        <v>848</v>
      </c>
      <c r="S290" s="391" t="s">
        <v>848</v>
      </c>
      <c r="T290" s="391" t="s">
        <v>848</v>
      </c>
      <c r="U290" s="391" t="s">
        <v>848</v>
      </c>
      <c r="V290" s="391" t="s">
        <v>848</v>
      </c>
      <c r="W290" s="391" t="s">
        <v>848</v>
      </c>
      <c r="X290" s="391" t="s">
        <v>848</v>
      </c>
      <c r="Y290" s="392" t="s">
        <v>848</v>
      </c>
      <c r="Z290" s="391" t="s">
        <v>848</v>
      </c>
      <c r="AA290" s="391" t="s">
        <v>848</v>
      </c>
      <c r="AB290" s="391" t="s">
        <v>848</v>
      </c>
      <c r="AC290" s="391" t="s">
        <v>848</v>
      </c>
      <c r="AD290" s="391" t="s">
        <v>848</v>
      </c>
      <c r="AE290" s="391" t="s">
        <v>848</v>
      </c>
      <c r="AF290" s="38" t="s">
        <v>848</v>
      </c>
      <c r="AG290" s="391" t="s">
        <v>848</v>
      </c>
      <c r="AH290" s="391"/>
      <c r="AI290" s="391" t="s">
        <v>848</v>
      </c>
      <c r="AJ290" s="391" t="s">
        <v>848</v>
      </c>
      <c r="AK290" s="391" t="s">
        <v>848</v>
      </c>
      <c r="AL290" s="391" t="s">
        <v>848</v>
      </c>
      <c r="AM290" s="391" t="s">
        <v>848</v>
      </c>
      <c r="AN290" s="391" t="s">
        <v>848</v>
      </c>
      <c r="AO290" s="391"/>
      <c r="AP290" s="319"/>
      <c r="AQ290" s="319"/>
      <c r="AR290" s="319"/>
    </row>
    <row r="291" spans="1:44" ht="15.75" customHeight="1">
      <c r="A291" s="319" t="s">
        <v>848</v>
      </c>
      <c r="B291" s="319" t="s">
        <v>848</v>
      </c>
      <c r="C291" s="319" t="s">
        <v>848</v>
      </c>
      <c r="D291" s="38" t="s">
        <v>848</v>
      </c>
      <c r="E291" s="391" t="s">
        <v>848</v>
      </c>
      <c r="F291" s="391" t="s">
        <v>848</v>
      </c>
      <c r="G291" s="391" t="s">
        <v>848</v>
      </c>
      <c r="H291" s="391" t="s">
        <v>848</v>
      </c>
      <c r="I291" s="391" t="s">
        <v>848</v>
      </c>
      <c r="J291" s="391" t="s">
        <v>848</v>
      </c>
      <c r="K291" s="38" t="s">
        <v>848</v>
      </c>
      <c r="L291" s="391" t="s">
        <v>848</v>
      </c>
      <c r="M291" s="391" t="s">
        <v>848</v>
      </c>
      <c r="N291" s="391" t="s">
        <v>848</v>
      </c>
      <c r="O291" s="391" t="s">
        <v>848</v>
      </c>
      <c r="P291" s="391" t="s">
        <v>848</v>
      </c>
      <c r="Q291" s="391" t="s">
        <v>848</v>
      </c>
      <c r="R291" s="38" t="s">
        <v>848</v>
      </c>
      <c r="S291" s="391" t="s">
        <v>848</v>
      </c>
      <c r="T291" s="391" t="s">
        <v>848</v>
      </c>
      <c r="U291" s="391" t="s">
        <v>848</v>
      </c>
      <c r="V291" s="391" t="s">
        <v>848</v>
      </c>
      <c r="W291" s="391" t="s">
        <v>848</v>
      </c>
      <c r="X291" s="391" t="s">
        <v>848</v>
      </c>
      <c r="Y291" s="392" t="s">
        <v>848</v>
      </c>
      <c r="Z291" s="391" t="s">
        <v>848</v>
      </c>
      <c r="AA291" s="391" t="s">
        <v>848</v>
      </c>
      <c r="AB291" s="391" t="s">
        <v>848</v>
      </c>
      <c r="AC291" s="391" t="s">
        <v>848</v>
      </c>
      <c r="AD291" s="391" t="s">
        <v>848</v>
      </c>
      <c r="AE291" s="391" t="s">
        <v>848</v>
      </c>
      <c r="AF291" s="38" t="s">
        <v>848</v>
      </c>
      <c r="AG291" s="391" t="s">
        <v>848</v>
      </c>
      <c r="AH291" s="391"/>
      <c r="AI291" s="391" t="s">
        <v>848</v>
      </c>
      <c r="AJ291" s="391" t="s">
        <v>848</v>
      </c>
      <c r="AK291" s="391" t="s">
        <v>848</v>
      </c>
      <c r="AL291" s="391" t="s">
        <v>848</v>
      </c>
      <c r="AM291" s="391" t="s">
        <v>848</v>
      </c>
      <c r="AN291" s="391" t="s">
        <v>848</v>
      </c>
      <c r="AO291" s="391"/>
      <c r="AP291" s="319"/>
      <c r="AQ291" s="319"/>
      <c r="AR291" s="319"/>
    </row>
    <row r="292" spans="1:44" ht="15.75" customHeight="1">
      <c r="A292" s="319" t="s">
        <v>848</v>
      </c>
      <c r="B292" s="319" t="s">
        <v>848</v>
      </c>
      <c r="C292" s="319" t="s">
        <v>848</v>
      </c>
      <c r="D292" s="38" t="s">
        <v>848</v>
      </c>
      <c r="E292" s="391" t="s">
        <v>848</v>
      </c>
      <c r="F292" s="391" t="s">
        <v>848</v>
      </c>
      <c r="G292" s="391" t="s">
        <v>848</v>
      </c>
      <c r="H292" s="391" t="s">
        <v>848</v>
      </c>
      <c r="I292" s="391" t="s">
        <v>848</v>
      </c>
      <c r="J292" s="391" t="s">
        <v>848</v>
      </c>
      <c r="K292" s="38" t="s">
        <v>848</v>
      </c>
      <c r="L292" s="391" t="s">
        <v>848</v>
      </c>
      <c r="M292" s="391" t="s">
        <v>848</v>
      </c>
      <c r="N292" s="391" t="s">
        <v>848</v>
      </c>
      <c r="O292" s="391" t="s">
        <v>848</v>
      </c>
      <c r="P292" s="391" t="s">
        <v>848</v>
      </c>
      <c r="Q292" s="391" t="s">
        <v>848</v>
      </c>
      <c r="R292" s="38" t="s">
        <v>848</v>
      </c>
      <c r="S292" s="391" t="s">
        <v>848</v>
      </c>
      <c r="T292" s="391" t="s">
        <v>848</v>
      </c>
      <c r="U292" s="391" t="s">
        <v>848</v>
      </c>
      <c r="V292" s="391" t="s">
        <v>848</v>
      </c>
      <c r="W292" s="391" t="s">
        <v>848</v>
      </c>
      <c r="X292" s="391" t="s">
        <v>848</v>
      </c>
      <c r="Y292" s="392" t="s">
        <v>848</v>
      </c>
      <c r="Z292" s="391" t="s">
        <v>848</v>
      </c>
      <c r="AA292" s="391" t="s">
        <v>848</v>
      </c>
      <c r="AB292" s="391" t="s">
        <v>848</v>
      </c>
      <c r="AC292" s="391" t="s">
        <v>848</v>
      </c>
      <c r="AD292" s="391" t="s">
        <v>848</v>
      </c>
      <c r="AE292" s="391" t="s">
        <v>848</v>
      </c>
      <c r="AF292" s="38" t="s">
        <v>848</v>
      </c>
      <c r="AG292" s="391" t="s">
        <v>848</v>
      </c>
      <c r="AH292" s="391"/>
      <c r="AI292" s="391" t="s">
        <v>848</v>
      </c>
      <c r="AJ292" s="391" t="s">
        <v>848</v>
      </c>
      <c r="AK292" s="391" t="s">
        <v>848</v>
      </c>
      <c r="AL292" s="391" t="s">
        <v>848</v>
      </c>
      <c r="AM292" s="391" t="s">
        <v>848</v>
      </c>
      <c r="AN292" s="391" t="s">
        <v>848</v>
      </c>
      <c r="AO292" s="391"/>
      <c r="AP292" s="319"/>
      <c r="AQ292" s="319"/>
      <c r="AR292" s="319"/>
    </row>
    <row r="293" spans="1:44" ht="15.75" customHeight="1">
      <c r="A293" s="319" t="s">
        <v>848</v>
      </c>
      <c r="B293" s="319" t="s">
        <v>848</v>
      </c>
      <c r="C293" s="319" t="s">
        <v>848</v>
      </c>
      <c r="D293" s="38" t="s">
        <v>848</v>
      </c>
      <c r="E293" s="391" t="s">
        <v>848</v>
      </c>
      <c r="F293" s="391" t="s">
        <v>848</v>
      </c>
      <c r="G293" s="391" t="s">
        <v>848</v>
      </c>
      <c r="H293" s="391" t="s">
        <v>848</v>
      </c>
      <c r="I293" s="391" t="s">
        <v>848</v>
      </c>
      <c r="J293" s="391" t="s">
        <v>848</v>
      </c>
      <c r="K293" s="38" t="s">
        <v>848</v>
      </c>
      <c r="L293" s="391" t="s">
        <v>848</v>
      </c>
      <c r="M293" s="391" t="s">
        <v>848</v>
      </c>
      <c r="N293" s="391" t="s">
        <v>848</v>
      </c>
      <c r="O293" s="391" t="s">
        <v>848</v>
      </c>
      <c r="P293" s="391" t="s">
        <v>848</v>
      </c>
      <c r="Q293" s="391" t="s">
        <v>848</v>
      </c>
      <c r="R293" s="38" t="s">
        <v>848</v>
      </c>
      <c r="S293" s="391" t="s">
        <v>848</v>
      </c>
      <c r="T293" s="391" t="s">
        <v>848</v>
      </c>
      <c r="U293" s="391" t="s">
        <v>848</v>
      </c>
      <c r="V293" s="391" t="s">
        <v>848</v>
      </c>
      <c r="W293" s="391" t="s">
        <v>848</v>
      </c>
      <c r="X293" s="391" t="s">
        <v>848</v>
      </c>
      <c r="Y293" s="392" t="s">
        <v>848</v>
      </c>
      <c r="Z293" s="391" t="s">
        <v>848</v>
      </c>
      <c r="AA293" s="391" t="s">
        <v>848</v>
      </c>
      <c r="AB293" s="391" t="s">
        <v>848</v>
      </c>
      <c r="AC293" s="391" t="s">
        <v>848</v>
      </c>
      <c r="AD293" s="391" t="s">
        <v>848</v>
      </c>
      <c r="AE293" s="391" t="s">
        <v>848</v>
      </c>
      <c r="AF293" s="38" t="s">
        <v>848</v>
      </c>
      <c r="AG293" s="391" t="s">
        <v>848</v>
      </c>
      <c r="AH293" s="391"/>
      <c r="AI293" s="391" t="s">
        <v>848</v>
      </c>
      <c r="AJ293" s="391" t="s">
        <v>848</v>
      </c>
      <c r="AK293" s="391" t="s">
        <v>848</v>
      </c>
      <c r="AL293" s="391" t="s">
        <v>848</v>
      </c>
      <c r="AM293" s="391" t="s">
        <v>848</v>
      </c>
      <c r="AN293" s="391" t="s">
        <v>848</v>
      </c>
      <c r="AO293" s="391"/>
      <c r="AP293" s="319"/>
      <c r="AQ293" s="319"/>
      <c r="AR293" s="319"/>
    </row>
    <row r="294" spans="1:44" ht="15.75" customHeight="1">
      <c r="A294" s="319" t="s">
        <v>848</v>
      </c>
      <c r="B294" s="319" t="s">
        <v>848</v>
      </c>
      <c r="C294" s="319" t="s">
        <v>848</v>
      </c>
      <c r="D294" s="38" t="s">
        <v>848</v>
      </c>
      <c r="E294" s="391" t="s">
        <v>848</v>
      </c>
      <c r="F294" s="391" t="s">
        <v>848</v>
      </c>
      <c r="G294" s="391" t="s">
        <v>848</v>
      </c>
      <c r="H294" s="391" t="s">
        <v>848</v>
      </c>
      <c r="I294" s="391" t="s">
        <v>848</v>
      </c>
      <c r="J294" s="391" t="s">
        <v>848</v>
      </c>
      <c r="K294" s="38" t="s">
        <v>848</v>
      </c>
      <c r="L294" s="391" t="s">
        <v>848</v>
      </c>
      <c r="M294" s="391" t="s">
        <v>848</v>
      </c>
      <c r="N294" s="391" t="s">
        <v>848</v>
      </c>
      <c r="O294" s="391" t="s">
        <v>848</v>
      </c>
      <c r="P294" s="391" t="s">
        <v>848</v>
      </c>
      <c r="Q294" s="391" t="s">
        <v>848</v>
      </c>
      <c r="R294" s="38" t="s">
        <v>848</v>
      </c>
      <c r="S294" s="391" t="s">
        <v>848</v>
      </c>
      <c r="T294" s="391" t="s">
        <v>848</v>
      </c>
      <c r="U294" s="391" t="s">
        <v>848</v>
      </c>
      <c r="V294" s="391" t="s">
        <v>848</v>
      </c>
      <c r="W294" s="391" t="s">
        <v>848</v>
      </c>
      <c r="X294" s="391" t="s">
        <v>848</v>
      </c>
      <c r="Y294" s="392" t="s">
        <v>848</v>
      </c>
      <c r="Z294" s="391" t="s">
        <v>848</v>
      </c>
      <c r="AA294" s="391" t="s">
        <v>848</v>
      </c>
      <c r="AB294" s="391" t="s">
        <v>848</v>
      </c>
      <c r="AC294" s="391" t="s">
        <v>848</v>
      </c>
      <c r="AD294" s="391" t="s">
        <v>848</v>
      </c>
      <c r="AE294" s="391" t="s">
        <v>848</v>
      </c>
      <c r="AF294" s="38" t="s">
        <v>848</v>
      </c>
      <c r="AG294" s="391" t="s">
        <v>848</v>
      </c>
      <c r="AH294" s="391"/>
      <c r="AI294" s="391" t="s">
        <v>848</v>
      </c>
      <c r="AJ294" s="391" t="s">
        <v>848</v>
      </c>
      <c r="AK294" s="391" t="s">
        <v>848</v>
      </c>
      <c r="AL294" s="391" t="s">
        <v>848</v>
      </c>
      <c r="AM294" s="391" t="s">
        <v>848</v>
      </c>
      <c r="AN294" s="391" t="s">
        <v>848</v>
      </c>
      <c r="AO294" s="391"/>
      <c r="AP294" s="319"/>
      <c r="AQ294" s="319"/>
      <c r="AR294" s="319"/>
    </row>
    <row r="295" spans="1:44" ht="15.75" customHeight="1">
      <c r="A295" s="319" t="s">
        <v>848</v>
      </c>
      <c r="B295" s="319" t="s">
        <v>848</v>
      </c>
      <c r="C295" s="319" t="s">
        <v>848</v>
      </c>
      <c r="D295" s="38" t="s">
        <v>848</v>
      </c>
      <c r="E295" s="391" t="s">
        <v>848</v>
      </c>
      <c r="F295" s="391" t="s">
        <v>848</v>
      </c>
      <c r="G295" s="391" t="s">
        <v>848</v>
      </c>
      <c r="H295" s="391" t="s">
        <v>848</v>
      </c>
      <c r="I295" s="391" t="s">
        <v>848</v>
      </c>
      <c r="J295" s="391" t="s">
        <v>848</v>
      </c>
      <c r="K295" s="38" t="s">
        <v>848</v>
      </c>
      <c r="L295" s="391" t="s">
        <v>848</v>
      </c>
      <c r="M295" s="391" t="s">
        <v>848</v>
      </c>
      <c r="N295" s="391" t="s">
        <v>848</v>
      </c>
      <c r="O295" s="391" t="s">
        <v>848</v>
      </c>
      <c r="P295" s="391" t="s">
        <v>848</v>
      </c>
      <c r="Q295" s="391" t="s">
        <v>848</v>
      </c>
      <c r="R295" s="38" t="s">
        <v>848</v>
      </c>
      <c r="S295" s="391" t="s">
        <v>848</v>
      </c>
      <c r="T295" s="391" t="s">
        <v>848</v>
      </c>
      <c r="U295" s="391" t="s">
        <v>848</v>
      </c>
      <c r="V295" s="391" t="s">
        <v>848</v>
      </c>
      <c r="W295" s="391" t="s">
        <v>848</v>
      </c>
      <c r="X295" s="391" t="s">
        <v>848</v>
      </c>
      <c r="Y295" s="392" t="s">
        <v>848</v>
      </c>
      <c r="Z295" s="391" t="s">
        <v>848</v>
      </c>
      <c r="AA295" s="391" t="s">
        <v>848</v>
      </c>
      <c r="AB295" s="391" t="s">
        <v>848</v>
      </c>
      <c r="AC295" s="391" t="s">
        <v>848</v>
      </c>
      <c r="AD295" s="391" t="s">
        <v>848</v>
      </c>
      <c r="AE295" s="391" t="s">
        <v>848</v>
      </c>
      <c r="AF295" s="38" t="s">
        <v>848</v>
      </c>
      <c r="AG295" s="391" t="s">
        <v>848</v>
      </c>
      <c r="AH295" s="391"/>
      <c r="AI295" s="391" t="s">
        <v>848</v>
      </c>
      <c r="AJ295" s="391" t="s">
        <v>848</v>
      </c>
      <c r="AK295" s="391" t="s">
        <v>848</v>
      </c>
      <c r="AL295" s="391" t="s">
        <v>848</v>
      </c>
      <c r="AM295" s="391" t="s">
        <v>848</v>
      </c>
      <c r="AN295" s="391" t="s">
        <v>848</v>
      </c>
      <c r="AO295" s="391"/>
      <c r="AP295" s="319"/>
      <c r="AQ295" s="319"/>
      <c r="AR295" s="319"/>
    </row>
    <row r="296" spans="1:44" ht="15.75" customHeight="1">
      <c r="A296" s="319" t="s">
        <v>848</v>
      </c>
      <c r="B296" s="319" t="s">
        <v>848</v>
      </c>
      <c r="C296" s="319" t="s">
        <v>848</v>
      </c>
      <c r="D296" s="38" t="s">
        <v>848</v>
      </c>
      <c r="E296" s="391" t="s">
        <v>848</v>
      </c>
      <c r="F296" s="391" t="s">
        <v>848</v>
      </c>
      <c r="G296" s="391" t="s">
        <v>848</v>
      </c>
      <c r="H296" s="391" t="s">
        <v>848</v>
      </c>
      <c r="I296" s="391" t="s">
        <v>848</v>
      </c>
      <c r="J296" s="391" t="s">
        <v>848</v>
      </c>
      <c r="K296" s="38" t="s">
        <v>848</v>
      </c>
      <c r="L296" s="391" t="s">
        <v>848</v>
      </c>
      <c r="M296" s="391" t="s">
        <v>848</v>
      </c>
      <c r="N296" s="391" t="s">
        <v>848</v>
      </c>
      <c r="O296" s="391" t="s">
        <v>848</v>
      </c>
      <c r="P296" s="391" t="s">
        <v>848</v>
      </c>
      <c r="Q296" s="391" t="s">
        <v>848</v>
      </c>
      <c r="R296" s="38" t="s">
        <v>848</v>
      </c>
      <c r="S296" s="391" t="s">
        <v>848</v>
      </c>
      <c r="T296" s="391" t="s">
        <v>848</v>
      </c>
      <c r="U296" s="391" t="s">
        <v>848</v>
      </c>
      <c r="V296" s="391" t="s">
        <v>848</v>
      </c>
      <c r="W296" s="391" t="s">
        <v>848</v>
      </c>
      <c r="X296" s="391" t="s">
        <v>848</v>
      </c>
      <c r="Y296" s="392" t="s">
        <v>848</v>
      </c>
      <c r="Z296" s="391" t="s">
        <v>848</v>
      </c>
      <c r="AA296" s="391" t="s">
        <v>848</v>
      </c>
      <c r="AB296" s="391" t="s">
        <v>848</v>
      </c>
      <c r="AC296" s="391" t="s">
        <v>848</v>
      </c>
      <c r="AD296" s="391" t="s">
        <v>848</v>
      </c>
      <c r="AE296" s="391" t="s">
        <v>848</v>
      </c>
      <c r="AF296" s="38" t="s">
        <v>848</v>
      </c>
      <c r="AG296" s="391" t="s">
        <v>848</v>
      </c>
      <c r="AH296" s="391"/>
      <c r="AI296" s="391" t="s">
        <v>848</v>
      </c>
      <c r="AJ296" s="391" t="s">
        <v>848</v>
      </c>
      <c r="AK296" s="391" t="s">
        <v>848</v>
      </c>
      <c r="AL296" s="391" t="s">
        <v>848</v>
      </c>
      <c r="AM296" s="391" t="s">
        <v>848</v>
      </c>
      <c r="AN296" s="391" t="s">
        <v>848</v>
      </c>
      <c r="AO296" s="391"/>
      <c r="AP296" s="319"/>
      <c r="AQ296" s="319"/>
      <c r="AR296" s="319"/>
    </row>
    <row r="297" spans="1:44" ht="15.75" customHeight="1">
      <c r="A297" s="319" t="s">
        <v>848</v>
      </c>
      <c r="B297" s="319" t="s">
        <v>848</v>
      </c>
      <c r="C297" s="319" t="s">
        <v>848</v>
      </c>
      <c r="D297" s="38" t="s">
        <v>848</v>
      </c>
      <c r="E297" s="391" t="s">
        <v>848</v>
      </c>
      <c r="F297" s="391" t="s">
        <v>848</v>
      </c>
      <c r="G297" s="391" t="s">
        <v>848</v>
      </c>
      <c r="H297" s="391" t="s">
        <v>848</v>
      </c>
      <c r="I297" s="391" t="s">
        <v>848</v>
      </c>
      <c r="J297" s="391" t="s">
        <v>848</v>
      </c>
      <c r="K297" s="38" t="s">
        <v>848</v>
      </c>
      <c r="L297" s="391" t="s">
        <v>848</v>
      </c>
      <c r="M297" s="391" t="s">
        <v>848</v>
      </c>
      <c r="N297" s="391" t="s">
        <v>848</v>
      </c>
      <c r="O297" s="391" t="s">
        <v>848</v>
      </c>
      <c r="P297" s="391" t="s">
        <v>848</v>
      </c>
      <c r="Q297" s="391" t="s">
        <v>848</v>
      </c>
      <c r="R297" s="38" t="s">
        <v>848</v>
      </c>
      <c r="S297" s="391" t="s">
        <v>848</v>
      </c>
      <c r="T297" s="391" t="s">
        <v>848</v>
      </c>
      <c r="U297" s="391" t="s">
        <v>848</v>
      </c>
      <c r="V297" s="391" t="s">
        <v>848</v>
      </c>
      <c r="W297" s="391" t="s">
        <v>848</v>
      </c>
      <c r="X297" s="391" t="s">
        <v>848</v>
      </c>
      <c r="Y297" s="392" t="s">
        <v>848</v>
      </c>
      <c r="Z297" s="391" t="s">
        <v>848</v>
      </c>
      <c r="AA297" s="391" t="s">
        <v>848</v>
      </c>
      <c r="AB297" s="391" t="s">
        <v>848</v>
      </c>
      <c r="AC297" s="391" t="s">
        <v>848</v>
      </c>
      <c r="AD297" s="391" t="s">
        <v>848</v>
      </c>
      <c r="AE297" s="391" t="s">
        <v>848</v>
      </c>
      <c r="AF297" s="38" t="s">
        <v>848</v>
      </c>
      <c r="AG297" s="391" t="s">
        <v>848</v>
      </c>
      <c r="AH297" s="391"/>
      <c r="AI297" s="391" t="s">
        <v>848</v>
      </c>
      <c r="AJ297" s="391" t="s">
        <v>848</v>
      </c>
      <c r="AK297" s="391" t="s">
        <v>848</v>
      </c>
      <c r="AL297" s="391" t="s">
        <v>848</v>
      </c>
      <c r="AM297" s="391" t="s">
        <v>848</v>
      </c>
      <c r="AN297" s="391" t="s">
        <v>848</v>
      </c>
      <c r="AO297" s="391"/>
      <c r="AP297" s="319"/>
      <c r="AQ297" s="319"/>
      <c r="AR297" s="319"/>
    </row>
    <row r="298" spans="1:44" ht="15.75" customHeight="1">
      <c r="A298" s="319" t="s">
        <v>848</v>
      </c>
      <c r="B298" s="319" t="s">
        <v>848</v>
      </c>
      <c r="C298" s="319" t="s">
        <v>848</v>
      </c>
      <c r="D298" s="38" t="s">
        <v>848</v>
      </c>
      <c r="E298" s="391" t="s">
        <v>848</v>
      </c>
      <c r="F298" s="391" t="s">
        <v>848</v>
      </c>
      <c r="G298" s="391" t="s">
        <v>848</v>
      </c>
      <c r="H298" s="391" t="s">
        <v>848</v>
      </c>
      <c r="I298" s="391" t="s">
        <v>848</v>
      </c>
      <c r="J298" s="391" t="s">
        <v>848</v>
      </c>
      <c r="K298" s="38" t="s">
        <v>848</v>
      </c>
      <c r="L298" s="391" t="s">
        <v>848</v>
      </c>
      <c r="M298" s="391" t="s">
        <v>848</v>
      </c>
      <c r="N298" s="391" t="s">
        <v>848</v>
      </c>
      <c r="O298" s="391" t="s">
        <v>848</v>
      </c>
      <c r="P298" s="391" t="s">
        <v>848</v>
      </c>
      <c r="Q298" s="391" t="s">
        <v>848</v>
      </c>
      <c r="R298" s="38" t="s">
        <v>848</v>
      </c>
      <c r="S298" s="391" t="s">
        <v>848</v>
      </c>
      <c r="T298" s="391" t="s">
        <v>848</v>
      </c>
      <c r="U298" s="391" t="s">
        <v>848</v>
      </c>
      <c r="V298" s="391" t="s">
        <v>848</v>
      </c>
      <c r="W298" s="391" t="s">
        <v>848</v>
      </c>
      <c r="X298" s="391" t="s">
        <v>848</v>
      </c>
      <c r="Y298" s="392" t="s">
        <v>848</v>
      </c>
      <c r="Z298" s="391" t="s">
        <v>848</v>
      </c>
      <c r="AA298" s="391" t="s">
        <v>848</v>
      </c>
      <c r="AB298" s="391" t="s">
        <v>848</v>
      </c>
      <c r="AC298" s="391" t="s">
        <v>848</v>
      </c>
      <c r="AD298" s="391" t="s">
        <v>848</v>
      </c>
      <c r="AE298" s="391" t="s">
        <v>848</v>
      </c>
      <c r="AF298" s="38" t="s">
        <v>848</v>
      </c>
      <c r="AG298" s="391" t="s">
        <v>848</v>
      </c>
      <c r="AH298" s="391"/>
      <c r="AI298" s="391" t="s">
        <v>848</v>
      </c>
      <c r="AJ298" s="391" t="s">
        <v>848</v>
      </c>
      <c r="AK298" s="391" t="s">
        <v>848</v>
      </c>
      <c r="AL298" s="391" t="s">
        <v>848</v>
      </c>
      <c r="AM298" s="391" t="s">
        <v>848</v>
      </c>
      <c r="AN298" s="391" t="s">
        <v>848</v>
      </c>
      <c r="AO298" s="391"/>
      <c r="AP298" s="319"/>
      <c r="AQ298" s="319"/>
      <c r="AR298" s="319"/>
    </row>
    <row r="299" spans="1:44" ht="15.75" customHeight="1">
      <c r="A299" s="319" t="s">
        <v>848</v>
      </c>
      <c r="B299" s="319" t="s">
        <v>848</v>
      </c>
      <c r="C299" s="319" t="s">
        <v>848</v>
      </c>
      <c r="D299" s="38" t="s">
        <v>848</v>
      </c>
      <c r="E299" s="391" t="s">
        <v>848</v>
      </c>
      <c r="F299" s="391" t="s">
        <v>848</v>
      </c>
      <c r="G299" s="391" t="s">
        <v>848</v>
      </c>
      <c r="H299" s="391" t="s">
        <v>848</v>
      </c>
      <c r="I299" s="391" t="s">
        <v>848</v>
      </c>
      <c r="J299" s="391" t="s">
        <v>848</v>
      </c>
      <c r="K299" s="38" t="s">
        <v>848</v>
      </c>
      <c r="L299" s="391" t="s">
        <v>848</v>
      </c>
      <c r="M299" s="391" t="s">
        <v>848</v>
      </c>
      <c r="N299" s="391" t="s">
        <v>848</v>
      </c>
      <c r="O299" s="391" t="s">
        <v>848</v>
      </c>
      <c r="P299" s="391" t="s">
        <v>848</v>
      </c>
      <c r="Q299" s="391" t="s">
        <v>848</v>
      </c>
      <c r="R299" s="38" t="s">
        <v>848</v>
      </c>
      <c r="S299" s="391" t="s">
        <v>848</v>
      </c>
      <c r="T299" s="391" t="s">
        <v>848</v>
      </c>
      <c r="U299" s="391" t="s">
        <v>848</v>
      </c>
      <c r="V299" s="391" t="s">
        <v>848</v>
      </c>
      <c r="W299" s="391" t="s">
        <v>848</v>
      </c>
      <c r="X299" s="391" t="s">
        <v>848</v>
      </c>
      <c r="Y299" s="392" t="s">
        <v>848</v>
      </c>
      <c r="Z299" s="391" t="s">
        <v>848</v>
      </c>
      <c r="AA299" s="391" t="s">
        <v>848</v>
      </c>
      <c r="AB299" s="391" t="s">
        <v>848</v>
      </c>
      <c r="AC299" s="391" t="s">
        <v>848</v>
      </c>
      <c r="AD299" s="391" t="s">
        <v>848</v>
      </c>
      <c r="AE299" s="391" t="s">
        <v>848</v>
      </c>
      <c r="AF299" s="38" t="s">
        <v>848</v>
      </c>
      <c r="AG299" s="391" t="s">
        <v>848</v>
      </c>
      <c r="AH299" s="391"/>
      <c r="AI299" s="391" t="s">
        <v>848</v>
      </c>
      <c r="AJ299" s="391" t="s">
        <v>848</v>
      </c>
      <c r="AK299" s="391" t="s">
        <v>848</v>
      </c>
      <c r="AL299" s="391" t="s">
        <v>848</v>
      </c>
      <c r="AM299" s="391" t="s">
        <v>848</v>
      </c>
      <c r="AN299" s="391" t="s">
        <v>848</v>
      </c>
      <c r="AO299" s="391"/>
      <c r="AP299" s="319"/>
      <c r="AQ299" s="319"/>
      <c r="AR299" s="319"/>
    </row>
    <row r="300" spans="1:44" ht="15.75" customHeight="1">
      <c r="A300" s="319" t="s">
        <v>848</v>
      </c>
      <c r="B300" s="319" t="s">
        <v>848</v>
      </c>
      <c r="C300" s="319" t="s">
        <v>848</v>
      </c>
      <c r="D300" s="38" t="s">
        <v>848</v>
      </c>
      <c r="E300" s="391" t="s">
        <v>848</v>
      </c>
      <c r="F300" s="391" t="s">
        <v>848</v>
      </c>
      <c r="G300" s="391" t="s">
        <v>848</v>
      </c>
      <c r="H300" s="391" t="s">
        <v>848</v>
      </c>
      <c r="I300" s="391" t="s">
        <v>848</v>
      </c>
      <c r="J300" s="391" t="s">
        <v>848</v>
      </c>
      <c r="K300" s="38" t="s">
        <v>848</v>
      </c>
      <c r="L300" s="391" t="s">
        <v>848</v>
      </c>
      <c r="M300" s="391" t="s">
        <v>848</v>
      </c>
      <c r="N300" s="391" t="s">
        <v>848</v>
      </c>
      <c r="O300" s="391" t="s">
        <v>848</v>
      </c>
      <c r="P300" s="391" t="s">
        <v>848</v>
      </c>
      <c r="Q300" s="391" t="s">
        <v>848</v>
      </c>
      <c r="R300" s="38" t="s">
        <v>848</v>
      </c>
      <c r="S300" s="391" t="s">
        <v>848</v>
      </c>
      <c r="T300" s="391" t="s">
        <v>848</v>
      </c>
      <c r="U300" s="391" t="s">
        <v>848</v>
      </c>
      <c r="V300" s="391" t="s">
        <v>848</v>
      </c>
      <c r="W300" s="391" t="s">
        <v>848</v>
      </c>
      <c r="X300" s="391" t="s">
        <v>848</v>
      </c>
      <c r="Y300" s="392" t="s">
        <v>848</v>
      </c>
      <c r="Z300" s="391" t="s">
        <v>848</v>
      </c>
      <c r="AA300" s="391" t="s">
        <v>848</v>
      </c>
      <c r="AB300" s="391" t="s">
        <v>848</v>
      </c>
      <c r="AC300" s="391" t="s">
        <v>848</v>
      </c>
      <c r="AD300" s="391" t="s">
        <v>848</v>
      </c>
      <c r="AE300" s="391" t="s">
        <v>848</v>
      </c>
      <c r="AF300" s="38" t="s">
        <v>848</v>
      </c>
      <c r="AG300" s="391" t="s">
        <v>848</v>
      </c>
      <c r="AH300" s="391"/>
      <c r="AI300" s="391" t="s">
        <v>848</v>
      </c>
      <c r="AJ300" s="391" t="s">
        <v>848</v>
      </c>
      <c r="AK300" s="391" t="s">
        <v>848</v>
      </c>
      <c r="AL300" s="391" t="s">
        <v>848</v>
      </c>
      <c r="AM300" s="391" t="s">
        <v>848</v>
      </c>
      <c r="AN300" s="391" t="s">
        <v>848</v>
      </c>
      <c r="AO300" s="391"/>
      <c r="AP300" s="319"/>
      <c r="AQ300" s="319"/>
      <c r="AR300" s="319"/>
    </row>
    <row r="301" spans="1:44" ht="15.75" customHeight="1">
      <c r="A301" s="319" t="s">
        <v>848</v>
      </c>
      <c r="B301" s="319" t="s">
        <v>848</v>
      </c>
      <c r="C301" s="319" t="s">
        <v>848</v>
      </c>
      <c r="D301" s="38" t="s">
        <v>848</v>
      </c>
      <c r="E301" s="391" t="s">
        <v>848</v>
      </c>
      <c r="F301" s="391" t="s">
        <v>848</v>
      </c>
      <c r="G301" s="391" t="s">
        <v>848</v>
      </c>
      <c r="H301" s="391" t="s">
        <v>848</v>
      </c>
      <c r="I301" s="391" t="s">
        <v>848</v>
      </c>
      <c r="J301" s="391" t="s">
        <v>848</v>
      </c>
      <c r="K301" s="38" t="s">
        <v>848</v>
      </c>
      <c r="L301" s="391" t="s">
        <v>848</v>
      </c>
      <c r="M301" s="391" t="s">
        <v>848</v>
      </c>
      <c r="N301" s="391" t="s">
        <v>848</v>
      </c>
      <c r="O301" s="391" t="s">
        <v>848</v>
      </c>
      <c r="P301" s="391" t="s">
        <v>848</v>
      </c>
      <c r="Q301" s="391" t="s">
        <v>848</v>
      </c>
      <c r="R301" s="38" t="s">
        <v>848</v>
      </c>
      <c r="S301" s="391" t="s">
        <v>848</v>
      </c>
      <c r="T301" s="391" t="s">
        <v>848</v>
      </c>
      <c r="U301" s="391" t="s">
        <v>848</v>
      </c>
      <c r="V301" s="391" t="s">
        <v>848</v>
      </c>
      <c r="W301" s="391" t="s">
        <v>848</v>
      </c>
      <c r="X301" s="391" t="s">
        <v>848</v>
      </c>
      <c r="Y301" s="392" t="s">
        <v>848</v>
      </c>
      <c r="Z301" s="391" t="s">
        <v>848</v>
      </c>
      <c r="AA301" s="391" t="s">
        <v>848</v>
      </c>
      <c r="AB301" s="391" t="s">
        <v>848</v>
      </c>
      <c r="AC301" s="391" t="s">
        <v>848</v>
      </c>
      <c r="AD301" s="391" t="s">
        <v>848</v>
      </c>
      <c r="AE301" s="391" t="s">
        <v>848</v>
      </c>
      <c r="AF301" s="38" t="s">
        <v>848</v>
      </c>
      <c r="AG301" s="391" t="s">
        <v>848</v>
      </c>
      <c r="AH301" s="391"/>
      <c r="AI301" s="391" t="s">
        <v>848</v>
      </c>
      <c r="AJ301" s="391" t="s">
        <v>848</v>
      </c>
      <c r="AK301" s="391" t="s">
        <v>848</v>
      </c>
      <c r="AL301" s="391" t="s">
        <v>848</v>
      </c>
      <c r="AM301" s="391" t="s">
        <v>848</v>
      </c>
      <c r="AN301" s="391" t="s">
        <v>848</v>
      </c>
      <c r="AO301" s="391"/>
      <c r="AP301" s="319"/>
      <c r="AQ301" s="319"/>
      <c r="AR301" s="319"/>
    </row>
    <row r="302" spans="1:44" ht="15.75" customHeight="1">
      <c r="A302" s="319" t="s">
        <v>848</v>
      </c>
      <c r="B302" s="319" t="s">
        <v>848</v>
      </c>
      <c r="C302" s="319" t="s">
        <v>848</v>
      </c>
      <c r="D302" s="38" t="s">
        <v>848</v>
      </c>
      <c r="E302" s="391" t="s">
        <v>848</v>
      </c>
      <c r="F302" s="391" t="s">
        <v>848</v>
      </c>
      <c r="G302" s="391" t="s">
        <v>848</v>
      </c>
      <c r="H302" s="391" t="s">
        <v>848</v>
      </c>
      <c r="I302" s="391" t="s">
        <v>848</v>
      </c>
      <c r="J302" s="391" t="s">
        <v>848</v>
      </c>
      <c r="K302" s="38" t="s">
        <v>848</v>
      </c>
      <c r="L302" s="391" t="s">
        <v>848</v>
      </c>
      <c r="M302" s="391" t="s">
        <v>848</v>
      </c>
      <c r="N302" s="391" t="s">
        <v>848</v>
      </c>
      <c r="O302" s="391" t="s">
        <v>848</v>
      </c>
      <c r="P302" s="391" t="s">
        <v>848</v>
      </c>
      <c r="Q302" s="391" t="s">
        <v>848</v>
      </c>
      <c r="R302" s="38" t="s">
        <v>848</v>
      </c>
      <c r="S302" s="391" t="s">
        <v>848</v>
      </c>
      <c r="T302" s="391" t="s">
        <v>848</v>
      </c>
      <c r="U302" s="391" t="s">
        <v>848</v>
      </c>
      <c r="V302" s="391" t="s">
        <v>848</v>
      </c>
      <c r="W302" s="391" t="s">
        <v>848</v>
      </c>
      <c r="X302" s="391" t="s">
        <v>848</v>
      </c>
      <c r="Y302" s="392" t="s">
        <v>848</v>
      </c>
      <c r="Z302" s="391" t="s">
        <v>848</v>
      </c>
      <c r="AA302" s="391" t="s">
        <v>848</v>
      </c>
      <c r="AB302" s="391" t="s">
        <v>848</v>
      </c>
      <c r="AC302" s="391" t="s">
        <v>848</v>
      </c>
      <c r="AD302" s="391" t="s">
        <v>848</v>
      </c>
      <c r="AE302" s="391" t="s">
        <v>848</v>
      </c>
      <c r="AF302" s="38" t="s">
        <v>848</v>
      </c>
      <c r="AG302" s="391" t="s">
        <v>848</v>
      </c>
      <c r="AH302" s="391"/>
      <c r="AI302" s="391" t="s">
        <v>848</v>
      </c>
      <c r="AJ302" s="391" t="s">
        <v>848</v>
      </c>
      <c r="AK302" s="391" t="s">
        <v>848</v>
      </c>
      <c r="AL302" s="391" t="s">
        <v>848</v>
      </c>
      <c r="AM302" s="391" t="s">
        <v>848</v>
      </c>
      <c r="AN302" s="391" t="s">
        <v>848</v>
      </c>
      <c r="AO302" s="391"/>
      <c r="AP302" s="319"/>
      <c r="AQ302" s="319"/>
      <c r="AR302" s="319"/>
    </row>
    <row r="303" spans="1:44" ht="15.75" customHeight="1">
      <c r="A303" s="319" t="s">
        <v>848</v>
      </c>
      <c r="B303" s="319" t="s">
        <v>848</v>
      </c>
      <c r="C303" s="319" t="s">
        <v>848</v>
      </c>
      <c r="D303" s="38" t="s">
        <v>848</v>
      </c>
      <c r="E303" s="391" t="s">
        <v>848</v>
      </c>
      <c r="F303" s="391" t="s">
        <v>848</v>
      </c>
      <c r="G303" s="391" t="s">
        <v>848</v>
      </c>
      <c r="H303" s="391" t="s">
        <v>848</v>
      </c>
      <c r="I303" s="391" t="s">
        <v>848</v>
      </c>
      <c r="J303" s="391" t="s">
        <v>848</v>
      </c>
      <c r="K303" s="38" t="s">
        <v>848</v>
      </c>
      <c r="L303" s="391" t="s">
        <v>848</v>
      </c>
      <c r="M303" s="391" t="s">
        <v>848</v>
      </c>
      <c r="N303" s="391" t="s">
        <v>848</v>
      </c>
      <c r="O303" s="391" t="s">
        <v>848</v>
      </c>
      <c r="P303" s="391" t="s">
        <v>848</v>
      </c>
      <c r="Q303" s="391" t="s">
        <v>848</v>
      </c>
      <c r="R303" s="38" t="s">
        <v>848</v>
      </c>
      <c r="S303" s="391" t="s">
        <v>848</v>
      </c>
      <c r="T303" s="391" t="s">
        <v>848</v>
      </c>
      <c r="U303" s="391" t="s">
        <v>848</v>
      </c>
      <c r="V303" s="391" t="s">
        <v>848</v>
      </c>
      <c r="W303" s="391" t="s">
        <v>848</v>
      </c>
      <c r="X303" s="391" t="s">
        <v>848</v>
      </c>
      <c r="Y303" s="392" t="s">
        <v>848</v>
      </c>
      <c r="Z303" s="391" t="s">
        <v>848</v>
      </c>
      <c r="AA303" s="391" t="s">
        <v>848</v>
      </c>
      <c r="AB303" s="391" t="s">
        <v>848</v>
      </c>
      <c r="AC303" s="391" t="s">
        <v>848</v>
      </c>
      <c r="AD303" s="391" t="s">
        <v>848</v>
      </c>
      <c r="AE303" s="391" t="s">
        <v>848</v>
      </c>
      <c r="AF303" s="38" t="s">
        <v>848</v>
      </c>
      <c r="AG303" s="391" t="s">
        <v>848</v>
      </c>
      <c r="AH303" s="391"/>
      <c r="AI303" s="391" t="s">
        <v>848</v>
      </c>
      <c r="AJ303" s="391" t="s">
        <v>848</v>
      </c>
      <c r="AK303" s="391" t="s">
        <v>848</v>
      </c>
      <c r="AL303" s="391" t="s">
        <v>848</v>
      </c>
      <c r="AM303" s="391" t="s">
        <v>848</v>
      </c>
      <c r="AN303" s="391" t="s">
        <v>848</v>
      </c>
      <c r="AO303" s="391"/>
      <c r="AP303" s="319"/>
      <c r="AQ303" s="319"/>
      <c r="AR303" s="319"/>
    </row>
    <row r="304" spans="1:44" ht="15.75" customHeight="1">
      <c r="A304" s="319" t="s">
        <v>848</v>
      </c>
      <c r="B304" s="319" t="s">
        <v>848</v>
      </c>
      <c r="C304" s="319" t="s">
        <v>848</v>
      </c>
      <c r="D304" s="38" t="s">
        <v>848</v>
      </c>
      <c r="E304" s="391" t="s">
        <v>848</v>
      </c>
      <c r="F304" s="391" t="s">
        <v>848</v>
      </c>
      <c r="G304" s="391" t="s">
        <v>848</v>
      </c>
      <c r="H304" s="391" t="s">
        <v>848</v>
      </c>
      <c r="I304" s="391" t="s">
        <v>848</v>
      </c>
      <c r="J304" s="391" t="s">
        <v>848</v>
      </c>
      <c r="K304" s="38" t="s">
        <v>848</v>
      </c>
      <c r="L304" s="391" t="s">
        <v>848</v>
      </c>
      <c r="M304" s="391" t="s">
        <v>848</v>
      </c>
      <c r="N304" s="391" t="s">
        <v>848</v>
      </c>
      <c r="O304" s="391" t="s">
        <v>848</v>
      </c>
      <c r="P304" s="391" t="s">
        <v>848</v>
      </c>
      <c r="Q304" s="391" t="s">
        <v>848</v>
      </c>
      <c r="R304" s="38" t="s">
        <v>848</v>
      </c>
      <c r="S304" s="391" t="s">
        <v>848</v>
      </c>
      <c r="T304" s="391" t="s">
        <v>848</v>
      </c>
      <c r="U304" s="391" t="s">
        <v>848</v>
      </c>
      <c r="V304" s="391" t="s">
        <v>848</v>
      </c>
      <c r="W304" s="391" t="s">
        <v>848</v>
      </c>
      <c r="X304" s="391" t="s">
        <v>848</v>
      </c>
      <c r="Y304" s="392" t="s">
        <v>848</v>
      </c>
      <c r="Z304" s="391" t="s">
        <v>848</v>
      </c>
      <c r="AA304" s="391" t="s">
        <v>848</v>
      </c>
      <c r="AB304" s="391" t="s">
        <v>848</v>
      </c>
      <c r="AC304" s="391" t="s">
        <v>848</v>
      </c>
      <c r="AD304" s="391" t="s">
        <v>848</v>
      </c>
      <c r="AE304" s="391" t="s">
        <v>848</v>
      </c>
      <c r="AF304" s="38" t="s">
        <v>848</v>
      </c>
      <c r="AG304" s="391" t="s">
        <v>848</v>
      </c>
      <c r="AH304" s="391"/>
      <c r="AI304" s="391" t="s">
        <v>848</v>
      </c>
      <c r="AJ304" s="391" t="s">
        <v>848</v>
      </c>
      <c r="AK304" s="391" t="s">
        <v>848</v>
      </c>
      <c r="AL304" s="391" t="s">
        <v>848</v>
      </c>
      <c r="AM304" s="391" t="s">
        <v>848</v>
      </c>
      <c r="AN304" s="391" t="s">
        <v>848</v>
      </c>
      <c r="AO304" s="391"/>
      <c r="AP304" s="319"/>
      <c r="AQ304" s="319"/>
      <c r="AR304" s="319"/>
    </row>
    <row r="305" spans="1:44" ht="15.75" customHeight="1">
      <c r="A305" s="319" t="s">
        <v>848</v>
      </c>
      <c r="B305" s="319" t="s">
        <v>848</v>
      </c>
      <c r="C305" s="319" t="s">
        <v>848</v>
      </c>
      <c r="D305" s="38" t="s">
        <v>848</v>
      </c>
      <c r="E305" s="391" t="s">
        <v>848</v>
      </c>
      <c r="F305" s="391" t="s">
        <v>848</v>
      </c>
      <c r="G305" s="391" t="s">
        <v>848</v>
      </c>
      <c r="H305" s="391" t="s">
        <v>848</v>
      </c>
      <c r="I305" s="391" t="s">
        <v>848</v>
      </c>
      <c r="J305" s="391" t="s">
        <v>848</v>
      </c>
      <c r="K305" s="38" t="s">
        <v>848</v>
      </c>
      <c r="L305" s="391" t="s">
        <v>848</v>
      </c>
      <c r="M305" s="391" t="s">
        <v>848</v>
      </c>
      <c r="N305" s="391" t="s">
        <v>848</v>
      </c>
      <c r="O305" s="391" t="s">
        <v>848</v>
      </c>
      <c r="P305" s="391" t="s">
        <v>848</v>
      </c>
      <c r="Q305" s="391" t="s">
        <v>848</v>
      </c>
      <c r="R305" s="38" t="s">
        <v>848</v>
      </c>
      <c r="S305" s="391" t="s">
        <v>848</v>
      </c>
      <c r="T305" s="391" t="s">
        <v>848</v>
      </c>
      <c r="U305" s="391" t="s">
        <v>848</v>
      </c>
      <c r="V305" s="391" t="s">
        <v>848</v>
      </c>
      <c r="W305" s="391" t="s">
        <v>848</v>
      </c>
      <c r="X305" s="391" t="s">
        <v>848</v>
      </c>
      <c r="Y305" s="392" t="s">
        <v>848</v>
      </c>
      <c r="Z305" s="391" t="s">
        <v>848</v>
      </c>
      <c r="AA305" s="391" t="s">
        <v>848</v>
      </c>
      <c r="AB305" s="391" t="s">
        <v>848</v>
      </c>
      <c r="AC305" s="391" t="s">
        <v>848</v>
      </c>
      <c r="AD305" s="391" t="s">
        <v>848</v>
      </c>
      <c r="AE305" s="391" t="s">
        <v>848</v>
      </c>
      <c r="AF305" s="38" t="s">
        <v>848</v>
      </c>
      <c r="AG305" s="391" t="s">
        <v>848</v>
      </c>
      <c r="AH305" s="391"/>
      <c r="AI305" s="391" t="s">
        <v>848</v>
      </c>
      <c r="AJ305" s="391" t="s">
        <v>848</v>
      </c>
      <c r="AK305" s="391" t="s">
        <v>848</v>
      </c>
      <c r="AL305" s="391" t="s">
        <v>848</v>
      </c>
      <c r="AM305" s="391" t="s">
        <v>848</v>
      </c>
      <c r="AN305" s="391" t="s">
        <v>848</v>
      </c>
      <c r="AO305" s="391"/>
      <c r="AP305" s="319"/>
      <c r="AQ305" s="319"/>
      <c r="AR305" s="319"/>
    </row>
    <row r="306" spans="1:44" ht="15.75" customHeight="1">
      <c r="A306" s="319" t="s">
        <v>848</v>
      </c>
      <c r="B306" s="319" t="s">
        <v>848</v>
      </c>
      <c r="C306" s="319" t="s">
        <v>848</v>
      </c>
      <c r="D306" s="38" t="s">
        <v>848</v>
      </c>
      <c r="E306" s="391" t="s">
        <v>848</v>
      </c>
      <c r="F306" s="391" t="s">
        <v>848</v>
      </c>
      <c r="G306" s="391" t="s">
        <v>848</v>
      </c>
      <c r="H306" s="391" t="s">
        <v>848</v>
      </c>
      <c r="I306" s="391" t="s">
        <v>848</v>
      </c>
      <c r="J306" s="391" t="s">
        <v>848</v>
      </c>
      <c r="K306" s="38" t="s">
        <v>848</v>
      </c>
      <c r="L306" s="391" t="s">
        <v>848</v>
      </c>
      <c r="M306" s="391" t="s">
        <v>848</v>
      </c>
      <c r="N306" s="391" t="s">
        <v>848</v>
      </c>
      <c r="O306" s="391" t="s">
        <v>848</v>
      </c>
      <c r="P306" s="391" t="s">
        <v>848</v>
      </c>
      <c r="Q306" s="391" t="s">
        <v>848</v>
      </c>
      <c r="R306" s="38" t="s">
        <v>848</v>
      </c>
      <c r="S306" s="391" t="s">
        <v>848</v>
      </c>
      <c r="T306" s="391" t="s">
        <v>848</v>
      </c>
      <c r="U306" s="391" t="s">
        <v>848</v>
      </c>
      <c r="V306" s="391" t="s">
        <v>848</v>
      </c>
      <c r="W306" s="391" t="s">
        <v>848</v>
      </c>
      <c r="X306" s="391" t="s">
        <v>848</v>
      </c>
      <c r="Y306" s="392" t="s">
        <v>848</v>
      </c>
      <c r="Z306" s="391" t="s">
        <v>848</v>
      </c>
      <c r="AA306" s="391" t="s">
        <v>848</v>
      </c>
      <c r="AB306" s="391" t="s">
        <v>848</v>
      </c>
      <c r="AC306" s="391" t="s">
        <v>848</v>
      </c>
      <c r="AD306" s="391" t="s">
        <v>848</v>
      </c>
      <c r="AE306" s="391" t="s">
        <v>848</v>
      </c>
      <c r="AF306" s="38" t="s">
        <v>848</v>
      </c>
      <c r="AG306" s="391" t="s">
        <v>848</v>
      </c>
      <c r="AH306" s="391"/>
      <c r="AI306" s="391" t="s">
        <v>848</v>
      </c>
      <c r="AJ306" s="391" t="s">
        <v>848</v>
      </c>
      <c r="AK306" s="391" t="s">
        <v>848</v>
      </c>
      <c r="AL306" s="391" t="s">
        <v>848</v>
      </c>
      <c r="AM306" s="391" t="s">
        <v>848</v>
      </c>
      <c r="AN306" s="391" t="s">
        <v>848</v>
      </c>
      <c r="AO306" s="391"/>
      <c r="AP306" s="319"/>
      <c r="AQ306" s="319"/>
      <c r="AR306" s="319"/>
    </row>
    <row r="307" spans="1:44" ht="15.75" customHeight="1">
      <c r="A307" s="319" t="s">
        <v>848</v>
      </c>
      <c r="B307" s="319" t="s">
        <v>848</v>
      </c>
      <c r="C307" s="319" t="s">
        <v>848</v>
      </c>
      <c r="D307" s="38" t="s">
        <v>848</v>
      </c>
      <c r="E307" s="391" t="s">
        <v>848</v>
      </c>
      <c r="F307" s="391" t="s">
        <v>848</v>
      </c>
      <c r="G307" s="391" t="s">
        <v>848</v>
      </c>
      <c r="H307" s="391" t="s">
        <v>848</v>
      </c>
      <c r="I307" s="391" t="s">
        <v>848</v>
      </c>
      <c r="J307" s="391" t="s">
        <v>848</v>
      </c>
      <c r="K307" s="38" t="s">
        <v>848</v>
      </c>
      <c r="L307" s="391" t="s">
        <v>848</v>
      </c>
      <c r="M307" s="391" t="s">
        <v>848</v>
      </c>
      <c r="N307" s="391" t="s">
        <v>848</v>
      </c>
      <c r="O307" s="391" t="s">
        <v>848</v>
      </c>
      <c r="P307" s="391" t="s">
        <v>848</v>
      </c>
      <c r="Q307" s="391" t="s">
        <v>848</v>
      </c>
      <c r="R307" s="38" t="s">
        <v>848</v>
      </c>
      <c r="S307" s="391" t="s">
        <v>848</v>
      </c>
      <c r="T307" s="391" t="s">
        <v>848</v>
      </c>
      <c r="U307" s="391" t="s">
        <v>848</v>
      </c>
      <c r="V307" s="391" t="s">
        <v>848</v>
      </c>
      <c r="W307" s="391" t="s">
        <v>848</v>
      </c>
      <c r="X307" s="391" t="s">
        <v>848</v>
      </c>
      <c r="Y307" s="392" t="s">
        <v>848</v>
      </c>
      <c r="Z307" s="391" t="s">
        <v>848</v>
      </c>
      <c r="AA307" s="391" t="s">
        <v>848</v>
      </c>
      <c r="AB307" s="391" t="s">
        <v>848</v>
      </c>
      <c r="AC307" s="391" t="s">
        <v>848</v>
      </c>
      <c r="AD307" s="391" t="s">
        <v>848</v>
      </c>
      <c r="AE307" s="391" t="s">
        <v>848</v>
      </c>
      <c r="AF307" s="38" t="s">
        <v>848</v>
      </c>
      <c r="AG307" s="391" t="s">
        <v>848</v>
      </c>
      <c r="AH307" s="391"/>
      <c r="AI307" s="391" t="s">
        <v>848</v>
      </c>
      <c r="AJ307" s="391" t="s">
        <v>848</v>
      </c>
      <c r="AK307" s="391" t="s">
        <v>848</v>
      </c>
      <c r="AL307" s="391" t="s">
        <v>848</v>
      </c>
      <c r="AM307" s="391" t="s">
        <v>848</v>
      </c>
      <c r="AN307" s="391" t="s">
        <v>848</v>
      </c>
      <c r="AO307" s="391"/>
      <c r="AP307" s="319"/>
      <c r="AQ307" s="319"/>
      <c r="AR307" s="319"/>
    </row>
    <row r="308" spans="1:44" ht="15.75" customHeight="1">
      <c r="A308" s="319" t="s">
        <v>848</v>
      </c>
      <c r="B308" s="319" t="s">
        <v>848</v>
      </c>
      <c r="C308" s="319" t="s">
        <v>848</v>
      </c>
      <c r="D308" s="38" t="s">
        <v>848</v>
      </c>
      <c r="E308" s="391" t="s">
        <v>848</v>
      </c>
      <c r="F308" s="391" t="s">
        <v>848</v>
      </c>
      <c r="G308" s="391" t="s">
        <v>848</v>
      </c>
      <c r="H308" s="391" t="s">
        <v>848</v>
      </c>
      <c r="I308" s="391" t="s">
        <v>848</v>
      </c>
      <c r="J308" s="391" t="s">
        <v>848</v>
      </c>
      <c r="K308" s="38" t="s">
        <v>848</v>
      </c>
      <c r="L308" s="391" t="s">
        <v>848</v>
      </c>
      <c r="M308" s="391" t="s">
        <v>848</v>
      </c>
      <c r="N308" s="391" t="s">
        <v>848</v>
      </c>
      <c r="O308" s="391" t="s">
        <v>848</v>
      </c>
      <c r="P308" s="391" t="s">
        <v>848</v>
      </c>
      <c r="Q308" s="391" t="s">
        <v>848</v>
      </c>
      <c r="R308" s="38" t="s">
        <v>848</v>
      </c>
      <c r="S308" s="391" t="s">
        <v>848</v>
      </c>
      <c r="T308" s="391" t="s">
        <v>848</v>
      </c>
      <c r="U308" s="391" t="s">
        <v>848</v>
      </c>
      <c r="V308" s="391" t="s">
        <v>848</v>
      </c>
      <c r="W308" s="391" t="s">
        <v>848</v>
      </c>
      <c r="X308" s="391" t="s">
        <v>848</v>
      </c>
      <c r="Y308" s="392" t="s">
        <v>848</v>
      </c>
      <c r="Z308" s="391" t="s">
        <v>848</v>
      </c>
      <c r="AA308" s="391" t="s">
        <v>848</v>
      </c>
      <c r="AB308" s="391" t="s">
        <v>848</v>
      </c>
      <c r="AC308" s="391" t="s">
        <v>848</v>
      </c>
      <c r="AD308" s="391" t="s">
        <v>848</v>
      </c>
      <c r="AE308" s="391" t="s">
        <v>848</v>
      </c>
      <c r="AF308" s="38" t="s">
        <v>848</v>
      </c>
      <c r="AG308" s="391" t="s">
        <v>848</v>
      </c>
      <c r="AH308" s="391"/>
      <c r="AI308" s="391" t="s">
        <v>848</v>
      </c>
      <c r="AJ308" s="391" t="s">
        <v>848</v>
      </c>
      <c r="AK308" s="391" t="s">
        <v>848</v>
      </c>
      <c r="AL308" s="391" t="s">
        <v>848</v>
      </c>
      <c r="AM308" s="391" t="s">
        <v>848</v>
      </c>
      <c r="AN308" s="391" t="s">
        <v>848</v>
      </c>
      <c r="AO308" s="391"/>
      <c r="AP308" s="319"/>
      <c r="AQ308" s="319"/>
      <c r="AR308" s="319"/>
    </row>
    <row r="309" spans="1:44" ht="15.75" customHeight="1">
      <c r="A309" s="319" t="s">
        <v>848</v>
      </c>
      <c r="B309" s="319" t="s">
        <v>848</v>
      </c>
      <c r="C309" s="319" t="s">
        <v>848</v>
      </c>
      <c r="D309" s="38" t="s">
        <v>848</v>
      </c>
      <c r="E309" s="391" t="s">
        <v>848</v>
      </c>
      <c r="F309" s="391" t="s">
        <v>848</v>
      </c>
      <c r="G309" s="391" t="s">
        <v>848</v>
      </c>
      <c r="H309" s="391" t="s">
        <v>848</v>
      </c>
      <c r="I309" s="391" t="s">
        <v>848</v>
      </c>
      <c r="J309" s="391" t="s">
        <v>848</v>
      </c>
      <c r="K309" s="38" t="s">
        <v>848</v>
      </c>
      <c r="L309" s="391" t="s">
        <v>848</v>
      </c>
      <c r="M309" s="391" t="s">
        <v>848</v>
      </c>
      <c r="N309" s="391" t="s">
        <v>848</v>
      </c>
      <c r="O309" s="391" t="s">
        <v>848</v>
      </c>
      <c r="P309" s="391" t="s">
        <v>848</v>
      </c>
      <c r="Q309" s="391" t="s">
        <v>848</v>
      </c>
      <c r="R309" s="38" t="s">
        <v>848</v>
      </c>
      <c r="S309" s="391" t="s">
        <v>848</v>
      </c>
      <c r="T309" s="391" t="s">
        <v>848</v>
      </c>
      <c r="U309" s="391" t="s">
        <v>848</v>
      </c>
      <c r="V309" s="391" t="s">
        <v>848</v>
      </c>
      <c r="W309" s="391" t="s">
        <v>848</v>
      </c>
      <c r="X309" s="391" t="s">
        <v>848</v>
      </c>
      <c r="Y309" s="392" t="s">
        <v>848</v>
      </c>
      <c r="Z309" s="391" t="s">
        <v>848</v>
      </c>
      <c r="AA309" s="391" t="s">
        <v>848</v>
      </c>
      <c r="AB309" s="391" t="s">
        <v>848</v>
      </c>
      <c r="AC309" s="391" t="s">
        <v>848</v>
      </c>
      <c r="AD309" s="391" t="s">
        <v>848</v>
      </c>
      <c r="AE309" s="391" t="s">
        <v>848</v>
      </c>
      <c r="AF309" s="38" t="s">
        <v>848</v>
      </c>
      <c r="AG309" s="391" t="s">
        <v>848</v>
      </c>
      <c r="AH309" s="391"/>
      <c r="AI309" s="391" t="s">
        <v>848</v>
      </c>
      <c r="AJ309" s="391" t="s">
        <v>848</v>
      </c>
      <c r="AK309" s="391" t="s">
        <v>848</v>
      </c>
      <c r="AL309" s="391" t="s">
        <v>848</v>
      </c>
      <c r="AM309" s="391" t="s">
        <v>848</v>
      </c>
      <c r="AN309" s="391" t="s">
        <v>848</v>
      </c>
      <c r="AO309" s="391"/>
      <c r="AP309" s="319"/>
      <c r="AQ309" s="319"/>
      <c r="AR309" s="319"/>
    </row>
    <row r="310" spans="1:44" ht="15.75" customHeight="1">
      <c r="A310" s="319" t="s">
        <v>848</v>
      </c>
      <c r="B310" s="319" t="s">
        <v>848</v>
      </c>
      <c r="C310" s="319" t="s">
        <v>848</v>
      </c>
      <c r="D310" s="38" t="s">
        <v>848</v>
      </c>
      <c r="E310" s="391" t="s">
        <v>848</v>
      </c>
      <c r="F310" s="391" t="s">
        <v>848</v>
      </c>
      <c r="G310" s="391" t="s">
        <v>848</v>
      </c>
      <c r="H310" s="391" t="s">
        <v>848</v>
      </c>
      <c r="I310" s="391" t="s">
        <v>848</v>
      </c>
      <c r="J310" s="391" t="s">
        <v>848</v>
      </c>
      <c r="K310" s="38" t="s">
        <v>848</v>
      </c>
      <c r="L310" s="391" t="s">
        <v>848</v>
      </c>
      <c r="M310" s="391" t="s">
        <v>848</v>
      </c>
      <c r="N310" s="391" t="s">
        <v>848</v>
      </c>
      <c r="O310" s="391" t="s">
        <v>848</v>
      </c>
      <c r="P310" s="391" t="s">
        <v>848</v>
      </c>
      <c r="Q310" s="391" t="s">
        <v>848</v>
      </c>
      <c r="R310" s="38" t="s">
        <v>848</v>
      </c>
      <c r="S310" s="391" t="s">
        <v>848</v>
      </c>
      <c r="T310" s="391" t="s">
        <v>848</v>
      </c>
      <c r="U310" s="391" t="s">
        <v>848</v>
      </c>
      <c r="V310" s="391" t="s">
        <v>848</v>
      </c>
      <c r="W310" s="391" t="s">
        <v>848</v>
      </c>
      <c r="X310" s="391" t="s">
        <v>848</v>
      </c>
      <c r="Y310" s="392" t="s">
        <v>848</v>
      </c>
      <c r="Z310" s="391" t="s">
        <v>848</v>
      </c>
      <c r="AA310" s="391" t="s">
        <v>848</v>
      </c>
      <c r="AB310" s="391" t="s">
        <v>848</v>
      </c>
      <c r="AC310" s="391" t="s">
        <v>848</v>
      </c>
      <c r="AD310" s="391" t="s">
        <v>848</v>
      </c>
      <c r="AE310" s="391" t="s">
        <v>848</v>
      </c>
      <c r="AF310" s="38" t="s">
        <v>848</v>
      </c>
      <c r="AG310" s="391" t="s">
        <v>848</v>
      </c>
      <c r="AH310" s="391"/>
      <c r="AI310" s="391" t="s">
        <v>848</v>
      </c>
      <c r="AJ310" s="391" t="s">
        <v>848</v>
      </c>
      <c r="AK310" s="391" t="s">
        <v>848</v>
      </c>
      <c r="AL310" s="391" t="s">
        <v>848</v>
      </c>
      <c r="AM310" s="391" t="s">
        <v>848</v>
      </c>
      <c r="AN310" s="391" t="s">
        <v>848</v>
      </c>
      <c r="AO310" s="391"/>
      <c r="AP310" s="319"/>
      <c r="AQ310" s="319"/>
      <c r="AR310" s="319"/>
    </row>
    <row r="311" spans="1:44" ht="15.75" customHeight="1">
      <c r="A311" s="319" t="s">
        <v>848</v>
      </c>
      <c r="B311" s="319" t="s">
        <v>848</v>
      </c>
      <c r="C311" s="319" t="s">
        <v>848</v>
      </c>
      <c r="D311" s="38" t="s">
        <v>848</v>
      </c>
      <c r="E311" s="391" t="s">
        <v>848</v>
      </c>
      <c r="F311" s="391" t="s">
        <v>848</v>
      </c>
      <c r="G311" s="391" t="s">
        <v>848</v>
      </c>
      <c r="H311" s="391" t="s">
        <v>848</v>
      </c>
      <c r="I311" s="391" t="s">
        <v>848</v>
      </c>
      <c r="J311" s="391" t="s">
        <v>848</v>
      </c>
      <c r="K311" s="38" t="s">
        <v>848</v>
      </c>
      <c r="L311" s="391" t="s">
        <v>848</v>
      </c>
      <c r="M311" s="391" t="s">
        <v>848</v>
      </c>
      <c r="N311" s="391" t="s">
        <v>848</v>
      </c>
      <c r="O311" s="391" t="s">
        <v>848</v>
      </c>
      <c r="P311" s="391" t="s">
        <v>848</v>
      </c>
      <c r="Q311" s="391" t="s">
        <v>848</v>
      </c>
      <c r="R311" s="38" t="s">
        <v>848</v>
      </c>
      <c r="S311" s="391" t="s">
        <v>848</v>
      </c>
      <c r="T311" s="391" t="s">
        <v>848</v>
      </c>
      <c r="U311" s="391" t="s">
        <v>848</v>
      </c>
      <c r="V311" s="391" t="s">
        <v>848</v>
      </c>
      <c r="W311" s="391" t="s">
        <v>848</v>
      </c>
      <c r="X311" s="391" t="s">
        <v>848</v>
      </c>
      <c r="Y311" s="392" t="s">
        <v>848</v>
      </c>
      <c r="Z311" s="391" t="s">
        <v>848</v>
      </c>
      <c r="AA311" s="391" t="s">
        <v>848</v>
      </c>
      <c r="AB311" s="391" t="s">
        <v>848</v>
      </c>
      <c r="AC311" s="391" t="s">
        <v>848</v>
      </c>
      <c r="AD311" s="391" t="s">
        <v>848</v>
      </c>
      <c r="AE311" s="391" t="s">
        <v>848</v>
      </c>
      <c r="AF311" s="38" t="s">
        <v>848</v>
      </c>
      <c r="AG311" s="391" t="s">
        <v>848</v>
      </c>
      <c r="AH311" s="391"/>
      <c r="AI311" s="391" t="s">
        <v>848</v>
      </c>
      <c r="AJ311" s="391" t="s">
        <v>848</v>
      </c>
      <c r="AK311" s="391" t="s">
        <v>848</v>
      </c>
      <c r="AL311" s="391" t="s">
        <v>848</v>
      </c>
      <c r="AM311" s="391" t="s">
        <v>848</v>
      </c>
      <c r="AN311" s="391" t="s">
        <v>848</v>
      </c>
      <c r="AO311" s="391"/>
      <c r="AP311" s="319"/>
      <c r="AQ311" s="319"/>
      <c r="AR311" s="319"/>
    </row>
    <row r="312" spans="1:44" ht="15.75" customHeight="1">
      <c r="A312" s="319" t="s">
        <v>848</v>
      </c>
      <c r="B312" s="319" t="s">
        <v>848</v>
      </c>
      <c r="C312" s="319" t="s">
        <v>848</v>
      </c>
      <c r="D312" s="38" t="s">
        <v>848</v>
      </c>
      <c r="E312" s="391" t="s">
        <v>848</v>
      </c>
      <c r="F312" s="391" t="s">
        <v>848</v>
      </c>
      <c r="G312" s="391" t="s">
        <v>848</v>
      </c>
      <c r="H312" s="391" t="s">
        <v>848</v>
      </c>
      <c r="I312" s="391" t="s">
        <v>848</v>
      </c>
      <c r="J312" s="391" t="s">
        <v>848</v>
      </c>
      <c r="K312" s="38" t="s">
        <v>848</v>
      </c>
      <c r="L312" s="391" t="s">
        <v>848</v>
      </c>
      <c r="M312" s="391" t="s">
        <v>848</v>
      </c>
      <c r="N312" s="391" t="s">
        <v>848</v>
      </c>
      <c r="O312" s="391" t="s">
        <v>848</v>
      </c>
      <c r="P312" s="391" t="s">
        <v>848</v>
      </c>
      <c r="Q312" s="391" t="s">
        <v>848</v>
      </c>
      <c r="R312" s="38" t="s">
        <v>848</v>
      </c>
      <c r="S312" s="391" t="s">
        <v>848</v>
      </c>
      <c r="T312" s="391" t="s">
        <v>848</v>
      </c>
      <c r="U312" s="391" t="s">
        <v>848</v>
      </c>
      <c r="V312" s="391" t="s">
        <v>848</v>
      </c>
      <c r="W312" s="391" t="s">
        <v>848</v>
      </c>
      <c r="X312" s="391" t="s">
        <v>848</v>
      </c>
      <c r="Y312" s="392" t="s">
        <v>848</v>
      </c>
      <c r="Z312" s="391" t="s">
        <v>848</v>
      </c>
      <c r="AA312" s="391" t="s">
        <v>848</v>
      </c>
      <c r="AB312" s="391" t="s">
        <v>848</v>
      </c>
      <c r="AC312" s="391" t="s">
        <v>848</v>
      </c>
      <c r="AD312" s="391" t="s">
        <v>848</v>
      </c>
      <c r="AE312" s="391" t="s">
        <v>848</v>
      </c>
      <c r="AF312" s="38" t="s">
        <v>848</v>
      </c>
      <c r="AG312" s="391" t="s">
        <v>848</v>
      </c>
      <c r="AH312" s="391"/>
      <c r="AI312" s="391" t="s">
        <v>848</v>
      </c>
      <c r="AJ312" s="391" t="s">
        <v>848</v>
      </c>
      <c r="AK312" s="391" t="s">
        <v>848</v>
      </c>
      <c r="AL312" s="391" t="s">
        <v>848</v>
      </c>
      <c r="AM312" s="391" t="s">
        <v>848</v>
      </c>
      <c r="AN312" s="391" t="s">
        <v>848</v>
      </c>
      <c r="AO312" s="391"/>
      <c r="AP312" s="319"/>
      <c r="AQ312" s="319"/>
      <c r="AR312" s="319"/>
    </row>
    <row r="313" spans="1:44" ht="15.75" customHeight="1">
      <c r="A313" s="319" t="s">
        <v>848</v>
      </c>
      <c r="B313" s="319" t="s">
        <v>848</v>
      </c>
      <c r="C313" s="319" t="s">
        <v>848</v>
      </c>
      <c r="D313" s="38" t="s">
        <v>848</v>
      </c>
      <c r="E313" s="391" t="s">
        <v>848</v>
      </c>
      <c r="F313" s="391" t="s">
        <v>848</v>
      </c>
      <c r="G313" s="391" t="s">
        <v>848</v>
      </c>
      <c r="H313" s="391" t="s">
        <v>848</v>
      </c>
      <c r="I313" s="391" t="s">
        <v>848</v>
      </c>
      <c r="J313" s="391" t="s">
        <v>848</v>
      </c>
      <c r="K313" s="38" t="s">
        <v>848</v>
      </c>
      <c r="L313" s="391" t="s">
        <v>848</v>
      </c>
      <c r="M313" s="391" t="s">
        <v>848</v>
      </c>
      <c r="N313" s="391" t="s">
        <v>848</v>
      </c>
      <c r="O313" s="391" t="s">
        <v>848</v>
      </c>
      <c r="P313" s="391" t="s">
        <v>848</v>
      </c>
      <c r="Q313" s="391" t="s">
        <v>848</v>
      </c>
      <c r="R313" s="38" t="s">
        <v>848</v>
      </c>
      <c r="S313" s="391" t="s">
        <v>848</v>
      </c>
      <c r="T313" s="391" t="s">
        <v>848</v>
      </c>
      <c r="U313" s="391" t="s">
        <v>848</v>
      </c>
      <c r="V313" s="391" t="s">
        <v>848</v>
      </c>
      <c r="W313" s="391" t="s">
        <v>848</v>
      </c>
      <c r="X313" s="391" t="s">
        <v>848</v>
      </c>
      <c r="Y313" s="392" t="s">
        <v>848</v>
      </c>
      <c r="Z313" s="391" t="s">
        <v>848</v>
      </c>
      <c r="AA313" s="391" t="s">
        <v>848</v>
      </c>
      <c r="AB313" s="391" t="s">
        <v>848</v>
      </c>
      <c r="AC313" s="391" t="s">
        <v>848</v>
      </c>
      <c r="AD313" s="391" t="s">
        <v>848</v>
      </c>
      <c r="AE313" s="391" t="s">
        <v>848</v>
      </c>
      <c r="AF313" s="38" t="s">
        <v>848</v>
      </c>
      <c r="AG313" s="391" t="s">
        <v>848</v>
      </c>
      <c r="AH313" s="391"/>
      <c r="AI313" s="391" t="s">
        <v>848</v>
      </c>
      <c r="AJ313" s="391" t="s">
        <v>848</v>
      </c>
      <c r="AK313" s="391" t="s">
        <v>848</v>
      </c>
      <c r="AL313" s="391" t="s">
        <v>848</v>
      </c>
      <c r="AM313" s="391" t="s">
        <v>848</v>
      </c>
      <c r="AN313" s="391" t="s">
        <v>848</v>
      </c>
      <c r="AO313" s="391"/>
      <c r="AP313" s="319"/>
      <c r="AQ313" s="319"/>
      <c r="AR313" s="319"/>
    </row>
    <row r="314" spans="1:44" ht="15.75" customHeight="1">
      <c r="A314" s="319" t="s">
        <v>848</v>
      </c>
      <c r="B314" s="319" t="s">
        <v>848</v>
      </c>
      <c r="C314" s="319" t="s">
        <v>848</v>
      </c>
      <c r="D314" s="38" t="s">
        <v>848</v>
      </c>
      <c r="E314" s="391" t="s">
        <v>848</v>
      </c>
      <c r="F314" s="391" t="s">
        <v>848</v>
      </c>
      <c r="G314" s="391" t="s">
        <v>848</v>
      </c>
      <c r="H314" s="391" t="s">
        <v>848</v>
      </c>
      <c r="I314" s="391" t="s">
        <v>848</v>
      </c>
      <c r="J314" s="391" t="s">
        <v>848</v>
      </c>
      <c r="K314" s="38" t="s">
        <v>848</v>
      </c>
      <c r="L314" s="391" t="s">
        <v>848</v>
      </c>
      <c r="M314" s="391" t="s">
        <v>848</v>
      </c>
      <c r="N314" s="391" t="s">
        <v>848</v>
      </c>
      <c r="O314" s="391" t="s">
        <v>848</v>
      </c>
      <c r="P314" s="391" t="s">
        <v>848</v>
      </c>
      <c r="Q314" s="391" t="s">
        <v>848</v>
      </c>
      <c r="R314" s="38" t="s">
        <v>848</v>
      </c>
      <c r="S314" s="391" t="s">
        <v>848</v>
      </c>
      <c r="T314" s="391" t="s">
        <v>848</v>
      </c>
      <c r="U314" s="391" t="s">
        <v>848</v>
      </c>
      <c r="V314" s="391" t="s">
        <v>848</v>
      </c>
      <c r="W314" s="391" t="s">
        <v>848</v>
      </c>
      <c r="X314" s="391" t="s">
        <v>848</v>
      </c>
      <c r="Y314" s="392" t="s">
        <v>848</v>
      </c>
      <c r="Z314" s="391" t="s">
        <v>848</v>
      </c>
      <c r="AA314" s="391" t="s">
        <v>848</v>
      </c>
      <c r="AB314" s="391" t="s">
        <v>848</v>
      </c>
      <c r="AC314" s="391" t="s">
        <v>848</v>
      </c>
      <c r="AD314" s="391" t="s">
        <v>848</v>
      </c>
      <c r="AE314" s="391" t="s">
        <v>848</v>
      </c>
      <c r="AF314" s="38" t="s">
        <v>848</v>
      </c>
      <c r="AG314" s="391" t="s">
        <v>848</v>
      </c>
      <c r="AH314" s="391"/>
      <c r="AI314" s="391" t="s">
        <v>848</v>
      </c>
      <c r="AJ314" s="391" t="s">
        <v>848</v>
      </c>
      <c r="AK314" s="391" t="s">
        <v>848</v>
      </c>
      <c r="AL314" s="391" t="s">
        <v>848</v>
      </c>
      <c r="AM314" s="391" t="s">
        <v>848</v>
      </c>
      <c r="AN314" s="391" t="s">
        <v>848</v>
      </c>
      <c r="AO314" s="391"/>
      <c r="AP314" s="319"/>
      <c r="AQ314" s="319"/>
      <c r="AR314" s="319"/>
    </row>
    <row r="315" spans="1:44" ht="15.75" customHeight="1">
      <c r="A315" s="319" t="s">
        <v>848</v>
      </c>
      <c r="B315" s="319" t="s">
        <v>848</v>
      </c>
      <c r="C315" s="319" t="s">
        <v>848</v>
      </c>
      <c r="D315" s="38" t="s">
        <v>848</v>
      </c>
      <c r="E315" s="391" t="s">
        <v>848</v>
      </c>
      <c r="F315" s="391" t="s">
        <v>848</v>
      </c>
      <c r="G315" s="391" t="s">
        <v>848</v>
      </c>
      <c r="H315" s="391" t="s">
        <v>848</v>
      </c>
      <c r="I315" s="391" t="s">
        <v>848</v>
      </c>
      <c r="J315" s="391" t="s">
        <v>848</v>
      </c>
      <c r="K315" s="38" t="s">
        <v>848</v>
      </c>
      <c r="L315" s="391" t="s">
        <v>848</v>
      </c>
      <c r="M315" s="391" t="s">
        <v>848</v>
      </c>
      <c r="N315" s="391" t="s">
        <v>848</v>
      </c>
      <c r="O315" s="391" t="s">
        <v>848</v>
      </c>
      <c r="P315" s="391" t="s">
        <v>848</v>
      </c>
      <c r="Q315" s="391" t="s">
        <v>848</v>
      </c>
      <c r="R315" s="38" t="s">
        <v>848</v>
      </c>
      <c r="S315" s="391" t="s">
        <v>848</v>
      </c>
      <c r="T315" s="391" t="s">
        <v>848</v>
      </c>
      <c r="U315" s="391" t="s">
        <v>848</v>
      </c>
      <c r="V315" s="391" t="s">
        <v>848</v>
      </c>
      <c r="W315" s="391" t="s">
        <v>848</v>
      </c>
      <c r="X315" s="391" t="s">
        <v>848</v>
      </c>
      <c r="Y315" s="392" t="s">
        <v>848</v>
      </c>
      <c r="Z315" s="391" t="s">
        <v>848</v>
      </c>
      <c r="AA315" s="391" t="s">
        <v>848</v>
      </c>
      <c r="AB315" s="391" t="s">
        <v>848</v>
      </c>
      <c r="AC315" s="391" t="s">
        <v>848</v>
      </c>
      <c r="AD315" s="391" t="s">
        <v>848</v>
      </c>
      <c r="AE315" s="391" t="s">
        <v>848</v>
      </c>
      <c r="AF315" s="38" t="s">
        <v>848</v>
      </c>
      <c r="AG315" s="391" t="s">
        <v>848</v>
      </c>
      <c r="AH315" s="391"/>
      <c r="AI315" s="391" t="s">
        <v>848</v>
      </c>
      <c r="AJ315" s="391" t="s">
        <v>848</v>
      </c>
      <c r="AK315" s="391" t="s">
        <v>848</v>
      </c>
      <c r="AL315" s="391" t="s">
        <v>848</v>
      </c>
      <c r="AM315" s="391" t="s">
        <v>848</v>
      </c>
      <c r="AN315" s="391" t="s">
        <v>848</v>
      </c>
      <c r="AO315" s="391"/>
      <c r="AP315" s="319"/>
      <c r="AQ315" s="319"/>
      <c r="AR315" s="319"/>
    </row>
    <row r="316" spans="1:44" ht="15.75" customHeight="1">
      <c r="A316" s="319" t="s">
        <v>848</v>
      </c>
      <c r="B316" s="319" t="s">
        <v>848</v>
      </c>
      <c r="C316" s="319" t="s">
        <v>848</v>
      </c>
      <c r="D316" s="38" t="s">
        <v>848</v>
      </c>
      <c r="E316" s="391" t="s">
        <v>848</v>
      </c>
      <c r="F316" s="391" t="s">
        <v>848</v>
      </c>
      <c r="G316" s="391" t="s">
        <v>848</v>
      </c>
      <c r="H316" s="391" t="s">
        <v>848</v>
      </c>
      <c r="I316" s="391" t="s">
        <v>848</v>
      </c>
      <c r="J316" s="391" t="s">
        <v>848</v>
      </c>
      <c r="K316" s="38" t="s">
        <v>848</v>
      </c>
      <c r="L316" s="391" t="s">
        <v>848</v>
      </c>
      <c r="M316" s="391" t="s">
        <v>848</v>
      </c>
      <c r="N316" s="391" t="s">
        <v>848</v>
      </c>
      <c r="O316" s="391" t="s">
        <v>848</v>
      </c>
      <c r="P316" s="391" t="s">
        <v>848</v>
      </c>
      <c r="Q316" s="391" t="s">
        <v>848</v>
      </c>
      <c r="R316" s="38" t="s">
        <v>848</v>
      </c>
      <c r="S316" s="391" t="s">
        <v>848</v>
      </c>
      <c r="T316" s="391" t="s">
        <v>848</v>
      </c>
      <c r="U316" s="391" t="s">
        <v>848</v>
      </c>
      <c r="V316" s="391" t="s">
        <v>848</v>
      </c>
      <c r="W316" s="391" t="s">
        <v>848</v>
      </c>
      <c r="X316" s="391" t="s">
        <v>848</v>
      </c>
      <c r="Y316" s="392" t="s">
        <v>848</v>
      </c>
      <c r="Z316" s="391" t="s">
        <v>848</v>
      </c>
      <c r="AA316" s="391" t="s">
        <v>848</v>
      </c>
      <c r="AB316" s="391" t="s">
        <v>848</v>
      </c>
      <c r="AC316" s="391" t="s">
        <v>848</v>
      </c>
      <c r="AD316" s="391" t="s">
        <v>848</v>
      </c>
      <c r="AE316" s="391" t="s">
        <v>848</v>
      </c>
      <c r="AF316" s="38" t="s">
        <v>848</v>
      </c>
      <c r="AG316" s="391" t="s">
        <v>848</v>
      </c>
      <c r="AH316" s="391"/>
      <c r="AI316" s="391" t="s">
        <v>848</v>
      </c>
      <c r="AJ316" s="391" t="s">
        <v>848</v>
      </c>
      <c r="AK316" s="391" t="s">
        <v>848</v>
      </c>
      <c r="AL316" s="391" t="s">
        <v>848</v>
      </c>
      <c r="AM316" s="391" t="s">
        <v>848</v>
      </c>
      <c r="AN316" s="391" t="s">
        <v>848</v>
      </c>
      <c r="AO316" s="391"/>
      <c r="AP316" s="319"/>
      <c r="AQ316" s="319"/>
      <c r="AR316" s="319"/>
    </row>
    <row r="317" spans="1:44" ht="15.75" customHeight="1">
      <c r="A317" s="319" t="s">
        <v>848</v>
      </c>
      <c r="B317" s="319" t="s">
        <v>848</v>
      </c>
      <c r="C317" s="319" t="s">
        <v>848</v>
      </c>
      <c r="D317" s="38" t="s">
        <v>848</v>
      </c>
      <c r="E317" s="391" t="s">
        <v>848</v>
      </c>
      <c r="F317" s="391" t="s">
        <v>848</v>
      </c>
      <c r="G317" s="391" t="s">
        <v>848</v>
      </c>
      <c r="H317" s="391" t="s">
        <v>848</v>
      </c>
      <c r="I317" s="391" t="s">
        <v>848</v>
      </c>
      <c r="J317" s="391" t="s">
        <v>848</v>
      </c>
      <c r="K317" s="38" t="s">
        <v>848</v>
      </c>
      <c r="L317" s="391" t="s">
        <v>848</v>
      </c>
      <c r="M317" s="391" t="s">
        <v>848</v>
      </c>
      <c r="N317" s="391" t="s">
        <v>848</v>
      </c>
      <c r="O317" s="391" t="s">
        <v>848</v>
      </c>
      <c r="P317" s="391" t="s">
        <v>848</v>
      </c>
      <c r="Q317" s="391" t="s">
        <v>848</v>
      </c>
      <c r="R317" s="38" t="s">
        <v>848</v>
      </c>
      <c r="S317" s="391" t="s">
        <v>848</v>
      </c>
      <c r="T317" s="391" t="s">
        <v>848</v>
      </c>
      <c r="U317" s="391" t="s">
        <v>848</v>
      </c>
      <c r="V317" s="391" t="s">
        <v>848</v>
      </c>
      <c r="W317" s="391" t="s">
        <v>848</v>
      </c>
      <c r="X317" s="391" t="s">
        <v>848</v>
      </c>
      <c r="Y317" s="392" t="s">
        <v>848</v>
      </c>
      <c r="Z317" s="391" t="s">
        <v>848</v>
      </c>
      <c r="AA317" s="391" t="s">
        <v>848</v>
      </c>
      <c r="AB317" s="391" t="s">
        <v>848</v>
      </c>
      <c r="AC317" s="391" t="s">
        <v>848</v>
      </c>
      <c r="AD317" s="391" t="s">
        <v>848</v>
      </c>
      <c r="AE317" s="391" t="s">
        <v>848</v>
      </c>
      <c r="AF317" s="38" t="s">
        <v>848</v>
      </c>
      <c r="AG317" s="391" t="s">
        <v>848</v>
      </c>
      <c r="AH317" s="391"/>
      <c r="AI317" s="391" t="s">
        <v>848</v>
      </c>
      <c r="AJ317" s="391" t="s">
        <v>848</v>
      </c>
      <c r="AK317" s="391" t="s">
        <v>848</v>
      </c>
      <c r="AL317" s="391" t="s">
        <v>848</v>
      </c>
      <c r="AM317" s="391" t="s">
        <v>848</v>
      </c>
      <c r="AN317" s="391" t="s">
        <v>848</v>
      </c>
      <c r="AO317" s="391"/>
      <c r="AP317" s="319"/>
      <c r="AQ317" s="319"/>
      <c r="AR317" s="319"/>
    </row>
    <row r="318" spans="1:44" ht="15.75" customHeight="1">
      <c r="A318" s="319" t="s">
        <v>848</v>
      </c>
      <c r="B318" s="319" t="s">
        <v>848</v>
      </c>
      <c r="C318" s="319" t="s">
        <v>848</v>
      </c>
      <c r="D318" s="38" t="s">
        <v>848</v>
      </c>
      <c r="E318" s="391" t="s">
        <v>848</v>
      </c>
      <c r="F318" s="391" t="s">
        <v>848</v>
      </c>
      <c r="G318" s="391" t="s">
        <v>848</v>
      </c>
      <c r="H318" s="391" t="s">
        <v>848</v>
      </c>
      <c r="I318" s="391" t="s">
        <v>848</v>
      </c>
      <c r="J318" s="391" t="s">
        <v>848</v>
      </c>
      <c r="K318" s="38" t="s">
        <v>848</v>
      </c>
      <c r="L318" s="391" t="s">
        <v>848</v>
      </c>
      <c r="M318" s="391" t="s">
        <v>848</v>
      </c>
      <c r="N318" s="391" t="s">
        <v>848</v>
      </c>
      <c r="O318" s="391" t="s">
        <v>848</v>
      </c>
      <c r="P318" s="391" t="s">
        <v>848</v>
      </c>
      <c r="Q318" s="391" t="s">
        <v>848</v>
      </c>
      <c r="R318" s="38" t="s">
        <v>848</v>
      </c>
      <c r="S318" s="391" t="s">
        <v>848</v>
      </c>
      <c r="T318" s="391" t="s">
        <v>848</v>
      </c>
      <c r="U318" s="391" t="s">
        <v>848</v>
      </c>
      <c r="V318" s="391" t="s">
        <v>848</v>
      </c>
      <c r="W318" s="391" t="s">
        <v>848</v>
      </c>
      <c r="X318" s="391" t="s">
        <v>848</v>
      </c>
      <c r="Y318" s="392" t="s">
        <v>848</v>
      </c>
      <c r="Z318" s="391" t="s">
        <v>848</v>
      </c>
      <c r="AA318" s="391" t="s">
        <v>848</v>
      </c>
      <c r="AB318" s="391" t="s">
        <v>848</v>
      </c>
      <c r="AC318" s="391" t="s">
        <v>848</v>
      </c>
      <c r="AD318" s="391" t="s">
        <v>848</v>
      </c>
      <c r="AE318" s="391" t="s">
        <v>848</v>
      </c>
      <c r="AF318" s="38" t="s">
        <v>848</v>
      </c>
      <c r="AG318" s="391" t="s">
        <v>848</v>
      </c>
      <c r="AH318" s="391"/>
      <c r="AI318" s="391" t="s">
        <v>848</v>
      </c>
      <c r="AJ318" s="391" t="s">
        <v>848</v>
      </c>
      <c r="AK318" s="391" t="s">
        <v>848</v>
      </c>
      <c r="AL318" s="391" t="s">
        <v>848</v>
      </c>
      <c r="AM318" s="391" t="s">
        <v>848</v>
      </c>
      <c r="AN318" s="391" t="s">
        <v>848</v>
      </c>
      <c r="AO318" s="391"/>
      <c r="AP318" s="319"/>
      <c r="AQ318" s="319"/>
      <c r="AR318" s="319"/>
    </row>
    <row r="319" spans="1:44" ht="15.75" customHeight="1">
      <c r="A319" s="319" t="s">
        <v>848</v>
      </c>
      <c r="B319" s="319" t="s">
        <v>848</v>
      </c>
      <c r="C319" s="319" t="s">
        <v>848</v>
      </c>
      <c r="D319" s="38" t="s">
        <v>848</v>
      </c>
      <c r="E319" s="391" t="s">
        <v>848</v>
      </c>
      <c r="F319" s="391" t="s">
        <v>848</v>
      </c>
      <c r="G319" s="391" t="s">
        <v>848</v>
      </c>
      <c r="H319" s="391" t="s">
        <v>848</v>
      </c>
      <c r="I319" s="391" t="s">
        <v>848</v>
      </c>
      <c r="J319" s="391" t="s">
        <v>848</v>
      </c>
      <c r="K319" s="38" t="s">
        <v>848</v>
      </c>
      <c r="L319" s="391" t="s">
        <v>848</v>
      </c>
      <c r="M319" s="391" t="s">
        <v>848</v>
      </c>
      <c r="N319" s="391" t="s">
        <v>848</v>
      </c>
      <c r="O319" s="391" t="s">
        <v>848</v>
      </c>
      <c r="P319" s="391" t="s">
        <v>848</v>
      </c>
      <c r="Q319" s="391" t="s">
        <v>848</v>
      </c>
      <c r="R319" s="38" t="s">
        <v>848</v>
      </c>
      <c r="S319" s="391" t="s">
        <v>848</v>
      </c>
      <c r="T319" s="391" t="s">
        <v>848</v>
      </c>
      <c r="U319" s="391" t="s">
        <v>848</v>
      </c>
      <c r="V319" s="391" t="s">
        <v>848</v>
      </c>
      <c r="W319" s="391" t="s">
        <v>848</v>
      </c>
      <c r="X319" s="391" t="s">
        <v>848</v>
      </c>
      <c r="Y319" s="392" t="s">
        <v>848</v>
      </c>
      <c r="Z319" s="391" t="s">
        <v>848</v>
      </c>
      <c r="AA319" s="391" t="s">
        <v>848</v>
      </c>
      <c r="AB319" s="391" t="s">
        <v>848</v>
      </c>
      <c r="AC319" s="391" t="s">
        <v>848</v>
      </c>
      <c r="AD319" s="391" t="s">
        <v>848</v>
      </c>
      <c r="AE319" s="391" t="s">
        <v>848</v>
      </c>
      <c r="AF319" s="38" t="s">
        <v>848</v>
      </c>
      <c r="AG319" s="391" t="s">
        <v>848</v>
      </c>
      <c r="AH319" s="391"/>
      <c r="AI319" s="391" t="s">
        <v>848</v>
      </c>
      <c r="AJ319" s="391" t="s">
        <v>848</v>
      </c>
      <c r="AK319" s="391" t="s">
        <v>848</v>
      </c>
      <c r="AL319" s="391" t="s">
        <v>848</v>
      </c>
      <c r="AM319" s="391" t="s">
        <v>848</v>
      </c>
      <c r="AN319" s="391" t="s">
        <v>848</v>
      </c>
      <c r="AO319" s="391"/>
      <c r="AP319" s="319"/>
      <c r="AQ319" s="319"/>
      <c r="AR319" s="319"/>
    </row>
    <row r="320" spans="1:44" ht="15.75" customHeight="1">
      <c r="A320" s="319" t="s">
        <v>848</v>
      </c>
      <c r="B320" s="319" t="s">
        <v>848</v>
      </c>
      <c r="C320" s="319" t="s">
        <v>848</v>
      </c>
      <c r="D320" s="38" t="s">
        <v>848</v>
      </c>
      <c r="E320" s="391" t="s">
        <v>848</v>
      </c>
      <c r="F320" s="391" t="s">
        <v>848</v>
      </c>
      <c r="G320" s="391" t="s">
        <v>848</v>
      </c>
      <c r="H320" s="391" t="s">
        <v>848</v>
      </c>
      <c r="I320" s="391" t="s">
        <v>848</v>
      </c>
      <c r="J320" s="391" t="s">
        <v>848</v>
      </c>
      <c r="K320" s="38" t="s">
        <v>848</v>
      </c>
      <c r="L320" s="391" t="s">
        <v>848</v>
      </c>
      <c r="M320" s="391" t="s">
        <v>848</v>
      </c>
      <c r="N320" s="391" t="s">
        <v>848</v>
      </c>
      <c r="O320" s="391" t="s">
        <v>848</v>
      </c>
      <c r="P320" s="391" t="s">
        <v>848</v>
      </c>
      <c r="Q320" s="391" t="s">
        <v>848</v>
      </c>
      <c r="R320" s="38" t="s">
        <v>848</v>
      </c>
      <c r="S320" s="391" t="s">
        <v>848</v>
      </c>
      <c r="T320" s="391" t="s">
        <v>848</v>
      </c>
      <c r="U320" s="391" t="s">
        <v>848</v>
      </c>
      <c r="V320" s="391" t="s">
        <v>848</v>
      </c>
      <c r="W320" s="391" t="s">
        <v>848</v>
      </c>
      <c r="X320" s="391" t="s">
        <v>848</v>
      </c>
      <c r="Y320" s="392" t="s">
        <v>848</v>
      </c>
      <c r="Z320" s="391" t="s">
        <v>848</v>
      </c>
      <c r="AA320" s="391" t="s">
        <v>848</v>
      </c>
      <c r="AB320" s="391" t="s">
        <v>848</v>
      </c>
      <c r="AC320" s="391" t="s">
        <v>848</v>
      </c>
      <c r="AD320" s="391" t="s">
        <v>848</v>
      </c>
      <c r="AE320" s="391" t="s">
        <v>848</v>
      </c>
      <c r="AF320" s="38" t="s">
        <v>848</v>
      </c>
      <c r="AG320" s="391" t="s">
        <v>848</v>
      </c>
      <c r="AH320" s="391"/>
      <c r="AI320" s="391" t="s">
        <v>848</v>
      </c>
      <c r="AJ320" s="391" t="s">
        <v>848</v>
      </c>
      <c r="AK320" s="391" t="s">
        <v>848</v>
      </c>
      <c r="AL320" s="391" t="s">
        <v>848</v>
      </c>
      <c r="AM320" s="391" t="s">
        <v>848</v>
      </c>
      <c r="AN320" s="391" t="s">
        <v>848</v>
      </c>
      <c r="AO320" s="391"/>
      <c r="AP320" s="319"/>
      <c r="AQ320" s="319"/>
      <c r="AR320" s="319"/>
    </row>
    <row r="321" spans="1:44" ht="15.75" customHeight="1">
      <c r="A321" s="319" t="s">
        <v>848</v>
      </c>
      <c r="B321" s="319" t="s">
        <v>848</v>
      </c>
      <c r="C321" s="319" t="s">
        <v>848</v>
      </c>
      <c r="D321" s="38" t="s">
        <v>848</v>
      </c>
      <c r="E321" s="391" t="s">
        <v>848</v>
      </c>
      <c r="F321" s="391" t="s">
        <v>848</v>
      </c>
      <c r="G321" s="391" t="s">
        <v>848</v>
      </c>
      <c r="H321" s="391" t="s">
        <v>848</v>
      </c>
      <c r="I321" s="391" t="s">
        <v>848</v>
      </c>
      <c r="J321" s="391" t="s">
        <v>848</v>
      </c>
      <c r="K321" s="38" t="s">
        <v>848</v>
      </c>
      <c r="L321" s="391" t="s">
        <v>848</v>
      </c>
      <c r="M321" s="391" t="s">
        <v>848</v>
      </c>
      <c r="N321" s="391" t="s">
        <v>848</v>
      </c>
      <c r="O321" s="391" t="s">
        <v>848</v>
      </c>
      <c r="P321" s="391" t="s">
        <v>848</v>
      </c>
      <c r="Q321" s="391" t="s">
        <v>848</v>
      </c>
      <c r="R321" s="38" t="s">
        <v>848</v>
      </c>
      <c r="S321" s="391" t="s">
        <v>848</v>
      </c>
      <c r="T321" s="391" t="s">
        <v>848</v>
      </c>
      <c r="U321" s="391" t="s">
        <v>848</v>
      </c>
      <c r="V321" s="391" t="s">
        <v>848</v>
      </c>
      <c r="W321" s="391" t="s">
        <v>848</v>
      </c>
      <c r="X321" s="391" t="s">
        <v>848</v>
      </c>
      <c r="Y321" s="392" t="s">
        <v>848</v>
      </c>
      <c r="Z321" s="391" t="s">
        <v>848</v>
      </c>
      <c r="AA321" s="391" t="s">
        <v>848</v>
      </c>
      <c r="AB321" s="391" t="s">
        <v>848</v>
      </c>
      <c r="AC321" s="391" t="s">
        <v>848</v>
      </c>
      <c r="AD321" s="391" t="s">
        <v>848</v>
      </c>
      <c r="AE321" s="391" t="s">
        <v>848</v>
      </c>
      <c r="AF321" s="38" t="s">
        <v>848</v>
      </c>
      <c r="AG321" s="391" t="s">
        <v>848</v>
      </c>
      <c r="AH321" s="391"/>
      <c r="AI321" s="391" t="s">
        <v>848</v>
      </c>
      <c r="AJ321" s="391" t="s">
        <v>848</v>
      </c>
      <c r="AK321" s="391" t="s">
        <v>848</v>
      </c>
      <c r="AL321" s="391" t="s">
        <v>848</v>
      </c>
      <c r="AM321" s="391" t="s">
        <v>848</v>
      </c>
      <c r="AN321" s="391" t="s">
        <v>848</v>
      </c>
      <c r="AO321" s="391"/>
      <c r="AP321" s="319"/>
      <c r="AQ321" s="319"/>
      <c r="AR321" s="319"/>
    </row>
    <row r="322" spans="1:44" ht="15.75" customHeight="1">
      <c r="A322" s="319" t="s">
        <v>848</v>
      </c>
      <c r="B322" s="319" t="s">
        <v>848</v>
      </c>
      <c r="C322" s="319" t="s">
        <v>848</v>
      </c>
      <c r="D322" s="38" t="s">
        <v>848</v>
      </c>
      <c r="E322" s="391" t="s">
        <v>848</v>
      </c>
      <c r="F322" s="391" t="s">
        <v>848</v>
      </c>
      <c r="G322" s="391" t="s">
        <v>848</v>
      </c>
      <c r="H322" s="391" t="s">
        <v>848</v>
      </c>
      <c r="I322" s="391" t="s">
        <v>848</v>
      </c>
      <c r="J322" s="391" t="s">
        <v>848</v>
      </c>
      <c r="K322" s="38" t="s">
        <v>848</v>
      </c>
      <c r="L322" s="391" t="s">
        <v>848</v>
      </c>
      <c r="M322" s="391" t="s">
        <v>848</v>
      </c>
      <c r="N322" s="391" t="s">
        <v>848</v>
      </c>
      <c r="O322" s="391" t="s">
        <v>848</v>
      </c>
      <c r="P322" s="391" t="s">
        <v>848</v>
      </c>
      <c r="Q322" s="391" t="s">
        <v>848</v>
      </c>
      <c r="R322" s="38" t="s">
        <v>848</v>
      </c>
      <c r="S322" s="391" t="s">
        <v>848</v>
      </c>
      <c r="T322" s="391" t="s">
        <v>848</v>
      </c>
      <c r="U322" s="391" t="s">
        <v>848</v>
      </c>
      <c r="V322" s="391" t="s">
        <v>848</v>
      </c>
      <c r="W322" s="391" t="s">
        <v>848</v>
      </c>
      <c r="X322" s="391" t="s">
        <v>848</v>
      </c>
      <c r="Y322" s="392" t="s">
        <v>848</v>
      </c>
      <c r="Z322" s="391" t="s">
        <v>848</v>
      </c>
      <c r="AA322" s="391" t="s">
        <v>848</v>
      </c>
      <c r="AB322" s="391" t="s">
        <v>848</v>
      </c>
      <c r="AC322" s="391" t="s">
        <v>848</v>
      </c>
      <c r="AD322" s="391" t="s">
        <v>848</v>
      </c>
      <c r="AE322" s="391" t="s">
        <v>848</v>
      </c>
      <c r="AF322" s="38" t="s">
        <v>848</v>
      </c>
      <c r="AG322" s="391" t="s">
        <v>848</v>
      </c>
      <c r="AH322" s="391"/>
      <c r="AI322" s="391" t="s">
        <v>848</v>
      </c>
      <c r="AJ322" s="391" t="s">
        <v>848</v>
      </c>
      <c r="AK322" s="391" t="s">
        <v>848</v>
      </c>
      <c r="AL322" s="391" t="s">
        <v>848</v>
      </c>
      <c r="AM322" s="391" t="s">
        <v>848</v>
      </c>
      <c r="AN322" s="391" t="s">
        <v>848</v>
      </c>
      <c r="AO322" s="391"/>
      <c r="AP322" s="319"/>
      <c r="AQ322" s="319"/>
      <c r="AR322" s="319"/>
    </row>
    <row r="323" spans="1:44" ht="15.75" customHeight="1">
      <c r="A323" s="319" t="s">
        <v>848</v>
      </c>
      <c r="B323" s="319" t="s">
        <v>848</v>
      </c>
      <c r="C323" s="319" t="s">
        <v>848</v>
      </c>
      <c r="D323" s="38" t="s">
        <v>848</v>
      </c>
      <c r="E323" s="391" t="s">
        <v>848</v>
      </c>
      <c r="F323" s="391" t="s">
        <v>848</v>
      </c>
      <c r="G323" s="391" t="s">
        <v>848</v>
      </c>
      <c r="H323" s="391" t="s">
        <v>848</v>
      </c>
      <c r="I323" s="391" t="s">
        <v>848</v>
      </c>
      <c r="J323" s="391" t="s">
        <v>848</v>
      </c>
      <c r="K323" s="38" t="s">
        <v>848</v>
      </c>
      <c r="L323" s="391" t="s">
        <v>848</v>
      </c>
      <c r="M323" s="391" t="s">
        <v>848</v>
      </c>
      <c r="N323" s="391" t="s">
        <v>848</v>
      </c>
      <c r="O323" s="391" t="s">
        <v>848</v>
      </c>
      <c r="P323" s="391" t="s">
        <v>848</v>
      </c>
      <c r="Q323" s="391" t="s">
        <v>848</v>
      </c>
      <c r="R323" s="38" t="s">
        <v>848</v>
      </c>
      <c r="S323" s="391" t="s">
        <v>848</v>
      </c>
      <c r="T323" s="391" t="s">
        <v>848</v>
      </c>
      <c r="U323" s="391" t="s">
        <v>848</v>
      </c>
      <c r="V323" s="391" t="s">
        <v>848</v>
      </c>
      <c r="W323" s="391" t="s">
        <v>848</v>
      </c>
      <c r="X323" s="391" t="s">
        <v>848</v>
      </c>
      <c r="Y323" s="392" t="s">
        <v>848</v>
      </c>
      <c r="Z323" s="391" t="s">
        <v>848</v>
      </c>
      <c r="AA323" s="391" t="s">
        <v>848</v>
      </c>
      <c r="AB323" s="391" t="s">
        <v>848</v>
      </c>
      <c r="AC323" s="391" t="s">
        <v>848</v>
      </c>
      <c r="AD323" s="391" t="s">
        <v>848</v>
      </c>
      <c r="AE323" s="391" t="s">
        <v>848</v>
      </c>
      <c r="AF323" s="38" t="s">
        <v>848</v>
      </c>
      <c r="AG323" s="391" t="s">
        <v>848</v>
      </c>
      <c r="AH323" s="391"/>
      <c r="AI323" s="391" t="s">
        <v>848</v>
      </c>
      <c r="AJ323" s="391" t="s">
        <v>848</v>
      </c>
      <c r="AK323" s="391" t="s">
        <v>848</v>
      </c>
      <c r="AL323" s="391" t="s">
        <v>848</v>
      </c>
      <c r="AM323" s="391" t="s">
        <v>848</v>
      </c>
      <c r="AN323" s="391" t="s">
        <v>848</v>
      </c>
      <c r="AO323" s="391"/>
      <c r="AP323" s="319"/>
      <c r="AQ323" s="319"/>
      <c r="AR323" s="319"/>
    </row>
    <row r="324" spans="1:44" ht="15.75" customHeight="1">
      <c r="A324" s="319" t="s">
        <v>848</v>
      </c>
      <c r="B324" s="319" t="s">
        <v>848</v>
      </c>
      <c r="C324" s="319" t="s">
        <v>848</v>
      </c>
      <c r="D324" s="38" t="s">
        <v>848</v>
      </c>
      <c r="E324" s="391" t="s">
        <v>848</v>
      </c>
      <c r="F324" s="391" t="s">
        <v>848</v>
      </c>
      <c r="G324" s="391" t="s">
        <v>848</v>
      </c>
      <c r="H324" s="391" t="s">
        <v>848</v>
      </c>
      <c r="I324" s="391" t="s">
        <v>848</v>
      </c>
      <c r="J324" s="391" t="s">
        <v>848</v>
      </c>
      <c r="K324" s="38" t="s">
        <v>848</v>
      </c>
      <c r="L324" s="391" t="s">
        <v>848</v>
      </c>
      <c r="M324" s="391" t="s">
        <v>848</v>
      </c>
      <c r="N324" s="391" t="s">
        <v>848</v>
      </c>
      <c r="O324" s="391" t="s">
        <v>848</v>
      </c>
      <c r="P324" s="391" t="s">
        <v>848</v>
      </c>
      <c r="Q324" s="391" t="s">
        <v>848</v>
      </c>
      <c r="R324" s="38" t="s">
        <v>848</v>
      </c>
      <c r="S324" s="391" t="s">
        <v>848</v>
      </c>
      <c r="T324" s="391" t="s">
        <v>848</v>
      </c>
      <c r="U324" s="391" t="s">
        <v>848</v>
      </c>
      <c r="V324" s="391" t="s">
        <v>848</v>
      </c>
      <c r="W324" s="391" t="s">
        <v>848</v>
      </c>
      <c r="X324" s="391" t="s">
        <v>848</v>
      </c>
      <c r="Y324" s="392" t="s">
        <v>848</v>
      </c>
      <c r="Z324" s="391" t="s">
        <v>848</v>
      </c>
      <c r="AA324" s="391" t="s">
        <v>848</v>
      </c>
      <c r="AB324" s="391" t="s">
        <v>848</v>
      </c>
      <c r="AC324" s="391" t="s">
        <v>848</v>
      </c>
      <c r="AD324" s="391" t="s">
        <v>848</v>
      </c>
      <c r="AE324" s="391" t="s">
        <v>848</v>
      </c>
      <c r="AF324" s="38" t="s">
        <v>848</v>
      </c>
      <c r="AG324" s="391" t="s">
        <v>848</v>
      </c>
      <c r="AH324" s="391"/>
      <c r="AI324" s="391" t="s">
        <v>848</v>
      </c>
      <c r="AJ324" s="391" t="s">
        <v>848</v>
      </c>
      <c r="AK324" s="391" t="s">
        <v>848</v>
      </c>
      <c r="AL324" s="391" t="s">
        <v>848</v>
      </c>
      <c r="AM324" s="391" t="s">
        <v>848</v>
      </c>
      <c r="AN324" s="391" t="s">
        <v>848</v>
      </c>
      <c r="AO324" s="391"/>
      <c r="AP324" s="319"/>
      <c r="AQ324" s="319"/>
      <c r="AR324" s="319"/>
    </row>
    <row r="325" spans="1:44" ht="15.75" customHeight="1">
      <c r="A325" s="319" t="s">
        <v>848</v>
      </c>
      <c r="B325" s="319" t="s">
        <v>848</v>
      </c>
      <c r="C325" s="319" t="s">
        <v>848</v>
      </c>
      <c r="D325" s="38" t="s">
        <v>848</v>
      </c>
      <c r="E325" s="391" t="s">
        <v>848</v>
      </c>
      <c r="F325" s="391" t="s">
        <v>848</v>
      </c>
      <c r="G325" s="391" t="s">
        <v>848</v>
      </c>
      <c r="H325" s="391" t="s">
        <v>848</v>
      </c>
      <c r="I325" s="391" t="s">
        <v>848</v>
      </c>
      <c r="J325" s="391" t="s">
        <v>848</v>
      </c>
      <c r="K325" s="38" t="s">
        <v>848</v>
      </c>
      <c r="L325" s="391" t="s">
        <v>848</v>
      </c>
      <c r="M325" s="391" t="s">
        <v>848</v>
      </c>
      <c r="N325" s="391" t="s">
        <v>848</v>
      </c>
      <c r="O325" s="391" t="s">
        <v>848</v>
      </c>
      <c r="P325" s="391" t="s">
        <v>848</v>
      </c>
      <c r="Q325" s="391" t="s">
        <v>848</v>
      </c>
      <c r="R325" s="38" t="s">
        <v>848</v>
      </c>
      <c r="S325" s="391" t="s">
        <v>848</v>
      </c>
      <c r="T325" s="391" t="s">
        <v>848</v>
      </c>
      <c r="U325" s="391" t="s">
        <v>848</v>
      </c>
      <c r="V325" s="391" t="s">
        <v>848</v>
      </c>
      <c r="W325" s="391" t="s">
        <v>848</v>
      </c>
      <c r="X325" s="391" t="s">
        <v>848</v>
      </c>
      <c r="Y325" s="392" t="s">
        <v>848</v>
      </c>
      <c r="Z325" s="391" t="s">
        <v>848</v>
      </c>
      <c r="AA325" s="391" t="s">
        <v>848</v>
      </c>
      <c r="AB325" s="391" t="s">
        <v>848</v>
      </c>
      <c r="AC325" s="391" t="s">
        <v>848</v>
      </c>
      <c r="AD325" s="391" t="s">
        <v>848</v>
      </c>
      <c r="AE325" s="391" t="s">
        <v>848</v>
      </c>
      <c r="AF325" s="38" t="s">
        <v>848</v>
      </c>
      <c r="AG325" s="391" t="s">
        <v>848</v>
      </c>
      <c r="AH325" s="391"/>
      <c r="AI325" s="391" t="s">
        <v>848</v>
      </c>
      <c r="AJ325" s="391" t="s">
        <v>848</v>
      </c>
      <c r="AK325" s="391" t="s">
        <v>848</v>
      </c>
      <c r="AL325" s="391" t="s">
        <v>848</v>
      </c>
      <c r="AM325" s="391" t="s">
        <v>848</v>
      </c>
      <c r="AN325" s="391" t="s">
        <v>848</v>
      </c>
      <c r="AO325" s="391"/>
      <c r="AP325" s="319"/>
      <c r="AQ325" s="319"/>
      <c r="AR325" s="319"/>
    </row>
    <row r="326" spans="1:44" ht="15.75" customHeight="1">
      <c r="A326" s="319" t="s">
        <v>848</v>
      </c>
      <c r="B326" s="319" t="s">
        <v>848</v>
      </c>
      <c r="C326" s="319" t="s">
        <v>848</v>
      </c>
      <c r="D326" s="38" t="s">
        <v>848</v>
      </c>
      <c r="E326" s="391" t="s">
        <v>848</v>
      </c>
      <c r="F326" s="391" t="s">
        <v>848</v>
      </c>
      <c r="G326" s="391" t="s">
        <v>848</v>
      </c>
      <c r="H326" s="391" t="s">
        <v>848</v>
      </c>
      <c r="I326" s="391" t="s">
        <v>848</v>
      </c>
      <c r="J326" s="391" t="s">
        <v>848</v>
      </c>
      <c r="K326" s="38" t="s">
        <v>848</v>
      </c>
      <c r="L326" s="391" t="s">
        <v>848</v>
      </c>
      <c r="M326" s="391" t="s">
        <v>848</v>
      </c>
      <c r="N326" s="391" t="s">
        <v>848</v>
      </c>
      <c r="O326" s="391" t="s">
        <v>848</v>
      </c>
      <c r="P326" s="391" t="s">
        <v>848</v>
      </c>
      <c r="Q326" s="391" t="s">
        <v>848</v>
      </c>
      <c r="R326" s="38" t="s">
        <v>848</v>
      </c>
      <c r="S326" s="391" t="s">
        <v>848</v>
      </c>
      <c r="T326" s="391" t="s">
        <v>848</v>
      </c>
      <c r="U326" s="391" t="s">
        <v>848</v>
      </c>
      <c r="V326" s="391" t="s">
        <v>848</v>
      </c>
      <c r="W326" s="391" t="s">
        <v>848</v>
      </c>
      <c r="X326" s="391" t="s">
        <v>848</v>
      </c>
      <c r="Y326" s="392" t="s">
        <v>848</v>
      </c>
      <c r="Z326" s="391" t="s">
        <v>848</v>
      </c>
      <c r="AA326" s="391" t="s">
        <v>848</v>
      </c>
      <c r="AB326" s="391" t="s">
        <v>848</v>
      </c>
      <c r="AC326" s="391" t="s">
        <v>848</v>
      </c>
      <c r="AD326" s="391" t="s">
        <v>848</v>
      </c>
      <c r="AE326" s="391" t="s">
        <v>848</v>
      </c>
      <c r="AF326" s="38" t="s">
        <v>848</v>
      </c>
      <c r="AG326" s="391" t="s">
        <v>848</v>
      </c>
      <c r="AH326" s="391"/>
      <c r="AI326" s="391" t="s">
        <v>848</v>
      </c>
      <c r="AJ326" s="391" t="s">
        <v>848</v>
      </c>
      <c r="AK326" s="391" t="s">
        <v>848</v>
      </c>
      <c r="AL326" s="391" t="s">
        <v>848</v>
      </c>
      <c r="AM326" s="391" t="s">
        <v>848</v>
      </c>
      <c r="AN326" s="391" t="s">
        <v>848</v>
      </c>
      <c r="AO326" s="391"/>
      <c r="AP326" s="319"/>
      <c r="AQ326" s="319"/>
      <c r="AR326" s="319"/>
    </row>
    <row r="327" spans="1:44" ht="15.75" customHeight="1">
      <c r="A327" s="319" t="s">
        <v>848</v>
      </c>
      <c r="B327" s="319" t="s">
        <v>848</v>
      </c>
      <c r="C327" s="319" t="s">
        <v>848</v>
      </c>
      <c r="D327" s="38" t="s">
        <v>848</v>
      </c>
      <c r="E327" s="391" t="s">
        <v>848</v>
      </c>
      <c r="F327" s="391" t="s">
        <v>848</v>
      </c>
      <c r="G327" s="391" t="s">
        <v>848</v>
      </c>
      <c r="H327" s="391" t="s">
        <v>848</v>
      </c>
      <c r="I327" s="391" t="s">
        <v>848</v>
      </c>
      <c r="J327" s="391" t="s">
        <v>848</v>
      </c>
      <c r="K327" s="38" t="s">
        <v>848</v>
      </c>
      <c r="L327" s="391" t="s">
        <v>848</v>
      </c>
      <c r="M327" s="391" t="s">
        <v>848</v>
      </c>
      <c r="N327" s="391" t="s">
        <v>848</v>
      </c>
      <c r="O327" s="391" t="s">
        <v>848</v>
      </c>
      <c r="P327" s="391" t="s">
        <v>848</v>
      </c>
      <c r="Q327" s="391" t="s">
        <v>848</v>
      </c>
      <c r="R327" s="38" t="s">
        <v>848</v>
      </c>
      <c r="S327" s="391" t="s">
        <v>848</v>
      </c>
      <c r="T327" s="391" t="s">
        <v>848</v>
      </c>
      <c r="U327" s="391" t="s">
        <v>848</v>
      </c>
      <c r="V327" s="391" t="s">
        <v>848</v>
      </c>
      <c r="W327" s="391" t="s">
        <v>848</v>
      </c>
      <c r="X327" s="391" t="s">
        <v>848</v>
      </c>
      <c r="Y327" s="392" t="s">
        <v>848</v>
      </c>
      <c r="Z327" s="391" t="s">
        <v>848</v>
      </c>
      <c r="AA327" s="391" t="s">
        <v>848</v>
      </c>
      <c r="AB327" s="391" t="s">
        <v>848</v>
      </c>
      <c r="AC327" s="391" t="s">
        <v>848</v>
      </c>
      <c r="AD327" s="391" t="s">
        <v>848</v>
      </c>
      <c r="AE327" s="391" t="s">
        <v>848</v>
      </c>
      <c r="AF327" s="38" t="s">
        <v>848</v>
      </c>
      <c r="AG327" s="391" t="s">
        <v>848</v>
      </c>
      <c r="AH327" s="391"/>
      <c r="AI327" s="391" t="s">
        <v>848</v>
      </c>
      <c r="AJ327" s="391" t="s">
        <v>848</v>
      </c>
      <c r="AK327" s="391" t="s">
        <v>848</v>
      </c>
      <c r="AL327" s="391" t="s">
        <v>848</v>
      </c>
      <c r="AM327" s="391" t="s">
        <v>848</v>
      </c>
      <c r="AN327" s="391" t="s">
        <v>848</v>
      </c>
      <c r="AO327" s="391"/>
      <c r="AP327" s="319"/>
      <c r="AQ327" s="319"/>
      <c r="AR327" s="319"/>
    </row>
    <row r="328" spans="1:44" ht="15.75" customHeight="1">
      <c r="A328" s="319" t="s">
        <v>848</v>
      </c>
      <c r="B328" s="319" t="s">
        <v>848</v>
      </c>
      <c r="C328" s="319" t="s">
        <v>848</v>
      </c>
      <c r="D328" s="38" t="s">
        <v>848</v>
      </c>
      <c r="E328" s="391" t="s">
        <v>848</v>
      </c>
      <c r="F328" s="391" t="s">
        <v>848</v>
      </c>
      <c r="G328" s="391" t="s">
        <v>848</v>
      </c>
      <c r="H328" s="391" t="s">
        <v>848</v>
      </c>
      <c r="I328" s="391" t="s">
        <v>848</v>
      </c>
      <c r="J328" s="391" t="s">
        <v>848</v>
      </c>
      <c r="K328" s="38" t="s">
        <v>848</v>
      </c>
      <c r="L328" s="391" t="s">
        <v>848</v>
      </c>
      <c r="M328" s="391" t="s">
        <v>848</v>
      </c>
      <c r="N328" s="391" t="s">
        <v>848</v>
      </c>
      <c r="O328" s="391" t="s">
        <v>848</v>
      </c>
      <c r="P328" s="391" t="s">
        <v>848</v>
      </c>
      <c r="Q328" s="391" t="s">
        <v>848</v>
      </c>
      <c r="R328" s="38" t="s">
        <v>848</v>
      </c>
      <c r="S328" s="391" t="s">
        <v>848</v>
      </c>
      <c r="T328" s="391" t="s">
        <v>848</v>
      </c>
      <c r="U328" s="391" t="s">
        <v>848</v>
      </c>
      <c r="V328" s="391" t="s">
        <v>848</v>
      </c>
      <c r="W328" s="391" t="s">
        <v>848</v>
      </c>
      <c r="X328" s="391" t="s">
        <v>848</v>
      </c>
      <c r="Y328" s="392" t="s">
        <v>848</v>
      </c>
      <c r="Z328" s="391" t="s">
        <v>848</v>
      </c>
      <c r="AA328" s="391" t="s">
        <v>848</v>
      </c>
      <c r="AB328" s="391" t="s">
        <v>848</v>
      </c>
      <c r="AC328" s="391" t="s">
        <v>848</v>
      </c>
      <c r="AD328" s="391" t="s">
        <v>848</v>
      </c>
      <c r="AE328" s="391" t="s">
        <v>848</v>
      </c>
      <c r="AF328" s="38" t="s">
        <v>848</v>
      </c>
      <c r="AG328" s="391" t="s">
        <v>848</v>
      </c>
      <c r="AH328" s="391"/>
      <c r="AI328" s="391" t="s">
        <v>848</v>
      </c>
      <c r="AJ328" s="391" t="s">
        <v>848</v>
      </c>
      <c r="AK328" s="391" t="s">
        <v>848</v>
      </c>
      <c r="AL328" s="391" t="s">
        <v>848</v>
      </c>
      <c r="AM328" s="391" t="s">
        <v>848</v>
      </c>
      <c r="AN328" s="391" t="s">
        <v>848</v>
      </c>
      <c r="AO328" s="391"/>
      <c r="AP328" s="319"/>
      <c r="AQ328" s="319"/>
      <c r="AR328" s="319"/>
    </row>
    <row r="329" spans="1:44" ht="15.75" customHeight="1">
      <c r="A329" s="319" t="s">
        <v>848</v>
      </c>
      <c r="B329" s="319" t="s">
        <v>848</v>
      </c>
      <c r="C329" s="319" t="s">
        <v>848</v>
      </c>
      <c r="D329" s="38" t="s">
        <v>848</v>
      </c>
      <c r="E329" s="391" t="s">
        <v>848</v>
      </c>
      <c r="F329" s="391" t="s">
        <v>848</v>
      </c>
      <c r="G329" s="391" t="s">
        <v>848</v>
      </c>
      <c r="H329" s="391" t="s">
        <v>848</v>
      </c>
      <c r="I329" s="391" t="s">
        <v>848</v>
      </c>
      <c r="J329" s="391" t="s">
        <v>848</v>
      </c>
      <c r="K329" s="38" t="s">
        <v>848</v>
      </c>
      <c r="L329" s="391" t="s">
        <v>848</v>
      </c>
      <c r="M329" s="391" t="s">
        <v>848</v>
      </c>
      <c r="N329" s="391" t="s">
        <v>848</v>
      </c>
      <c r="O329" s="391" t="s">
        <v>848</v>
      </c>
      <c r="P329" s="391" t="s">
        <v>848</v>
      </c>
      <c r="Q329" s="391" t="s">
        <v>848</v>
      </c>
      <c r="R329" s="38" t="s">
        <v>848</v>
      </c>
      <c r="S329" s="391" t="s">
        <v>848</v>
      </c>
      <c r="T329" s="391" t="s">
        <v>848</v>
      </c>
      <c r="U329" s="391" t="s">
        <v>848</v>
      </c>
      <c r="V329" s="391" t="s">
        <v>848</v>
      </c>
      <c r="W329" s="391" t="s">
        <v>848</v>
      </c>
      <c r="X329" s="391" t="s">
        <v>848</v>
      </c>
      <c r="Y329" s="392" t="s">
        <v>848</v>
      </c>
      <c r="Z329" s="391" t="s">
        <v>848</v>
      </c>
      <c r="AA329" s="391" t="s">
        <v>848</v>
      </c>
      <c r="AB329" s="391" t="s">
        <v>848</v>
      </c>
      <c r="AC329" s="391" t="s">
        <v>848</v>
      </c>
      <c r="AD329" s="391" t="s">
        <v>848</v>
      </c>
      <c r="AE329" s="391" t="s">
        <v>848</v>
      </c>
      <c r="AF329" s="38" t="s">
        <v>848</v>
      </c>
      <c r="AG329" s="391" t="s">
        <v>848</v>
      </c>
      <c r="AH329" s="391"/>
      <c r="AI329" s="391" t="s">
        <v>848</v>
      </c>
      <c r="AJ329" s="391" t="s">
        <v>848</v>
      </c>
      <c r="AK329" s="391" t="s">
        <v>848</v>
      </c>
      <c r="AL329" s="391" t="s">
        <v>848</v>
      </c>
      <c r="AM329" s="391" t="s">
        <v>848</v>
      </c>
      <c r="AN329" s="391" t="s">
        <v>848</v>
      </c>
      <c r="AO329" s="391"/>
      <c r="AP329" s="319"/>
      <c r="AQ329" s="319"/>
      <c r="AR329" s="319"/>
    </row>
    <row r="330" spans="1:44" ht="15.75" customHeight="1">
      <c r="A330" s="319" t="s">
        <v>848</v>
      </c>
      <c r="B330" s="319" t="s">
        <v>848</v>
      </c>
      <c r="C330" s="319" t="s">
        <v>848</v>
      </c>
      <c r="D330" s="38" t="s">
        <v>848</v>
      </c>
      <c r="E330" s="391" t="s">
        <v>848</v>
      </c>
      <c r="F330" s="391" t="s">
        <v>848</v>
      </c>
      <c r="G330" s="391" t="s">
        <v>848</v>
      </c>
      <c r="H330" s="391" t="s">
        <v>848</v>
      </c>
      <c r="I330" s="391" t="s">
        <v>848</v>
      </c>
      <c r="J330" s="391" t="s">
        <v>848</v>
      </c>
      <c r="K330" s="38" t="s">
        <v>848</v>
      </c>
      <c r="L330" s="391" t="s">
        <v>848</v>
      </c>
      <c r="M330" s="391" t="s">
        <v>848</v>
      </c>
      <c r="N330" s="391" t="s">
        <v>848</v>
      </c>
      <c r="O330" s="391" t="s">
        <v>848</v>
      </c>
      <c r="P330" s="391" t="s">
        <v>848</v>
      </c>
      <c r="Q330" s="391" t="s">
        <v>848</v>
      </c>
      <c r="R330" s="38" t="s">
        <v>848</v>
      </c>
      <c r="S330" s="391" t="s">
        <v>848</v>
      </c>
      <c r="T330" s="391" t="s">
        <v>848</v>
      </c>
      <c r="U330" s="391" t="s">
        <v>848</v>
      </c>
      <c r="V330" s="391" t="s">
        <v>848</v>
      </c>
      <c r="W330" s="391" t="s">
        <v>848</v>
      </c>
      <c r="X330" s="391" t="s">
        <v>848</v>
      </c>
      <c r="Y330" s="392" t="s">
        <v>848</v>
      </c>
      <c r="Z330" s="391" t="s">
        <v>848</v>
      </c>
      <c r="AA330" s="391" t="s">
        <v>848</v>
      </c>
      <c r="AB330" s="391" t="s">
        <v>848</v>
      </c>
      <c r="AC330" s="391" t="s">
        <v>848</v>
      </c>
      <c r="AD330" s="391" t="s">
        <v>848</v>
      </c>
      <c r="AE330" s="391" t="s">
        <v>848</v>
      </c>
      <c r="AF330" s="38" t="s">
        <v>848</v>
      </c>
      <c r="AG330" s="391" t="s">
        <v>848</v>
      </c>
      <c r="AH330" s="391"/>
      <c r="AI330" s="391" t="s">
        <v>848</v>
      </c>
      <c r="AJ330" s="391" t="s">
        <v>848</v>
      </c>
      <c r="AK330" s="391" t="s">
        <v>848</v>
      </c>
      <c r="AL330" s="391" t="s">
        <v>848</v>
      </c>
      <c r="AM330" s="391" t="s">
        <v>848</v>
      </c>
      <c r="AN330" s="391" t="s">
        <v>848</v>
      </c>
      <c r="AO330" s="391"/>
      <c r="AP330" s="319"/>
      <c r="AQ330" s="319"/>
      <c r="AR330" s="319"/>
    </row>
    <row r="331" spans="1:44" ht="15.75" customHeight="1">
      <c r="A331" s="319" t="s">
        <v>848</v>
      </c>
      <c r="B331" s="319" t="s">
        <v>848</v>
      </c>
      <c r="C331" s="319" t="s">
        <v>848</v>
      </c>
      <c r="D331" s="38" t="s">
        <v>848</v>
      </c>
      <c r="E331" s="391" t="s">
        <v>848</v>
      </c>
      <c r="F331" s="391" t="s">
        <v>848</v>
      </c>
      <c r="G331" s="391" t="s">
        <v>848</v>
      </c>
      <c r="H331" s="391" t="s">
        <v>848</v>
      </c>
      <c r="I331" s="391" t="s">
        <v>848</v>
      </c>
      <c r="J331" s="391" t="s">
        <v>848</v>
      </c>
      <c r="K331" s="38" t="s">
        <v>848</v>
      </c>
      <c r="L331" s="391" t="s">
        <v>848</v>
      </c>
      <c r="M331" s="391" t="s">
        <v>848</v>
      </c>
      <c r="N331" s="391" t="s">
        <v>848</v>
      </c>
      <c r="O331" s="391" t="s">
        <v>848</v>
      </c>
      <c r="P331" s="391" t="s">
        <v>848</v>
      </c>
      <c r="Q331" s="391" t="s">
        <v>848</v>
      </c>
      <c r="R331" s="38" t="s">
        <v>848</v>
      </c>
      <c r="S331" s="391" t="s">
        <v>848</v>
      </c>
      <c r="T331" s="391" t="s">
        <v>848</v>
      </c>
      <c r="U331" s="391" t="s">
        <v>848</v>
      </c>
      <c r="V331" s="391" t="s">
        <v>848</v>
      </c>
      <c r="W331" s="391" t="s">
        <v>848</v>
      </c>
      <c r="X331" s="391" t="s">
        <v>848</v>
      </c>
      <c r="Y331" s="392" t="s">
        <v>848</v>
      </c>
      <c r="Z331" s="391" t="s">
        <v>848</v>
      </c>
      <c r="AA331" s="391" t="s">
        <v>848</v>
      </c>
      <c r="AB331" s="391" t="s">
        <v>848</v>
      </c>
      <c r="AC331" s="391" t="s">
        <v>848</v>
      </c>
      <c r="AD331" s="391" t="s">
        <v>848</v>
      </c>
      <c r="AE331" s="391" t="s">
        <v>848</v>
      </c>
      <c r="AF331" s="38" t="s">
        <v>848</v>
      </c>
      <c r="AG331" s="391" t="s">
        <v>848</v>
      </c>
      <c r="AH331" s="391"/>
      <c r="AI331" s="391" t="s">
        <v>848</v>
      </c>
      <c r="AJ331" s="391" t="s">
        <v>848</v>
      </c>
      <c r="AK331" s="391" t="s">
        <v>848</v>
      </c>
      <c r="AL331" s="391" t="s">
        <v>848</v>
      </c>
      <c r="AM331" s="391" t="s">
        <v>848</v>
      </c>
      <c r="AN331" s="391" t="s">
        <v>848</v>
      </c>
      <c r="AO331" s="391"/>
      <c r="AP331" s="319"/>
      <c r="AQ331" s="319"/>
      <c r="AR331" s="319"/>
    </row>
    <row r="332" spans="1:44" ht="15.75" customHeight="1">
      <c r="A332" s="319" t="s">
        <v>848</v>
      </c>
      <c r="B332" s="319" t="s">
        <v>848</v>
      </c>
      <c r="C332" s="319" t="s">
        <v>848</v>
      </c>
      <c r="D332" s="38" t="s">
        <v>848</v>
      </c>
      <c r="E332" s="391" t="s">
        <v>848</v>
      </c>
      <c r="F332" s="391" t="s">
        <v>848</v>
      </c>
      <c r="G332" s="391" t="s">
        <v>848</v>
      </c>
      <c r="H332" s="391" t="s">
        <v>848</v>
      </c>
      <c r="I332" s="391" t="s">
        <v>848</v>
      </c>
      <c r="J332" s="391" t="s">
        <v>848</v>
      </c>
      <c r="K332" s="38" t="s">
        <v>848</v>
      </c>
      <c r="L332" s="391" t="s">
        <v>848</v>
      </c>
      <c r="M332" s="391" t="s">
        <v>848</v>
      </c>
      <c r="N332" s="391" t="s">
        <v>848</v>
      </c>
      <c r="O332" s="391" t="s">
        <v>848</v>
      </c>
      <c r="P332" s="391" t="s">
        <v>848</v>
      </c>
      <c r="Q332" s="391" t="s">
        <v>848</v>
      </c>
      <c r="R332" s="38" t="s">
        <v>848</v>
      </c>
      <c r="S332" s="391" t="s">
        <v>848</v>
      </c>
      <c r="T332" s="391" t="s">
        <v>848</v>
      </c>
      <c r="U332" s="391" t="s">
        <v>848</v>
      </c>
      <c r="V332" s="391" t="s">
        <v>848</v>
      </c>
      <c r="W332" s="391" t="s">
        <v>848</v>
      </c>
      <c r="X332" s="391" t="s">
        <v>848</v>
      </c>
      <c r="Y332" s="392" t="s">
        <v>848</v>
      </c>
      <c r="Z332" s="391" t="s">
        <v>848</v>
      </c>
      <c r="AA332" s="391" t="s">
        <v>848</v>
      </c>
      <c r="AB332" s="391" t="s">
        <v>848</v>
      </c>
      <c r="AC332" s="391" t="s">
        <v>848</v>
      </c>
      <c r="AD332" s="391" t="s">
        <v>848</v>
      </c>
      <c r="AE332" s="391" t="s">
        <v>848</v>
      </c>
      <c r="AF332" s="38" t="s">
        <v>848</v>
      </c>
      <c r="AG332" s="391" t="s">
        <v>848</v>
      </c>
      <c r="AH332" s="391"/>
      <c r="AI332" s="391" t="s">
        <v>848</v>
      </c>
      <c r="AJ332" s="391" t="s">
        <v>848</v>
      </c>
      <c r="AK332" s="391" t="s">
        <v>848</v>
      </c>
      <c r="AL332" s="391" t="s">
        <v>848</v>
      </c>
      <c r="AM332" s="391" t="s">
        <v>848</v>
      </c>
      <c r="AN332" s="391" t="s">
        <v>848</v>
      </c>
      <c r="AO332" s="391"/>
      <c r="AP332" s="319"/>
      <c r="AQ332" s="319"/>
      <c r="AR332" s="319"/>
    </row>
    <row r="333" spans="1:44" ht="15.75" customHeight="1">
      <c r="A333" s="319" t="s">
        <v>848</v>
      </c>
      <c r="B333" s="319" t="s">
        <v>848</v>
      </c>
      <c r="C333" s="319" t="s">
        <v>848</v>
      </c>
      <c r="D333" s="38" t="s">
        <v>848</v>
      </c>
      <c r="E333" s="391" t="s">
        <v>848</v>
      </c>
      <c r="F333" s="391" t="s">
        <v>848</v>
      </c>
      <c r="G333" s="391" t="s">
        <v>848</v>
      </c>
      <c r="H333" s="391" t="s">
        <v>848</v>
      </c>
      <c r="I333" s="391" t="s">
        <v>848</v>
      </c>
      <c r="J333" s="391" t="s">
        <v>848</v>
      </c>
      <c r="K333" s="38" t="s">
        <v>848</v>
      </c>
      <c r="L333" s="391" t="s">
        <v>848</v>
      </c>
      <c r="M333" s="391" t="s">
        <v>848</v>
      </c>
      <c r="N333" s="391" t="s">
        <v>848</v>
      </c>
      <c r="O333" s="391" t="s">
        <v>848</v>
      </c>
      <c r="P333" s="391" t="s">
        <v>848</v>
      </c>
      <c r="Q333" s="391" t="s">
        <v>848</v>
      </c>
      <c r="R333" s="38" t="s">
        <v>848</v>
      </c>
      <c r="S333" s="391" t="s">
        <v>848</v>
      </c>
      <c r="T333" s="391" t="s">
        <v>848</v>
      </c>
      <c r="U333" s="391" t="s">
        <v>848</v>
      </c>
      <c r="V333" s="391" t="s">
        <v>848</v>
      </c>
      <c r="W333" s="391" t="s">
        <v>848</v>
      </c>
      <c r="X333" s="391" t="s">
        <v>848</v>
      </c>
      <c r="Y333" s="392" t="s">
        <v>848</v>
      </c>
      <c r="Z333" s="391" t="s">
        <v>848</v>
      </c>
      <c r="AA333" s="391" t="s">
        <v>848</v>
      </c>
      <c r="AB333" s="391" t="s">
        <v>848</v>
      </c>
      <c r="AC333" s="391" t="s">
        <v>848</v>
      </c>
      <c r="AD333" s="391" t="s">
        <v>848</v>
      </c>
      <c r="AE333" s="391" t="s">
        <v>848</v>
      </c>
      <c r="AF333" s="38" t="s">
        <v>848</v>
      </c>
      <c r="AG333" s="391" t="s">
        <v>848</v>
      </c>
      <c r="AH333" s="391"/>
      <c r="AI333" s="391" t="s">
        <v>848</v>
      </c>
      <c r="AJ333" s="391" t="s">
        <v>848</v>
      </c>
      <c r="AK333" s="391" t="s">
        <v>848</v>
      </c>
      <c r="AL333" s="391" t="s">
        <v>848</v>
      </c>
      <c r="AM333" s="391" t="s">
        <v>848</v>
      </c>
      <c r="AN333" s="391" t="s">
        <v>848</v>
      </c>
      <c r="AO333" s="391"/>
      <c r="AP333" s="319"/>
      <c r="AQ333" s="319"/>
      <c r="AR333" s="319"/>
    </row>
    <row r="334" spans="1:44" ht="15.75" customHeight="1">
      <c r="A334" s="319" t="s">
        <v>848</v>
      </c>
      <c r="B334" s="319" t="s">
        <v>848</v>
      </c>
      <c r="C334" s="319" t="s">
        <v>848</v>
      </c>
      <c r="D334" s="38" t="s">
        <v>848</v>
      </c>
      <c r="E334" s="391" t="s">
        <v>848</v>
      </c>
      <c r="F334" s="391" t="s">
        <v>848</v>
      </c>
      <c r="G334" s="391" t="s">
        <v>848</v>
      </c>
      <c r="H334" s="391" t="s">
        <v>848</v>
      </c>
      <c r="I334" s="391" t="s">
        <v>848</v>
      </c>
      <c r="J334" s="391" t="s">
        <v>848</v>
      </c>
      <c r="K334" s="38" t="s">
        <v>848</v>
      </c>
      <c r="L334" s="391" t="s">
        <v>848</v>
      </c>
      <c r="M334" s="391" t="s">
        <v>848</v>
      </c>
      <c r="N334" s="391" t="s">
        <v>848</v>
      </c>
      <c r="O334" s="391" t="s">
        <v>848</v>
      </c>
      <c r="P334" s="391" t="s">
        <v>848</v>
      </c>
      <c r="Q334" s="391" t="s">
        <v>848</v>
      </c>
      <c r="R334" s="38" t="s">
        <v>848</v>
      </c>
      <c r="S334" s="391" t="s">
        <v>848</v>
      </c>
      <c r="T334" s="391" t="s">
        <v>848</v>
      </c>
      <c r="U334" s="391" t="s">
        <v>848</v>
      </c>
      <c r="V334" s="391" t="s">
        <v>848</v>
      </c>
      <c r="W334" s="391" t="s">
        <v>848</v>
      </c>
      <c r="X334" s="391" t="s">
        <v>848</v>
      </c>
      <c r="Y334" s="392" t="s">
        <v>848</v>
      </c>
      <c r="Z334" s="391" t="s">
        <v>848</v>
      </c>
      <c r="AA334" s="391" t="s">
        <v>848</v>
      </c>
      <c r="AB334" s="391" t="s">
        <v>848</v>
      </c>
      <c r="AC334" s="391" t="s">
        <v>848</v>
      </c>
      <c r="AD334" s="391" t="s">
        <v>848</v>
      </c>
      <c r="AE334" s="391" t="s">
        <v>848</v>
      </c>
      <c r="AF334" s="38" t="s">
        <v>848</v>
      </c>
      <c r="AG334" s="391" t="s">
        <v>848</v>
      </c>
      <c r="AH334" s="391"/>
      <c r="AI334" s="391" t="s">
        <v>848</v>
      </c>
      <c r="AJ334" s="391" t="s">
        <v>848</v>
      </c>
      <c r="AK334" s="391" t="s">
        <v>848</v>
      </c>
      <c r="AL334" s="391" t="s">
        <v>848</v>
      </c>
      <c r="AM334" s="391" t="s">
        <v>848</v>
      </c>
      <c r="AN334" s="391" t="s">
        <v>848</v>
      </c>
      <c r="AO334" s="391"/>
      <c r="AP334" s="319"/>
      <c r="AQ334" s="319"/>
      <c r="AR334" s="319"/>
    </row>
    <row r="335" spans="1:44" ht="15.75" customHeight="1">
      <c r="A335" s="319" t="s">
        <v>848</v>
      </c>
      <c r="B335" s="319" t="s">
        <v>848</v>
      </c>
      <c r="C335" s="319" t="s">
        <v>848</v>
      </c>
      <c r="D335" s="38" t="s">
        <v>848</v>
      </c>
      <c r="E335" s="391" t="s">
        <v>848</v>
      </c>
      <c r="F335" s="391" t="s">
        <v>848</v>
      </c>
      <c r="G335" s="391" t="s">
        <v>848</v>
      </c>
      <c r="H335" s="391" t="s">
        <v>848</v>
      </c>
      <c r="I335" s="391" t="s">
        <v>848</v>
      </c>
      <c r="J335" s="391" t="s">
        <v>848</v>
      </c>
      <c r="K335" s="38" t="s">
        <v>848</v>
      </c>
      <c r="L335" s="391" t="s">
        <v>848</v>
      </c>
      <c r="M335" s="391" t="s">
        <v>848</v>
      </c>
      <c r="N335" s="391" t="s">
        <v>848</v>
      </c>
      <c r="O335" s="391" t="s">
        <v>848</v>
      </c>
      <c r="P335" s="391" t="s">
        <v>848</v>
      </c>
      <c r="Q335" s="391" t="s">
        <v>848</v>
      </c>
      <c r="R335" s="38" t="s">
        <v>848</v>
      </c>
      <c r="S335" s="391" t="s">
        <v>848</v>
      </c>
      <c r="T335" s="391" t="s">
        <v>848</v>
      </c>
      <c r="U335" s="391" t="s">
        <v>848</v>
      </c>
      <c r="V335" s="391" t="s">
        <v>848</v>
      </c>
      <c r="W335" s="391" t="s">
        <v>848</v>
      </c>
      <c r="X335" s="391" t="s">
        <v>848</v>
      </c>
      <c r="Y335" s="392" t="s">
        <v>848</v>
      </c>
      <c r="Z335" s="391" t="s">
        <v>848</v>
      </c>
      <c r="AA335" s="391" t="s">
        <v>848</v>
      </c>
      <c r="AB335" s="391" t="s">
        <v>848</v>
      </c>
      <c r="AC335" s="391" t="s">
        <v>848</v>
      </c>
      <c r="AD335" s="391" t="s">
        <v>848</v>
      </c>
      <c r="AE335" s="391" t="s">
        <v>848</v>
      </c>
      <c r="AF335" s="38" t="s">
        <v>848</v>
      </c>
      <c r="AG335" s="391" t="s">
        <v>848</v>
      </c>
      <c r="AH335" s="391"/>
      <c r="AI335" s="391" t="s">
        <v>848</v>
      </c>
      <c r="AJ335" s="391" t="s">
        <v>848</v>
      </c>
      <c r="AK335" s="391" t="s">
        <v>848</v>
      </c>
      <c r="AL335" s="391" t="s">
        <v>848</v>
      </c>
      <c r="AM335" s="391" t="s">
        <v>848</v>
      </c>
      <c r="AN335" s="391" t="s">
        <v>848</v>
      </c>
      <c r="AO335" s="391"/>
      <c r="AP335" s="319"/>
      <c r="AQ335" s="319"/>
      <c r="AR335" s="319"/>
    </row>
    <row r="336" spans="1:44" ht="15.75" customHeight="1">
      <c r="A336" s="319" t="s">
        <v>848</v>
      </c>
      <c r="B336" s="319" t="s">
        <v>848</v>
      </c>
      <c r="C336" s="319" t="s">
        <v>848</v>
      </c>
      <c r="D336" s="38" t="s">
        <v>848</v>
      </c>
      <c r="E336" s="391" t="s">
        <v>848</v>
      </c>
      <c r="F336" s="391" t="s">
        <v>848</v>
      </c>
      <c r="G336" s="391" t="s">
        <v>848</v>
      </c>
      <c r="H336" s="391" t="s">
        <v>848</v>
      </c>
      <c r="I336" s="391" t="s">
        <v>848</v>
      </c>
      <c r="J336" s="391" t="s">
        <v>848</v>
      </c>
      <c r="K336" s="38" t="s">
        <v>848</v>
      </c>
      <c r="L336" s="391" t="s">
        <v>848</v>
      </c>
      <c r="M336" s="391" t="s">
        <v>848</v>
      </c>
      <c r="N336" s="391" t="s">
        <v>848</v>
      </c>
      <c r="O336" s="391" t="s">
        <v>848</v>
      </c>
      <c r="P336" s="391" t="s">
        <v>848</v>
      </c>
      <c r="Q336" s="391" t="s">
        <v>848</v>
      </c>
      <c r="R336" s="38" t="s">
        <v>848</v>
      </c>
      <c r="S336" s="391" t="s">
        <v>848</v>
      </c>
      <c r="T336" s="391" t="s">
        <v>848</v>
      </c>
      <c r="U336" s="391" t="s">
        <v>848</v>
      </c>
      <c r="V336" s="391" t="s">
        <v>848</v>
      </c>
      <c r="W336" s="391" t="s">
        <v>848</v>
      </c>
      <c r="X336" s="391" t="s">
        <v>848</v>
      </c>
      <c r="Y336" s="392" t="s">
        <v>848</v>
      </c>
      <c r="Z336" s="391" t="s">
        <v>848</v>
      </c>
      <c r="AA336" s="391" t="s">
        <v>848</v>
      </c>
      <c r="AB336" s="391" t="s">
        <v>848</v>
      </c>
      <c r="AC336" s="391" t="s">
        <v>848</v>
      </c>
      <c r="AD336" s="391" t="s">
        <v>848</v>
      </c>
      <c r="AE336" s="391" t="s">
        <v>848</v>
      </c>
      <c r="AF336" s="38" t="s">
        <v>848</v>
      </c>
      <c r="AG336" s="391" t="s">
        <v>848</v>
      </c>
      <c r="AH336" s="391"/>
      <c r="AI336" s="391" t="s">
        <v>848</v>
      </c>
      <c r="AJ336" s="391" t="s">
        <v>848</v>
      </c>
      <c r="AK336" s="391" t="s">
        <v>848</v>
      </c>
      <c r="AL336" s="391" t="s">
        <v>848</v>
      </c>
      <c r="AM336" s="391" t="s">
        <v>848</v>
      </c>
      <c r="AN336" s="391" t="s">
        <v>848</v>
      </c>
      <c r="AO336" s="391"/>
      <c r="AP336" s="319"/>
      <c r="AQ336" s="319"/>
      <c r="AR336" s="319"/>
    </row>
    <row r="337" spans="1:44" ht="15.75" customHeight="1">
      <c r="A337" s="319" t="s">
        <v>848</v>
      </c>
      <c r="B337" s="319" t="s">
        <v>848</v>
      </c>
      <c r="C337" s="319" t="s">
        <v>848</v>
      </c>
      <c r="D337" s="38" t="s">
        <v>848</v>
      </c>
      <c r="E337" s="391" t="s">
        <v>848</v>
      </c>
      <c r="F337" s="391" t="s">
        <v>848</v>
      </c>
      <c r="G337" s="391" t="s">
        <v>848</v>
      </c>
      <c r="H337" s="391" t="s">
        <v>848</v>
      </c>
      <c r="I337" s="391" t="s">
        <v>848</v>
      </c>
      <c r="J337" s="391" t="s">
        <v>848</v>
      </c>
      <c r="K337" s="38" t="s">
        <v>848</v>
      </c>
      <c r="L337" s="391" t="s">
        <v>848</v>
      </c>
      <c r="M337" s="391" t="s">
        <v>848</v>
      </c>
      <c r="N337" s="391" t="s">
        <v>848</v>
      </c>
      <c r="O337" s="391" t="s">
        <v>848</v>
      </c>
      <c r="P337" s="391" t="s">
        <v>848</v>
      </c>
      <c r="Q337" s="391" t="s">
        <v>848</v>
      </c>
      <c r="R337" s="38" t="s">
        <v>848</v>
      </c>
      <c r="S337" s="391" t="s">
        <v>848</v>
      </c>
      <c r="T337" s="391" t="s">
        <v>848</v>
      </c>
      <c r="U337" s="391" t="s">
        <v>848</v>
      </c>
      <c r="V337" s="391" t="s">
        <v>848</v>
      </c>
      <c r="W337" s="391" t="s">
        <v>848</v>
      </c>
      <c r="X337" s="391" t="s">
        <v>848</v>
      </c>
      <c r="Y337" s="392" t="s">
        <v>848</v>
      </c>
      <c r="Z337" s="391" t="s">
        <v>848</v>
      </c>
      <c r="AA337" s="391" t="s">
        <v>848</v>
      </c>
      <c r="AB337" s="391" t="s">
        <v>848</v>
      </c>
      <c r="AC337" s="391" t="s">
        <v>848</v>
      </c>
      <c r="AD337" s="391" t="s">
        <v>848</v>
      </c>
      <c r="AE337" s="391" t="s">
        <v>848</v>
      </c>
      <c r="AF337" s="38" t="s">
        <v>848</v>
      </c>
      <c r="AG337" s="391" t="s">
        <v>848</v>
      </c>
      <c r="AH337" s="391"/>
      <c r="AI337" s="391" t="s">
        <v>848</v>
      </c>
      <c r="AJ337" s="391" t="s">
        <v>848</v>
      </c>
      <c r="AK337" s="391" t="s">
        <v>848</v>
      </c>
      <c r="AL337" s="391" t="s">
        <v>848</v>
      </c>
      <c r="AM337" s="391" t="s">
        <v>848</v>
      </c>
      <c r="AN337" s="391" t="s">
        <v>848</v>
      </c>
      <c r="AO337" s="391"/>
      <c r="AP337" s="319"/>
      <c r="AQ337" s="319"/>
      <c r="AR337" s="319"/>
    </row>
    <row r="338" spans="1:44" ht="15.75" customHeight="1">
      <c r="A338" s="319" t="s">
        <v>848</v>
      </c>
      <c r="B338" s="319" t="s">
        <v>848</v>
      </c>
      <c r="C338" s="319" t="s">
        <v>848</v>
      </c>
      <c r="D338" s="38" t="s">
        <v>848</v>
      </c>
      <c r="E338" s="391" t="s">
        <v>848</v>
      </c>
      <c r="F338" s="391" t="s">
        <v>848</v>
      </c>
      <c r="G338" s="391" t="s">
        <v>848</v>
      </c>
      <c r="H338" s="391" t="s">
        <v>848</v>
      </c>
      <c r="I338" s="391" t="s">
        <v>848</v>
      </c>
      <c r="J338" s="391" t="s">
        <v>848</v>
      </c>
      <c r="K338" s="38" t="s">
        <v>848</v>
      </c>
      <c r="L338" s="391" t="s">
        <v>848</v>
      </c>
      <c r="M338" s="391" t="s">
        <v>848</v>
      </c>
      <c r="N338" s="391" t="s">
        <v>848</v>
      </c>
      <c r="O338" s="391" t="s">
        <v>848</v>
      </c>
      <c r="P338" s="391" t="s">
        <v>848</v>
      </c>
      <c r="Q338" s="391" t="s">
        <v>848</v>
      </c>
      <c r="R338" s="38" t="s">
        <v>848</v>
      </c>
      <c r="S338" s="391" t="s">
        <v>848</v>
      </c>
      <c r="T338" s="391" t="s">
        <v>848</v>
      </c>
      <c r="U338" s="391" t="s">
        <v>848</v>
      </c>
      <c r="V338" s="391" t="s">
        <v>848</v>
      </c>
      <c r="W338" s="391" t="s">
        <v>848</v>
      </c>
      <c r="X338" s="391" t="s">
        <v>848</v>
      </c>
      <c r="Y338" s="392" t="s">
        <v>848</v>
      </c>
      <c r="Z338" s="391" t="s">
        <v>848</v>
      </c>
      <c r="AA338" s="391" t="s">
        <v>848</v>
      </c>
      <c r="AB338" s="391" t="s">
        <v>848</v>
      </c>
      <c r="AC338" s="391" t="s">
        <v>848</v>
      </c>
      <c r="AD338" s="391" t="s">
        <v>848</v>
      </c>
      <c r="AE338" s="391" t="s">
        <v>848</v>
      </c>
      <c r="AF338" s="38" t="s">
        <v>848</v>
      </c>
      <c r="AG338" s="391" t="s">
        <v>848</v>
      </c>
      <c r="AH338" s="391"/>
      <c r="AI338" s="391" t="s">
        <v>848</v>
      </c>
      <c r="AJ338" s="391" t="s">
        <v>848</v>
      </c>
      <c r="AK338" s="391" t="s">
        <v>848</v>
      </c>
      <c r="AL338" s="391" t="s">
        <v>848</v>
      </c>
      <c r="AM338" s="391" t="s">
        <v>848</v>
      </c>
      <c r="AN338" s="391" t="s">
        <v>848</v>
      </c>
      <c r="AO338" s="391"/>
      <c r="AP338" s="319"/>
      <c r="AQ338" s="319"/>
      <c r="AR338" s="319"/>
    </row>
    <row r="339" spans="1:44" ht="15.75" customHeight="1">
      <c r="A339" s="319" t="s">
        <v>848</v>
      </c>
      <c r="B339" s="319" t="s">
        <v>848</v>
      </c>
      <c r="C339" s="319" t="s">
        <v>848</v>
      </c>
      <c r="D339" s="38" t="s">
        <v>848</v>
      </c>
      <c r="E339" s="391" t="s">
        <v>848</v>
      </c>
      <c r="F339" s="391" t="s">
        <v>848</v>
      </c>
      <c r="G339" s="391" t="s">
        <v>848</v>
      </c>
      <c r="H339" s="391" t="s">
        <v>848</v>
      </c>
      <c r="I339" s="391" t="s">
        <v>848</v>
      </c>
      <c r="J339" s="391" t="s">
        <v>848</v>
      </c>
      <c r="K339" s="38" t="s">
        <v>848</v>
      </c>
      <c r="L339" s="391" t="s">
        <v>848</v>
      </c>
      <c r="M339" s="391" t="s">
        <v>848</v>
      </c>
      <c r="N339" s="391" t="s">
        <v>848</v>
      </c>
      <c r="O339" s="391" t="s">
        <v>848</v>
      </c>
      <c r="P339" s="391" t="s">
        <v>848</v>
      </c>
      <c r="Q339" s="391" t="s">
        <v>848</v>
      </c>
      <c r="R339" s="38" t="s">
        <v>848</v>
      </c>
      <c r="S339" s="391" t="s">
        <v>848</v>
      </c>
      <c r="T339" s="391" t="s">
        <v>848</v>
      </c>
      <c r="U339" s="391" t="s">
        <v>848</v>
      </c>
      <c r="V339" s="391" t="s">
        <v>848</v>
      </c>
      <c r="W339" s="391" t="s">
        <v>848</v>
      </c>
      <c r="X339" s="391" t="s">
        <v>848</v>
      </c>
      <c r="Y339" s="392" t="s">
        <v>848</v>
      </c>
      <c r="Z339" s="391" t="s">
        <v>848</v>
      </c>
      <c r="AA339" s="391" t="s">
        <v>848</v>
      </c>
      <c r="AB339" s="391" t="s">
        <v>848</v>
      </c>
      <c r="AC339" s="391" t="s">
        <v>848</v>
      </c>
      <c r="AD339" s="391" t="s">
        <v>848</v>
      </c>
      <c r="AE339" s="391" t="s">
        <v>848</v>
      </c>
      <c r="AF339" s="38" t="s">
        <v>848</v>
      </c>
      <c r="AG339" s="391" t="s">
        <v>848</v>
      </c>
      <c r="AH339" s="391"/>
      <c r="AI339" s="391" t="s">
        <v>848</v>
      </c>
      <c r="AJ339" s="391" t="s">
        <v>848</v>
      </c>
      <c r="AK339" s="391" t="s">
        <v>848</v>
      </c>
      <c r="AL339" s="391" t="s">
        <v>848</v>
      </c>
      <c r="AM339" s="391" t="s">
        <v>848</v>
      </c>
      <c r="AN339" s="391" t="s">
        <v>848</v>
      </c>
      <c r="AO339" s="391"/>
      <c r="AP339" s="319"/>
      <c r="AQ339" s="319"/>
      <c r="AR339" s="319"/>
    </row>
    <row r="340" spans="1:44" ht="15.75" customHeight="1">
      <c r="A340" s="319" t="s">
        <v>848</v>
      </c>
      <c r="B340" s="319" t="s">
        <v>848</v>
      </c>
      <c r="C340" s="319" t="s">
        <v>848</v>
      </c>
      <c r="D340" s="38" t="s">
        <v>848</v>
      </c>
      <c r="E340" s="391" t="s">
        <v>848</v>
      </c>
      <c r="F340" s="391" t="s">
        <v>848</v>
      </c>
      <c r="G340" s="391" t="s">
        <v>848</v>
      </c>
      <c r="H340" s="391" t="s">
        <v>848</v>
      </c>
      <c r="I340" s="391" t="s">
        <v>848</v>
      </c>
      <c r="J340" s="391" t="s">
        <v>848</v>
      </c>
      <c r="K340" s="38" t="s">
        <v>848</v>
      </c>
      <c r="L340" s="391" t="s">
        <v>848</v>
      </c>
      <c r="M340" s="391" t="s">
        <v>848</v>
      </c>
      <c r="N340" s="391" t="s">
        <v>848</v>
      </c>
      <c r="O340" s="391" t="s">
        <v>848</v>
      </c>
      <c r="P340" s="391" t="s">
        <v>848</v>
      </c>
      <c r="Q340" s="391" t="s">
        <v>848</v>
      </c>
      <c r="R340" s="38" t="s">
        <v>848</v>
      </c>
      <c r="S340" s="391" t="s">
        <v>848</v>
      </c>
      <c r="T340" s="391" t="s">
        <v>848</v>
      </c>
      <c r="U340" s="391" t="s">
        <v>848</v>
      </c>
      <c r="V340" s="391" t="s">
        <v>848</v>
      </c>
      <c r="W340" s="391" t="s">
        <v>848</v>
      </c>
      <c r="X340" s="391" t="s">
        <v>848</v>
      </c>
      <c r="Y340" s="392" t="s">
        <v>848</v>
      </c>
      <c r="Z340" s="391" t="s">
        <v>848</v>
      </c>
      <c r="AA340" s="391" t="s">
        <v>848</v>
      </c>
      <c r="AB340" s="391" t="s">
        <v>848</v>
      </c>
      <c r="AC340" s="391" t="s">
        <v>848</v>
      </c>
      <c r="AD340" s="391" t="s">
        <v>848</v>
      </c>
      <c r="AE340" s="391" t="s">
        <v>848</v>
      </c>
      <c r="AF340" s="38" t="s">
        <v>848</v>
      </c>
      <c r="AG340" s="391" t="s">
        <v>848</v>
      </c>
      <c r="AH340" s="391"/>
      <c r="AI340" s="391" t="s">
        <v>848</v>
      </c>
      <c r="AJ340" s="391" t="s">
        <v>848</v>
      </c>
      <c r="AK340" s="391" t="s">
        <v>848</v>
      </c>
      <c r="AL340" s="391" t="s">
        <v>848</v>
      </c>
      <c r="AM340" s="391" t="s">
        <v>848</v>
      </c>
      <c r="AN340" s="391" t="s">
        <v>848</v>
      </c>
      <c r="AO340" s="391"/>
      <c r="AP340" s="319"/>
      <c r="AQ340" s="319"/>
      <c r="AR340" s="319"/>
    </row>
    <row r="341" spans="1:44" ht="15.75" customHeight="1">
      <c r="A341" s="319" t="s">
        <v>848</v>
      </c>
      <c r="B341" s="319" t="s">
        <v>848</v>
      </c>
      <c r="C341" s="319" t="s">
        <v>848</v>
      </c>
      <c r="D341" s="38" t="s">
        <v>848</v>
      </c>
      <c r="E341" s="391" t="s">
        <v>848</v>
      </c>
      <c r="F341" s="391" t="s">
        <v>848</v>
      </c>
      <c r="G341" s="391" t="s">
        <v>848</v>
      </c>
      <c r="H341" s="391" t="s">
        <v>848</v>
      </c>
      <c r="I341" s="391" t="s">
        <v>848</v>
      </c>
      <c r="J341" s="391" t="s">
        <v>848</v>
      </c>
      <c r="K341" s="38" t="s">
        <v>848</v>
      </c>
      <c r="L341" s="391" t="s">
        <v>848</v>
      </c>
      <c r="M341" s="391" t="s">
        <v>848</v>
      </c>
      <c r="N341" s="391" t="s">
        <v>848</v>
      </c>
      <c r="O341" s="391" t="s">
        <v>848</v>
      </c>
      <c r="P341" s="391" t="s">
        <v>848</v>
      </c>
      <c r="Q341" s="391" t="s">
        <v>848</v>
      </c>
      <c r="R341" s="38" t="s">
        <v>848</v>
      </c>
      <c r="S341" s="391" t="s">
        <v>848</v>
      </c>
      <c r="T341" s="391" t="s">
        <v>848</v>
      </c>
      <c r="U341" s="391" t="s">
        <v>848</v>
      </c>
      <c r="V341" s="391" t="s">
        <v>848</v>
      </c>
      <c r="W341" s="391" t="s">
        <v>848</v>
      </c>
      <c r="X341" s="391" t="s">
        <v>848</v>
      </c>
      <c r="Y341" s="392" t="s">
        <v>848</v>
      </c>
      <c r="Z341" s="391" t="s">
        <v>848</v>
      </c>
      <c r="AA341" s="391" t="s">
        <v>848</v>
      </c>
      <c r="AB341" s="391" t="s">
        <v>848</v>
      </c>
      <c r="AC341" s="391" t="s">
        <v>848</v>
      </c>
      <c r="AD341" s="391" t="s">
        <v>848</v>
      </c>
      <c r="AE341" s="391" t="s">
        <v>848</v>
      </c>
      <c r="AF341" s="38" t="s">
        <v>848</v>
      </c>
      <c r="AG341" s="391" t="s">
        <v>848</v>
      </c>
      <c r="AH341" s="391"/>
      <c r="AI341" s="391" t="s">
        <v>848</v>
      </c>
      <c r="AJ341" s="391" t="s">
        <v>848</v>
      </c>
      <c r="AK341" s="391" t="s">
        <v>848</v>
      </c>
      <c r="AL341" s="391" t="s">
        <v>848</v>
      </c>
      <c r="AM341" s="391" t="s">
        <v>848</v>
      </c>
      <c r="AN341" s="391" t="s">
        <v>848</v>
      </c>
      <c r="AO341" s="391"/>
      <c r="AP341" s="319"/>
      <c r="AQ341" s="319"/>
      <c r="AR341" s="319"/>
    </row>
    <row r="342" spans="1:44" ht="15.75" customHeight="1">
      <c r="A342" s="319" t="s">
        <v>848</v>
      </c>
      <c r="B342" s="319" t="s">
        <v>848</v>
      </c>
      <c r="C342" s="319" t="s">
        <v>848</v>
      </c>
      <c r="D342" s="38" t="s">
        <v>848</v>
      </c>
      <c r="E342" s="391" t="s">
        <v>848</v>
      </c>
      <c r="F342" s="391" t="s">
        <v>848</v>
      </c>
      <c r="G342" s="391" t="s">
        <v>848</v>
      </c>
      <c r="H342" s="391" t="s">
        <v>848</v>
      </c>
      <c r="I342" s="391" t="s">
        <v>848</v>
      </c>
      <c r="J342" s="391" t="s">
        <v>848</v>
      </c>
      <c r="K342" s="38" t="s">
        <v>848</v>
      </c>
      <c r="L342" s="391" t="s">
        <v>848</v>
      </c>
      <c r="M342" s="391" t="s">
        <v>848</v>
      </c>
      <c r="N342" s="391" t="s">
        <v>848</v>
      </c>
      <c r="O342" s="391" t="s">
        <v>848</v>
      </c>
      <c r="P342" s="391" t="s">
        <v>848</v>
      </c>
      <c r="Q342" s="391" t="s">
        <v>848</v>
      </c>
      <c r="R342" s="38" t="s">
        <v>848</v>
      </c>
      <c r="S342" s="391" t="s">
        <v>848</v>
      </c>
      <c r="T342" s="391" t="s">
        <v>848</v>
      </c>
      <c r="U342" s="391" t="s">
        <v>848</v>
      </c>
      <c r="V342" s="391" t="s">
        <v>848</v>
      </c>
      <c r="W342" s="391" t="s">
        <v>848</v>
      </c>
      <c r="X342" s="391" t="s">
        <v>848</v>
      </c>
      <c r="Y342" s="392" t="s">
        <v>848</v>
      </c>
      <c r="Z342" s="391" t="s">
        <v>848</v>
      </c>
      <c r="AA342" s="391" t="s">
        <v>848</v>
      </c>
      <c r="AB342" s="391" t="s">
        <v>848</v>
      </c>
      <c r="AC342" s="391" t="s">
        <v>848</v>
      </c>
      <c r="AD342" s="391" t="s">
        <v>848</v>
      </c>
      <c r="AE342" s="391" t="s">
        <v>848</v>
      </c>
      <c r="AF342" s="38" t="s">
        <v>848</v>
      </c>
      <c r="AG342" s="391" t="s">
        <v>848</v>
      </c>
      <c r="AH342" s="391"/>
      <c r="AI342" s="391" t="s">
        <v>848</v>
      </c>
      <c r="AJ342" s="391" t="s">
        <v>848</v>
      </c>
      <c r="AK342" s="391" t="s">
        <v>848</v>
      </c>
      <c r="AL342" s="391" t="s">
        <v>848</v>
      </c>
      <c r="AM342" s="391" t="s">
        <v>848</v>
      </c>
      <c r="AN342" s="391" t="s">
        <v>848</v>
      </c>
      <c r="AO342" s="391"/>
      <c r="AP342" s="319"/>
      <c r="AQ342" s="319"/>
      <c r="AR342" s="319"/>
    </row>
    <row r="343" spans="1:44" ht="15.75" customHeight="1">
      <c r="A343" s="319" t="s">
        <v>848</v>
      </c>
      <c r="B343" s="319" t="s">
        <v>848</v>
      </c>
      <c r="C343" s="319" t="s">
        <v>848</v>
      </c>
      <c r="D343" s="38" t="s">
        <v>848</v>
      </c>
      <c r="E343" s="391" t="s">
        <v>848</v>
      </c>
      <c r="F343" s="391" t="s">
        <v>848</v>
      </c>
      <c r="G343" s="391" t="s">
        <v>848</v>
      </c>
      <c r="H343" s="391" t="s">
        <v>848</v>
      </c>
      <c r="I343" s="391" t="s">
        <v>848</v>
      </c>
      <c r="J343" s="391" t="s">
        <v>848</v>
      </c>
      <c r="K343" s="38" t="s">
        <v>848</v>
      </c>
      <c r="L343" s="391" t="s">
        <v>848</v>
      </c>
      <c r="M343" s="391" t="s">
        <v>848</v>
      </c>
      <c r="N343" s="391" t="s">
        <v>848</v>
      </c>
      <c r="O343" s="391" t="s">
        <v>848</v>
      </c>
      <c r="P343" s="391" t="s">
        <v>848</v>
      </c>
      <c r="Q343" s="391" t="s">
        <v>848</v>
      </c>
      <c r="R343" s="38" t="s">
        <v>848</v>
      </c>
      <c r="S343" s="391" t="s">
        <v>848</v>
      </c>
      <c r="T343" s="391" t="s">
        <v>848</v>
      </c>
      <c r="U343" s="391" t="s">
        <v>848</v>
      </c>
      <c r="V343" s="391" t="s">
        <v>848</v>
      </c>
      <c r="W343" s="391" t="s">
        <v>848</v>
      </c>
      <c r="X343" s="391" t="s">
        <v>848</v>
      </c>
      <c r="Y343" s="392" t="s">
        <v>848</v>
      </c>
      <c r="Z343" s="391" t="s">
        <v>848</v>
      </c>
      <c r="AA343" s="391" t="s">
        <v>848</v>
      </c>
      <c r="AB343" s="391" t="s">
        <v>848</v>
      </c>
      <c r="AC343" s="391" t="s">
        <v>848</v>
      </c>
      <c r="AD343" s="391" t="s">
        <v>848</v>
      </c>
      <c r="AE343" s="391" t="s">
        <v>848</v>
      </c>
      <c r="AF343" s="38" t="s">
        <v>848</v>
      </c>
      <c r="AG343" s="391" t="s">
        <v>848</v>
      </c>
      <c r="AH343" s="391"/>
      <c r="AI343" s="391" t="s">
        <v>848</v>
      </c>
      <c r="AJ343" s="391" t="s">
        <v>848</v>
      </c>
      <c r="AK343" s="391" t="s">
        <v>848</v>
      </c>
      <c r="AL343" s="391" t="s">
        <v>848</v>
      </c>
      <c r="AM343" s="391" t="s">
        <v>848</v>
      </c>
      <c r="AN343" s="391" t="s">
        <v>848</v>
      </c>
      <c r="AO343" s="391"/>
      <c r="AP343" s="319"/>
      <c r="AQ343" s="319"/>
      <c r="AR343" s="319"/>
    </row>
    <row r="344" spans="1:44" ht="15.75" customHeight="1">
      <c r="A344" s="319" t="s">
        <v>848</v>
      </c>
      <c r="B344" s="319" t="s">
        <v>848</v>
      </c>
      <c r="C344" s="319" t="s">
        <v>848</v>
      </c>
      <c r="D344" s="38" t="s">
        <v>848</v>
      </c>
      <c r="E344" s="391" t="s">
        <v>848</v>
      </c>
      <c r="F344" s="391" t="s">
        <v>848</v>
      </c>
      <c r="G344" s="391" t="s">
        <v>848</v>
      </c>
      <c r="H344" s="391" t="s">
        <v>848</v>
      </c>
      <c r="I344" s="391" t="s">
        <v>848</v>
      </c>
      <c r="J344" s="391" t="s">
        <v>848</v>
      </c>
      <c r="K344" s="38" t="s">
        <v>848</v>
      </c>
      <c r="L344" s="391" t="s">
        <v>848</v>
      </c>
      <c r="M344" s="391" t="s">
        <v>848</v>
      </c>
      <c r="N344" s="391" t="s">
        <v>848</v>
      </c>
      <c r="O344" s="391" t="s">
        <v>848</v>
      </c>
      <c r="P344" s="391" t="s">
        <v>848</v>
      </c>
      <c r="Q344" s="391" t="s">
        <v>848</v>
      </c>
      <c r="R344" s="38" t="s">
        <v>848</v>
      </c>
      <c r="S344" s="391" t="s">
        <v>848</v>
      </c>
      <c r="T344" s="391" t="s">
        <v>848</v>
      </c>
      <c r="U344" s="391" t="s">
        <v>848</v>
      </c>
      <c r="V344" s="391" t="s">
        <v>848</v>
      </c>
      <c r="W344" s="391" t="s">
        <v>848</v>
      </c>
      <c r="X344" s="391" t="s">
        <v>848</v>
      </c>
      <c r="Y344" s="392" t="s">
        <v>848</v>
      </c>
      <c r="Z344" s="391" t="s">
        <v>848</v>
      </c>
      <c r="AA344" s="391" t="s">
        <v>848</v>
      </c>
      <c r="AB344" s="391" t="s">
        <v>848</v>
      </c>
      <c r="AC344" s="391" t="s">
        <v>848</v>
      </c>
      <c r="AD344" s="391" t="s">
        <v>848</v>
      </c>
      <c r="AE344" s="391" t="s">
        <v>848</v>
      </c>
      <c r="AF344" s="38" t="s">
        <v>848</v>
      </c>
      <c r="AG344" s="391" t="s">
        <v>848</v>
      </c>
      <c r="AH344" s="391"/>
      <c r="AI344" s="391" t="s">
        <v>848</v>
      </c>
      <c r="AJ344" s="391" t="s">
        <v>848</v>
      </c>
      <c r="AK344" s="391" t="s">
        <v>848</v>
      </c>
      <c r="AL344" s="391" t="s">
        <v>848</v>
      </c>
      <c r="AM344" s="391" t="s">
        <v>848</v>
      </c>
      <c r="AN344" s="391" t="s">
        <v>848</v>
      </c>
      <c r="AO344" s="391"/>
      <c r="AP344" s="319"/>
      <c r="AQ344" s="319"/>
      <c r="AR344" s="319"/>
    </row>
    <row r="345" spans="1:44" ht="15.75" customHeight="1">
      <c r="A345" s="319" t="s">
        <v>848</v>
      </c>
      <c r="B345" s="319" t="s">
        <v>848</v>
      </c>
      <c r="C345" s="319" t="s">
        <v>848</v>
      </c>
      <c r="D345" s="38" t="s">
        <v>848</v>
      </c>
      <c r="E345" s="391" t="s">
        <v>848</v>
      </c>
      <c r="F345" s="391" t="s">
        <v>848</v>
      </c>
      <c r="G345" s="391" t="s">
        <v>848</v>
      </c>
      <c r="H345" s="391" t="s">
        <v>848</v>
      </c>
      <c r="I345" s="391" t="s">
        <v>848</v>
      </c>
      <c r="J345" s="391" t="s">
        <v>848</v>
      </c>
      <c r="K345" s="38" t="s">
        <v>848</v>
      </c>
      <c r="L345" s="391" t="s">
        <v>848</v>
      </c>
      <c r="M345" s="391" t="s">
        <v>848</v>
      </c>
      <c r="N345" s="391" t="s">
        <v>848</v>
      </c>
      <c r="O345" s="391" t="s">
        <v>848</v>
      </c>
      <c r="P345" s="391" t="s">
        <v>848</v>
      </c>
      <c r="Q345" s="391" t="s">
        <v>848</v>
      </c>
      <c r="R345" s="38" t="s">
        <v>848</v>
      </c>
      <c r="S345" s="391" t="s">
        <v>848</v>
      </c>
      <c r="T345" s="391" t="s">
        <v>848</v>
      </c>
      <c r="U345" s="391" t="s">
        <v>848</v>
      </c>
      <c r="V345" s="391" t="s">
        <v>848</v>
      </c>
      <c r="W345" s="391" t="s">
        <v>848</v>
      </c>
      <c r="X345" s="391" t="s">
        <v>848</v>
      </c>
      <c r="Y345" s="392" t="s">
        <v>848</v>
      </c>
      <c r="Z345" s="391" t="s">
        <v>848</v>
      </c>
      <c r="AA345" s="391" t="s">
        <v>848</v>
      </c>
      <c r="AB345" s="391" t="s">
        <v>848</v>
      </c>
      <c r="AC345" s="391" t="s">
        <v>848</v>
      </c>
      <c r="AD345" s="391" t="s">
        <v>848</v>
      </c>
      <c r="AE345" s="391" t="s">
        <v>848</v>
      </c>
      <c r="AF345" s="38" t="s">
        <v>848</v>
      </c>
      <c r="AG345" s="391" t="s">
        <v>848</v>
      </c>
      <c r="AH345" s="391"/>
      <c r="AI345" s="391" t="s">
        <v>848</v>
      </c>
      <c r="AJ345" s="391" t="s">
        <v>848</v>
      </c>
      <c r="AK345" s="391" t="s">
        <v>848</v>
      </c>
      <c r="AL345" s="391" t="s">
        <v>848</v>
      </c>
      <c r="AM345" s="391" t="s">
        <v>848</v>
      </c>
      <c r="AN345" s="391" t="s">
        <v>848</v>
      </c>
      <c r="AO345" s="391"/>
      <c r="AP345" s="319"/>
      <c r="AQ345" s="319"/>
      <c r="AR345" s="319"/>
    </row>
    <row r="346" spans="1:44" ht="15.75" customHeight="1">
      <c r="A346" s="319" t="s">
        <v>848</v>
      </c>
      <c r="B346" s="319" t="s">
        <v>848</v>
      </c>
      <c r="C346" s="319" t="s">
        <v>848</v>
      </c>
      <c r="D346" s="38" t="s">
        <v>848</v>
      </c>
      <c r="E346" s="391" t="s">
        <v>848</v>
      </c>
      <c r="F346" s="391" t="s">
        <v>848</v>
      </c>
      <c r="G346" s="391" t="s">
        <v>848</v>
      </c>
      <c r="H346" s="391" t="s">
        <v>848</v>
      </c>
      <c r="I346" s="391" t="s">
        <v>848</v>
      </c>
      <c r="J346" s="391" t="s">
        <v>848</v>
      </c>
      <c r="K346" s="38" t="s">
        <v>848</v>
      </c>
      <c r="L346" s="391" t="s">
        <v>848</v>
      </c>
      <c r="M346" s="391" t="s">
        <v>848</v>
      </c>
      <c r="N346" s="391" t="s">
        <v>848</v>
      </c>
      <c r="O346" s="391" t="s">
        <v>848</v>
      </c>
      <c r="P346" s="391" t="s">
        <v>848</v>
      </c>
      <c r="Q346" s="391" t="s">
        <v>848</v>
      </c>
      <c r="R346" s="38" t="s">
        <v>848</v>
      </c>
      <c r="S346" s="391" t="s">
        <v>848</v>
      </c>
      <c r="T346" s="391" t="s">
        <v>848</v>
      </c>
      <c r="U346" s="391" t="s">
        <v>848</v>
      </c>
      <c r="V346" s="391" t="s">
        <v>848</v>
      </c>
      <c r="W346" s="391" t="s">
        <v>848</v>
      </c>
      <c r="X346" s="391" t="s">
        <v>848</v>
      </c>
      <c r="Y346" s="392" t="s">
        <v>848</v>
      </c>
      <c r="Z346" s="391" t="s">
        <v>848</v>
      </c>
      <c r="AA346" s="391" t="s">
        <v>848</v>
      </c>
      <c r="AB346" s="391" t="s">
        <v>848</v>
      </c>
      <c r="AC346" s="391" t="s">
        <v>848</v>
      </c>
      <c r="AD346" s="391" t="s">
        <v>848</v>
      </c>
      <c r="AE346" s="391" t="s">
        <v>848</v>
      </c>
      <c r="AF346" s="38" t="s">
        <v>848</v>
      </c>
      <c r="AG346" s="391" t="s">
        <v>848</v>
      </c>
      <c r="AH346" s="391"/>
      <c r="AI346" s="391" t="s">
        <v>848</v>
      </c>
      <c r="AJ346" s="391" t="s">
        <v>848</v>
      </c>
      <c r="AK346" s="391" t="s">
        <v>848</v>
      </c>
      <c r="AL346" s="391" t="s">
        <v>848</v>
      </c>
      <c r="AM346" s="391" t="s">
        <v>848</v>
      </c>
      <c r="AN346" s="391" t="s">
        <v>848</v>
      </c>
      <c r="AO346" s="391"/>
      <c r="AP346" s="319"/>
      <c r="AQ346" s="319"/>
      <c r="AR346" s="319"/>
    </row>
    <row r="347" spans="1:44" ht="15.75" customHeight="1">
      <c r="A347" s="319" t="s">
        <v>848</v>
      </c>
      <c r="B347" s="319" t="s">
        <v>848</v>
      </c>
      <c r="C347" s="319" t="s">
        <v>848</v>
      </c>
      <c r="D347" s="38" t="s">
        <v>848</v>
      </c>
      <c r="E347" s="391" t="s">
        <v>848</v>
      </c>
      <c r="F347" s="391" t="s">
        <v>848</v>
      </c>
      <c r="G347" s="391" t="s">
        <v>848</v>
      </c>
      <c r="H347" s="391" t="s">
        <v>848</v>
      </c>
      <c r="I347" s="391" t="s">
        <v>848</v>
      </c>
      <c r="J347" s="391" t="s">
        <v>848</v>
      </c>
      <c r="K347" s="38" t="s">
        <v>848</v>
      </c>
      <c r="L347" s="391" t="s">
        <v>848</v>
      </c>
      <c r="M347" s="391" t="s">
        <v>848</v>
      </c>
      <c r="N347" s="391" t="s">
        <v>848</v>
      </c>
      <c r="O347" s="391" t="s">
        <v>848</v>
      </c>
      <c r="P347" s="391" t="s">
        <v>848</v>
      </c>
      <c r="Q347" s="391" t="s">
        <v>848</v>
      </c>
      <c r="R347" s="38" t="s">
        <v>848</v>
      </c>
      <c r="S347" s="391" t="s">
        <v>848</v>
      </c>
      <c r="T347" s="391" t="s">
        <v>848</v>
      </c>
      <c r="U347" s="391" t="s">
        <v>848</v>
      </c>
      <c r="V347" s="391" t="s">
        <v>848</v>
      </c>
      <c r="W347" s="391" t="s">
        <v>848</v>
      </c>
      <c r="X347" s="391" t="s">
        <v>848</v>
      </c>
      <c r="Y347" s="392" t="s">
        <v>848</v>
      </c>
      <c r="Z347" s="391" t="s">
        <v>848</v>
      </c>
      <c r="AA347" s="391" t="s">
        <v>848</v>
      </c>
      <c r="AB347" s="391" t="s">
        <v>848</v>
      </c>
      <c r="AC347" s="391" t="s">
        <v>848</v>
      </c>
      <c r="AD347" s="391" t="s">
        <v>848</v>
      </c>
      <c r="AE347" s="391" t="s">
        <v>848</v>
      </c>
      <c r="AF347" s="38" t="s">
        <v>848</v>
      </c>
      <c r="AG347" s="391" t="s">
        <v>848</v>
      </c>
      <c r="AH347" s="391"/>
      <c r="AI347" s="391" t="s">
        <v>848</v>
      </c>
      <c r="AJ347" s="391" t="s">
        <v>848</v>
      </c>
      <c r="AK347" s="391" t="s">
        <v>848</v>
      </c>
      <c r="AL347" s="391" t="s">
        <v>848</v>
      </c>
      <c r="AM347" s="391" t="s">
        <v>848</v>
      </c>
      <c r="AN347" s="391" t="s">
        <v>848</v>
      </c>
      <c r="AO347" s="391"/>
      <c r="AP347" s="319"/>
      <c r="AQ347" s="319"/>
      <c r="AR347" s="319"/>
    </row>
    <row r="348" spans="1:44" ht="15.75" customHeight="1">
      <c r="A348" s="319" t="s">
        <v>848</v>
      </c>
      <c r="B348" s="319" t="s">
        <v>848</v>
      </c>
      <c r="C348" s="319" t="s">
        <v>848</v>
      </c>
      <c r="D348" s="38" t="s">
        <v>848</v>
      </c>
      <c r="E348" s="391" t="s">
        <v>848</v>
      </c>
      <c r="F348" s="391" t="s">
        <v>848</v>
      </c>
      <c r="G348" s="391" t="s">
        <v>848</v>
      </c>
      <c r="H348" s="391" t="s">
        <v>848</v>
      </c>
      <c r="I348" s="391" t="s">
        <v>848</v>
      </c>
      <c r="J348" s="391" t="s">
        <v>848</v>
      </c>
      <c r="K348" s="38" t="s">
        <v>848</v>
      </c>
      <c r="L348" s="391" t="s">
        <v>848</v>
      </c>
      <c r="M348" s="391" t="s">
        <v>848</v>
      </c>
      <c r="N348" s="391" t="s">
        <v>848</v>
      </c>
      <c r="O348" s="391" t="s">
        <v>848</v>
      </c>
      <c r="P348" s="391" t="s">
        <v>848</v>
      </c>
      <c r="Q348" s="391" t="s">
        <v>848</v>
      </c>
      <c r="R348" s="38" t="s">
        <v>848</v>
      </c>
      <c r="S348" s="391" t="s">
        <v>848</v>
      </c>
      <c r="T348" s="391" t="s">
        <v>848</v>
      </c>
      <c r="U348" s="391" t="s">
        <v>848</v>
      </c>
      <c r="V348" s="391" t="s">
        <v>848</v>
      </c>
      <c r="W348" s="391" t="s">
        <v>848</v>
      </c>
      <c r="X348" s="391" t="s">
        <v>848</v>
      </c>
      <c r="Y348" s="392" t="s">
        <v>848</v>
      </c>
      <c r="Z348" s="391" t="s">
        <v>848</v>
      </c>
      <c r="AA348" s="391" t="s">
        <v>848</v>
      </c>
      <c r="AB348" s="391" t="s">
        <v>848</v>
      </c>
      <c r="AC348" s="391" t="s">
        <v>848</v>
      </c>
      <c r="AD348" s="391" t="s">
        <v>848</v>
      </c>
      <c r="AE348" s="391" t="s">
        <v>848</v>
      </c>
      <c r="AF348" s="38" t="s">
        <v>848</v>
      </c>
      <c r="AG348" s="391" t="s">
        <v>848</v>
      </c>
      <c r="AH348" s="391"/>
      <c r="AI348" s="391" t="s">
        <v>848</v>
      </c>
      <c r="AJ348" s="391" t="s">
        <v>848</v>
      </c>
      <c r="AK348" s="391" t="s">
        <v>848</v>
      </c>
      <c r="AL348" s="391" t="s">
        <v>848</v>
      </c>
      <c r="AM348" s="391" t="s">
        <v>848</v>
      </c>
      <c r="AN348" s="391" t="s">
        <v>848</v>
      </c>
      <c r="AO348" s="391"/>
      <c r="AP348" s="319"/>
      <c r="AQ348" s="319"/>
      <c r="AR348" s="319"/>
    </row>
    <row r="349" spans="1:44" ht="15.75" customHeight="1">
      <c r="A349" s="319" t="s">
        <v>848</v>
      </c>
      <c r="B349" s="319" t="s">
        <v>848</v>
      </c>
      <c r="C349" s="319" t="s">
        <v>848</v>
      </c>
      <c r="D349" s="38" t="s">
        <v>848</v>
      </c>
      <c r="E349" s="391" t="s">
        <v>848</v>
      </c>
      <c r="F349" s="391" t="s">
        <v>848</v>
      </c>
      <c r="G349" s="391" t="s">
        <v>848</v>
      </c>
      <c r="H349" s="391" t="s">
        <v>848</v>
      </c>
      <c r="I349" s="391" t="s">
        <v>848</v>
      </c>
      <c r="J349" s="391" t="s">
        <v>848</v>
      </c>
      <c r="K349" s="38" t="s">
        <v>848</v>
      </c>
      <c r="L349" s="391" t="s">
        <v>848</v>
      </c>
      <c r="M349" s="391" t="s">
        <v>848</v>
      </c>
      <c r="N349" s="391" t="s">
        <v>848</v>
      </c>
      <c r="O349" s="391" t="s">
        <v>848</v>
      </c>
      <c r="P349" s="391" t="s">
        <v>848</v>
      </c>
      <c r="Q349" s="391" t="s">
        <v>848</v>
      </c>
      <c r="R349" s="38" t="s">
        <v>848</v>
      </c>
      <c r="S349" s="391" t="s">
        <v>848</v>
      </c>
      <c r="T349" s="391" t="s">
        <v>848</v>
      </c>
      <c r="U349" s="391" t="s">
        <v>848</v>
      </c>
      <c r="V349" s="391" t="s">
        <v>848</v>
      </c>
      <c r="W349" s="391" t="s">
        <v>848</v>
      </c>
      <c r="X349" s="391" t="s">
        <v>848</v>
      </c>
      <c r="Y349" s="392" t="s">
        <v>848</v>
      </c>
      <c r="Z349" s="391" t="s">
        <v>848</v>
      </c>
      <c r="AA349" s="391" t="s">
        <v>848</v>
      </c>
      <c r="AB349" s="391" t="s">
        <v>848</v>
      </c>
      <c r="AC349" s="391" t="s">
        <v>848</v>
      </c>
      <c r="AD349" s="391" t="s">
        <v>848</v>
      </c>
      <c r="AE349" s="391" t="s">
        <v>848</v>
      </c>
      <c r="AF349" s="38" t="s">
        <v>848</v>
      </c>
      <c r="AG349" s="391" t="s">
        <v>848</v>
      </c>
      <c r="AH349" s="391"/>
      <c r="AI349" s="391" t="s">
        <v>848</v>
      </c>
      <c r="AJ349" s="391" t="s">
        <v>848</v>
      </c>
      <c r="AK349" s="391" t="s">
        <v>848</v>
      </c>
      <c r="AL349" s="391" t="s">
        <v>848</v>
      </c>
      <c r="AM349" s="391" t="s">
        <v>848</v>
      </c>
      <c r="AN349" s="391" t="s">
        <v>848</v>
      </c>
      <c r="AO349" s="391"/>
      <c r="AP349" s="319"/>
      <c r="AQ349" s="319"/>
      <c r="AR349" s="319"/>
    </row>
    <row r="350" spans="1:44" ht="15.75" customHeight="1">
      <c r="A350" s="319" t="s">
        <v>848</v>
      </c>
      <c r="B350" s="319" t="s">
        <v>848</v>
      </c>
      <c r="C350" s="319" t="s">
        <v>848</v>
      </c>
      <c r="D350" s="38" t="s">
        <v>848</v>
      </c>
      <c r="E350" s="391" t="s">
        <v>848</v>
      </c>
      <c r="F350" s="391" t="s">
        <v>848</v>
      </c>
      <c r="G350" s="391" t="s">
        <v>848</v>
      </c>
      <c r="H350" s="391" t="s">
        <v>848</v>
      </c>
      <c r="I350" s="391" t="s">
        <v>848</v>
      </c>
      <c r="J350" s="391" t="s">
        <v>848</v>
      </c>
      <c r="K350" s="38" t="s">
        <v>848</v>
      </c>
      <c r="L350" s="391" t="s">
        <v>848</v>
      </c>
      <c r="M350" s="391" t="s">
        <v>848</v>
      </c>
      <c r="N350" s="391" t="s">
        <v>848</v>
      </c>
      <c r="O350" s="391" t="s">
        <v>848</v>
      </c>
      <c r="P350" s="391" t="s">
        <v>848</v>
      </c>
      <c r="Q350" s="391" t="s">
        <v>848</v>
      </c>
      <c r="R350" s="38" t="s">
        <v>848</v>
      </c>
      <c r="S350" s="391" t="s">
        <v>848</v>
      </c>
      <c r="T350" s="391" t="s">
        <v>848</v>
      </c>
      <c r="U350" s="391" t="s">
        <v>848</v>
      </c>
      <c r="V350" s="391" t="s">
        <v>848</v>
      </c>
      <c r="W350" s="391" t="s">
        <v>848</v>
      </c>
      <c r="X350" s="391" t="s">
        <v>848</v>
      </c>
      <c r="Y350" s="392" t="s">
        <v>848</v>
      </c>
      <c r="Z350" s="391" t="s">
        <v>848</v>
      </c>
      <c r="AA350" s="391" t="s">
        <v>848</v>
      </c>
      <c r="AB350" s="391" t="s">
        <v>848</v>
      </c>
      <c r="AC350" s="391" t="s">
        <v>848</v>
      </c>
      <c r="AD350" s="391" t="s">
        <v>848</v>
      </c>
      <c r="AE350" s="391" t="s">
        <v>848</v>
      </c>
      <c r="AF350" s="38" t="s">
        <v>848</v>
      </c>
      <c r="AG350" s="391" t="s">
        <v>848</v>
      </c>
      <c r="AH350" s="391"/>
      <c r="AI350" s="391" t="s">
        <v>848</v>
      </c>
      <c r="AJ350" s="391" t="s">
        <v>848</v>
      </c>
      <c r="AK350" s="391" t="s">
        <v>848</v>
      </c>
      <c r="AL350" s="391" t="s">
        <v>848</v>
      </c>
      <c r="AM350" s="391" t="s">
        <v>848</v>
      </c>
      <c r="AN350" s="391" t="s">
        <v>848</v>
      </c>
      <c r="AO350" s="391"/>
      <c r="AP350" s="319"/>
      <c r="AQ350" s="319"/>
      <c r="AR350" s="319"/>
    </row>
    <row r="351" spans="1:44" ht="15.75" customHeight="1">
      <c r="A351" s="319" t="s">
        <v>848</v>
      </c>
      <c r="B351" s="319" t="s">
        <v>848</v>
      </c>
      <c r="C351" s="319" t="s">
        <v>848</v>
      </c>
      <c r="D351" s="38" t="s">
        <v>848</v>
      </c>
      <c r="E351" s="391" t="s">
        <v>848</v>
      </c>
      <c r="F351" s="391" t="s">
        <v>848</v>
      </c>
      <c r="G351" s="391" t="s">
        <v>848</v>
      </c>
      <c r="H351" s="391" t="s">
        <v>848</v>
      </c>
      <c r="I351" s="391" t="s">
        <v>848</v>
      </c>
      <c r="J351" s="391" t="s">
        <v>848</v>
      </c>
      <c r="K351" s="38" t="s">
        <v>848</v>
      </c>
      <c r="L351" s="391" t="s">
        <v>848</v>
      </c>
      <c r="M351" s="391" t="s">
        <v>848</v>
      </c>
      <c r="N351" s="391" t="s">
        <v>848</v>
      </c>
      <c r="O351" s="391" t="s">
        <v>848</v>
      </c>
      <c r="P351" s="391" t="s">
        <v>848</v>
      </c>
      <c r="Q351" s="391" t="s">
        <v>848</v>
      </c>
      <c r="R351" s="38" t="s">
        <v>848</v>
      </c>
      <c r="S351" s="391" t="s">
        <v>848</v>
      </c>
      <c r="T351" s="391" t="s">
        <v>848</v>
      </c>
      <c r="U351" s="391" t="s">
        <v>848</v>
      </c>
      <c r="V351" s="391" t="s">
        <v>848</v>
      </c>
      <c r="W351" s="391" t="s">
        <v>848</v>
      </c>
      <c r="X351" s="391" t="s">
        <v>848</v>
      </c>
      <c r="Y351" s="392" t="s">
        <v>848</v>
      </c>
      <c r="Z351" s="391" t="s">
        <v>848</v>
      </c>
      <c r="AA351" s="391" t="s">
        <v>848</v>
      </c>
      <c r="AB351" s="391" t="s">
        <v>848</v>
      </c>
      <c r="AC351" s="391" t="s">
        <v>848</v>
      </c>
      <c r="AD351" s="391" t="s">
        <v>848</v>
      </c>
      <c r="AE351" s="391" t="s">
        <v>848</v>
      </c>
      <c r="AF351" s="38" t="s">
        <v>848</v>
      </c>
      <c r="AG351" s="391" t="s">
        <v>848</v>
      </c>
      <c r="AH351" s="391"/>
      <c r="AI351" s="391" t="s">
        <v>848</v>
      </c>
      <c r="AJ351" s="391" t="s">
        <v>848</v>
      </c>
      <c r="AK351" s="391" t="s">
        <v>848</v>
      </c>
      <c r="AL351" s="391" t="s">
        <v>848</v>
      </c>
      <c r="AM351" s="391" t="s">
        <v>848</v>
      </c>
      <c r="AN351" s="391" t="s">
        <v>848</v>
      </c>
      <c r="AO351" s="391"/>
      <c r="AP351" s="319"/>
      <c r="AQ351" s="319"/>
      <c r="AR351" s="319"/>
    </row>
    <row r="352" spans="1:44" ht="15.75" customHeight="1">
      <c r="A352" s="319" t="s">
        <v>848</v>
      </c>
      <c r="B352" s="319" t="s">
        <v>848</v>
      </c>
      <c r="C352" s="319" t="s">
        <v>848</v>
      </c>
      <c r="D352" s="38" t="s">
        <v>848</v>
      </c>
      <c r="E352" s="391" t="s">
        <v>848</v>
      </c>
      <c r="F352" s="391" t="s">
        <v>848</v>
      </c>
      <c r="G352" s="391" t="s">
        <v>848</v>
      </c>
      <c r="H352" s="391" t="s">
        <v>848</v>
      </c>
      <c r="I352" s="391" t="s">
        <v>848</v>
      </c>
      <c r="J352" s="391" t="s">
        <v>848</v>
      </c>
      <c r="K352" s="38" t="s">
        <v>848</v>
      </c>
      <c r="L352" s="391" t="s">
        <v>848</v>
      </c>
      <c r="M352" s="391" t="s">
        <v>848</v>
      </c>
      <c r="N352" s="391" t="s">
        <v>848</v>
      </c>
      <c r="O352" s="391" t="s">
        <v>848</v>
      </c>
      <c r="P352" s="391" t="s">
        <v>848</v>
      </c>
      <c r="Q352" s="391" t="s">
        <v>848</v>
      </c>
      <c r="R352" s="38" t="s">
        <v>848</v>
      </c>
      <c r="S352" s="391" t="s">
        <v>848</v>
      </c>
      <c r="T352" s="391" t="s">
        <v>848</v>
      </c>
      <c r="U352" s="391" t="s">
        <v>848</v>
      </c>
      <c r="V352" s="391" t="s">
        <v>848</v>
      </c>
      <c r="W352" s="391" t="s">
        <v>848</v>
      </c>
      <c r="X352" s="391" t="s">
        <v>848</v>
      </c>
      <c r="Y352" s="392" t="s">
        <v>848</v>
      </c>
      <c r="Z352" s="391" t="s">
        <v>848</v>
      </c>
      <c r="AA352" s="391" t="s">
        <v>848</v>
      </c>
      <c r="AB352" s="391" t="s">
        <v>848</v>
      </c>
      <c r="AC352" s="391" t="s">
        <v>848</v>
      </c>
      <c r="AD352" s="391" t="s">
        <v>848</v>
      </c>
      <c r="AE352" s="391" t="s">
        <v>848</v>
      </c>
      <c r="AF352" s="38" t="s">
        <v>848</v>
      </c>
      <c r="AG352" s="391" t="s">
        <v>848</v>
      </c>
      <c r="AH352" s="391"/>
      <c r="AI352" s="391" t="s">
        <v>848</v>
      </c>
      <c r="AJ352" s="391" t="s">
        <v>848</v>
      </c>
      <c r="AK352" s="391" t="s">
        <v>848</v>
      </c>
      <c r="AL352" s="391" t="s">
        <v>848</v>
      </c>
      <c r="AM352" s="391" t="s">
        <v>848</v>
      </c>
      <c r="AN352" s="391" t="s">
        <v>848</v>
      </c>
      <c r="AO352" s="391"/>
      <c r="AP352" s="319"/>
      <c r="AQ352" s="319"/>
      <c r="AR352" s="319"/>
    </row>
    <row r="353" spans="1:44" ht="15.75" customHeight="1">
      <c r="A353" s="319" t="s">
        <v>848</v>
      </c>
      <c r="B353" s="319" t="s">
        <v>848</v>
      </c>
      <c r="C353" s="319" t="s">
        <v>848</v>
      </c>
      <c r="D353" s="38" t="s">
        <v>848</v>
      </c>
      <c r="E353" s="391" t="s">
        <v>848</v>
      </c>
      <c r="F353" s="391" t="s">
        <v>848</v>
      </c>
      <c r="G353" s="391" t="s">
        <v>848</v>
      </c>
      <c r="H353" s="391" t="s">
        <v>848</v>
      </c>
      <c r="I353" s="391" t="s">
        <v>848</v>
      </c>
      <c r="J353" s="391" t="s">
        <v>848</v>
      </c>
      <c r="K353" s="38" t="s">
        <v>848</v>
      </c>
      <c r="L353" s="391" t="s">
        <v>848</v>
      </c>
      <c r="M353" s="391" t="s">
        <v>848</v>
      </c>
      <c r="N353" s="391" t="s">
        <v>848</v>
      </c>
      <c r="O353" s="391" t="s">
        <v>848</v>
      </c>
      <c r="P353" s="391" t="s">
        <v>848</v>
      </c>
      <c r="Q353" s="391" t="s">
        <v>848</v>
      </c>
      <c r="R353" s="38" t="s">
        <v>848</v>
      </c>
      <c r="S353" s="391" t="s">
        <v>848</v>
      </c>
      <c r="T353" s="391" t="s">
        <v>848</v>
      </c>
      <c r="U353" s="391" t="s">
        <v>848</v>
      </c>
      <c r="V353" s="391" t="s">
        <v>848</v>
      </c>
      <c r="W353" s="391" t="s">
        <v>848</v>
      </c>
      <c r="X353" s="391" t="s">
        <v>848</v>
      </c>
      <c r="Y353" s="392" t="s">
        <v>848</v>
      </c>
      <c r="Z353" s="391" t="s">
        <v>848</v>
      </c>
      <c r="AA353" s="391" t="s">
        <v>848</v>
      </c>
      <c r="AB353" s="391" t="s">
        <v>848</v>
      </c>
      <c r="AC353" s="391" t="s">
        <v>848</v>
      </c>
      <c r="AD353" s="391" t="s">
        <v>848</v>
      </c>
      <c r="AE353" s="391" t="s">
        <v>848</v>
      </c>
      <c r="AF353" s="38" t="s">
        <v>848</v>
      </c>
      <c r="AG353" s="391" t="s">
        <v>848</v>
      </c>
      <c r="AH353" s="391"/>
      <c r="AI353" s="391" t="s">
        <v>848</v>
      </c>
      <c r="AJ353" s="391" t="s">
        <v>848</v>
      </c>
      <c r="AK353" s="391" t="s">
        <v>848</v>
      </c>
      <c r="AL353" s="391" t="s">
        <v>848</v>
      </c>
      <c r="AM353" s="391" t="s">
        <v>848</v>
      </c>
      <c r="AN353" s="391" t="s">
        <v>848</v>
      </c>
      <c r="AO353" s="391"/>
      <c r="AP353" s="319"/>
      <c r="AQ353" s="319"/>
      <c r="AR353" s="319"/>
    </row>
    <row r="354" spans="1:44" ht="15.75" customHeight="1">
      <c r="A354" s="319" t="s">
        <v>848</v>
      </c>
      <c r="B354" s="319" t="s">
        <v>848</v>
      </c>
      <c r="C354" s="319" t="s">
        <v>848</v>
      </c>
      <c r="D354" s="38" t="s">
        <v>848</v>
      </c>
      <c r="E354" s="391" t="s">
        <v>848</v>
      </c>
      <c r="F354" s="391" t="s">
        <v>848</v>
      </c>
      <c r="G354" s="391" t="s">
        <v>848</v>
      </c>
      <c r="H354" s="391" t="s">
        <v>848</v>
      </c>
      <c r="I354" s="391" t="s">
        <v>848</v>
      </c>
      <c r="J354" s="391" t="s">
        <v>848</v>
      </c>
      <c r="K354" s="38" t="s">
        <v>848</v>
      </c>
      <c r="L354" s="391" t="s">
        <v>848</v>
      </c>
      <c r="M354" s="391" t="s">
        <v>848</v>
      </c>
      <c r="N354" s="391" t="s">
        <v>848</v>
      </c>
      <c r="O354" s="391" t="s">
        <v>848</v>
      </c>
      <c r="P354" s="391" t="s">
        <v>848</v>
      </c>
      <c r="Q354" s="391" t="s">
        <v>848</v>
      </c>
      <c r="R354" s="38" t="s">
        <v>848</v>
      </c>
      <c r="S354" s="391" t="s">
        <v>848</v>
      </c>
      <c r="T354" s="391" t="s">
        <v>848</v>
      </c>
      <c r="U354" s="391" t="s">
        <v>848</v>
      </c>
      <c r="V354" s="391" t="s">
        <v>848</v>
      </c>
      <c r="W354" s="391" t="s">
        <v>848</v>
      </c>
      <c r="X354" s="391" t="s">
        <v>848</v>
      </c>
      <c r="Y354" s="392" t="s">
        <v>848</v>
      </c>
      <c r="Z354" s="391" t="s">
        <v>848</v>
      </c>
      <c r="AA354" s="391" t="s">
        <v>848</v>
      </c>
      <c r="AB354" s="391" t="s">
        <v>848</v>
      </c>
      <c r="AC354" s="391" t="s">
        <v>848</v>
      </c>
      <c r="AD354" s="391" t="s">
        <v>848</v>
      </c>
      <c r="AE354" s="391" t="s">
        <v>848</v>
      </c>
      <c r="AF354" s="38" t="s">
        <v>848</v>
      </c>
      <c r="AG354" s="391" t="s">
        <v>848</v>
      </c>
      <c r="AH354" s="391"/>
      <c r="AI354" s="391" t="s">
        <v>848</v>
      </c>
      <c r="AJ354" s="391" t="s">
        <v>848</v>
      </c>
      <c r="AK354" s="391" t="s">
        <v>848</v>
      </c>
      <c r="AL354" s="391" t="s">
        <v>848</v>
      </c>
      <c r="AM354" s="391" t="s">
        <v>848</v>
      </c>
      <c r="AN354" s="391" t="s">
        <v>848</v>
      </c>
      <c r="AO354" s="391"/>
      <c r="AP354" s="319"/>
      <c r="AQ354" s="319"/>
      <c r="AR354" s="319"/>
    </row>
    <row r="355" spans="1:44" ht="15.75" customHeight="1">
      <c r="A355" s="319" t="s">
        <v>848</v>
      </c>
      <c r="B355" s="319" t="s">
        <v>848</v>
      </c>
      <c r="C355" s="319" t="s">
        <v>848</v>
      </c>
      <c r="D355" s="38" t="s">
        <v>848</v>
      </c>
      <c r="E355" s="391" t="s">
        <v>848</v>
      </c>
      <c r="F355" s="391" t="s">
        <v>848</v>
      </c>
      <c r="G355" s="391" t="s">
        <v>848</v>
      </c>
      <c r="H355" s="391" t="s">
        <v>848</v>
      </c>
      <c r="I355" s="391" t="s">
        <v>848</v>
      </c>
      <c r="J355" s="391" t="s">
        <v>848</v>
      </c>
      <c r="K355" s="38" t="s">
        <v>848</v>
      </c>
      <c r="L355" s="391" t="s">
        <v>848</v>
      </c>
      <c r="M355" s="391" t="s">
        <v>848</v>
      </c>
      <c r="N355" s="391" t="s">
        <v>848</v>
      </c>
      <c r="O355" s="391" t="s">
        <v>848</v>
      </c>
      <c r="P355" s="391" t="s">
        <v>848</v>
      </c>
      <c r="Q355" s="391" t="s">
        <v>848</v>
      </c>
      <c r="R355" s="38" t="s">
        <v>848</v>
      </c>
      <c r="S355" s="391" t="s">
        <v>848</v>
      </c>
      <c r="T355" s="391" t="s">
        <v>848</v>
      </c>
      <c r="U355" s="391" t="s">
        <v>848</v>
      </c>
      <c r="V355" s="391" t="s">
        <v>848</v>
      </c>
      <c r="W355" s="391" t="s">
        <v>848</v>
      </c>
      <c r="X355" s="391" t="s">
        <v>848</v>
      </c>
      <c r="Y355" s="392" t="s">
        <v>848</v>
      </c>
      <c r="Z355" s="391" t="s">
        <v>848</v>
      </c>
      <c r="AA355" s="391" t="s">
        <v>848</v>
      </c>
      <c r="AB355" s="391" t="s">
        <v>848</v>
      </c>
      <c r="AC355" s="391" t="s">
        <v>848</v>
      </c>
      <c r="AD355" s="391" t="s">
        <v>848</v>
      </c>
      <c r="AE355" s="391" t="s">
        <v>848</v>
      </c>
      <c r="AF355" s="38" t="s">
        <v>848</v>
      </c>
      <c r="AG355" s="391" t="s">
        <v>848</v>
      </c>
      <c r="AH355" s="391"/>
      <c r="AI355" s="391" t="s">
        <v>848</v>
      </c>
      <c r="AJ355" s="391" t="s">
        <v>848</v>
      </c>
      <c r="AK355" s="391" t="s">
        <v>848</v>
      </c>
      <c r="AL355" s="391" t="s">
        <v>848</v>
      </c>
      <c r="AM355" s="391" t="s">
        <v>848</v>
      </c>
      <c r="AN355" s="391" t="s">
        <v>848</v>
      </c>
      <c r="AO355" s="391"/>
      <c r="AP355" s="319"/>
      <c r="AQ355" s="319"/>
      <c r="AR355" s="319"/>
    </row>
    <row r="356" spans="1:44" ht="15.75" customHeight="1">
      <c r="A356" s="319" t="s">
        <v>848</v>
      </c>
      <c r="B356" s="319" t="s">
        <v>848</v>
      </c>
      <c r="C356" s="319" t="s">
        <v>848</v>
      </c>
      <c r="D356" s="38" t="s">
        <v>848</v>
      </c>
      <c r="E356" s="391" t="s">
        <v>848</v>
      </c>
      <c r="F356" s="391" t="s">
        <v>848</v>
      </c>
      <c r="G356" s="391" t="s">
        <v>848</v>
      </c>
      <c r="H356" s="391" t="s">
        <v>848</v>
      </c>
      <c r="I356" s="391" t="s">
        <v>848</v>
      </c>
      <c r="J356" s="391" t="s">
        <v>848</v>
      </c>
      <c r="K356" s="38" t="s">
        <v>848</v>
      </c>
      <c r="L356" s="391" t="s">
        <v>848</v>
      </c>
      <c r="M356" s="391" t="s">
        <v>848</v>
      </c>
      <c r="N356" s="391" t="s">
        <v>848</v>
      </c>
      <c r="O356" s="391" t="s">
        <v>848</v>
      </c>
      <c r="P356" s="391" t="s">
        <v>848</v>
      </c>
      <c r="Q356" s="391" t="s">
        <v>848</v>
      </c>
      <c r="R356" s="38" t="s">
        <v>848</v>
      </c>
      <c r="S356" s="391" t="s">
        <v>848</v>
      </c>
      <c r="T356" s="391" t="s">
        <v>848</v>
      </c>
      <c r="U356" s="391" t="s">
        <v>848</v>
      </c>
      <c r="V356" s="391" t="s">
        <v>848</v>
      </c>
      <c r="W356" s="391" t="s">
        <v>848</v>
      </c>
      <c r="X356" s="391" t="s">
        <v>848</v>
      </c>
      <c r="Y356" s="392" t="s">
        <v>848</v>
      </c>
      <c r="Z356" s="391" t="s">
        <v>848</v>
      </c>
      <c r="AA356" s="391" t="s">
        <v>848</v>
      </c>
      <c r="AB356" s="391" t="s">
        <v>848</v>
      </c>
      <c r="AC356" s="391" t="s">
        <v>848</v>
      </c>
      <c r="AD356" s="391" t="s">
        <v>848</v>
      </c>
      <c r="AE356" s="391" t="s">
        <v>848</v>
      </c>
      <c r="AF356" s="38" t="s">
        <v>848</v>
      </c>
      <c r="AG356" s="391" t="s">
        <v>848</v>
      </c>
      <c r="AH356" s="391"/>
      <c r="AI356" s="391" t="s">
        <v>848</v>
      </c>
      <c r="AJ356" s="391" t="s">
        <v>848</v>
      </c>
      <c r="AK356" s="391" t="s">
        <v>848</v>
      </c>
      <c r="AL356" s="391" t="s">
        <v>848</v>
      </c>
      <c r="AM356" s="391" t="s">
        <v>848</v>
      </c>
      <c r="AN356" s="391" t="s">
        <v>848</v>
      </c>
      <c r="AO356" s="391"/>
      <c r="AP356" s="319"/>
      <c r="AQ356" s="319"/>
      <c r="AR356" s="319"/>
    </row>
    <row r="357" spans="1:44" ht="15.75" customHeight="1">
      <c r="A357" s="319" t="s">
        <v>848</v>
      </c>
      <c r="B357" s="319" t="s">
        <v>848</v>
      </c>
      <c r="C357" s="319" t="s">
        <v>848</v>
      </c>
      <c r="D357" s="38" t="s">
        <v>848</v>
      </c>
      <c r="E357" s="391" t="s">
        <v>848</v>
      </c>
      <c r="F357" s="391" t="s">
        <v>848</v>
      </c>
      <c r="G357" s="391" t="s">
        <v>848</v>
      </c>
      <c r="H357" s="391" t="s">
        <v>848</v>
      </c>
      <c r="I357" s="391" t="s">
        <v>848</v>
      </c>
      <c r="J357" s="391" t="s">
        <v>848</v>
      </c>
      <c r="K357" s="38" t="s">
        <v>848</v>
      </c>
      <c r="L357" s="391" t="s">
        <v>848</v>
      </c>
      <c r="M357" s="391" t="s">
        <v>848</v>
      </c>
      <c r="N357" s="391" t="s">
        <v>848</v>
      </c>
      <c r="O357" s="391" t="s">
        <v>848</v>
      </c>
      <c r="P357" s="391" t="s">
        <v>848</v>
      </c>
      <c r="Q357" s="391" t="s">
        <v>848</v>
      </c>
      <c r="R357" s="38" t="s">
        <v>848</v>
      </c>
      <c r="S357" s="391" t="s">
        <v>848</v>
      </c>
      <c r="T357" s="391" t="s">
        <v>848</v>
      </c>
      <c r="U357" s="391" t="s">
        <v>848</v>
      </c>
      <c r="V357" s="391" t="s">
        <v>848</v>
      </c>
      <c r="W357" s="391" t="s">
        <v>848</v>
      </c>
      <c r="X357" s="391" t="s">
        <v>848</v>
      </c>
      <c r="Y357" s="392" t="s">
        <v>848</v>
      </c>
      <c r="Z357" s="391" t="s">
        <v>848</v>
      </c>
      <c r="AA357" s="391" t="s">
        <v>848</v>
      </c>
      <c r="AB357" s="391" t="s">
        <v>848</v>
      </c>
      <c r="AC357" s="391" t="s">
        <v>848</v>
      </c>
      <c r="AD357" s="391" t="s">
        <v>848</v>
      </c>
      <c r="AE357" s="391" t="s">
        <v>848</v>
      </c>
      <c r="AF357" s="38" t="s">
        <v>848</v>
      </c>
      <c r="AG357" s="391" t="s">
        <v>848</v>
      </c>
      <c r="AH357" s="391"/>
      <c r="AI357" s="391" t="s">
        <v>848</v>
      </c>
      <c r="AJ357" s="391" t="s">
        <v>848</v>
      </c>
      <c r="AK357" s="391" t="s">
        <v>848</v>
      </c>
      <c r="AL357" s="391" t="s">
        <v>848</v>
      </c>
      <c r="AM357" s="391" t="s">
        <v>848</v>
      </c>
      <c r="AN357" s="391" t="s">
        <v>848</v>
      </c>
      <c r="AO357" s="391"/>
      <c r="AP357" s="319"/>
      <c r="AQ357" s="319"/>
      <c r="AR357" s="319"/>
    </row>
    <row r="358" spans="1:44" ht="15.75" customHeight="1">
      <c r="A358" s="319" t="s">
        <v>848</v>
      </c>
      <c r="B358" s="319" t="s">
        <v>848</v>
      </c>
      <c r="C358" s="319" t="s">
        <v>848</v>
      </c>
      <c r="D358" s="38" t="s">
        <v>848</v>
      </c>
      <c r="E358" s="391" t="s">
        <v>848</v>
      </c>
      <c r="F358" s="391" t="s">
        <v>848</v>
      </c>
      <c r="G358" s="391" t="s">
        <v>848</v>
      </c>
      <c r="H358" s="391" t="s">
        <v>848</v>
      </c>
      <c r="I358" s="391" t="s">
        <v>848</v>
      </c>
      <c r="J358" s="391" t="s">
        <v>848</v>
      </c>
      <c r="K358" s="38" t="s">
        <v>848</v>
      </c>
      <c r="L358" s="391" t="s">
        <v>848</v>
      </c>
      <c r="M358" s="391" t="s">
        <v>848</v>
      </c>
      <c r="N358" s="391" t="s">
        <v>848</v>
      </c>
      <c r="O358" s="391" t="s">
        <v>848</v>
      </c>
      <c r="P358" s="391" t="s">
        <v>848</v>
      </c>
      <c r="Q358" s="391" t="s">
        <v>848</v>
      </c>
      <c r="R358" s="38" t="s">
        <v>848</v>
      </c>
      <c r="S358" s="391" t="s">
        <v>848</v>
      </c>
      <c r="T358" s="391" t="s">
        <v>848</v>
      </c>
      <c r="U358" s="391" t="s">
        <v>848</v>
      </c>
      <c r="V358" s="391" t="s">
        <v>848</v>
      </c>
      <c r="W358" s="391" t="s">
        <v>848</v>
      </c>
      <c r="X358" s="391" t="s">
        <v>848</v>
      </c>
      <c r="Y358" s="392" t="s">
        <v>848</v>
      </c>
      <c r="Z358" s="391" t="s">
        <v>848</v>
      </c>
      <c r="AA358" s="391" t="s">
        <v>848</v>
      </c>
      <c r="AB358" s="391" t="s">
        <v>848</v>
      </c>
      <c r="AC358" s="391" t="s">
        <v>848</v>
      </c>
      <c r="AD358" s="391" t="s">
        <v>848</v>
      </c>
      <c r="AE358" s="391" t="s">
        <v>848</v>
      </c>
      <c r="AF358" s="38" t="s">
        <v>848</v>
      </c>
      <c r="AG358" s="391" t="s">
        <v>848</v>
      </c>
      <c r="AH358" s="391"/>
      <c r="AI358" s="391" t="s">
        <v>848</v>
      </c>
      <c r="AJ358" s="391" t="s">
        <v>848</v>
      </c>
      <c r="AK358" s="391" t="s">
        <v>848</v>
      </c>
      <c r="AL358" s="391" t="s">
        <v>848</v>
      </c>
      <c r="AM358" s="391" t="s">
        <v>848</v>
      </c>
      <c r="AN358" s="391" t="s">
        <v>848</v>
      </c>
      <c r="AO358" s="391"/>
      <c r="AP358" s="319"/>
      <c r="AQ358" s="319"/>
      <c r="AR358" s="319"/>
    </row>
    <row r="359" spans="1:44" ht="15.75" customHeight="1">
      <c r="A359" s="319" t="s">
        <v>848</v>
      </c>
      <c r="B359" s="319" t="s">
        <v>848</v>
      </c>
      <c r="C359" s="319" t="s">
        <v>848</v>
      </c>
      <c r="D359" s="38" t="s">
        <v>848</v>
      </c>
      <c r="E359" s="391" t="s">
        <v>848</v>
      </c>
      <c r="F359" s="391" t="s">
        <v>848</v>
      </c>
      <c r="G359" s="391" t="s">
        <v>848</v>
      </c>
      <c r="H359" s="391" t="s">
        <v>848</v>
      </c>
      <c r="I359" s="391" t="s">
        <v>848</v>
      </c>
      <c r="J359" s="391" t="s">
        <v>848</v>
      </c>
      <c r="K359" s="38" t="s">
        <v>848</v>
      </c>
      <c r="L359" s="391" t="s">
        <v>848</v>
      </c>
      <c r="M359" s="391" t="s">
        <v>848</v>
      </c>
      <c r="N359" s="391" t="s">
        <v>848</v>
      </c>
      <c r="O359" s="391" t="s">
        <v>848</v>
      </c>
      <c r="P359" s="391" t="s">
        <v>848</v>
      </c>
      <c r="Q359" s="391" t="s">
        <v>848</v>
      </c>
      <c r="R359" s="38" t="s">
        <v>848</v>
      </c>
      <c r="S359" s="391" t="s">
        <v>848</v>
      </c>
      <c r="T359" s="391" t="s">
        <v>848</v>
      </c>
      <c r="U359" s="391" t="s">
        <v>848</v>
      </c>
      <c r="V359" s="391" t="s">
        <v>848</v>
      </c>
      <c r="W359" s="391" t="s">
        <v>848</v>
      </c>
      <c r="X359" s="391" t="s">
        <v>848</v>
      </c>
      <c r="Y359" s="392" t="s">
        <v>848</v>
      </c>
      <c r="Z359" s="391" t="s">
        <v>848</v>
      </c>
      <c r="AA359" s="391" t="s">
        <v>848</v>
      </c>
      <c r="AB359" s="391" t="s">
        <v>848</v>
      </c>
      <c r="AC359" s="391" t="s">
        <v>848</v>
      </c>
      <c r="AD359" s="391" t="s">
        <v>848</v>
      </c>
      <c r="AE359" s="391" t="s">
        <v>848</v>
      </c>
      <c r="AF359" s="38" t="s">
        <v>848</v>
      </c>
      <c r="AG359" s="391" t="s">
        <v>848</v>
      </c>
      <c r="AH359" s="391"/>
      <c r="AI359" s="391" t="s">
        <v>848</v>
      </c>
      <c r="AJ359" s="391" t="s">
        <v>848</v>
      </c>
      <c r="AK359" s="391" t="s">
        <v>848</v>
      </c>
      <c r="AL359" s="391" t="s">
        <v>848</v>
      </c>
      <c r="AM359" s="391" t="s">
        <v>848</v>
      </c>
      <c r="AN359" s="391" t="s">
        <v>848</v>
      </c>
      <c r="AO359" s="391"/>
      <c r="AP359" s="319"/>
      <c r="AQ359" s="319"/>
      <c r="AR359" s="319"/>
    </row>
    <row r="360" spans="1:44" ht="15.75" customHeight="1">
      <c r="A360" s="319" t="s">
        <v>848</v>
      </c>
      <c r="B360" s="319" t="s">
        <v>848</v>
      </c>
      <c r="C360" s="319" t="s">
        <v>848</v>
      </c>
      <c r="D360" s="38" t="s">
        <v>848</v>
      </c>
      <c r="E360" s="391" t="s">
        <v>848</v>
      </c>
      <c r="F360" s="391" t="s">
        <v>848</v>
      </c>
      <c r="G360" s="391" t="s">
        <v>848</v>
      </c>
      <c r="H360" s="391" t="s">
        <v>848</v>
      </c>
      <c r="I360" s="391" t="s">
        <v>848</v>
      </c>
      <c r="J360" s="391" t="s">
        <v>848</v>
      </c>
      <c r="K360" s="38" t="s">
        <v>848</v>
      </c>
      <c r="L360" s="391" t="s">
        <v>848</v>
      </c>
      <c r="M360" s="391" t="s">
        <v>848</v>
      </c>
      <c r="N360" s="391" t="s">
        <v>848</v>
      </c>
      <c r="O360" s="391" t="s">
        <v>848</v>
      </c>
      <c r="P360" s="391" t="s">
        <v>848</v>
      </c>
      <c r="Q360" s="391" t="s">
        <v>848</v>
      </c>
      <c r="R360" s="38" t="s">
        <v>848</v>
      </c>
      <c r="S360" s="391" t="s">
        <v>848</v>
      </c>
      <c r="T360" s="391" t="s">
        <v>848</v>
      </c>
      <c r="U360" s="391" t="s">
        <v>848</v>
      </c>
      <c r="V360" s="391" t="s">
        <v>848</v>
      </c>
      <c r="W360" s="391" t="s">
        <v>848</v>
      </c>
      <c r="X360" s="391" t="s">
        <v>848</v>
      </c>
      <c r="Y360" s="392" t="s">
        <v>848</v>
      </c>
      <c r="Z360" s="391" t="s">
        <v>848</v>
      </c>
      <c r="AA360" s="391" t="s">
        <v>848</v>
      </c>
      <c r="AB360" s="391" t="s">
        <v>848</v>
      </c>
      <c r="AC360" s="391" t="s">
        <v>848</v>
      </c>
      <c r="AD360" s="391" t="s">
        <v>848</v>
      </c>
      <c r="AE360" s="391" t="s">
        <v>848</v>
      </c>
      <c r="AF360" s="38" t="s">
        <v>848</v>
      </c>
      <c r="AG360" s="391" t="s">
        <v>848</v>
      </c>
      <c r="AH360" s="391"/>
      <c r="AI360" s="391" t="s">
        <v>848</v>
      </c>
      <c r="AJ360" s="391" t="s">
        <v>848</v>
      </c>
      <c r="AK360" s="391" t="s">
        <v>848</v>
      </c>
      <c r="AL360" s="391" t="s">
        <v>848</v>
      </c>
      <c r="AM360" s="391" t="s">
        <v>848</v>
      </c>
      <c r="AN360" s="391" t="s">
        <v>848</v>
      </c>
      <c r="AO360" s="391"/>
      <c r="AP360" s="319"/>
      <c r="AQ360" s="319"/>
      <c r="AR360" s="319"/>
    </row>
    <row r="361" spans="1:44" ht="15.75" customHeight="1">
      <c r="A361" s="319" t="s">
        <v>848</v>
      </c>
      <c r="B361" s="319" t="s">
        <v>848</v>
      </c>
      <c r="C361" s="319" t="s">
        <v>848</v>
      </c>
      <c r="D361" s="38" t="s">
        <v>848</v>
      </c>
      <c r="E361" s="391" t="s">
        <v>848</v>
      </c>
      <c r="F361" s="391" t="s">
        <v>848</v>
      </c>
      <c r="G361" s="391" t="s">
        <v>848</v>
      </c>
      <c r="H361" s="391" t="s">
        <v>848</v>
      </c>
      <c r="I361" s="391" t="s">
        <v>848</v>
      </c>
      <c r="J361" s="391" t="s">
        <v>848</v>
      </c>
      <c r="K361" s="38" t="s">
        <v>848</v>
      </c>
      <c r="L361" s="391" t="s">
        <v>848</v>
      </c>
      <c r="M361" s="391" t="s">
        <v>848</v>
      </c>
      <c r="N361" s="391" t="s">
        <v>848</v>
      </c>
      <c r="O361" s="391" t="s">
        <v>848</v>
      </c>
      <c r="P361" s="391" t="s">
        <v>848</v>
      </c>
      <c r="Q361" s="391" t="s">
        <v>848</v>
      </c>
      <c r="R361" s="38" t="s">
        <v>848</v>
      </c>
      <c r="S361" s="391" t="s">
        <v>848</v>
      </c>
      <c r="T361" s="391" t="s">
        <v>848</v>
      </c>
      <c r="U361" s="391" t="s">
        <v>848</v>
      </c>
      <c r="V361" s="391" t="s">
        <v>848</v>
      </c>
      <c r="W361" s="391" t="s">
        <v>848</v>
      </c>
      <c r="X361" s="391" t="s">
        <v>848</v>
      </c>
      <c r="Y361" s="392" t="s">
        <v>848</v>
      </c>
      <c r="Z361" s="391" t="s">
        <v>848</v>
      </c>
      <c r="AA361" s="391" t="s">
        <v>848</v>
      </c>
      <c r="AB361" s="391" t="s">
        <v>848</v>
      </c>
      <c r="AC361" s="391" t="s">
        <v>848</v>
      </c>
      <c r="AD361" s="391" t="s">
        <v>848</v>
      </c>
      <c r="AE361" s="391" t="s">
        <v>848</v>
      </c>
      <c r="AF361" s="38" t="s">
        <v>848</v>
      </c>
      <c r="AG361" s="391" t="s">
        <v>848</v>
      </c>
      <c r="AH361" s="391"/>
      <c r="AI361" s="391" t="s">
        <v>848</v>
      </c>
      <c r="AJ361" s="391" t="s">
        <v>848</v>
      </c>
      <c r="AK361" s="391" t="s">
        <v>848</v>
      </c>
      <c r="AL361" s="391" t="s">
        <v>848</v>
      </c>
      <c r="AM361" s="391" t="s">
        <v>848</v>
      </c>
      <c r="AN361" s="391" t="s">
        <v>848</v>
      </c>
      <c r="AO361" s="391"/>
      <c r="AP361" s="319"/>
      <c r="AQ361" s="319"/>
      <c r="AR361" s="319"/>
    </row>
    <row r="362" spans="1:44" ht="15.75" customHeight="1">
      <c r="A362" s="319" t="s">
        <v>848</v>
      </c>
      <c r="B362" s="319" t="s">
        <v>848</v>
      </c>
      <c r="C362" s="319" t="s">
        <v>848</v>
      </c>
      <c r="D362" s="38" t="s">
        <v>848</v>
      </c>
      <c r="E362" s="391" t="s">
        <v>848</v>
      </c>
      <c r="F362" s="391" t="s">
        <v>848</v>
      </c>
      <c r="G362" s="391" t="s">
        <v>848</v>
      </c>
      <c r="H362" s="391" t="s">
        <v>848</v>
      </c>
      <c r="I362" s="391" t="s">
        <v>848</v>
      </c>
      <c r="J362" s="391" t="s">
        <v>848</v>
      </c>
      <c r="K362" s="38" t="s">
        <v>848</v>
      </c>
      <c r="L362" s="391" t="s">
        <v>848</v>
      </c>
      <c r="M362" s="391" t="s">
        <v>848</v>
      </c>
      <c r="N362" s="391" t="s">
        <v>848</v>
      </c>
      <c r="O362" s="391" t="s">
        <v>848</v>
      </c>
      <c r="P362" s="391" t="s">
        <v>848</v>
      </c>
      <c r="Q362" s="391" t="s">
        <v>848</v>
      </c>
      <c r="R362" s="38" t="s">
        <v>848</v>
      </c>
      <c r="S362" s="391" t="s">
        <v>848</v>
      </c>
      <c r="T362" s="391" t="s">
        <v>848</v>
      </c>
      <c r="U362" s="391" t="s">
        <v>848</v>
      </c>
      <c r="V362" s="391" t="s">
        <v>848</v>
      </c>
      <c r="W362" s="391" t="s">
        <v>848</v>
      </c>
      <c r="X362" s="391" t="s">
        <v>848</v>
      </c>
      <c r="Y362" s="392" t="s">
        <v>848</v>
      </c>
      <c r="Z362" s="391" t="s">
        <v>848</v>
      </c>
      <c r="AA362" s="391" t="s">
        <v>848</v>
      </c>
      <c r="AB362" s="391" t="s">
        <v>848</v>
      </c>
      <c r="AC362" s="391" t="s">
        <v>848</v>
      </c>
      <c r="AD362" s="391" t="s">
        <v>848</v>
      </c>
      <c r="AE362" s="391" t="s">
        <v>848</v>
      </c>
      <c r="AF362" s="38" t="s">
        <v>848</v>
      </c>
      <c r="AG362" s="391" t="s">
        <v>848</v>
      </c>
      <c r="AH362" s="391"/>
      <c r="AI362" s="391" t="s">
        <v>848</v>
      </c>
      <c r="AJ362" s="391" t="s">
        <v>848</v>
      </c>
      <c r="AK362" s="391" t="s">
        <v>848</v>
      </c>
      <c r="AL362" s="391" t="s">
        <v>848</v>
      </c>
      <c r="AM362" s="391" t="s">
        <v>848</v>
      </c>
      <c r="AN362" s="391" t="s">
        <v>848</v>
      </c>
      <c r="AO362" s="391"/>
      <c r="AP362" s="319"/>
      <c r="AQ362" s="319"/>
      <c r="AR362" s="319"/>
    </row>
    <row r="363" spans="1:44" ht="15.75" customHeight="1">
      <c r="A363" s="319" t="s">
        <v>848</v>
      </c>
      <c r="B363" s="319" t="s">
        <v>848</v>
      </c>
      <c r="C363" s="319" t="s">
        <v>848</v>
      </c>
      <c r="D363" s="38" t="s">
        <v>848</v>
      </c>
      <c r="E363" s="391" t="s">
        <v>848</v>
      </c>
      <c r="F363" s="391" t="s">
        <v>848</v>
      </c>
      <c r="G363" s="391" t="s">
        <v>848</v>
      </c>
      <c r="H363" s="391" t="s">
        <v>848</v>
      </c>
      <c r="I363" s="391" t="s">
        <v>848</v>
      </c>
      <c r="J363" s="391" t="s">
        <v>848</v>
      </c>
      <c r="K363" s="38" t="s">
        <v>848</v>
      </c>
      <c r="L363" s="391" t="s">
        <v>848</v>
      </c>
      <c r="M363" s="391" t="s">
        <v>848</v>
      </c>
      <c r="N363" s="391" t="s">
        <v>848</v>
      </c>
      <c r="O363" s="391" t="s">
        <v>848</v>
      </c>
      <c r="P363" s="391" t="s">
        <v>848</v>
      </c>
      <c r="Q363" s="391" t="s">
        <v>848</v>
      </c>
      <c r="R363" s="38" t="s">
        <v>848</v>
      </c>
      <c r="S363" s="391" t="s">
        <v>848</v>
      </c>
      <c r="T363" s="391" t="s">
        <v>848</v>
      </c>
      <c r="U363" s="391" t="s">
        <v>848</v>
      </c>
      <c r="V363" s="391" t="s">
        <v>848</v>
      </c>
      <c r="W363" s="391" t="s">
        <v>848</v>
      </c>
      <c r="X363" s="391" t="s">
        <v>848</v>
      </c>
      <c r="Y363" s="392" t="s">
        <v>848</v>
      </c>
      <c r="Z363" s="391" t="s">
        <v>848</v>
      </c>
      <c r="AA363" s="391" t="s">
        <v>848</v>
      </c>
      <c r="AB363" s="391" t="s">
        <v>848</v>
      </c>
      <c r="AC363" s="391" t="s">
        <v>848</v>
      </c>
      <c r="AD363" s="391" t="s">
        <v>848</v>
      </c>
      <c r="AE363" s="391" t="s">
        <v>848</v>
      </c>
      <c r="AF363" s="38" t="s">
        <v>848</v>
      </c>
      <c r="AG363" s="391" t="s">
        <v>848</v>
      </c>
      <c r="AH363" s="391"/>
      <c r="AI363" s="391" t="s">
        <v>848</v>
      </c>
      <c r="AJ363" s="391" t="s">
        <v>848</v>
      </c>
      <c r="AK363" s="391" t="s">
        <v>848</v>
      </c>
      <c r="AL363" s="391" t="s">
        <v>848</v>
      </c>
      <c r="AM363" s="391" t="s">
        <v>848</v>
      </c>
      <c r="AN363" s="391" t="s">
        <v>848</v>
      </c>
      <c r="AO363" s="391"/>
      <c r="AP363" s="319"/>
      <c r="AQ363" s="319"/>
      <c r="AR363" s="319"/>
    </row>
    <row r="364" spans="1:44" ht="15.75" customHeight="1">
      <c r="A364" s="319" t="s">
        <v>848</v>
      </c>
      <c r="B364" s="319" t="s">
        <v>848</v>
      </c>
      <c r="C364" s="319" t="s">
        <v>848</v>
      </c>
      <c r="D364" s="38" t="s">
        <v>848</v>
      </c>
      <c r="E364" s="391" t="s">
        <v>848</v>
      </c>
      <c r="F364" s="391" t="s">
        <v>848</v>
      </c>
      <c r="G364" s="391" t="s">
        <v>848</v>
      </c>
      <c r="H364" s="391" t="s">
        <v>848</v>
      </c>
      <c r="I364" s="391" t="s">
        <v>848</v>
      </c>
      <c r="J364" s="391" t="s">
        <v>848</v>
      </c>
      <c r="K364" s="38" t="s">
        <v>848</v>
      </c>
      <c r="L364" s="391" t="s">
        <v>848</v>
      </c>
      <c r="M364" s="391" t="s">
        <v>848</v>
      </c>
      <c r="N364" s="391" t="s">
        <v>848</v>
      </c>
      <c r="O364" s="391" t="s">
        <v>848</v>
      </c>
      <c r="P364" s="391" t="s">
        <v>848</v>
      </c>
      <c r="Q364" s="391" t="s">
        <v>848</v>
      </c>
      <c r="R364" s="38" t="s">
        <v>848</v>
      </c>
      <c r="S364" s="391" t="s">
        <v>848</v>
      </c>
      <c r="T364" s="391" t="s">
        <v>848</v>
      </c>
      <c r="U364" s="391" t="s">
        <v>848</v>
      </c>
      <c r="V364" s="391" t="s">
        <v>848</v>
      </c>
      <c r="W364" s="391" t="s">
        <v>848</v>
      </c>
      <c r="X364" s="391" t="s">
        <v>848</v>
      </c>
      <c r="Y364" s="392" t="s">
        <v>848</v>
      </c>
      <c r="Z364" s="391" t="s">
        <v>848</v>
      </c>
      <c r="AA364" s="391" t="s">
        <v>848</v>
      </c>
      <c r="AB364" s="391" t="s">
        <v>848</v>
      </c>
      <c r="AC364" s="391" t="s">
        <v>848</v>
      </c>
      <c r="AD364" s="391" t="s">
        <v>848</v>
      </c>
      <c r="AE364" s="391" t="s">
        <v>848</v>
      </c>
      <c r="AF364" s="38" t="s">
        <v>848</v>
      </c>
      <c r="AG364" s="391" t="s">
        <v>848</v>
      </c>
      <c r="AH364" s="391"/>
      <c r="AI364" s="391" t="s">
        <v>848</v>
      </c>
      <c r="AJ364" s="391" t="s">
        <v>848</v>
      </c>
      <c r="AK364" s="391" t="s">
        <v>848</v>
      </c>
      <c r="AL364" s="391" t="s">
        <v>848</v>
      </c>
      <c r="AM364" s="391" t="s">
        <v>848</v>
      </c>
      <c r="AN364" s="391" t="s">
        <v>848</v>
      </c>
      <c r="AO364" s="391"/>
      <c r="AP364" s="319"/>
      <c r="AQ364" s="319"/>
      <c r="AR364" s="319"/>
    </row>
    <row r="365" spans="1:44" ht="15.75" customHeight="1">
      <c r="A365" s="319" t="s">
        <v>848</v>
      </c>
      <c r="B365" s="319" t="s">
        <v>848</v>
      </c>
      <c r="C365" s="319" t="s">
        <v>848</v>
      </c>
      <c r="D365" s="38" t="s">
        <v>848</v>
      </c>
      <c r="E365" s="391" t="s">
        <v>848</v>
      </c>
      <c r="F365" s="391" t="s">
        <v>848</v>
      </c>
      <c r="G365" s="391" t="s">
        <v>848</v>
      </c>
      <c r="H365" s="391" t="s">
        <v>848</v>
      </c>
      <c r="I365" s="391" t="s">
        <v>848</v>
      </c>
      <c r="J365" s="391" t="s">
        <v>848</v>
      </c>
      <c r="K365" s="38" t="s">
        <v>848</v>
      </c>
      <c r="L365" s="391" t="s">
        <v>848</v>
      </c>
      <c r="M365" s="391" t="s">
        <v>848</v>
      </c>
      <c r="N365" s="391" t="s">
        <v>848</v>
      </c>
      <c r="O365" s="391" t="s">
        <v>848</v>
      </c>
      <c r="P365" s="391" t="s">
        <v>848</v>
      </c>
      <c r="Q365" s="391" t="s">
        <v>848</v>
      </c>
      <c r="R365" s="38" t="s">
        <v>848</v>
      </c>
      <c r="S365" s="391" t="s">
        <v>848</v>
      </c>
      <c r="T365" s="391" t="s">
        <v>848</v>
      </c>
      <c r="U365" s="391" t="s">
        <v>848</v>
      </c>
      <c r="V365" s="391" t="s">
        <v>848</v>
      </c>
      <c r="W365" s="391" t="s">
        <v>848</v>
      </c>
      <c r="X365" s="391" t="s">
        <v>848</v>
      </c>
      <c r="Y365" s="392" t="s">
        <v>848</v>
      </c>
      <c r="Z365" s="391" t="s">
        <v>848</v>
      </c>
      <c r="AA365" s="391" t="s">
        <v>848</v>
      </c>
      <c r="AB365" s="391" t="s">
        <v>848</v>
      </c>
      <c r="AC365" s="391" t="s">
        <v>848</v>
      </c>
      <c r="AD365" s="391" t="s">
        <v>848</v>
      </c>
      <c r="AE365" s="391" t="s">
        <v>848</v>
      </c>
      <c r="AF365" s="38" t="s">
        <v>848</v>
      </c>
      <c r="AG365" s="391" t="s">
        <v>848</v>
      </c>
      <c r="AH365" s="391"/>
      <c r="AI365" s="391" t="s">
        <v>848</v>
      </c>
      <c r="AJ365" s="391" t="s">
        <v>848</v>
      </c>
      <c r="AK365" s="391" t="s">
        <v>848</v>
      </c>
      <c r="AL365" s="391" t="s">
        <v>848</v>
      </c>
      <c r="AM365" s="391" t="s">
        <v>848</v>
      </c>
      <c r="AN365" s="391" t="s">
        <v>848</v>
      </c>
      <c r="AO365" s="391"/>
      <c r="AP365" s="319"/>
      <c r="AQ365" s="319"/>
      <c r="AR365" s="319"/>
    </row>
    <row r="366" spans="1:44" ht="15.75" customHeight="1">
      <c r="A366" s="319" t="s">
        <v>848</v>
      </c>
      <c r="B366" s="319" t="s">
        <v>848</v>
      </c>
      <c r="C366" s="319" t="s">
        <v>848</v>
      </c>
      <c r="D366" s="38" t="s">
        <v>848</v>
      </c>
      <c r="E366" s="391" t="s">
        <v>848</v>
      </c>
      <c r="F366" s="391" t="s">
        <v>848</v>
      </c>
      <c r="G366" s="391" t="s">
        <v>848</v>
      </c>
      <c r="H366" s="391" t="s">
        <v>848</v>
      </c>
      <c r="I366" s="391" t="s">
        <v>848</v>
      </c>
      <c r="J366" s="391" t="s">
        <v>848</v>
      </c>
      <c r="K366" s="38" t="s">
        <v>848</v>
      </c>
      <c r="L366" s="391" t="s">
        <v>848</v>
      </c>
      <c r="M366" s="391" t="s">
        <v>848</v>
      </c>
      <c r="N366" s="391" t="s">
        <v>848</v>
      </c>
      <c r="O366" s="391" t="s">
        <v>848</v>
      </c>
      <c r="P366" s="391" t="s">
        <v>848</v>
      </c>
      <c r="Q366" s="391" t="s">
        <v>848</v>
      </c>
      <c r="R366" s="38" t="s">
        <v>848</v>
      </c>
      <c r="S366" s="391" t="s">
        <v>848</v>
      </c>
      <c r="T366" s="391" t="s">
        <v>848</v>
      </c>
      <c r="U366" s="391" t="s">
        <v>848</v>
      </c>
      <c r="V366" s="391" t="s">
        <v>848</v>
      </c>
      <c r="W366" s="391" t="s">
        <v>848</v>
      </c>
      <c r="X366" s="391" t="s">
        <v>848</v>
      </c>
      <c r="Y366" s="392" t="s">
        <v>848</v>
      </c>
      <c r="Z366" s="391" t="s">
        <v>848</v>
      </c>
      <c r="AA366" s="391" t="s">
        <v>848</v>
      </c>
      <c r="AB366" s="391" t="s">
        <v>848</v>
      </c>
      <c r="AC366" s="391" t="s">
        <v>848</v>
      </c>
      <c r="AD366" s="391" t="s">
        <v>848</v>
      </c>
      <c r="AE366" s="391" t="s">
        <v>848</v>
      </c>
      <c r="AF366" s="38" t="s">
        <v>848</v>
      </c>
      <c r="AG366" s="391" t="s">
        <v>848</v>
      </c>
      <c r="AH366" s="391"/>
      <c r="AI366" s="391" t="s">
        <v>848</v>
      </c>
      <c r="AJ366" s="391" t="s">
        <v>848</v>
      </c>
      <c r="AK366" s="391" t="s">
        <v>848</v>
      </c>
      <c r="AL366" s="391" t="s">
        <v>848</v>
      </c>
      <c r="AM366" s="391" t="s">
        <v>848</v>
      </c>
      <c r="AN366" s="391" t="s">
        <v>848</v>
      </c>
      <c r="AO366" s="391"/>
      <c r="AP366" s="319"/>
      <c r="AQ366" s="319"/>
      <c r="AR366" s="319"/>
    </row>
    <row r="367" spans="1:44" ht="15.75" customHeight="1">
      <c r="A367" s="319" t="s">
        <v>848</v>
      </c>
      <c r="B367" s="319" t="s">
        <v>848</v>
      </c>
      <c r="C367" s="319" t="s">
        <v>848</v>
      </c>
      <c r="D367" s="38" t="s">
        <v>848</v>
      </c>
      <c r="E367" s="391" t="s">
        <v>848</v>
      </c>
      <c r="F367" s="391" t="s">
        <v>848</v>
      </c>
      <c r="G367" s="391" t="s">
        <v>848</v>
      </c>
      <c r="H367" s="391" t="s">
        <v>848</v>
      </c>
      <c r="I367" s="391" t="s">
        <v>848</v>
      </c>
      <c r="J367" s="391" t="s">
        <v>848</v>
      </c>
      <c r="K367" s="38" t="s">
        <v>848</v>
      </c>
      <c r="L367" s="391" t="s">
        <v>848</v>
      </c>
      <c r="M367" s="391" t="s">
        <v>848</v>
      </c>
      <c r="N367" s="391" t="s">
        <v>848</v>
      </c>
      <c r="O367" s="391" t="s">
        <v>848</v>
      </c>
      <c r="P367" s="391" t="s">
        <v>848</v>
      </c>
      <c r="Q367" s="391" t="s">
        <v>848</v>
      </c>
      <c r="R367" s="38" t="s">
        <v>848</v>
      </c>
      <c r="S367" s="391" t="s">
        <v>848</v>
      </c>
      <c r="T367" s="391" t="s">
        <v>848</v>
      </c>
      <c r="U367" s="391" t="s">
        <v>848</v>
      </c>
      <c r="V367" s="391" t="s">
        <v>848</v>
      </c>
      <c r="W367" s="391" t="s">
        <v>848</v>
      </c>
      <c r="X367" s="391" t="s">
        <v>848</v>
      </c>
      <c r="Y367" s="392" t="s">
        <v>848</v>
      </c>
      <c r="Z367" s="391" t="s">
        <v>848</v>
      </c>
      <c r="AA367" s="391" t="s">
        <v>848</v>
      </c>
      <c r="AB367" s="391" t="s">
        <v>848</v>
      </c>
      <c r="AC367" s="391" t="s">
        <v>848</v>
      </c>
      <c r="AD367" s="391" t="s">
        <v>848</v>
      </c>
      <c r="AE367" s="391" t="s">
        <v>848</v>
      </c>
      <c r="AF367" s="38" t="s">
        <v>848</v>
      </c>
      <c r="AG367" s="391" t="s">
        <v>848</v>
      </c>
      <c r="AH367" s="391"/>
      <c r="AI367" s="391" t="s">
        <v>848</v>
      </c>
      <c r="AJ367" s="391" t="s">
        <v>848</v>
      </c>
      <c r="AK367" s="391" t="s">
        <v>848</v>
      </c>
      <c r="AL367" s="391" t="s">
        <v>848</v>
      </c>
      <c r="AM367" s="391" t="s">
        <v>848</v>
      </c>
      <c r="AN367" s="391" t="s">
        <v>848</v>
      </c>
      <c r="AO367" s="391"/>
      <c r="AP367" s="319"/>
      <c r="AQ367" s="319"/>
      <c r="AR367" s="319"/>
    </row>
    <row r="368" spans="1:44" ht="15.75" customHeight="1">
      <c r="A368" s="319" t="s">
        <v>848</v>
      </c>
      <c r="B368" s="319" t="s">
        <v>848</v>
      </c>
      <c r="C368" s="319" t="s">
        <v>848</v>
      </c>
      <c r="D368" s="38" t="s">
        <v>848</v>
      </c>
      <c r="E368" s="391" t="s">
        <v>848</v>
      </c>
      <c r="F368" s="391" t="s">
        <v>848</v>
      </c>
      <c r="G368" s="391" t="s">
        <v>848</v>
      </c>
      <c r="H368" s="391" t="s">
        <v>848</v>
      </c>
      <c r="I368" s="391" t="s">
        <v>848</v>
      </c>
      <c r="J368" s="391" t="s">
        <v>848</v>
      </c>
      <c r="K368" s="38" t="s">
        <v>848</v>
      </c>
      <c r="L368" s="391" t="s">
        <v>848</v>
      </c>
      <c r="M368" s="391" t="s">
        <v>848</v>
      </c>
      <c r="N368" s="391" t="s">
        <v>848</v>
      </c>
      <c r="O368" s="391" t="s">
        <v>848</v>
      </c>
      <c r="P368" s="391" t="s">
        <v>848</v>
      </c>
      <c r="Q368" s="391" t="s">
        <v>848</v>
      </c>
      <c r="R368" s="38" t="s">
        <v>848</v>
      </c>
      <c r="S368" s="391" t="s">
        <v>848</v>
      </c>
      <c r="T368" s="391" t="s">
        <v>848</v>
      </c>
      <c r="U368" s="391" t="s">
        <v>848</v>
      </c>
      <c r="V368" s="391" t="s">
        <v>848</v>
      </c>
      <c r="W368" s="391" t="s">
        <v>848</v>
      </c>
      <c r="X368" s="391" t="s">
        <v>848</v>
      </c>
      <c r="Y368" s="392" t="s">
        <v>848</v>
      </c>
      <c r="Z368" s="391" t="s">
        <v>848</v>
      </c>
      <c r="AA368" s="391" t="s">
        <v>848</v>
      </c>
      <c r="AB368" s="391" t="s">
        <v>848</v>
      </c>
      <c r="AC368" s="391" t="s">
        <v>848</v>
      </c>
      <c r="AD368" s="391" t="s">
        <v>848</v>
      </c>
      <c r="AE368" s="391" t="s">
        <v>848</v>
      </c>
      <c r="AF368" s="38" t="s">
        <v>848</v>
      </c>
      <c r="AG368" s="391" t="s">
        <v>848</v>
      </c>
      <c r="AH368" s="391"/>
      <c r="AI368" s="391" t="s">
        <v>848</v>
      </c>
      <c r="AJ368" s="391" t="s">
        <v>848</v>
      </c>
      <c r="AK368" s="391" t="s">
        <v>848</v>
      </c>
      <c r="AL368" s="391" t="s">
        <v>848</v>
      </c>
      <c r="AM368" s="391" t="s">
        <v>848</v>
      </c>
      <c r="AN368" s="391" t="s">
        <v>848</v>
      </c>
      <c r="AO368" s="391"/>
      <c r="AP368" s="319"/>
      <c r="AQ368" s="319"/>
      <c r="AR368" s="319"/>
    </row>
    <row r="369" spans="1:44" ht="15.75" customHeight="1">
      <c r="A369" s="319" t="s">
        <v>848</v>
      </c>
      <c r="B369" s="319" t="s">
        <v>848</v>
      </c>
      <c r="C369" s="319" t="s">
        <v>848</v>
      </c>
      <c r="D369" s="38" t="s">
        <v>848</v>
      </c>
      <c r="E369" s="391" t="s">
        <v>848</v>
      </c>
      <c r="F369" s="391" t="s">
        <v>848</v>
      </c>
      <c r="G369" s="391" t="s">
        <v>848</v>
      </c>
      <c r="H369" s="391" t="s">
        <v>848</v>
      </c>
      <c r="I369" s="391" t="s">
        <v>848</v>
      </c>
      <c r="J369" s="391" t="s">
        <v>848</v>
      </c>
      <c r="K369" s="38" t="s">
        <v>848</v>
      </c>
      <c r="L369" s="391" t="s">
        <v>848</v>
      </c>
      <c r="M369" s="391" t="s">
        <v>848</v>
      </c>
      <c r="N369" s="391" t="s">
        <v>848</v>
      </c>
      <c r="O369" s="391" t="s">
        <v>848</v>
      </c>
      <c r="P369" s="391" t="s">
        <v>848</v>
      </c>
      <c r="Q369" s="391" t="s">
        <v>848</v>
      </c>
      <c r="R369" s="38" t="s">
        <v>848</v>
      </c>
      <c r="S369" s="391" t="s">
        <v>848</v>
      </c>
      <c r="T369" s="391" t="s">
        <v>848</v>
      </c>
      <c r="U369" s="391" t="s">
        <v>848</v>
      </c>
      <c r="V369" s="391" t="s">
        <v>848</v>
      </c>
      <c r="W369" s="391" t="s">
        <v>848</v>
      </c>
      <c r="X369" s="391" t="s">
        <v>848</v>
      </c>
      <c r="Y369" s="392" t="s">
        <v>848</v>
      </c>
      <c r="Z369" s="391" t="s">
        <v>848</v>
      </c>
      <c r="AA369" s="391" t="s">
        <v>848</v>
      </c>
      <c r="AB369" s="391" t="s">
        <v>848</v>
      </c>
      <c r="AC369" s="391" t="s">
        <v>848</v>
      </c>
      <c r="AD369" s="391" t="s">
        <v>848</v>
      </c>
      <c r="AE369" s="391" t="s">
        <v>848</v>
      </c>
      <c r="AF369" s="38" t="s">
        <v>848</v>
      </c>
      <c r="AG369" s="391" t="s">
        <v>848</v>
      </c>
      <c r="AH369" s="391"/>
      <c r="AI369" s="391" t="s">
        <v>848</v>
      </c>
      <c r="AJ369" s="391" t="s">
        <v>848</v>
      </c>
      <c r="AK369" s="391" t="s">
        <v>848</v>
      </c>
      <c r="AL369" s="391" t="s">
        <v>848</v>
      </c>
      <c r="AM369" s="391" t="s">
        <v>848</v>
      </c>
      <c r="AN369" s="391" t="s">
        <v>848</v>
      </c>
      <c r="AO369" s="391"/>
      <c r="AP369" s="319"/>
      <c r="AQ369" s="319"/>
      <c r="AR369" s="319"/>
    </row>
    <row r="370" spans="1:44" ht="15.75" customHeight="1">
      <c r="A370" s="319" t="s">
        <v>848</v>
      </c>
      <c r="B370" s="319" t="s">
        <v>848</v>
      </c>
      <c r="C370" s="319" t="s">
        <v>848</v>
      </c>
      <c r="D370" s="38" t="s">
        <v>848</v>
      </c>
      <c r="E370" s="391" t="s">
        <v>848</v>
      </c>
      <c r="F370" s="391" t="s">
        <v>848</v>
      </c>
      <c r="G370" s="391" t="s">
        <v>848</v>
      </c>
      <c r="H370" s="391" t="s">
        <v>848</v>
      </c>
      <c r="I370" s="391" t="s">
        <v>848</v>
      </c>
      <c r="J370" s="391" t="s">
        <v>848</v>
      </c>
      <c r="K370" s="38" t="s">
        <v>848</v>
      </c>
      <c r="L370" s="391" t="s">
        <v>848</v>
      </c>
      <c r="M370" s="391" t="s">
        <v>848</v>
      </c>
      <c r="N370" s="391" t="s">
        <v>848</v>
      </c>
      <c r="O370" s="391" t="s">
        <v>848</v>
      </c>
      <c r="P370" s="391" t="s">
        <v>848</v>
      </c>
      <c r="Q370" s="391" t="s">
        <v>848</v>
      </c>
      <c r="R370" s="38" t="s">
        <v>848</v>
      </c>
      <c r="S370" s="391" t="s">
        <v>848</v>
      </c>
      <c r="T370" s="391" t="s">
        <v>848</v>
      </c>
      <c r="U370" s="391" t="s">
        <v>848</v>
      </c>
      <c r="V370" s="391" t="s">
        <v>848</v>
      </c>
      <c r="W370" s="391" t="s">
        <v>848</v>
      </c>
      <c r="X370" s="391" t="s">
        <v>848</v>
      </c>
      <c r="Y370" s="392" t="s">
        <v>848</v>
      </c>
      <c r="Z370" s="391" t="s">
        <v>848</v>
      </c>
      <c r="AA370" s="391" t="s">
        <v>848</v>
      </c>
      <c r="AB370" s="391" t="s">
        <v>848</v>
      </c>
      <c r="AC370" s="391" t="s">
        <v>848</v>
      </c>
      <c r="AD370" s="391" t="s">
        <v>848</v>
      </c>
      <c r="AE370" s="391" t="s">
        <v>848</v>
      </c>
      <c r="AF370" s="38" t="s">
        <v>848</v>
      </c>
      <c r="AG370" s="391" t="s">
        <v>848</v>
      </c>
      <c r="AH370" s="391"/>
      <c r="AI370" s="391" t="s">
        <v>848</v>
      </c>
      <c r="AJ370" s="391" t="s">
        <v>848</v>
      </c>
      <c r="AK370" s="391" t="s">
        <v>848</v>
      </c>
      <c r="AL370" s="391" t="s">
        <v>848</v>
      </c>
      <c r="AM370" s="391" t="s">
        <v>848</v>
      </c>
      <c r="AN370" s="391" t="s">
        <v>848</v>
      </c>
      <c r="AO370" s="391"/>
      <c r="AP370" s="319"/>
      <c r="AQ370" s="319"/>
      <c r="AR370" s="319"/>
    </row>
    <row r="371" spans="1:44" ht="15.75" customHeight="1">
      <c r="A371" s="319" t="s">
        <v>848</v>
      </c>
      <c r="B371" s="319" t="s">
        <v>848</v>
      </c>
      <c r="C371" s="319" t="s">
        <v>848</v>
      </c>
      <c r="D371" s="38" t="s">
        <v>848</v>
      </c>
      <c r="E371" s="391" t="s">
        <v>848</v>
      </c>
      <c r="F371" s="391" t="s">
        <v>848</v>
      </c>
      <c r="G371" s="391" t="s">
        <v>848</v>
      </c>
      <c r="H371" s="391" t="s">
        <v>848</v>
      </c>
      <c r="I371" s="391" t="s">
        <v>848</v>
      </c>
      <c r="J371" s="391" t="s">
        <v>848</v>
      </c>
      <c r="K371" s="38" t="s">
        <v>848</v>
      </c>
      <c r="L371" s="391" t="s">
        <v>848</v>
      </c>
      <c r="M371" s="391" t="s">
        <v>848</v>
      </c>
      <c r="N371" s="391" t="s">
        <v>848</v>
      </c>
      <c r="O371" s="391" t="s">
        <v>848</v>
      </c>
      <c r="P371" s="391" t="s">
        <v>848</v>
      </c>
      <c r="Q371" s="391" t="s">
        <v>848</v>
      </c>
      <c r="R371" s="38" t="s">
        <v>848</v>
      </c>
      <c r="S371" s="391" t="s">
        <v>848</v>
      </c>
      <c r="T371" s="391" t="s">
        <v>848</v>
      </c>
      <c r="U371" s="391" t="s">
        <v>848</v>
      </c>
      <c r="V371" s="391" t="s">
        <v>848</v>
      </c>
      <c r="W371" s="391" t="s">
        <v>848</v>
      </c>
      <c r="X371" s="391" t="s">
        <v>848</v>
      </c>
      <c r="Y371" s="392" t="s">
        <v>848</v>
      </c>
      <c r="Z371" s="391" t="s">
        <v>848</v>
      </c>
      <c r="AA371" s="391" t="s">
        <v>848</v>
      </c>
      <c r="AB371" s="391" t="s">
        <v>848</v>
      </c>
      <c r="AC371" s="391" t="s">
        <v>848</v>
      </c>
      <c r="AD371" s="391" t="s">
        <v>848</v>
      </c>
      <c r="AE371" s="391" t="s">
        <v>848</v>
      </c>
      <c r="AF371" s="38" t="s">
        <v>848</v>
      </c>
      <c r="AG371" s="391" t="s">
        <v>848</v>
      </c>
      <c r="AH371" s="391"/>
      <c r="AI371" s="391" t="s">
        <v>848</v>
      </c>
      <c r="AJ371" s="391" t="s">
        <v>848</v>
      </c>
      <c r="AK371" s="391" t="s">
        <v>848</v>
      </c>
      <c r="AL371" s="391" t="s">
        <v>848</v>
      </c>
      <c r="AM371" s="391" t="s">
        <v>848</v>
      </c>
      <c r="AN371" s="391" t="s">
        <v>848</v>
      </c>
      <c r="AO371" s="391"/>
      <c r="AP371" s="319"/>
      <c r="AQ371" s="319"/>
      <c r="AR371" s="319"/>
    </row>
    <row r="372" spans="1:44" ht="15.75" customHeight="1">
      <c r="A372" s="319" t="s">
        <v>848</v>
      </c>
      <c r="B372" s="319" t="s">
        <v>848</v>
      </c>
      <c r="C372" s="319" t="s">
        <v>848</v>
      </c>
      <c r="D372" s="38" t="s">
        <v>848</v>
      </c>
      <c r="E372" s="391" t="s">
        <v>848</v>
      </c>
      <c r="F372" s="391" t="s">
        <v>848</v>
      </c>
      <c r="G372" s="391" t="s">
        <v>848</v>
      </c>
      <c r="H372" s="391" t="s">
        <v>848</v>
      </c>
      <c r="I372" s="391" t="s">
        <v>848</v>
      </c>
      <c r="J372" s="391" t="s">
        <v>848</v>
      </c>
      <c r="K372" s="38" t="s">
        <v>848</v>
      </c>
      <c r="L372" s="391" t="s">
        <v>848</v>
      </c>
      <c r="M372" s="391" t="s">
        <v>848</v>
      </c>
      <c r="N372" s="391" t="s">
        <v>848</v>
      </c>
      <c r="O372" s="391" t="s">
        <v>848</v>
      </c>
      <c r="P372" s="391" t="s">
        <v>848</v>
      </c>
      <c r="Q372" s="391" t="s">
        <v>848</v>
      </c>
      <c r="R372" s="38" t="s">
        <v>848</v>
      </c>
      <c r="S372" s="391" t="s">
        <v>848</v>
      </c>
      <c r="T372" s="391" t="s">
        <v>848</v>
      </c>
      <c r="U372" s="391" t="s">
        <v>848</v>
      </c>
      <c r="V372" s="391" t="s">
        <v>848</v>
      </c>
      <c r="W372" s="391" t="s">
        <v>848</v>
      </c>
      <c r="X372" s="391" t="s">
        <v>848</v>
      </c>
      <c r="Y372" s="392" t="s">
        <v>848</v>
      </c>
      <c r="Z372" s="391" t="s">
        <v>848</v>
      </c>
      <c r="AA372" s="391" t="s">
        <v>848</v>
      </c>
      <c r="AB372" s="391" t="s">
        <v>848</v>
      </c>
      <c r="AC372" s="391" t="s">
        <v>848</v>
      </c>
      <c r="AD372" s="391" t="s">
        <v>848</v>
      </c>
      <c r="AE372" s="391" t="s">
        <v>848</v>
      </c>
      <c r="AF372" s="38" t="s">
        <v>848</v>
      </c>
      <c r="AG372" s="391" t="s">
        <v>848</v>
      </c>
      <c r="AH372" s="391"/>
      <c r="AI372" s="391" t="s">
        <v>848</v>
      </c>
      <c r="AJ372" s="391" t="s">
        <v>848</v>
      </c>
      <c r="AK372" s="391" t="s">
        <v>848</v>
      </c>
      <c r="AL372" s="391" t="s">
        <v>848</v>
      </c>
      <c r="AM372" s="391" t="s">
        <v>848</v>
      </c>
      <c r="AN372" s="391" t="s">
        <v>848</v>
      </c>
      <c r="AO372" s="391"/>
      <c r="AP372" s="319"/>
      <c r="AQ372" s="319"/>
      <c r="AR372" s="319"/>
    </row>
    <row r="373" spans="1:44" ht="15.75" customHeight="1">
      <c r="A373" s="319" t="s">
        <v>848</v>
      </c>
      <c r="B373" s="319" t="s">
        <v>848</v>
      </c>
      <c r="C373" s="319" t="s">
        <v>848</v>
      </c>
      <c r="D373" s="38" t="s">
        <v>848</v>
      </c>
      <c r="E373" s="391" t="s">
        <v>848</v>
      </c>
      <c r="F373" s="391" t="s">
        <v>848</v>
      </c>
      <c r="G373" s="391" t="s">
        <v>848</v>
      </c>
      <c r="H373" s="391" t="s">
        <v>848</v>
      </c>
      <c r="I373" s="391" t="s">
        <v>848</v>
      </c>
      <c r="J373" s="391" t="s">
        <v>848</v>
      </c>
      <c r="K373" s="38" t="s">
        <v>848</v>
      </c>
      <c r="L373" s="391" t="s">
        <v>848</v>
      </c>
      <c r="M373" s="391" t="s">
        <v>848</v>
      </c>
      <c r="N373" s="391" t="s">
        <v>848</v>
      </c>
      <c r="O373" s="391" t="s">
        <v>848</v>
      </c>
      <c r="P373" s="391" t="s">
        <v>848</v>
      </c>
      <c r="Q373" s="391" t="s">
        <v>848</v>
      </c>
      <c r="R373" s="38" t="s">
        <v>848</v>
      </c>
      <c r="S373" s="391" t="s">
        <v>848</v>
      </c>
      <c r="T373" s="391" t="s">
        <v>848</v>
      </c>
      <c r="U373" s="391" t="s">
        <v>848</v>
      </c>
      <c r="V373" s="391" t="s">
        <v>848</v>
      </c>
      <c r="W373" s="391" t="s">
        <v>848</v>
      </c>
      <c r="X373" s="391" t="s">
        <v>848</v>
      </c>
      <c r="Y373" s="392" t="s">
        <v>848</v>
      </c>
      <c r="Z373" s="391" t="s">
        <v>848</v>
      </c>
      <c r="AA373" s="391" t="s">
        <v>848</v>
      </c>
      <c r="AB373" s="391" t="s">
        <v>848</v>
      </c>
      <c r="AC373" s="391" t="s">
        <v>848</v>
      </c>
      <c r="AD373" s="391" t="s">
        <v>848</v>
      </c>
      <c r="AE373" s="391" t="s">
        <v>848</v>
      </c>
      <c r="AF373" s="38" t="s">
        <v>848</v>
      </c>
      <c r="AG373" s="391" t="s">
        <v>848</v>
      </c>
      <c r="AH373" s="391"/>
      <c r="AI373" s="391" t="s">
        <v>848</v>
      </c>
      <c r="AJ373" s="391" t="s">
        <v>848</v>
      </c>
      <c r="AK373" s="391" t="s">
        <v>848</v>
      </c>
      <c r="AL373" s="391" t="s">
        <v>848</v>
      </c>
      <c r="AM373" s="391" t="s">
        <v>848</v>
      </c>
      <c r="AN373" s="391" t="s">
        <v>848</v>
      </c>
      <c r="AO373" s="391"/>
      <c r="AP373" s="319"/>
      <c r="AQ373" s="319"/>
      <c r="AR373" s="319"/>
    </row>
    <row r="374" spans="1:44" ht="15.75" customHeight="1">
      <c r="A374" s="319" t="s">
        <v>848</v>
      </c>
      <c r="B374" s="319" t="s">
        <v>848</v>
      </c>
      <c r="C374" s="319" t="s">
        <v>848</v>
      </c>
      <c r="D374" s="38" t="s">
        <v>848</v>
      </c>
      <c r="E374" s="391" t="s">
        <v>848</v>
      </c>
      <c r="F374" s="391" t="s">
        <v>848</v>
      </c>
      <c r="G374" s="391" t="s">
        <v>848</v>
      </c>
      <c r="H374" s="391" t="s">
        <v>848</v>
      </c>
      <c r="I374" s="391" t="s">
        <v>848</v>
      </c>
      <c r="J374" s="391" t="s">
        <v>848</v>
      </c>
      <c r="K374" s="38" t="s">
        <v>848</v>
      </c>
      <c r="L374" s="391" t="s">
        <v>848</v>
      </c>
      <c r="M374" s="391" t="s">
        <v>848</v>
      </c>
      <c r="N374" s="391" t="s">
        <v>848</v>
      </c>
      <c r="O374" s="391" t="s">
        <v>848</v>
      </c>
      <c r="P374" s="391" t="s">
        <v>848</v>
      </c>
      <c r="Q374" s="391" t="s">
        <v>848</v>
      </c>
      <c r="R374" s="38" t="s">
        <v>848</v>
      </c>
      <c r="S374" s="391" t="s">
        <v>848</v>
      </c>
      <c r="T374" s="391" t="s">
        <v>848</v>
      </c>
      <c r="U374" s="391" t="s">
        <v>848</v>
      </c>
      <c r="V374" s="391" t="s">
        <v>848</v>
      </c>
      <c r="W374" s="391" t="s">
        <v>848</v>
      </c>
      <c r="X374" s="391" t="s">
        <v>848</v>
      </c>
      <c r="Y374" s="392" t="s">
        <v>848</v>
      </c>
      <c r="Z374" s="391" t="s">
        <v>848</v>
      </c>
      <c r="AA374" s="391" t="s">
        <v>848</v>
      </c>
      <c r="AB374" s="391" t="s">
        <v>848</v>
      </c>
      <c r="AC374" s="391" t="s">
        <v>848</v>
      </c>
      <c r="AD374" s="391" t="s">
        <v>848</v>
      </c>
      <c r="AE374" s="391" t="s">
        <v>848</v>
      </c>
      <c r="AF374" s="38" t="s">
        <v>848</v>
      </c>
      <c r="AG374" s="391" t="s">
        <v>848</v>
      </c>
      <c r="AH374" s="391"/>
      <c r="AI374" s="391" t="s">
        <v>848</v>
      </c>
      <c r="AJ374" s="391" t="s">
        <v>848</v>
      </c>
      <c r="AK374" s="391" t="s">
        <v>848</v>
      </c>
      <c r="AL374" s="391" t="s">
        <v>848</v>
      </c>
      <c r="AM374" s="391" t="s">
        <v>848</v>
      </c>
      <c r="AN374" s="391" t="s">
        <v>848</v>
      </c>
      <c r="AO374" s="391"/>
      <c r="AP374" s="319"/>
      <c r="AQ374" s="319"/>
      <c r="AR374" s="319"/>
    </row>
    <row r="375" spans="1:44" ht="15.75" customHeight="1">
      <c r="A375" s="319" t="s">
        <v>848</v>
      </c>
      <c r="B375" s="319" t="s">
        <v>848</v>
      </c>
      <c r="C375" s="319" t="s">
        <v>848</v>
      </c>
      <c r="D375" s="38" t="s">
        <v>848</v>
      </c>
      <c r="E375" s="391" t="s">
        <v>848</v>
      </c>
      <c r="F375" s="391" t="s">
        <v>848</v>
      </c>
      <c r="G375" s="391" t="s">
        <v>848</v>
      </c>
      <c r="H375" s="391" t="s">
        <v>848</v>
      </c>
      <c r="I375" s="391" t="s">
        <v>848</v>
      </c>
      <c r="J375" s="391" t="s">
        <v>848</v>
      </c>
      <c r="K375" s="38" t="s">
        <v>848</v>
      </c>
      <c r="L375" s="391" t="s">
        <v>848</v>
      </c>
      <c r="M375" s="391" t="s">
        <v>848</v>
      </c>
      <c r="N375" s="391" t="s">
        <v>848</v>
      </c>
      <c r="O375" s="391" t="s">
        <v>848</v>
      </c>
      <c r="P375" s="391" t="s">
        <v>848</v>
      </c>
      <c r="Q375" s="391" t="s">
        <v>848</v>
      </c>
      <c r="R375" s="38" t="s">
        <v>848</v>
      </c>
      <c r="S375" s="391" t="s">
        <v>848</v>
      </c>
      <c r="T375" s="391" t="s">
        <v>848</v>
      </c>
      <c r="U375" s="391" t="s">
        <v>848</v>
      </c>
      <c r="V375" s="391" t="s">
        <v>848</v>
      </c>
      <c r="W375" s="391" t="s">
        <v>848</v>
      </c>
      <c r="X375" s="391" t="s">
        <v>848</v>
      </c>
      <c r="Y375" s="392" t="s">
        <v>848</v>
      </c>
      <c r="Z375" s="391" t="s">
        <v>848</v>
      </c>
      <c r="AA375" s="391" t="s">
        <v>848</v>
      </c>
      <c r="AB375" s="391" t="s">
        <v>848</v>
      </c>
      <c r="AC375" s="391" t="s">
        <v>848</v>
      </c>
      <c r="AD375" s="391" t="s">
        <v>848</v>
      </c>
      <c r="AE375" s="391" t="s">
        <v>848</v>
      </c>
      <c r="AF375" s="38" t="s">
        <v>848</v>
      </c>
      <c r="AG375" s="391" t="s">
        <v>848</v>
      </c>
      <c r="AH375" s="391"/>
      <c r="AI375" s="391" t="s">
        <v>848</v>
      </c>
      <c r="AJ375" s="391" t="s">
        <v>848</v>
      </c>
      <c r="AK375" s="391" t="s">
        <v>848</v>
      </c>
      <c r="AL375" s="391" t="s">
        <v>848</v>
      </c>
      <c r="AM375" s="391" t="s">
        <v>848</v>
      </c>
      <c r="AN375" s="391" t="s">
        <v>848</v>
      </c>
      <c r="AO375" s="391"/>
      <c r="AP375" s="319"/>
      <c r="AQ375" s="319"/>
      <c r="AR375" s="319"/>
    </row>
    <row r="376" spans="1:44" ht="15.75" customHeight="1">
      <c r="A376" s="319" t="s">
        <v>848</v>
      </c>
      <c r="B376" s="319" t="s">
        <v>848</v>
      </c>
      <c r="C376" s="319" t="s">
        <v>848</v>
      </c>
      <c r="D376" s="38" t="s">
        <v>848</v>
      </c>
      <c r="E376" s="391" t="s">
        <v>848</v>
      </c>
      <c r="F376" s="391" t="s">
        <v>848</v>
      </c>
      <c r="G376" s="391" t="s">
        <v>848</v>
      </c>
      <c r="H376" s="391" t="s">
        <v>848</v>
      </c>
      <c r="I376" s="391" t="s">
        <v>848</v>
      </c>
      <c r="J376" s="391" t="s">
        <v>848</v>
      </c>
      <c r="K376" s="38" t="s">
        <v>848</v>
      </c>
      <c r="L376" s="391" t="s">
        <v>848</v>
      </c>
      <c r="M376" s="391" t="s">
        <v>848</v>
      </c>
      <c r="N376" s="391" t="s">
        <v>848</v>
      </c>
      <c r="O376" s="391" t="s">
        <v>848</v>
      </c>
      <c r="P376" s="391" t="s">
        <v>848</v>
      </c>
      <c r="Q376" s="391" t="s">
        <v>848</v>
      </c>
      <c r="R376" s="38" t="s">
        <v>848</v>
      </c>
      <c r="S376" s="391" t="s">
        <v>848</v>
      </c>
      <c r="T376" s="391" t="s">
        <v>848</v>
      </c>
      <c r="U376" s="391" t="s">
        <v>848</v>
      </c>
      <c r="V376" s="391" t="s">
        <v>848</v>
      </c>
      <c r="W376" s="391" t="s">
        <v>848</v>
      </c>
      <c r="X376" s="391" t="s">
        <v>848</v>
      </c>
      <c r="Y376" s="392" t="s">
        <v>848</v>
      </c>
      <c r="Z376" s="391" t="s">
        <v>848</v>
      </c>
      <c r="AA376" s="391" t="s">
        <v>848</v>
      </c>
      <c r="AB376" s="391" t="s">
        <v>848</v>
      </c>
      <c r="AC376" s="391" t="s">
        <v>848</v>
      </c>
      <c r="AD376" s="391" t="s">
        <v>848</v>
      </c>
      <c r="AE376" s="391" t="s">
        <v>848</v>
      </c>
      <c r="AF376" s="38" t="s">
        <v>848</v>
      </c>
      <c r="AG376" s="391" t="s">
        <v>848</v>
      </c>
      <c r="AH376" s="391"/>
      <c r="AI376" s="391" t="s">
        <v>848</v>
      </c>
      <c r="AJ376" s="391" t="s">
        <v>848</v>
      </c>
      <c r="AK376" s="391" t="s">
        <v>848</v>
      </c>
      <c r="AL376" s="391" t="s">
        <v>848</v>
      </c>
      <c r="AM376" s="391" t="s">
        <v>848</v>
      </c>
      <c r="AN376" s="391" t="s">
        <v>848</v>
      </c>
      <c r="AO376" s="391"/>
      <c r="AP376" s="319"/>
      <c r="AQ376" s="319"/>
      <c r="AR376" s="319"/>
    </row>
    <row r="377" spans="1:44" ht="15.75" customHeight="1">
      <c r="A377" s="319" t="s">
        <v>848</v>
      </c>
      <c r="B377" s="319" t="s">
        <v>848</v>
      </c>
      <c r="C377" s="319" t="s">
        <v>848</v>
      </c>
      <c r="D377" s="38" t="s">
        <v>848</v>
      </c>
      <c r="E377" s="391" t="s">
        <v>848</v>
      </c>
      <c r="F377" s="391" t="s">
        <v>848</v>
      </c>
      <c r="G377" s="391" t="s">
        <v>848</v>
      </c>
      <c r="H377" s="391" t="s">
        <v>848</v>
      </c>
      <c r="I377" s="391" t="s">
        <v>848</v>
      </c>
      <c r="J377" s="391" t="s">
        <v>848</v>
      </c>
      <c r="K377" s="38" t="s">
        <v>848</v>
      </c>
      <c r="L377" s="391" t="s">
        <v>848</v>
      </c>
      <c r="M377" s="391" t="s">
        <v>848</v>
      </c>
      <c r="N377" s="391" t="s">
        <v>848</v>
      </c>
      <c r="O377" s="391" t="s">
        <v>848</v>
      </c>
      <c r="P377" s="391" t="s">
        <v>848</v>
      </c>
      <c r="Q377" s="391" t="s">
        <v>848</v>
      </c>
      <c r="R377" s="38" t="s">
        <v>848</v>
      </c>
      <c r="S377" s="391" t="s">
        <v>848</v>
      </c>
      <c r="T377" s="391" t="s">
        <v>848</v>
      </c>
      <c r="U377" s="391" t="s">
        <v>848</v>
      </c>
      <c r="V377" s="391" t="s">
        <v>848</v>
      </c>
      <c r="W377" s="391" t="s">
        <v>848</v>
      </c>
      <c r="X377" s="391" t="s">
        <v>848</v>
      </c>
      <c r="Y377" s="392" t="s">
        <v>848</v>
      </c>
      <c r="Z377" s="391" t="s">
        <v>848</v>
      </c>
      <c r="AA377" s="391" t="s">
        <v>848</v>
      </c>
      <c r="AB377" s="391" t="s">
        <v>848</v>
      </c>
      <c r="AC377" s="391" t="s">
        <v>848</v>
      </c>
      <c r="AD377" s="391" t="s">
        <v>848</v>
      </c>
      <c r="AE377" s="391" t="s">
        <v>848</v>
      </c>
      <c r="AF377" s="38" t="s">
        <v>848</v>
      </c>
      <c r="AG377" s="391" t="s">
        <v>848</v>
      </c>
      <c r="AH377" s="391"/>
      <c r="AI377" s="391" t="s">
        <v>848</v>
      </c>
      <c r="AJ377" s="391" t="s">
        <v>848</v>
      </c>
      <c r="AK377" s="391" t="s">
        <v>848</v>
      </c>
      <c r="AL377" s="391" t="s">
        <v>848</v>
      </c>
      <c r="AM377" s="391" t="s">
        <v>848</v>
      </c>
      <c r="AN377" s="391" t="s">
        <v>848</v>
      </c>
      <c r="AO377" s="391"/>
      <c r="AP377" s="319"/>
      <c r="AQ377" s="319"/>
      <c r="AR377" s="319"/>
    </row>
    <row r="378" spans="1:44" ht="15.75" customHeight="1">
      <c r="A378" s="319" t="s">
        <v>848</v>
      </c>
      <c r="B378" s="319" t="s">
        <v>848</v>
      </c>
      <c r="C378" s="319" t="s">
        <v>848</v>
      </c>
      <c r="D378" s="38" t="s">
        <v>848</v>
      </c>
      <c r="E378" s="391" t="s">
        <v>848</v>
      </c>
      <c r="F378" s="391" t="s">
        <v>848</v>
      </c>
      <c r="G378" s="391" t="s">
        <v>848</v>
      </c>
      <c r="H378" s="391" t="s">
        <v>848</v>
      </c>
      <c r="I378" s="391" t="s">
        <v>848</v>
      </c>
      <c r="J378" s="391" t="s">
        <v>848</v>
      </c>
      <c r="K378" s="38" t="s">
        <v>848</v>
      </c>
      <c r="L378" s="391" t="s">
        <v>848</v>
      </c>
      <c r="M378" s="391" t="s">
        <v>848</v>
      </c>
      <c r="N378" s="391" t="s">
        <v>848</v>
      </c>
      <c r="O378" s="391" t="s">
        <v>848</v>
      </c>
      <c r="P378" s="391" t="s">
        <v>848</v>
      </c>
      <c r="Q378" s="391" t="s">
        <v>848</v>
      </c>
      <c r="R378" s="38" t="s">
        <v>848</v>
      </c>
      <c r="S378" s="391" t="s">
        <v>848</v>
      </c>
      <c r="T378" s="391" t="s">
        <v>848</v>
      </c>
      <c r="U378" s="391" t="s">
        <v>848</v>
      </c>
      <c r="V378" s="391" t="s">
        <v>848</v>
      </c>
      <c r="W378" s="391" t="s">
        <v>848</v>
      </c>
      <c r="X378" s="391" t="s">
        <v>848</v>
      </c>
      <c r="Y378" s="392" t="s">
        <v>848</v>
      </c>
      <c r="Z378" s="391" t="s">
        <v>848</v>
      </c>
      <c r="AA378" s="391" t="s">
        <v>848</v>
      </c>
      <c r="AB378" s="391" t="s">
        <v>848</v>
      </c>
      <c r="AC378" s="391" t="s">
        <v>848</v>
      </c>
      <c r="AD378" s="391" t="s">
        <v>848</v>
      </c>
      <c r="AE378" s="391" t="s">
        <v>848</v>
      </c>
      <c r="AF378" s="38" t="s">
        <v>848</v>
      </c>
      <c r="AG378" s="391" t="s">
        <v>848</v>
      </c>
      <c r="AH378" s="391"/>
      <c r="AI378" s="391" t="s">
        <v>848</v>
      </c>
      <c r="AJ378" s="391" t="s">
        <v>848</v>
      </c>
      <c r="AK378" s="391" t="s">
        <v>848</v>
      </c>
      <c r="AL378" s="391" t="s">
        <v>848</v>
      </c>
      <c r="AM378" s="391" t="s">
        <v>848</v>
      </c>
      <c r="AN378" s="391" t="s">
        <v>848</v>
      </c>
      <c r="AO378" s="391"/>
      <c r="AP378" s="319"/>
      <c r="AQ378" s="319"/>
      <c r="AR378" s="319"/>
    </row>
    <row r="379" spans="1:44" ht="15.75" customHeight="1">
      <c r="A379" s="319" t="s">
        <v>848</v>
      </c>
      <c r="B379" s="319" t="s">
        <v>848</v>
      </c>
      <c r="C379" s="319" t="s">
        <v>848</v>
      </c>
      <c r="D379" s="38" t="s">
        <v>848</v>
      </c>
      <c r="E379" s="391" t="s">
        <v>848</v>
      </c>
      <c r="F379" s="391" t="s">
        <v>848</v>
      </c>
      <c r="G379" s="391" t="s">
        <v>848</v>
      </c>
      <c r="H379" s="391" t="s">
        <v>848</v>
      </c>
      <c r="I379" s="391" t="s">
        <v>848</v>
      </c>
      <c r="J379" s="391" t="s">
        <v>848</v>
      </c>
      <c r="K379" s="38" t="s">
        <v>848</v>
      </c>
      <c r="L379" s="391" t="s">
        <v>848</v>
      </c>
      <c r="M379" s="391" t="s">
        <v>848</v>
      </c>
      <c r="N379" s="391" t="s">
        <v>848</v>
      </c>
      <c r="O379" s="391" t="s">
        <v>848</v>
      </c>
      <c r="P379" s="391" t="s">
        <v>848</v>
      </c>
      <c r="Q379" s="391" t="s">
        <v>848</v>
      </c>
      <c r="R379" s="38" t="s">
        <v>848</v>
      </c>
      <c r="S379" s="391" t="s">
        <v>848</v>
      </c>
      <c r="T379" s="391" t="s">
        <v>848</v>
      </c>
      <c r="U379" s="391" t="s">
        <v>848</v>
      </c>
      <c r="V379" s="391" t="s">
        <v>848</v>
      </c>
      <c r="W379" s="391" t="s">
        <v>848</v>
      </c>
      <c r="X379" s="391" t="s">
        <v>848</v>
      </c>
      <c r="Y379" s="392" t="s">
        <v>848</v>
      </c>
      <c r="Z379" s="391" t="s">
        <v>848</v>
      </c>
      <c r="AA379" s="391" t="s">
        <v>848</v>
      </c>
      <c r="AB379" s="391" t="s">
        <v>848</v>
      </c>
      <c r="AC379" s="391" t="s">
        <v>848</v>
      </c>
      <c r="AD379" s="391" t="s">
        <v>848</v>
      </c>
      <c r="AE379" s="391" t="s">
        <v>848</v>
      </c>
      <c r="AF379" s="38" t="s">
        <v>848</v>
      </c>
      <c r="AG379" s="391" t="s">
        <v>848</v>
      </c>
      <c r="AH379" s="391"/>
      <c r="AI379" s="391" t="s">
        <v>848</v>
      </c>
      <c r="AJ379" s="391" t="s">
        <v>848</v>
      </c>
      <c r="AK379" s="391" t="s">
        <v>848</v>
      </c>
      <c r="AL379" s="391" t="s">
        <v>848</v>
      </c>
      <c r="AM379" s="391" t="s">
        <v>848</v>
      </c>
      <c r="AN379" s="391" t="s">
        <v>848</v>
      </c>
      <c r="AO379" s="391"/>
      <c r="AP379" s="319"/>
      <c r="AQ379" s="319"/>
      <c r="AR379" s="319"/>
    </row>
    <row r="380" spans="1:44" ht="15.75" customHeight="1">
      <c r="A380" s="319" t="s">
        <v>848</v>
      </c>
      <c r="B380" s="319" t="s">
        <v>848</v>
      </c>
      <c r="C380" s="319" t="s">
        <v>848</v>
      </c>
      <c r="D380" s="38" t="s">
        <v>848</v>
      </c>
      <c r="E380" s="391" t="s">
        <v>848</v>
      </c>
      <c r="F380" s="391" t="s">
        <v>848</v>
      </c>
      <c r="G380" s="391" t="s">
        <v>848</v>
      </c>
      <c r="H380" s="391" t="s">
        <v>848</v>
      </c>
      <c r="I380" s="391" t="s">
        <v>848</v>
      </c>
      <c r="J380" s="391" t="s">
        <v>848</v>
      </c>
      <c r="K380" s="38" t="s">
        <v>848</v>
      </c>
      <c r="L380" s="391" t="s">
        <v>848</v>
      </c>
      <c r="M380" s="391" t="s">
        <v>848</v>
      </c>
      <c r="N380" s="391" t="s">
        <v>848</v>
      </c>
      <c r="O380" s="391" t="s">
        <v>848</v>
      </c>
      <c r="P380" s="391" t="s">
        <v>848</v>
      </c>
      <c r="Q380" s="391" t="s">
        <v>848</v>
      </c>
      <c r="R380" s="38" t="s">
        <v>848</v>
      </c>
      <c r="S380" s="391" t="s">
        <v>848</v>
      </c>
      <c r="T380" s="391" t="s">
        <v>848</v>
      </c>
      <c r="U380" s="391" t="s">
        <v>848</v>
      </c>
      <c r="V380" s="391" t="s">
        <v>848</v>
      </c>
      <c r="W380" s="391" t="s">
        <v>848</v>
      </c>
      <c r="X380" s="391" t="s">
        <v>848</v>
      </c>
      <c r="Y380" s="392" t="s">
        <v>848</v>
      </c>
      <c r="Z380" s="391" t="s">
        <v>848</v>
      </c>
      <c r="AA380" s="391" t="s">
        <v>848</v>
      </c>
      <c r="AB380" s="391" t="s">
        <v>848</v>
      </c>
      <c r="AC380" s="391" t="s">
        <v>848</v>
      </c>
      <c r="AD380" s="391" t="s">
        <v>848</v>
      </c>
      <c r="AE380" s="391" t="s">
        <v>848</v>
      </c>
      <c r="AF380" s="38" t="s">
        <v>848</v>
      </c>
      <c r="AG380" s="391" t="s">
        <v>848</v>
      </c>
      <c r="AH380" s="391"/>
      <c r="AI380" s="391" t="s">
        <v>848</v>
      </c>
      <c r="AJ380" s="391" t="s">
        <v>848</v>
      </c>
      <c r="AK380" s="391" t="s">
        <v>848</v>
      </c>
      <c r="AL380" s="391" t="s">
        <v>848</v>
      </c>
      <c r="AM380" s="391" t="s">
        <v>848</v>
      </c>
      <c r="AN380" s="391" t="s">
        <v>848</v>
      </c>
      <c r="AO380" s="391"/>
      <c r="AP380" s="319"/>
      <c r="AQ380" s="319"/>
      <c r="AR380" s="319"/>
    </row>
    <row r="381" spans="1:44" ht="15.75" customHeight="1">
      <c r="A381" s="319" t="s">
        <v>848</v>
      </c>
      <c r="B381" s="319" t="s">
        <v>848</v>
      </c>
      <c r="C381" s="319" t="s">
        <v>848</v>
      </c>
      <c r="D381" s="38" t="s">
        <v>848</v>
      </c>
      <c r="E381" s="391" t="s">
        <v>848</v>
      </c>
      <c r="F381" s="391" t="s">
        <v>848</v>
      </c>
      <c r="G381" s="391" t="s">
        <v>848</v>
      </c>
      <c r="H381" s="391" t="s">
        <v>848</v>
      </c>
      <c r="I381" s="391" t="s">
        <v>848</v>
      </c>
      <c r="J381" s="391" t="s">
        <v>848</v>
      </c>
      <c r="K381" s="38" t="s">
        <v>848</v>
      </c>
      <c r="L381" s="391" t="s">
        <v>848</v>
      </c>
      <c r="M381" s="391" t="s">
        <v>848</v>
      </c>
      <c r="N381" s="391" t="s">
        <v>848</v>
      </c>
      <c r="O381" s="391" t="s">
        <v>848</v>
      </c>
      <c r="P381" s="391" t="s">
        <v>848</v>
      </c>
      <c r="Q381" s="391" t="s">
        <v>848</v>
      </c>
      <c r="R381" s="38" t="s">
        <v>848</v>
      </c>
      <c r="S381" s="391" t="s">
        <v>848</v>
      </c>
      <c r="T381" s="391" t="s">
        <v>848</v>
      </c>
      <c r="U381" s="391" t="s">
        <v>848</v>
      </c>
      <c r="V381" s="391" t="s">
        <v>848</v>
      </c>
      <c r="W381" s="391" t="s">
        <v>848</v>
      </c>
      <c r="X381" s="391" t="s">
        <v>848</v>
      </c>
      <c r="Y381" s="392" t="s">
        <v>848</v>
      </c>
      <c r="Z381" s="391" t="s">
        <v>848</v>
      </c>
      <c r="AA381" s="391" t="s">
        <v>848</v>
      </c>
      <c r="AB381" s="391" t="s">
        <v>848</v>
      </c>
      <c r="AC381" s="391" t="s">
        <v>848</v>
      </c>
      <c r="AD381" s="391" t="s">
        <v>848</v>
      </c>
      <c r="AE381" s="391" t="s">
        <v>848</v>
      </c>
      <c r="AF381" s="38" t="s">
        <v>848</v>
      </c>
      <c r="AG381" s="391" t="s">
        <v>848</v>
      </c>
      <c r="AH381" s="391"/>
      <c r="AI381" s="391" t="s">
        <v>848</v>
      </c>
      <c r="AJ381" s="391" t="s">
        <v>848</v>
      </c>
      <c r="AK381" s="391" t="s">
        <v>848</v>
      </c>
      <c r="AL381" s="391" t="s">
        <v>848</v>
      </c>
      <c r="AM381" s="391" t="s">
        <v>848</v>
      </c>
      <c r="AN381" s="391" t="s">
        <v>848</v>
      </c>
      <c r="AO381" s="391"/>
      <c r="AP381" s="319"/>
      <c r="AQ381" s="319"/>
      <c r="AR381" s="319"/>
    </row>
    <row r="382" spans="1:44" ht="15.75" customHeight="1">
      <c r="A382" s="319" t="s">
        <v>848</v>
      </c>
      <c r="B382" s="319" t="s">
        <v>848</v>
      </c>
      <c r="C382" s="319" t="s">
        <v>848</v>
      </c>
      <c r="D382" s="38" t="s">
        <v>848</v>
      </c>
      <c r="E382" s="391" t="s">
        <v>848</v>
      </c>
      <c r="F382" s="391" t="s">
        <v>848</v>
      </c>
      <c r="G382" s="391" t="s">
        <v>848</v>
      </c>
      <c r="H382" s="391" t="s">
        <v>848</v>
      </c>
      <c r="I382" s="391" t="s">
        <v>848</v>
      </c>
      <c r="J382" s="391" t="s">
        <v>848</v>
      </c>
      <c r="K382" s="38" t="s">
        <v>848</v>
      </c>
      <c r="L382" s="391" t="s">
        <v>848</v>
      </c>
      <c r="M382" s="391" t="s">
        <v>848</v>
      </c>
      <c r="N382" s="391" t="s">
        <v>848</v>
      </c>
      <c r="O382" s="391" t="s">
        <v>848</v>
      </c>
      <c r="P382" s="391" t="s">
        <v>848</v>
      </c>
      <c r="Q382" s="391" t="s">
        <v>848</v>
      </c>
      <c r="R382" s="38" t="s">
        <v>848</v>
      </c>
      <c r="S382" s="391" t="s">
        <v>848</v>
      </c>
      <c r="T382" s="391" t="s">
        <v>848</v>
      </c>
      <c r="U382" s="391" t="s">
        <v>848</v>
      </c>
      <c r="V382" s="391" t="s">
        <v>848</v>
      </c>
      <c r="W382" s="391" t="s">
        <v>848</v>
      </c>
      <c r="X382" s="391" t="s">
        <v>848</v>
      </c>
      <c r="Y382" s="392" t="s">
        <v>848</v>
      </c>
      <c r="Z382" s="391" t="s">
        <v>848</v>
      </c>
      <c r="AA382" s="391" t="s">
        <v>848</v>
      </c>
      <c r="AB382" s="391" t="s">
        <v>848</v>
      </c>
      <c r="AC382" s="391" t="s">
        <v>848</v>
      </c>
      <c r="AD382" s="391" t="s">
        <v>848</v>
      </c>
      <c r="AE382" s="391" t="s">
        <v>848</v>
      </c>
      <c r="AF382" s="38" t="s">
        <v>848</v>
      </c>
      <c r="AG382" s="391" t="s">
        <v>848</v>
      </c>
      <c r="AH382" s="391"/>
      <c r="AI382" s="391" t="s">
        <v>848</v>
      </c>
      <c r="AJ382" s="391" t="s">
        <v>848</v>
      </c>
      <c r="AK382" s="391" t="s">
        <v>848</v>
      </c>
      <c r="AL382" s="391" t="s">
        <v>848</v>
      </c>
      <c r="AM382" s="391" t="s">
        <v>848</v>
      </c>
      <c r="AN382" s="391" t="s">
        <v>848</v>
      </c>
      <c r="AO382" s="391"/>
      <c r="AP382" s="319"/>
      <c r="AQ382" s="319"/>
      <c r="AR382" s="319"/>
    </row>
    <row r="383" spans="1:44" ht="15.75" customHeight="1">
      <c r="A383" s="319" t="s">
        <v>848</v>
      </c>
      <c r="B383" s="319" t="s">
        <v>848</v>
      </c>
      <c r="C383" s="319" t="s">
        <v>848</v>
      </c>
      <c r="D383" s="38" t="s">
        <v>848</v>
      </c>
      <c r="E383" s="391" t="s">
        <v>848</v>
      </c>
      <c r="F383" s="391" t="s">
        <v>848</v>
      </c>
      <c r="G383" s="391" t="s">
        <v>848</v>
      </c>
      <c r="H383" s="391" t="s">
        <v>848</v>
      </c>
      <c r="I383" s="391" t="s">
        <v>848</v>
      </c>
      <c r="J383" s="391" t="s">
        <v>848</v>
      </c>
      <c r="K383" s="38" t="s">
        <v>848</v>
      </c>
      <c r="L383" s="391" t="s">
        <v>848</v>
      </c>
      <c r="M383" s="391" t="s">
        <v>848</v>
      </c>
      <c r="N383" s="391" t="s">
        <v>848</v>
      </c>
      <c r="O383" s="391" t="s">
        <v>848</v>
      </c>
      <c r="P383" s="391" t="s">
        <v>848</v>
      </c>
      <c r="Q383" s="391" t="s">
        <v>848</v>
      </c>
      <c r="R383" s="38" t="s">
        <v>848</v>
      </c>
      <c r="S383" s="391" t="s">
        <v>848</v>
      </c>
      <c r="T383" s="391" t="s">
        <v>848</v>
      </c>
      <c r="U383" s="391" t="s">
        <v>848</v>
      </c>
      <c r="V383" s="391" t="s">
        <v>848</v>
      </c>
      <c r="W383" s="391" t="s">
        <v>848</v>
      </c>
      <c r="X383" s="391" t="s">
        <v>848</v>
      </c>
      <c r="Y383" s="392" t="s">
        <v>848</v>
      </c>
      <c r="Z383" s="391" t="s">
        <v>848</v>
      </c>
      <c r="AA383" s="391" t="s">
        <v>848</v>
      </c>
      <c r="AB383" s="391" t="s">
        <v>848</v>
      </c>
      <c r="AC383" s="391" t="s">
        <v>848</v>
      </c>
      <c r="AD383" s="391" t="s">
        <v>848</v>
      </c>
      <c r="AE383" s="391" t="s">
        <v>848</v>
      </c>
      <c r="AF383" s="38" t="s">
        <v>848</v>
      </c>
      <c r="AG383" s="391" t="s">
        <v>848</v>
      </c>
      <c r="AH383" s="391"/>
      <c r="AI383" s="391" t="s">
        <v>848</v>
      </c>
      <c r="AJ383" s="391" t="s">
        <v>848</v>
      </c>
      <c r="AK383" s="391" t="s">
        <v>848</v>
      </c>
      <c r="AL383" s="391" t="s">
        <v>848</v>
      </c>
      <c r="AM383" s="391" t="s">
        <v>848</v>
      </c>
      <c r="AN383" s="391" t="s">
        <v>848</v>
      </c>
      <c r="AO383" s="391"/>
      <c r="AP383" s="319"/>
      <c r="AQ383" s="319"/>
      <c r="AR383" s="319"/>
    </row>
    <row r="384" spans="1:44" ht="15.75" customHeight="1">
      <c r="A384" s="319" t="s">
        <v>848</v>
      </c>
      <c r="B384" s="319" t="s">
        <v>848</v>
      </c>
      <c r="C384" s="319" t="s">
        <v>848</v>
      </c>
      <c r="D384" s="38" t="s">
        <v>848</v>
      </c>
      <c r="E384" s="391" t="s">
        <v>848</v>
      </c>
      <c r="F384" s="391" t="s">
        <v>848</v>
      </c>
      <c r="G384" s="391" t="s">
        <v>848</v>
      </c>
      <c r="H384" s="391" t="s">
        <v>848</v>
      </c>
      <c r="I384" s="391" t="s">
        <v>848</v>
      </c>
      <c r="J384" s="391" t="s">
        <v>848</v>
      </c>
      <c r="K384" s="38" t="s">
        <v>848</v>
      </c>
      <c r="L384" s="391" t="s">
        <v>848</v>
      </c>
      <c r="M384" s="391" t="s">
        <v>848</v>
      </c>
      <c r="N384" s="391" t="s">
        <v>848</v>
      </c>
      <c r="O384" s="391" t="s">
        <v>848</v>
      </c>
      <c r="P384" s="391" t="s">
        <v>848</v>
      </c>
      <c r="Q384" s="391" t="s">
        <v>848</v>
      </c>
      <c r="R384" s="38" t="s">
        <v>848</v>
      </c>
      <c r="S384" s="391" t="s">
        <v>848</v>
      </c>
      <c r="T384" s="391" t="s">
        <v>848</v>
      </c>
      <c r="U384" s="391" t="s">
        <v>848</v>
      </c>
      <c r="V384" s="391" t="s">
        <v>848</v>
      </c>
      <c r="W384" s="391" t="s">
        <v>848</v>
      </c>
      <c r="X384" s="391" t="s">
        <v>848</v>
      </c>
      <c r="Y384" s="392" t="s">
        <v>848</v>
      </c>
      <c r="Z384" s="391" t="s">
        <v>848</v>
      </c>
      <c r="AA384" s="391" t="s">
        <v>848</v>
      </c>
      <c r="AB384" s="391" t="s">
        <v>848</v>
      </c>
      <c r="AC384" s="391" t="s">
        <v>848</v>
      </c>
      <c r="AD384" s="391" t="s">
        <v>848</v>
      </c>
      <c r="AE384" s="391" t="s">
        <v>848</v>
      </c>
      <c r="AF384" s="38" t="s">
        <v>848</v>
      </c>
      <c r="AG384" s="391" t="s">
        <v>848</v>
      </c>
      <c r="AH384" s="391"/>
      <c r="AI384" s="391" t="s">
        <v>848</v>
      </c>
      <c r="AJ384" s="391" t="s">
        <v>848</v>
      </c>
      <c r="AK384" s="391" t="s">
        <v>848</v>
      </c>
      <c r="AL384" s="391" t="s">
        <v>848</v>
      </c>
      <c r="AM384" s="391" t="s">
        <v>848</v>
      </c>
      <c r="AN384" s="391" t="s">
        <v>848</v>
      </c>
      <c r="AO384" s="391"/>
      <c r="AP384" s="319"/>
      <c r="AQ384" s="319"/>
      <c r="AR384" s="319"/>
    </row>
    <row r="385" spans="1:44" ht="15.75" customHeight="1">
      <c r="A385" s="319" t="s">
        <v>848</v>
      </c>
      <c r="B385" s="319" t="s">
        <v>848</v>
      </c>
      <c r="C385" s="319" t="s">
        <v>848</v>
      </c>
      <c r="D385" s="38" t="s">
        <v>848</v>
      </c>
      <c r="E385" s="391" t="s">
        <v>848</v>
      </c>
      <c r="F385" s="391" t="s">
        <v>848</v>
      </c>
      <c r="G385" s="391" t="s">
        <v>848</v>
      </c>
      <c r="H385" s="391" t="s">
        <v>848</v>
      </c>
      <c r="I385" s="391" t="s">
        <v>848</v>
      </c>
      <c r="J385" s="391" t="s">
        <v>848</v>
      </c>
      <c r="K385" s="38" t="s">
        <v>848</v>
      </c>
      <c r="L385" s="391" t="s">
        <v>848</v>
      </c>
      <c r="M385" s="391" t="s">
        <v>848</v>
      </c>
      <c r="N385" s="391" t="s">
        <v>848</v>
      </c>
      <c r="O385" s="391" t="s">
        <v>848</v>
      </c>
      <c r="P385" s="391" t="s">
        <v>848</v>
      </c>
      <c r="Q385" s="391" t="s">
        <v>848</v>
      </c>
      <c r="R385" s="38" t="s">
        <v>848</v>
      </c>
      <c r="S385" s="391" t="s">
        <v>848</v>
      </c>
      <c r="T385" s="391" t="s">
        <v>848</v>
      </c>
      <c r="U385" s="391" t="s">
        <v>848</v>
      </c>
      <c r="V385" s="391" t="s">
        <v>848</v>
      </c>
      <c r="W385" s="391" t="s">
        <v>848</v>
      </c>
      <c r="X385" s="391" t="s">
        <v>848</v>
      </c>
      <c r="Y385" s="392" t="s">
        <v>848</v>
      </c>
      <c r="Z385" s="391" t="s">
        <v>848</v>
      </c>
      <c r="AA385" s="391" t="s">
        <v>848</v>
      </c>
      <c r="AB385" s="391" t="s">
        <v>848</v>
      </c>
      <c r="AC385" s="391" t="s">
        <v>848</v>
      </c>
      <c r="AD385" s="391" t="s">
        <v>848</v>
      </c>
      <c r="AE385" s="391" t="s">
        <v>848</v>
      </c>
      <c r="AF385" s="38" t="s">
        <v>848</v>
      </c>
      <c r="AG385" s="391" t="s">
        <v>848</v>
      </c>
      <c r="AH385" s="391"/>
      <c r="AI385" s="391" t="s">
        <v>848</v>
      </c>
      <c r="AJ385" s="391" t="s">
        <v>848</v>
      </c>
      <c r="AK385" s="391" t="s">
        <v>848</v>
      </c>
      <c r="AL385" s="391" t="s">
        <v>848</v>
      </c>
      <c r="AM385" s="391" t="s">
        <v>848</v>
      </c>
      <c r="AN385" s="391" t="s">
        <v>848</v>
      </c>
      <c r="AO385" s="391"/>
      <c r="AP385" s="319"/>
      <c r="AQ385" s="319"/>
      <c r="AR385" s="319"/>
    </row>
    <row r="386" spans="1:44" ht="15.75" customHeight="1">
      <c r="A386" s="319" t="s">
        <v>848</v>
      </c>
      <c r="B386" s="319" t="s">
        <v>848</v>
      </c>
      <c r="C386" s="319" t="s">
        <v>848</v>
      </c>
      <c r="D386" s="38" t="s">
        <v>848</v>
      </c>
      <c r="E386" s="391" t="s">
        <v>848</v>
      </c>
      <c r="F386" s="391" t="s">
        <v>848</v>
      </c>
      <c r="G386" s="391" t="s">
        <v>848</v>
      </c>
      <c r="H386" s="391" t="s">
        <v>848</v>
      </c>
      <c r="I386" s="391" t="s">
        <v>848</v>
      </c>
      <c r="J386" s="391" t="s">
        <v>848</v>
      </c>
      <c r="K386" s="38" t="s">
        <v>848</v>
      </c>
      <c r="L386" s="391" t="s">
        <v>848</v>
      </c>
      <c r="M386" s="391" t="s">
        <v>848</v>
      </c>
      <c r="N386" s="391" t="s">
        <v>848</v>
      </c>
      <c r="O386" s="391" t="s">
        <v>848</v>
      </c>
      <c r="P386" s="391" t="s">
        <v>848</v>
      </c>
      <c r="Q386" s="391" t="s">
        <v>848</v>
      </c>
      <c r="R386" s="38" t="s">
        <v>848</v>
      </c>
      <c r="S386" s="391" t="s">
        <v>848</v>
      </c>
      <c r="T386" s="391" t="s">
        <v>848</v>
      </c>
      <c r="U386" s="391" t="s">
        <v>848</v>
      </c>
      <c r="V386" s="391" t="s">
        <v>848</v>
      </c>
      <c r="W386" s="391" t="s">
        <v>848</v>
      </c>
      <c r="X386" s="391" t="s">
        <v>848</v>
      </c>
      <c r="Y386" s="392" t="s">
        <v>848</v>
      </c>
      <c r="Z386" s="391" t="s">
        <v>848</v>
      </c>
      <c r="AA386" s="391" t="s">
        <v>848</v>
      </c>
      <c r="AB386" s="391" t="s">
        <v>848</v>
      </c>
      <c r="AC386" s="391" t="s">
        <v>848</v>
      </c>
      <c r="AD386" s="391" t="s">
        <v>848</v>
      </c>
      <c r="AE386" s="391" t="s">
        <v>848</v>
      </c>
      <c r="AF386" s="38" t="s">
        <v>848</v>
      </c>
      <c r="AG386" s="391" t="s">
        <v>848</v>
      </c>
      <c r="AH386" s="391"/>
      <c r="AI386" s="391" t="s">
        <v>848</v>
      </c>
      <c r="AJ386" s="391" t="s">
        <v>848</v>
      </c>
      <c r="AK386" s="391" t="s">
        <v>848</v>
      </c>
      <c r="AL386" s="391" t="s">
        <v>848</v>
      </c>
      <c r="AM386" s="391" t="s">
        <v>848</v>
      </c>
      <c r="AN386" s="391" t="s">
        <v>848</v>
      </c>
      <c r="AO386" s="391"/>
      <c r="AP386" s="319"/>
      <c r="AQ386" s="319"/>
      <c r="AR386" s="319"/>
    </row>
    <row r="387" spans="1:44" ht="15.75" customHeight="1">
      <c r="A387" s="319" t="s">
        <v>848</v>
      </c>
      <c r="B387" s="319" t="s">
        <v>848</v>
      </c>
      <c r="C387" s="319" t="s">
        <v>848</v>
      </c>
      <c r="D387" s="38" t="s">
        <v>848</v>
      </c>
      <c r="E387" s="391" t="s">
        <v>848</v>
      </c>
      <c r="F387" s="391" t="s">
        <v>848</v>
      </c>
      <c r="G387" s="391" t="s">
        <v>848</v>
      </c>
      <c r="H387" s="391" t="s">
        <v>848</v>
      </c>
      <c r="I387" s="391" t="s">
        <v>848</v>
      </c>
      <c r="J387" s="391" t="s">
        <v>848</v>
      </c>
      <c r="K387" s="38" t="s">
        <v>848</v>
      </c>
      <c r="L387" s="391" t="s">
        <v>848</v>
      </c>
      <c r="M387" s="391" t="s">
        <v>848</v>
      </c>
      <c r="N387" s="391" t="s">
        <v>848</v>
      </c>
      <c r="O387" s="391" t="s">
        <v>848</v>
      </c>
      <c r="P387" s="391" t="s">
        <v>848</v>
      </c>
      <c r="Q387" s="391" t="s">
        <v>848</v>
      </c>
      <c r="R387" s="38" t="s">
        <v>848</v>
      </c>
      <c r="S387" s="391" t="s">
        <v>848</v>
      </c>
      <c r="T387" s="391" t="s">
        <v>848</v>
      </c>
      <c r="U387" s="391" t="s">
        <v>848</v>
      </c>
      <c r="V387" s="391" t="s">
        <v>848</v>
      </c>
      <c r="W387" s="391" t="s">
        <v>848</v>
      </c>
      <c r="X387" s="391" t="s">
        <v>848</v>
      </c>
      <c r="Y387" s="392" t="s">
        <v>848</v>
      </c>
      <c r="Z387" s="391" t="s">
        <v>848</v>
      </c>
      <c r="AA387" s="391" t="s">
        <v>848</v>
      </c>
      <c r="AB387" s="391" t="s">
        <v>848</v>
      </c>
      <c r="AC387" s="391" t="s">
        <v>848</v>
      </c>
      <c r="AD387" s="391" t="s">
        <v>848</v>
      </c>
      <c r="AE387" s="391" t="s">
        <v>848</v>
      </c>
      <c r="AF387" s="38" t="s">
        <v>848</v>
      </c>
      <c r="AG387" s="391" t="s">
        <v>848</v>
      </c>
      <c r="AH387" s="391"/>
      <c r="AI387" s="391" t="s">
        <v>848</v>
      </c>
      <c r="AJ387" s="391" t="s">
        <v>848</v>
      </c>
      <c r="AK387" s="391" t="s">
        <v>848</v>
      </c>
      <c r="AL387" s="391" t="s">
        <v>848</v>
      </c>
      <c r="AM387" s="391" t="s">
        <v>848</v>
      </c>
      <c r="AN387" s="391" t="s">
        <v>848</v>
      </c>
      <c r="AO387" s="391"/>
      <c r="AP387" s="319"/>
      <c r="AQ387" s="319"/>
      <c r="AR387" s="319"/>
    </row>
    <row r="388" spans="1:44" ht="15.75" customHeight="1">
      <c r="A388" s="319" t="s">
        <v>848</v>
      </c>
      <c r="B388" s="319" t="s">
        <v>848</v>
      </c>
      <c r="C388" s="319" t="s">
        <v>848</v>
      </c>
      <c r="D388" s="38" t="s">
        <v>848</v>
      </c>
      <c r="E388" s="391" t="s">
        <v>848</v>
      </c>
      <c r="F388" s="391" t="s">
        <v>848</v>
      </c>
      <c r="G388" s="391" t="s">
        <v>848</v>
      </c>
      <c r="H388" s="391" t="s">
        <v>848</v>
      </c>
      <c r="I388" s="391" t="s">
        <v>848</v>
      </c>
      <c r="J388" s="391" t="s">
        <v>848</v>
      </c>
      <c r="K388" s="38" t="s">
        <v>848</v>
      </c>
      <c r="L388" s="391" t="s">
        <v>848</v>
      </c>
      <c r="M388" s="391" t="s">
        <v>848</v>
      </c>
      <c r="N388" s="391" t="s">
        <v>848</v>
      </c>
      <c r="O388" s="391" t="s">
        <v>848</v>
      </c>
      <c r="P388" s="391" t="s">
        <v>848</v>
      </c>
      <c r="Q388" s="391" t="s">
        <v>848</v>
      </c>
      <c r="R388" s="38" t="s">
        <v>848</v>
      </c>
      <c r="S388" s="391" t="s">
        <v>848</v>
      </c>
      <c r="T388" s="391" t="s">
        <v>848</v>
      </c>
      <c r="U388" s="391" t="s">
        <v>848</v>
      </c>
      <c r="V388" s="391" t="s">
        <v>848</v>
      </c>
      <c r="W388" s="391" t="s">
        <v>848</v>
      </c>
      <c r="X388" s="391" t="s">
        <v>848</v>
      </c>
      <c r="Y388" s="392" t="s">
        <v>848</v>
      </c>
      <c r="Z388" s="391" t="s">
        <v>848</v>
      </c>
      <c r="AA388" s="391" t="s">
        <v>848</v>
      </c>
      <c r="AB388" s="391" t="s">
        <v>848</v>
      </c>
      <c r="AC388" s="391" t="s">
        <v>848</v>
      </c>
      <c r="AD388" s="391" t="s">
        <v>848</v>
      </c>
      <c r="AE388" s="391" t="s">
        <v>848</v>
      </c>
      <c r="AF388" s="38" t="s">
        <v>848</v>
      </c>
      <c r="AG388" s="391" t="s">
        <v>848</v>
      </c>
      <c r="AH388" s="391"/>
      <c r="AI388" s="391" t="s">
        <v>848</v>
      </c>
      <c r="AJ388" s="391" t="s">
        <v>848</v>
      </c>
      <c r="AK388" s="391" t="s">
        <v>848</v>
      </c>
      <c r="AL388" s="391" t="s">
        <v>848</v>
      </c>
      <c r="AM388" s="391" t="s">
        <v>848</v>
      </c>
      <c r="AN388" s="391" t="s">
        <v>848</v>
      </c>
      <c r="AO388" s="391"/>
      <c r="AP388" s="319"/>
      <c r="AQ388" s="319"/>
      <c r="AR388" s="319"/>
    </row>
    <row r="389" spans="1:44" ht="15.75" customHeight="1">
      <c r="A389" s="319" t="s">
        <v>848</v>
      </c>
      <c r="B389" s="319" t="s">
        <v>848</v>
      </c>
      <c r="C389" s="319" t="s">
        <v>848</v>
      </c>
      <c r="D389" s="38" t="s">
        <v>848</v>
      </c>
      <c r="E389" s="391" t="s">
        <v>848</v>
      </c>
      <c r="F389" s="391" t="s">
        <v>848</v>
      </c>
      <c r="G389" s="391" t="s">
        <v>848</v>
      </c>
      <c r="H389" s="391" t="s">
        <v>848</v>
      </c>
      <c r="I389" s="391" t="s">
        <v>848</v>
      </c>
      <c r="J389" s="391" t="s">
        <v>848</v>
      </c>
      <c r="K389" s="38" t="s">
        <v>848</v>
      </c>
      <c r="L389" s="391" t="s">
        <v>848</v>
      </c>
      <c r="M389" s="391" t="s">
        <v>848</v>
      </c>
      <c r="N389" s="391" t="s">
        <v>848</v>
      </c>
      <c r="O389" s="391" t="s">
        <v>848</v>
      </c>
      <c r="P389" s="391" t="s">
        <v>848</v>
      </c>
      <c r="Q389" s="391" t="s">
        <v>848</v>
      </c>
      <c r="R389" s="38" t="s">
        <v>848</v>
      </c>
      <c r="S389" s="391" t="s">
        <v>848</v>
      </c>
      <c r="T389" s="391" t="s">
        <v>848</v>
      </c>
      <c r="U389" s="391" t="s">
        <v>848</v>
      </c>
      <c r="V389" s="391" t="s">
        <v>848</v>
      </c>
      <c r="W389" s="391" t="s">
        <v>848</v>
      </c>
      <c r="X389" s="391" t="s">
        <v>848</v>
      </c>
      <c r="Y389" s="392" t="s">
        <v>848</v>
      </c>
      <c r="Z389" s="391" t="s">
        <v>848</v>
      </c>
      <c r="AA389" s="391" t="s">
        <v>848</v>
      </c>
      <c r="AB389" s="391" t="s">
        <v>848</v>
      </c>
      <c r="AC389" s="391" t="s">
        <v>848</v>
      </c>
      <c r="AD389" s="391" t="s">
        <v>848</v>
      </c>
      <c r="AE389" s="391" t="s">
        <v>848</v>
      </c>
      <c r="AF389" s="38" t="s">
        <v>848</v>
      </c>
      <c r="AG389" s="391" t="s">
        <v>848</v>
      </c>
      <c r="AH389" s="391"/>
      <c r="AI389" s="391" t="s">
        <v>848</v>
      </c>
      <c r="AJ389" s="391" t="s">
        <v>848</v>
      </c>
      <c r="AK389" s="391" t="s">
        <v>848</v>
      </c>
      <c r="AL389" s="391" t="s">
        <v>848</v>
      </c>
      <c r="AM389" s="391" t="s">
        <v>848</v>
      </c>
      <c r="AN389" s="391" t="s">
        <v>848</v>
      </c>
      <c r="AO389" s="391"/>
      <c r="AP389" s="319"/>
      <c r="AQ389" s="319"/>
      <c r="AR389" s="319"/>
    </row>
    <row r="390" spans="1:44" ht="15.75" customHeight="1">
      <c r="A390" s="319" t="s">
        <v>848</v>
      </c>
      <c r="B390" s="319" t="s">
        <v>848</v>
      </c>
      <c r="C390" s="319" t="s">
        <v>848</v>
      </c>
      <c r="D390" s="38" t="s">
        <v>848</v>
      </c>
      <c r="E390" s="391" t="s">
        <v>848</v>
      </c>
      <c r="F390" s="391" t="s">
        <v>848</v>
      </c>
      <c r="G390" s="391" t="s">
        <v>848</v>
      </c>
      <c r="H390" s="391" t="s">
        <v>848</v>
      </c>
      <c r="I390" s="391" t="s">
        <v>848</v>
      </c>
      <c r="J390" s="391" t="s">
        <v>848</v>
      </c>
      <c r="K390" s="38" t="s">
        <v>848</v>
      </c>
      <c r="L390" s="391" t="s">
        <v>848</v>
      </c>
      <c r="M390" s="391" t="s">
        <v>848</v>
      </c>
      <c r="N390" s="391" t="s">
        <v>848</v>
      </c>
      <c r="O390" s="391" t="s">
        <v>848</v>
      </c>
      <c r="P390" s="391" t="s">
        <v>848</v>
      </c>
      <c r="Q390" s="391" t="s">
        <v>848</v>
      </c>
      <c r="R390" s="38" t="s">
        <v>848</v>
      </c>
      <c r="S390" s="391" t="s">
        <v>848</v>
      </c>
      <c r="T390" s="391" t="s">
        <v>848</v>
      </c>
      <c r="U390" s="391" t="s">
        <v>848</v>
      </c>
      <c r="V390" s="391" t="s">
        <v>848</v>
      </c>
      <c r="W390" s="391" t="s">
        <v>848</v>
      </c>
      <c r="X390" s="391" t="s">
        <v>848</v>
      </c>
      <c r="Y390" s="392" t="s">
        <v>848</v>
      </c>
      <c r="Z390" s="391" t="s">
        <v>848</v>
      </c>
      <c r="AA390" s="391" t="s">
        <v>848</v>
      </c>
      <c r="AB390" s="391" t="s">
        <v>848</v>
      </c>
      <c r="AC390" s="391" t="s">
        <v>848</v>
      </c>
      <c r="AD390" s="391" t="s">
        <v>848</v>
      </c>
      <c r="AE390" s="391" t="s">
        <v>848</v>
      </c>
      <c r="AF390" s="38" t="s">
        <v>848</v>
      </c>
      <c r="AG390" s="391" t="s">
        <v>848</v>
      </c>
      <c r="AH390" s="391"/>
      <c r="AI390" s="391" t="s">
        <v>848</v>
      </c>
      <c r="AJ390" s="391" t="s">
        <v>848</v>
      </c>
      <c r="AK390" s="391" t="s">
        <v>848</v>
      </c>
      <c r="AL390" s="391" t="s">
        <v>848</v>
      </c>
      <c r="AM390" s="391" t="s">
        <v>848</v>
      </c>
      <c r="AN390" s="391" t="s">
        <v>848</v>
      </c>
      <c r="AO390" s="391"/>
      <c r="AP390" s="319"/>
      <c r="AQ390" s="319"/>
      <c r="AR390" s="319"/>
    </row>
    <row r="391" spans="1:44" ht="15.75" customHeight="1">
      <c r="A391" s="319" t="s">
        <v>848</v>
      </c>
      <c r="B391" s="319" t="s">
        <v>848</v>
      </c>
      <c r="C391" s="319" t="s">
        <v>848</v>
      </c>
      <c r="D391" s="38" t="s">
        <v>848</v>
      </c>
      <c r="E391" s="391" t="s">
        <v>848</v>
      </c>
      <c r="F391" s="391" t="s">
        <v>848</v>
      </c>
      <c r="G391" s="391" t="s">
        <v>848</v>
      </c>
      <c r="H391" s="391" t="s">
        <v>848</v>
      </c>
      <c r="I391" s="391" t="s">
        <v>848</v>
      </c>
      <c r="J391" s="391" t="s">
        <v>848</v>
      </c>
      <c r="K391" s="38" t="s">
        <v>848</v>
      </c>
      <c r="L391" s="391" t="s">
        <v>848</v>
      </c>
      <c r="M391" s="391" t="s">
        <v>848</v>
      </c>
      <c r="N391" s="391" t="s">
        <v>848</v>
      </c>
      <c r="O391" s="391" t="s">
        <v>848</v>
      </c>
      <c r="P391" s="391" t="s">
        <v>848</v>
      </c>
      <c r="Q391" s="391" t="s">
        <v>848</v>
      </c>
      <c r="R391" s="38" t="s">
        <v>848</v>
      </c>
      <c r="S391" s="391" t="s">
        <v>848</v>
      </c>
      <c r="T391" s="391" t="s">
        <v>848</v>
      </c>
      <c r="U391" s="391" t="s">
        <v>848</v>
      </c>
      <c r="V391" s="391" t="s">
        <v>848</v>
      </c>
      <c r="W391" s="391" t="s">
        <v>848</v>
      </c>
      <c r="X391" s="391" t="s">
        <v>848</v>
      </c>
      <c r="Y391" s="392" t="s">
        <v>848</v>
      </c>
      <c r="Z391" s="391" t="s">
        <v>848</v>
      </c>
      <c r="AA391" s="391" t="s">
        <v>848</v>
      </c>
      <c r="AB391" s="391" t="s">
        <v>848</v>
      </c>
      <c r="AC391" s="391" t="s">
        <v>848</v>
      </c>
      <c r="AD391" s="391" t="s">
        <v>848</v>
      </c>
      <c r="AE391" s="391" t="s">
        <v>848</v>
      </c>
      <c r="AF391" s="38" t="s">
        <v>848</v>
      </c>
      <c r="AG391" s="391" t="s">
        <v>848</v>
      </c>
      <c r="AH391" s="391"/>
      <c r="AI391" s="391" t="s">
        <v>848</v>
      </c>
      <c r="AJ391" s="391" t="s">
        <v>848</v>
      </c>
      <c r="AK391" s="391" t="s">
        <v>848</v>
      </c>
      <c r="AL391" s="391" t="s">
        <v>848</v>
      </c>
      <c r="AM391" s="391" t="s">
        <v>848</v>
      </c>
      <c r="AN391" s="391" t="s">
        <v>848</v>
      </c>
      <c r="AO391" s="391"/>
      <c r="AP391" s="319"/>
      <c r="AQ391" s="319"/>
      <c r="AR391" s="319"/>
    </row>
    <row r="392" spans="1:44" ht="15.75" customHeight="1">
      <c r="A392" s="319" t="s">
        <v>848</v>
      </c>
      <c r="B392" s="319" t="s">
        <v>848</v>
      </c>
      <c r="C392" s="319" t="s">
        <v>848</v>
      </c>
      <c r="D392" s="38" t="s">
        <v>848</v>
      </c>
      <c r="E392" s="391" t="s">
        <v>848</v>
      </c>
      <c r="F392" s="391" t="s">
        <v>848</v>
      </c>
      <c r="G392" s="391" t="s">
        <v>848</v>
      </c>
      <c r="H392" s="391" t="s">
        <v>848</v>
      </c>
      <c r="I392" s="391" t="s">
        <v>848</v>
      </c>
      <c r="J392" s="391" t="s">
        <v>848</v>
      </c>
      <c r="K392" s="38" t="s">
        <v>848</v>
      </c>
      <c r="L392" s="391" t="s">
        <v>848</v>
      </c>
      <c r="M392" s="391" t="s">
        <v>848</v>
      </c>
      <c r="N392" s="391" t="s">
        <v>848</v>
      </c>
      <c r="O392" s="391" t="s">
        <v>848</v>
      </c>
      <c r="P392" s="391" t="s">
        <v>848</v>
      </c>
      <c r="Q392" s="391" t="s">
        <v>848</v>
      </c>
      <c r="R392" s="38" t="s">
        <v>848</v>
      </c>
      <c r="S392" s="391" t="s">
        <v>848</v>
      </c>
      <c r="T392" s="391" t="s">
        <v>848</v>
      </c>
      <c r="U392" s="391" t="s">
        <v>848</v>
      </c>
      <c r="V392" s="391" t="s">
        <v>848</v>
      </c>
      <c r="W392" s="391" t="s">
        <v>848</v>
      </c>
      <c r="X392" s="391" t="s">
        <v>848</v>
      </c>
      <c r="Y392" s="392" t="s">
        <v>848</v>
      </c>
      <c r="Z392" s="391" t="s">
        <v>848</v>
      </c>
      <c r="AA392" s="391" t="s">
        <v>848</v>
      </c>
      <c r="AB392" s="391" t="s">
        <v>848</v>
      </c>
      <c r="AC392" s="391" t="s">
        <v>848</v>
      </c>
      <c r="AD392" s="391" t="s">
        <v>848</v>
      </c>
      <c r="AE392" s="391" t="s">
        <v>848</v>
      </c>
      <c r="AF392" s="38" t="s">
        <v>848</v>
      </c>
      <c r="AG392" s="391" t="s">
        <v>848</v>
      </c>
      <c r="AH392" s="391"/>
      <c r="AI392" s="391" t="s">
        <v>848</v>
      </c>
      <c r="AJ392" s="391" t="s">
        <v>848</v>
      </c>
      <c r="AK392" s="391" t="s">
        <v>848</v>
      </c>
      <c r="AL392" s="391" t="s">
        <v>848</v>
      </c>
      <c r="AM392" s="391" t="s">
        <v>848</v>
      </c>
      <c r="AN392" s="391" t="s">
        <v>848</v>
      </c>
      <c r="AO392" s="391"/>
      <c r="AP392" s="319"/>
      <c r="AQ392" s="319"/>
      <c r="AR392" s="319"/>
    </row>
    <row r="393" spans="1:44" ht="15.75" customHeight="1">
      <c r="A393" s="319" t="s">
        <v>848</v>
      </c>
      <c r="B393" s="319" t="s">
        <v>848</v>
      </c>
      <c r="C393" s="319" t="s">
        <v>848</v>
      </c>
      <c r="D393" s="38" t="s">
        <v>848</v>
      </c>
      <c r="E393" s="391" t="s">
        <v>848</v>
      </c>
      <c r="F393" s="391" t="s">
        <v>848</v>
      </c>
      <c r="G393" s="391" t="s">
        <v>848</v>
      </c>
      <c r="H393" s="391" t="s">
        <v>848</v>
      </c>
      <c r="I393" s="391" t="s">
        <v>848</v>
      </c>
      <c r="J393" s="391" t="s">
        <v>848</v>
      </c>
      <c r="K393" s="38" t="s">
        <v>848</v>
      </c>
      <c r="L393" s="391" t="s">
        <v>848</v>
      </c>
      <c r="M393" s="391" t="s">
        <v>848</v>
      </c>
      <c r="N393" s="391" t="s">
        <v>848</v>
      </c>
      <c r="O393" s="391" t="s">
        <v>848</v>
      </c>
      <c r="P393" s="391" t="s">
        <v>848</v>
      </c>
      <c r="Q393" s="391" t="s">
        <v>848</v>
      </c>
      <c r="R393" s="38" t="s">
        <v>848</v>
      </c>
      <c r="S393" s="391" t="s">
        <v>848</v>
      </c>
      <c r="T393" s="391" t="s">
        <v>848</v>
      </c>
      <c r="U393" s="391" t="s">
        <v>848</v>
      </c>
      <c r="V393" s="391" t="s">
        <v>848</v>
      </c>
      <c r="W393" s="391" t="s">
        <v>848</v>
      </c>
      <c r="X393" s="391" t="s">
        <v>848</v>
      </c>
      <c r="Y393" s="392" t="s">
        <v>848</v>
      </c>
      <c r="Z393" s="391" t="s">
        <v>848</v>
      </c>
      <c r="AA393" s="391" t="s">
        <v>848</v>
      </c>
      <c r="AB393" s="391" t="s">
        <v>848</v>
      </c>
      <c r="AC393" s="391" t="s">
        <v>848</v>
      </c>
      <c r="AD393" s="391" t="s">
        <v>848</v>
      </c>
      <c r="AE393" s="391" t="s">
        <v>848</v>
      </c>
      <c r="AF393" s="38" t="s">
        <v>848</v>
      </c>
      <c r="AG393" s="391" t="s">
        <v>848</v>
      </c>
      <c r="AH393" s="391"/>
      <c r="AI393" s="391" t="s">
        <v>848</v>
      </c>
      <c r="AJ393" s="391" t="s">
        <v>848</v>
      </c>
      <c r="AK393" s="391" t="s">
        <v>848</v>
      </c>
      <c r="AL393" s="391" t="s">
        <v>848</v>
      </c>
      <c r="AM393" s="391" t="s">
        <v>848</v>
      </c>
      <c r="AN393" s="391" t="s">
        <v>848</v>
      </c>
      <c r="AO393" s="391"/>
      <c r="AP393" s="319"/>
      <c r="AQ393" s="319"/>
      <c r="AR393" s="319"/>
    </row>
    <row r="394" spans="1:44" ht="15.75" customHeight="1">
      <c r="A394" s="319" t="s">
        <v>848</v>
      </c>
      <c r="B394" s="319" t="s">
        <v>848</v>
      </c>
      <c r="C394" s="319" t="s">
        <v>848</v>
      </c>
      <c r="D394" s="38" t="s">
        <v>848</v>
      </c>
      <c r="E394" s="391" t="s">
        <v>848</v>
      </c>
      <c r="F394" s="391" t="s">
        <v>848</v>
      </c>
      <c r="G394" s="391" t="s">
        <v>848</v>
      </c>
      <c r="H394" s="391" t="s">
        <v>848</v>
      </c>
      <c r="I394" s="391" t="s">
        <v>848</v>
      </c>
      <c r="J394" s="391" t="s">
        <v>848</v>
      </c>
      <c r="K394" s="38" t="s">
        <v>848</v>
      </c>
      <c r="L394" s="391" t="s">
        <v>848</v>
      </c>
      <c r="M394" s="391" t="s">
        <v>848</v>
      </c>
      <c r="N394" s="391" t="s">
        <v>848</v>
      </c>
      <c r="O394" s="391" t="s">
        <v>848</v>
      </c>
      <c r="P394" s="391" t="s">
        <v>848</v>
      </c>
      <c r="Q394" s="391" t="s">
        <v>848</v>
      </c>
      <c r="R394" s="38" t="s">
        <v>848</v>
      </c>
      <c r="S394" s="391" t="s">
        <v>848</v>
      </c>
      <c r="T394" s="391" t="s">
        <v>848</v>
      </c>
      <c r="U394" s="391" t="s">
        <v>848</v>
      </c>
      <c r="V394" s="391" t="s">
        <v>848</v>
      </c>
      <c r="W394" s="391" t="s">
        <v>848</v>
      </c>
      <c r="X394" s="391" t="s">
        <v>848</v>
      </c>
      <c r="Y394" s="392" t="s">
        <v>848</v>
      </c>
      <c r="Z394" s="391" t="s">
        <v>848</v>
      </c>
      <c r="AA394" s="391" t="s">
        <v>848</v>
      </c>
      <c r="AB394" s="391" t="s">
        <v>848</v>
      </c>
      <c r="AC394" s="391" t="s">
        <v>848</v>
      </c>
      <c r="AD394" s="391" t="s">
        <v>848</v>
      </c>
      <c r="AE394" s="391" t="s">
        <v>848</v>
      </c>
      <c r="AF394" s="38" t="s">
        <v>848</v>
      </c>
      <c r="AG394" s="391" t="s">
        <v>848</v>
      </c>
      <c r="AH394" s="391"/>
      <c r="AI394" s="391" t="s">
        <v>848</v>
      </c>
      <c r="AJ394" s="391" t="s">
        <v>848</v>
      </c>
      <c r="AK394" s="391" t="s">
        <v>848</v>
      </c>
      <c r="AL394" s="391" t="s">
        <v>848</v>
      </c>
      <c r="AM394" s="391" t="s">
        <v>848</v>
      </c>
      <c r="AN394" s="391" t="s">
        <v>848</v>
      </c>
      <c r="AO394" s="391"/>
      <c r="AP394" s="319"/>
      <c r="AQ394" s="319"/>
      <c r="AR394" s="319"/>
    </row>
    <row r="395" spans="1:44" ht="15.75" customHeight="1">
      <c r="A395" s="319" t="s">
        <v>848</v>
      </c>
      <c r="B395" s="319" t="s">
        <v>848</v>
      </c>
      <c r="C395" s="319" t="s">
        <v>848</v>
      </c>
      <c r="D395" s="38" t="s">
        <v>848</v>
      </c>
      <c r="E395" s="391" t="s">
        <v>848</v>
      </c>
      <c r="F395" s="391" t="s">
        <v>848</v>
      </c>
      <c r="G395" s="391" t="s">
        <v>848</v>
      </c>
      <c r="H395" s="391" t="s">
        <v>848</v>
      </c>
      <c r="I395" s="391" t="s">
        <v>848</v>
      </c>
      <c r="J395" s="391" t="s">
        <v>848</v>
      </c>
      <c r="K395" s="38" t="s">
        <v>848</v>
      </c>
      <c r="L395" s="391" t="s">
        <v>848</v>
      </c>
      <c r="M395" s="391" t="s">
        <v>848</v>
      </c>
      <c r="N395" s="391" t="s">
        <v>848</v>
      </c>
      <c r="O395" s="391" t="s">
        <v>848</v>
      </c>
      <c r="P395" s="391" t="s">
        <v>848</v>
      </c>
      <c r="Q395" s="391" t="s">
        <v>848</v>
      </c>
      <c r="R395" s="38" t="s">
        <v>848</v>
      </c>
      <c r="S395" s="391" t="s">
        <v>848</v>
      </c>
      <c r="T395" s="391" t="s">
        <v>848</v>
      </c>
      <c r="U395" s="391" t="s">
        <v>848</v>
      </c>
      <c r="V395" s="391" t="s">
        <v>848</v>
      </c>
      <c r="W395" s="391" t="s">
        <v>848</v>
      </c>
      <c r="X395" s="391" t="s">
        <v>848</v>
      </c>
      <c r="Y395" s="392" t="s">
        <v>848</v>
      </c>
      <c r="Z395" s="391" t="s">
        <v>848</v>
      </c>
      <c r="AA395" s="391" t="s">
        <v>848</v>
      </c>
      <c r="AB395" s="391" t="s">
        <v>848</v>
      </c>
      <c r="AC395" s="391" t="s">
        <v>848</v>
      </c>
      <c r="AD395" s="391" t="s">
        <v>848</v>
      </c>
      <c r="AE395" s="391" t="s">
        <v>848</v>
      </c>
      <c r="AF395" s="38" t="s">
        <v>848</v>
      </c>
      <c r="AG395" s="391" t="s">
        <v>848</v>
      </c>
      <c r="AH395" s="391"/>
      <c r="AI395" s="391" t="s">
        <v>848</v>
      </c>
      <c r="AJ395" s="391" t="s">
        <v>848</v>
      </c>
      <c r="AK395" s="391" t="s">
        <v>848</v>
      </c>
      <c r="AL395" s="391" t="s">
        <v>848</v>
      </c>
      <c r="AM395" s="391" t="s">
        <v>848</v>
      </c>
      <c r="AN395" s="391" t="s">
        <v>848</v>
      </c>
      <c r="AO395" s="391"/>
      <c r="AP395" s="319"/>
      <c r="AQ395" s="319"/>
      <c r="AR395" s="319"/>
    </row>
    <row r="396" spans="1:44" ht="15.75" customHeight="1">
      <c r="A396" s="319" t="s">
        <v>848</v>
      </c>
      <c r="B396" s="319" t="s">
        <v>848</v>
      </c>
      <c r="C396" s="319" t="s">
        <v>848</v>
      </c>
      <c r="D396" s="38" t="s">
        <v>848</v>
      </c>
      <c r="E396" s="391" t="s">
        <v>848</v>
      </c>
      <c r="F396" s="391" t="s">
        <v>848</v>
      </c>
      <c r="G396" s="391" t="s">
        <v>848</v>
      </c>
      <c r="H396" s="391" t="s">
        <v>848</v>
      </c>
      <c r="I396" s="391" t="s">
        <v>848</v>
      </c>
      <c r="J396" s="391" t="s">
        <v>848</v>
      </c>
      <c r="K396" s="38" t="s">
        <v>848</v>
      </c>
      <c r="L396" s="391" t="s">
        <v>848</v>
      </c>
      <c r="M396" s="391" t="s">
        <v>848</v>
      </c>
      <c r="N396" s="391" t="s">
        <v>848</v>
      </c>
      <c r="O396" s="391" t="s">
        <v>848</v>
      </c>
      <c r="P396" s="391" t="s">
        <v>848</v>
      </c>
      <c r="Q396" s="391" t="s">
        <v>848</v>
      </c>
      <c r="R396" s="38" t="s">
        <v>848</v>
      </c>
      <c r="S396" s="391" t="s">
        <v>848</v>
      </c>
      <c r="T396" s="391" t="s">
        <v>848</v>
      </c>
      <c r="U396" s="391" t="s">
        <v>848</v>
      </c>
      <c r="V396" s="391" t="s">
        <v>848</v>
      </c>
      <c r="W396" s="391" t="s">
        <v>848</v>
      </c>
      <c r="X396" s="391" t="s">
        <v>848</v>
      </c>
      <c r="Y396" s="392" t="s">
        <v>848</v>
      </c>
      <c r="Z396" s="391" t="s">
        <v>848</v>
      </c>
      <c r="AA396" s="391" t="s">
        <v>848</v>
      </c>
      <c r="AB396" s="391" t="s">
        <v>848</v>
      </c>
      <c r="AC396" s="391" t="s">
        <v>848</v>
      </c>
      <c r="AD396" s="391" t="s">
        <v>848</v>
      </c>
      <c r="AE396" s="391" t="s">
        <v>848</v>
      </c>
      <c r="AF396" s="38" t="s">
        <v>848</v>
      </c>
      <c r="AG396" s="391" t="s">
        <v>848</v>
      </c>
      <c r="AH396" s="391"/>
      <c r="AI396" s="391" t="s">
        <v>848</v>
      </c>
      <c r="AJ396" s="391" t="s">
        <v>848</v>
      </c>
      <c r="AK396" s="391" t="s">
        <v>848</v>
      </c>
      <c r="AL396" s="391" t="s">
        <v>848</v>
      </c>
      <c r="AM396" s="391" t="s">
        <v>848</v>
      </c>
      <c r="AN396" s="391" t="s">
        <v>848</v>
      </c>
      <c r="AO396" s="391"/>
      <c r="AP396" s="319"/>
      <c r="AQ396" s="319"/>
      <c r="AR396" s="319"/>
    </row>
    <row r="397" spans="1:44" ht="15.75" customHeight="1">
      <c r="A397" s="319" t="s">
        <v>848</v>
      </c>
      <c r="B397" s="319" t="s">
        <v>848</v>
      </c>
      <c r="C397" s="319" t="s">
        <v>848</v>
      </c>
      <c r="D397" s="38" t="s">
        <v>848</v>
      </c>
      <c r="E397" s="391" t="s">
        <v>848</v>
      </c>
      <c r="F397" s="391" t="s">
        <v>848</v>
      </c>
      <c r="G397" s="391" t="s">
        <v>848</v>
      </c>
      <c r="H397" s="391" t="s">
        <v>848</v>
      </c>
      <c r="I397" s="391" t="s">
        <v>848</v>
      </c>
      <c r="J397" s="391" t="s">
        <v>848</v>
      </c>
      <c r="K397" s="38" t="s">
        <v>848</v>
      </c>
      <c r="L397" s="391" t="s">
        <v>848</v>
      </c>
      <c r="M397" s="391" t="s">
        <v>848</v>
      </c>
      <c r="N397" s="391" t="s">
        <v>848</v>
      </c>
      <c r="O397" s="391" t="s">
        <v>848</v>
      </c>
      <c r="P397" s="391" t="s">
        <v>848</v>
      </c>
      <c r="Q397" s="391" t="s">
        <v>848</v>
      </c>
      <c r="R397" s="38" t="s">
        <v>848</v>
      </c>
      <c r="S397" s="391" t="s">
        <v>848</v>
      </c>
      <c r="T397" s="391" t="s">
        <v>848</v>
      </c>
      <c r="U397" s="391" t="s">
        <v>848</v>
      </c>
      <c r="V397" s="391" t="s">
        <v>848</v>
      </c>
      <c r="W397" s="391" t="s">
        <v>848</v>
      </c>
      <c r="X397" s="391" t="s">
        <v>848</v>
      </c>
      <c r="Y397" s="392" t="s">
        <v>848</v>
      </c>
      <c r="Z397" s="391" t="s">
        <v>848</v>
      </c>
      <c r="AA397" s="391" t="s">
        <v>848</v>
      </c>
      <c r="AB397" s="391" t="s">
        <v>848</v>
      </c>
      <c r="AC397" s="391" t="s">
        <v>848</v>
      </c>
      <c r="AD397" s="391" t="s">
        <v>848</v>
      </c>
      <c r="AE397" s="391" t="s">
        <v>848</v>
      </c>
      <c r="AF397" s="38" t="s">
        <v>848</v>
      </c>
      <c r="AG397" s="391" t="s">
        <v>848</v>
      </c>
      <c r="AH397" s="391"/>
      <c r="AI397" s="391" t="s">
        <v>848</v>
      </c>
      <c r="AJ397" s="391" t="s">
        <v>848</v>
      </c>
      <c r="AK397" s="391" t="s">
        <v>848</v>
      </c>
      <c r="AL397" s="391" t="s">
        <v>848</v>
      </c>
      <c r="AM397" s="391" t="s">
        <v>848</v>
      </c>
      <c r="AN397" s="391" t="s">
        <v>848</v>
      </c>
      <c r="AO397" s="391"/>
      <c r="AP397" s="319"/>
      <c r="AQ397" s="319"/>
      <c r="AR397" s="319"/>
    </row>
    <row r="398" spans="1:44" ht="15.75" customHeight="1">
      <c r="A398" s="319" t="s">
        <v>848</v>
      </c>
      <c r="B398" s="319" t="s">
        <v>848</v>
      </c>
      <c r="C398" s="319" t="s">
        <v>848</v>
      </c>
      <c r="D398" s="38" t="s">
        <v>848</v>
      </c>
      <c r="E398" s="391" t="s">
        <v>848</v>
      </c>
      <c r="F398" s="391" t="s">
        <v>848</v>
      </c>
      <c r="G398" s="391" t="s">
        <v>848</v>
      </c>
      <c r="H398" s="391" t="s">
        <v>848</v>
      </c>
      <c r="I398" s="391" t="s">
        <v>848</v>
      </c>
      <c r="J398" s="391" t="s">
        <v>848</v>
      </c>
      <c r="K398" s="38" t="s">
        <v>848</v>
      </c>
      <c r="L398" s="391" t="s">
        <v>848</v>
      </c>
      <c r="M398" s="391" t="s">
        <v>848</v>
      </c>
      <c r="N398" s="391" t="s">
        <v>848</v>
      </c>
      <c r="O398" s="391" t="s">
        <v>848</v>
      </c>
      <c r="P398" s="391" t="s">
        <v>848</v>
      </c>
      <c r="Q398" s="391" t="s">
        <v>848</v>
      </c>
      <c r="R398" s="38" t="s">
        <v>848</v>
      </c>
      <c r="S398" s="391" t="s">
        <v>848</v>
      </c>
      <c r="T398" s="391" t="s">
        <v>848</v>
      </c>
      <c r="U398" s="391" t="s">
        <v>848</v>
      </c>
      <c r="V398" s="391" t="s">
        <v>848</v>
      </c>
      <c r="W398" s="391" t="s">
        <v>848</v>
      </c>
      <c r="X398" s="391" t="s">
        <v>848</v>
      </c>
      <c r="Y398" s="392" t="s">
        <v>848</v>
      </c>
      <c r="Z398" s="391" t="s">
        <v>848</v>
      </c>
      <c r="AA398" s="391" t="s">
        <v>848</v>
      </c>
      <c r="AB398" s="391" t="s">
        <v>848</v>
      </c>
      <c r="AC398" s="391" t="s">
        <v>848</v>
      </c>
      <c r="AD398" s="391" t="s">
        <v>848</v>
      </c>
      <c r="AE398" s="391" t="s">
        <v>848</v>
      </c>
      <c r="AF398" s="38" t="s">
        <v>848</v>
      </c>
      <c r="AG398" s="391" t="s">
        <v>848</v>
      </c>
      <c r="AH398" s="391"/>
      <c r="AI398" s="391" t="s">
        <v>848</v>
      </c>
      <c r="AJ398" s="391" t="s">
        <v>848</v>
      </c>
      <c r="AK398" s="391" t="s">
        <v>848</v>
      </c>
      <c r="AL398" s="391" t="s">
        <v>848</v>
      </c>
      <c r="AM398" s="391" t="s">
        <v>848</v>
      </c>
      <c r="AN398" s="391" t="s">
        <v>848</v>
      </c>
      <c r="AO398" s="391"/>
      <c r="AP398" s="319"/>
      <c r="AQ398" s="319"/>
      <c r="AR398" s="319"/>
    </row>
    <row r="399" spans="1:44" ht="15.75" customHeight="1">
      <c r="A399" s="319" t="s">
        <v>848</v>
      </c>
      <c r="B399" s="319" t="s">
        <v>848</v>
      </c>
      <c r="C399" s="319" t="s">
        <v>848</v>
      </c>
      <c r="D399" s="38" t="s">
        <v>848</v>
      </c>
      <c r="E399" s="391" t="s">
        <v>848</v>
      </c>
      <c r="F399" s="391" t="s">
        <v>848</v>
      </c>
      <c r="G399" s="391" t="s">
        <v>848</v>
      </c>
      <c r="H399" s="391" t="s">
        <v>848</v>
      </c>
      <c r="I399" s="391" t="s">
        <v>848</v>
      </c>
      <c r="J399" s="391" t="s">
        <v>848</v>
      </c>
      <c r="K399" s="38" t="s">
        <v>848</v>
      </c>
      <c r="L399" s="391" t="s">
        <v>848</v>
      </c>
      <c r="M399" s="391" t="s">
        <v>848</v>
      </c>
      <c r="N399" s="391" t="s">
        <v>848</v>
      </c>
      <c r="O399" s="391" t="s">
        <v>848</v>
      </c>
      <c r="P399" s="391" t="s">
        <v>848</v>
      </c>
      <c r="Q399" s="391" t="s">
        <v>848</v>
      </c>
      <c r="R399" s="38" t="s">
        <v>848</v>
      </c>
      <c r="S399" s="391" t="s">
        <v>848</v>
      </c>
      <c r="T399" s="391" t="s">
        <v>848</v>
      </c>
      <c r="U399" s="391" t="s">
        <v>848</v>
      </c>
      <c r="V399" s="391" t="s">
        <v>848</v>
      </c>
      <c r="W399" s="391" t="s">
        <v>848</v>
      </c>
      <c r="X399" s="391" t="s">
        <v>848</v>
      </c>
      <c r="Y399" s="392" t="s">
        <v>848</v>
      </c>
      <c r="Z399" s="391" t="s">
        <v>848</v>
      </c>
      <c r="AA399" s="391" t="s">
        <v>848</v>
      </c>
      <c r="AB399" s="391" t="s">
        <v>848</v>
      </c>
      <c r="AC399" s="391" t="s">
        <v>848</v>
      </c>
      <c r="AD399" s="391" t="s">
        <v>848</v>
      </c>
      <c r="AE399" s="391" t="s">
        <v>848</v>
      </c>
      <c r="AF399" s="38" t="s">
        <v>848</v>
      </c>
      <c r="AG399" s="391" t="s">
        <v>848</v>
      </c>
      <c r="AH399" s="391"/>
      <c r="AI399" s="391" t="s">
        <v>848</v>
      </c>
      <c r="AJ399" s="391" t="s">
        <v>848</v>
      </c>
      <c r="AK399" s="391" t="s">
        <v>848</v>
      </c>
      <c r="AL399" s="391" t="s">
        <v>848</v>
      </c>
      <c r="AM399" s="391" t="s">
        <v>848</v>
      </c>
      <c r="AN399" s="391" t="s">
        <v>848</v>
      </c>
      <c r="AO399" s="391"/>
      <c r="AP399" s="319"/>
      <c r="AQ399" s="319"/>
      <c r="AR399" s="319"/>
    </row>
    <row r="400" spans="1:44" ht="15.75" customHeight="1">
      <c r="A400" s="319" t="s">
        <v>848</v>
      </c>
      <c r="B400" s="319" t="s">
        <v>848</v>
      </c>
      <c r="C400" s="319" t="s">
        <v>848</v>
      </c>
      <c r="D400" s="38" t="s">
        <v>848</v>
      </c>
      <c r="E400" s="391" t="s">
        <v>848</v>
      </c>
      <c r="F400" s="391" t="s">
        <v>848</v>
      </c>
      <c r="G400" s="391" t="s">
        <v>848</v>
      </c>
      <c r="H400" s="391" t="s">
        <v>848</v>
      </c>
      <c r="I400" s="391" t="s">
        <v>848</v>
      </c>
      <c r="J400" s="391" t="s">
        <v>848</v>
      </c>
      <c r="K400" s="38" t="s">
        <v>848</v>
      </c>
      <c r="L400" s="391" t="s">
        <v>848</v>
      </c>
      <c r="M400" s="391" t="s">
        <v>848</v>
      </c>
      <c r="N400" s="391" t="s">
        <v>848</v>
      </c>
      <c r="O400" s="391" t="s">
        <v>848</v>
      </c>
      <c r="P400" s="391" t="s">
        <v>848</v>
      </c>
      <c r="Q400" s="391" t="s">
        <v>848</v>
      </c>
      <c r="R400" s="38" t="s">
        <v>848</v>
      </c>
      <c r="S400" s="391" t="s">
        <v>848</v>
      </c>
      <c r="T400" s="391" t="s">
        <v>848</v>
      </c>
      <c r="U400" s="391" t="s">
        <v>848</v>
      </c>
      <c r="V400" s="391" t="s">
        <v>848</v>
      </c>
      <c r="W400" s="391" t="s">
        <v>848</v>
      </c>
      <c r="X400" s="391" t="s">
        <v>848</v>
      </c>
      <c r="Y400" s="392" t="s">
        <v>848</v>
      </c>
      <c r="Z400" s="391" t="s">
        <v>848</v>
      </c>
      <c r="AA400" s="391" t="s">
        <v>848</v>
      </c>
      <c r="AB400" s="391" t="s">
        <v>848</v>
      </c>
      <c r="AC400" s="391" t="s">
        <v>848</v>
      </c>
      <c r="AD400" s="391" t="s">
        <v>848</v>
      </c>
      <c r="AE400" s="391" t="s">
        <v>848</v>
      </c>
      <c r="AF400" s="38" t="s">
        <v>848</v>
      </c>
      <c r="AG400" s="391" t="s">
        <v>848</v>
      </c>
      <c r="AH400" s="391"/>
      <c r="AI400" s="391" t="s">
        <v>848</v>
      </c>
      <c r="AJ400" s="391" t="s">
        <v>848</v>
      </c>
      <c r="AK400" s="391" t="s">
        <v>848</v>
      </c>
      <c r="AL400" s="391" t="s">
        <v>848</v>
      </c>
      <c r="AM400" s="391" t="s">
        <v>848</v>
      </c>
      <c r="AN400" s="391" t="s">
        <v>848</v>
      </c>
      <c r="AO400" s="391"/>
      <c r="AP400" s="319"/>
      <c r="AQ400" s="319"/>
      <c r="AR400" s="319"/>
    </row>
    <row r="401" spans="1:44" ht="15.75" customHeight="1">
      <c r="A401" s="319" t="s">
        <v>848</v>
      </c>
      <c r="B401" s="319" t="s">
        <v>848</v>
      </c>
      <c r="C401" s="319" t="s">
        <v>848</v>
      </c>
      <c r="D401" s="38" t="s">
        <v>848</v>
      </c>
      <c r="E401" s="391" t="s">
        <v>848</v>
      </c>
      <c r="F401" s="391" t="s">
        <v>848</v>
      </c>
      <c r="G401" s="391" t="s">
        <v>848</v>
      </c>
      <c r="H401" s="391" t="s">
        <v>848</v>
      </c>
      <c r="I401" s="391" t="s">
        <v>848</v>
      </c>
      <c r="J401" s="391" t="s">
        <v>848</v>
      </c>
      <c r="K401" s="38" t="s">
        <v>848</v>
      </c>
      <c r="L401" s="391" t="s">
        <v>848</v>
      </c>
      <c r="M401" s="391" t="s">
        <v>848</v>
      </c>
      <c r="N401" s="391" t="s">
        <v>848</v>
      </c>
      <c r="O401" s="391" t="s">
        <v>848</v>
      </c>
      <c r="P401" s="391" t="s">
        <v>848</v>
      </c>
      <c r="Q401" s="391" t="s">
        <v>848</v>
      </c>
      <c r="R401" s="38" t="s">
        <v>848</v>
      </c>
      <c r="S401" s="391" t="s">
        <v>848</v>
      </c>
      <c r="T401" s="391" t="s">
        <v>848</v>
      </c>
      <c r="U401" s="391" t="s">
        <v>848</v>
      </c>
      <c r="V401" s="391" t="s">
        <v>848</v>
      </c>
      <c r="W401" s="391" t="s">
        <v>848</v>
      </c>
      <c r="X401" s="391" t="s">
        <v>848</v>
      </c>
      <c r="Y401" s="392" t="s">
        <v>848</v>
      </c>
      <c r="Z401" s="391" t="s">
        <v>848</v>
      </c>
      <c r="AA401" s="391" t="s">
        <v>848</v>
      </c>
      <c r="AB401" s="391" t="s">
        <v>848</v>
      </c>
      <c r="AC401" s="391" t="s">
        <v>848</v>
      </c>
      <c r="AD401" s="391" t="s">
        <v>848</v>
      </c>
      <c r="AE401" s="391" t="s">
        <v>848</v>
      </c>
      <c r="AF401" s="38" t="s">
        <v>848</v>
      </c>
      <c r="AG401" s="391" t="s">
        <v>848</v>
      </c>
      <c r="AH401" s="391"/>
      <c r="AI401" s="391" t="s">
        <v>848</v>
      </c>
      <c r="AJ401" s="391" t="s">
        <v>848</v>
      </c>
      <c r="AK401" s="391" t="s">
        <v>848</v>
      </c>
      <c r="AL401" s="391" t="s">
        <v>848</v>
      </c>
      <c r="AM401" s="391" t="s">
        <v>848</v>
      </c>
      <c r="AN401" s="391" t="s">
        <v>848</v>
      </c>
      <c r="AO401" s="391"/>
      <c r="AP401" s="319"/>
      <c r="AQ401" s="319"/>
      <c r="AR401" s="319"/>
    </row>
    <row r="402" spans="1:44" ht="15.75" customHeight="1">
      <c r="A402" s="319" t="s">
        <v>848</v>
      </c>
      <c r="B402" s="319" t="s">
        <v>848</v>
      </c>
      <c r="C402" s="319" t="s">
        <v>848</v>
      </c>
      <c r="D402" s="38" t="s">
        <v>848</v>
      </c>
      <c r="E402" s="391" t="s">
        <v>848</v>
      </c>
      <c r="F402" s="391" t="s">
        <v>848</v>
      </c>
      <c r="G402" s="391" t="s">
        <v>848</v>
      </c>
      <c r="H402" s="391" t="s">
        <v>848</v>
      </c>
      <c r="I402" s="391" t="s">
        <v>848</v>
      </c>
      <c r="J402" s="391" t="s">
        <v>848</v>
      </c>
      <c r="K402" s="38" t="s">
        <v>848</v>
      </c>
      <c r="L402" s="391" t="s">
        <v>848</v>
      </c>
      <c r="M402" s="391" t="s">
        <v>848</v>
      </c>
      <c r="N402" s="391" t="s">
        <v>848</v>
      </c>
      <c r="O402" s="391" t="s">
        <v>848</v>
      </c>
      <c r="P402" s="391" t="s">
        <v>848</v>
      </c>
      <c r="Q402" s="391" t="s">
        <v>848</v>
      </c>
      <c r="R402" s="38" t="s">
        <v>848</v>
      </c>
      <c r="S402" s="391" t="s">
        <v>848</v>
      </c>
      <c r="T402" s="391" t="s">
        <v>848</v>
      </c>
      <c r="U402" s="391" t="s">
        <v>848</v>
      </c>
      <c r="V402" s="391" t="s">
        <v>848</v>
      </c>
      <c r="W402" s="391" t="s">
        <v>848</v>
      </c>
      <c r="X402" s="391" t="s">
        <v>848</v>
      </c>
      <c r="Y402" s="392" t="s">
        <v>848</v>
      </c>
      <c r="Z402" s="391" t="s">
        <v>848</v>
      </c>
      <c r="AA402" s="391" t="s">
        <v>848</v>
      </c>
      <c r="AB402" s="391" t="s">
        <v>848</v>
      </c>
      <c r="AC402" s="391" t="s">
        <v>848</v>
      </c>
      <c r="AD402" s="391" t="s">
        <v>848</v>
      </c>
      <c r="AE402" s="391" t="s">
        <v>848</v>
      </c>
      <c r="AF402" s="38" t="s">
        <v>848</v>
      </c>
      <c r="AG402" s="391" t="s">
        <v>848</v>
      </c>
      <c r="AH402" s="391"/>
      <c r="AI402" s="391" t="s">
        <v>848</v>
      </c>
      <c r="AJ402" s="391" t="s">
        <v>848</v>
      </c>
      <c r="AK402" s="391" t="s">
        <v>848</v>
      </c>
      <c r="AL402" s="391" t="s">
        <v>848</v>
      </c>
      <c r="AM402" s="391" t="s">
        <v>848</v>
      </c>
      <c r="AN402" s="391" t="s">
        <v>848</v>
      </c>
      <c r="AO402" s="391"/>
      <c r="AP402" s="319"/>
      <c r="AQ402" s="319"/>
      <c r="AR402" s="319"/>
    </row>
    <row r="403" spans="1:44" ht="15.75" customHeight="1">
      <c r="A403" s="319" t="s">
        <v>848</v>
      </c>
      <c r="B403" s="319" t="s">
        <v>848</v>
      </c>
      <c r="C403" s="319" t="s">
        <v>848</v>
      </c>
      <c r="D403" s="38" t="s">
        <v>848</v>
      </c>
      <c r="E403" s="391" t="s">
        <v>848</v>
      </c>
      <c r="F403" s="391" t="s">
        <v>848</v>
      </c>
      <c r="G403" s="391" t="s">
        <v>848</v>
      </c>
      <c r="H403" s="391" t="s">
        <v>848</v>
      </c>
      <c r="I403" s="391" t="s">
        <v>848</v>
      </c>
      <c r="J403" s="391" t="s">
        <v>848</v>
      </c>
      <c r="K403" s="38" t="s">
        <v>848</v>
      </c>
      <c r="L403" s="391" t="s">
        <v>848</v>
      </c>
      <c r="M403" s="391" t="s">
        <v>848</v>
      </c>
      <c r="N403" s="391" t="s">
        <v>848</v>
      </c>
      <c r="O403" s="391" t="s">
        <v>848</v>
      </c>
      <c r="P403" s="391" t="s">
        <v>848</v>
      </c>
      <c r="Q403" s="391" t="s">
        <v>848</v>
      </c>
      <c r="R403" s="38" t="s">
        <v>848</v>
      </c>
      <c r="S403" s="391" t="s">
        <v>848</v>
      </c>
      <c r="T403" s="391" t="s">
        <v>848</v>
      </c>
      <c r="U403" s="391" t="s">
        <v>848</v>
      </c>
      <c r="V403" s="391" t="s">
        <v>848</v>
      </c>
      <c r="W403" s="391" t="s">
        <v>848</v>
      </c>
      <c r="X403" s="391" t="s">
        <v>848</v>
      </c>
      <c r="Y403" s="392" t="s">
        <v>848</v>
      </c>
      <c r="Z403" s="391" t="s">
        <v>848</v>
      </c>
      <c r="AA403" s="391" t="s">
        <v>848</v>
      </c>
      <c r="AB403" s="391" t="s">
        <v>848</v>
      </c>
      <c r="AC403" s="391" t="s">
        <v>848</v>
      </c>
      <c r="AD403" s="391" t="s">
        <v>848</v>
      </c>
      <c r="AE403" s="391" t="s">
        <v>848</v>
      </c>
      <c r="AF403" s="38" t="s">
        <v>848</v>
      </c>
      <c r="AG403" s="391" t="s">
        <v>848</v>
      </c>
      <c r="AH403" s="391"/>
      <c r="AI403" s="391" t="s">
        <v>848</v>
      </c>
      <c r="AJ403" s="391" t="s">
        <v>848</v>
      </c>
      <c r="AK403" s="391" t="s">
        <v>848</v>
      </c>
      <c r="AL403" s="391" t="s">
        <v>848</v>
      </c>
      <c r="AM403" s="391" t="s">
        <v>848</v>
      </c>
      <c r="AN403" s="391" t="s">
        <v>848</v>
      </c>
      <c r="AO403" s="391"/>
      <c r="AP403" s="319"/>
      <c r="AQ403" s="319"/>
      <c r="AR403" s="319"/>
    </row>
    <row r="404" spans="1:44" ht="15.75" customHeight="1">
      <c r="A404" s="319" t="s">
        <v>848</v>
      </c>
      <c r="B404" s="319" t="s">
        <v>848</v>
      </c>
      <c r="C404" s="319" t="s">
        <v>848</v>
      </c>
      <c r="D404" s="38" t="s">
        <v>848</v>
      </c>
      <c r="E404" s="391" t="s">
        <v>848</v>
      </c>
      <c r="F404" s="391" t="s">
        <v>848</v>
      </c>
      <c r="G404" s="391" t="s">
        <v>848</v>
      </c>
      <c r="H404" s="391" t="s">
        <v>848</v>
      </c>
      <c r="I404" s="391" t="s">
        <v>848</v>
      </c>
      <c r="J404" s="391" t="s">
        <v>848</v>
      </c>
      <c r="K404" s="38" t="s">
        <v>848</v>
      </c>
      <c r="L404" s="391" t="s">
        <v>848</v>
      </c>
      <c r="M404" s="391" t="s">
        <v>848</v>
      </c>
      <c r="N404" s="391" t="s">
        <v>848</v>
      </c>
      <c r="O404" s="391" t="s">
        <v>848</v>
      </c>
      <c r="P404" s="391" t="s">
        <v>848</v>
      </c>
      <c r="Q404" s="391" t="s">
        <v>848</v>
      </c>
      <c r="R404" s="38" t="s">
        <v>848</v>
      </c>
      <c r="S404" s="391" t="s">
        <v>848</v>
      </c>
      <c r="T404" s="391" t="s">
        <v>848</v>
      </c>
      <c r="U404" s="391" t="s">
        <v>848</v>
      </c>
      <c r="V404" s="391" t="s">
        <v>848</v>
      </c>
      <c r="W404" s="391" t="s">
        <v>848</v>
      </c>
      <c r="X404" s="391" t="s">
        <v>848</v>
      </c>
      <c r="Y404" s="392" t="s">
        <v>848</v>
      </c>
      <c r="Z404" s="391" t="s">
        <v>848</v>
      </c>
      <c r="AA404" s="391" t="s">
        <v>848</v>
      </c>
      <c r="AB404" s="391" t="s">
        <v>848</v>
      </c>
      <c r="AC404" s="391" t="s">
        <v>848</v>
      </c>
      <c r="AD404" s="391" t="s">
        <v>848</v>
      </c>
      <c r="AE404" s="391" t="s">
        <v>848</v>
      </c>
      <c r="AF404" s="38" t="s">
        <v>848</v>
      </c>
      <c r="AG404" s="391" t="s">
        <v>848</v>
      </c>
      <c r="AH404" s="391"/>
      <c r="AI404" s="391" t="s">
        <v>848</v>
      </c>
      <c r="AJ404" s="391" t="s">
        <v>848</v>
      </c>
      <c r="AK404" s="391" t="s">
        <v>848</v>
      </c>
      <c r="AL404" s="391" t="s">
        <v>848</v>
      </c>
      <c r="AM404" s="391" t="s">
        <v>848</v>
      </c>
      <c r="AN404" s="391" t="s">
        <v>848</v>
      </c>
      <c r="AO404" s="391"/>
      <c r="AP404" s="319"/>
      <c r="AQ404" s="319"/>
      <c r="AR404" s="319"/>
    </row>
    <row r="405" spans="1:44" ht="15.75" customHeight="1">
      <c r="A405" s="319" t="s">
        <v>848</v>
      </c>
      <c r="B405" s="319" t="s">
        <v>848</v>
      </c>
      <c r="C405" s="319" t="s">
        <v>848</v>
      </c>
      <c r="D405" s="38" t="s">
        <v>848</v>
      </c>
      <c r="E405" s="391" t="s">
        <v>848</v>
      </c>
      <c r="F405" s="391" t="s">
        <v>848</v>
      </c>
      <c r="G405" s="391" t="s">
        <v>848</v>
      </c>
      <c r="H405" s="391" t="s">
        <v>848</v>
      </c>
      <c r="I405" s="391" t="s">
        <v>848</v>
      </c>
      <c r="J405" s="391" t="s">
        <v>848</v>
      </c>
      <c r="K405" s="38" t="s">
        <v>848</v>
      </c>
      <c r="L405" s="391" t="s">
        <v>848</v>
      </c>
      <c r="M405" s="391" t="s">
        <v>848</v>
      </c>
      <c r="N405" s="391" t="s">
        <v>848</v>
      </c>
      <c r="O405" s="391" t="s">
        <v>848</v>
      </c>
      <c r="P405" s="391" t="s">
        <v>848</v>
      </c>
      <c r="Q405" s="391" t="s">
        <v>848</v>
      </c>
      <c r="R405" s="38" t="s">
        <v>848</v>
      </c>
      <c r="S405" s="391" t="s">
        <v>848</v>
      </c>
      <c r="T405" s="391" t="s">
        <v>848</v>
      </c>
      <c r="U405" s="391" t="s">
        <v>848</v>
      </c>
      <c r="V405" s="391" t="s">
        <v>848</v>
      </c>
      <c r="W405" s="391" t="s">
        <v>848</v>
      </c>
      <c r="X405" s="391" t="s">
        <v>848</v>
      </c>
      <c r="Y405" s="392" t="s">
        <v>848</v>
      </c>
      <c r="Z405" s="391" t="s">
        <v>848</v>
      </c>
      <c r="AA405" s="391" t="s">
        <v>848</v>
      </c>
      <c r="AB405" s="391" t="s">
        <v>848</v>
      </c>
      <c r="AC405" s="391" t="s">
        <v>848</v>
      </c>
      <c r="AD405" s="391" t="s">
        <v>848</v>
      </c>
      <c r="AE405" s="391" t="s">
        <v>848</v>
      </c>
      <c r="AF405" s="38" t="s">
        <v>848</v>
      </c>
      <c r="AG405" s="391" t="s">
        <v>848</v>
      </c>
      <c r="AH405" s="391"/>
      <c r="AI405" s="391" t="s">
        <v>848</v>
      </c>
      <c r="AJ405" s="391" t="s">
        <v>848</v>
      </c>
      <c r="AK405" s="391" t="s">
        <v>848</v>
      </c>
      <c r="AL405" s="391" t="s">
        <v>848</v>
      </c>
      <c r="AM405" s="391" t="s">
        <v>848</v>
      </c>
      <c r="AN405" s="391" t="s">
        <v>848</v>
      </c>
      <c r="AO405" s="391"/>
      <c r="AP405" s="319"/>
      <c r="AQ405" s="319"/>
      <c r="AR405" s="319"/>
    </row>
    <row r="406" spans="1:44" ht="15.75" customHeight="1">
      <c r="A406" s="319" t="s">
        <v>848</v>
      </c>
      <c r="B406" s="319" t="s">
        <v>848</v>
      </c>
      <c r="C406" s="319" t="s">
        <v>848</v>
      </c>
      <c r="D406" s="38" t="s">
        <v>848</v>
      </c>
      <c r="E406" s="391" t="s">
        <v>848</v>
      </c>
      <c r="F406" s="391" t="s">
        <v>848</v>
      </c>
      <c r="G406" s="391" t="s">
        <v>848</v>
      </c>
      <c r="H406" s="391" t="s">
        <v>848</v>
      </c>
      <c r="I406" s="391" t="s">
        <v>848</v>
      </c>
      <c r="J406" s="391" t="s">
        <v>848</v>
      </c>
      <c r="K406" s="38" t="s">
        <v>848</v>
      </c>
      <c r="L406" s="391" t="s">
        <v>848</v>
      </c>
      <c r="M406" s="391" t="s">
        <v>848</v>
      </c>
      <c r="N406" s="391" t="s">
        <v>848</v>
      </c>
      <c r="O406" s="391" t="s">
        <v>848</v>
      </c>
      <c r="P406" s="391" t="s">
        <v>848</v>
      </c>
      <c r="Q406" s="391" t="s">
        <v>848</v>
      </c>
      <c r="R406" s="38" t="s">
        <v>848</v>
      </c>
      <c r="S406" s="391" t="s">
        <v>848</v>
      </c>
      <c r="T406" s="391" t="s">
        <v>848</v>
      </c>
      <c r="U406" s="391" t="s">
        <v>848</v>
      </c>
      <c r="V406" s="391" t="s">
        <v>848</v>
      </c>
      <c r="W406" s="391" t="s">
        <v>848</v>
      </c>
      <c r="X406" s="391" t="s">
        <v>848</v>
      </c>
      <c r="Y406" s="392" t="s">
        <v>848</v>
      </c>
      <c r="Z406" s="391" t="s">
        <v>848</v>
      </c>
      <c r="AA406" s="391" t="s">
        <v>848</v>
      </c>
      <c r="AB406" s="391" t="s">
        <v>848</v>
      </c>
      <c r="AC406" s="391" t="s">
        <v>848</v>
      </c>
      <c r="AD406" s="391" t="s">
        <v>848</v>
      </c>
      <c r="AE406" s="391" t="s">
        <v>848</v>
      </c>
      <c r="AF406" s="38" t="s">
        <v>848</v>
      </c>
      <c r="AG406" s="391" t="s">
        <v>848</v>
      </c>
      <c r="AH406" s="391"/>
      <c r="AI406" s="391" t="s">
        <v>848</v>
      </c>
      <c r="AJ406" s="391" t="s">
        <v>848</v>
      </c>
      <c r="AK406" s="391" t="s">
        <v>848</v>
      </c>
      <c r="AL406" s="391" t="s">
        <v>848</v>
      </c>
      <c r="AM406" s="391" t="s">
        <v>848</v>
      </c>
      <c r="AN406" s="391" t="s">
        <v>848</v>
      </c>
      <c r="AO406" s="391"/>
      <c r="AP406" s="319"/>
      <c r="AQ406" s="319"/>
      <c r="AR406" s="319"/>
    </row>
    <row r="407" spans="1:44" ht="15.75" customHeight="1">
      <c r="A407" s="319" t="s">
        <v>848</v>
      </c>
      <c r="B407" s="319" t="s">
        <v>848</v>
      </c>
      <c r="C407" s="319" t="s">
        <v>848</v>
      </c>
      <c r="D407" s="38" t="s">
        <v>848</v>
      </c>
      <c r="E407" s="391" t="s">
        <v>848</v>
      </c>
      <c r="F407" s="391" t="s">
        <v>848</v>
      </c>
      <c r="G407" s="391" t="s">
        <v>848</v>
      </c>
      <c r="H407" s="391" t="s">
        <v>848</v>
      </c>
      <c r="I407" s="391" t="s">
        <v>848</v>
      </c>
      <c r="J407" s="391" t="s">
        <v>848</v>
      </c>
      <c r="K407" s="38" t="s">
        <v>848</v>
      </c>
      <c r="L407" s="391" t="s">
        <v>848</v>
      </c>
      <c r="M407" s="391" t="s">
        <v>848</v>
      </c>
      <c r="N407" s="391" t="s">
        <v>848</v>
      </c>
      <c r="O407" s="391" t="s">
        <v>848</v>
      </c>
      <c r="P407" s="391" t="s">
        <v>848</v>
      </c>
      <c r="Q407" s="391" t="s">
        <v>848</v>
      </c>
      <c r="R407" s="38" t="s">
        <v>848</v>
      </c>
      <c r="S407" s="391" t="s">
        <v>848</v>
      </c>
      <c r="T407" s="391" t="s">
        <v>848</v>
      </c>
      <c r="U407" s="391" t="s">
        <v>848</v>
      </c>
      <c r="V407" s="391" t="s">
        <v>848</v>
      </c>
      <c r="W407" s="391" t="s">
        <v>848</v>
      </c>
      <c r="X407" s="391" t="s">
        <v>848</v>
      </c>
      <c r="Y407" s="392" t="s">
        <v>848</v>
      </c>
      <c r="Z407" s="391" t="s">
        <v>848</v>
      </c>
      <c r="AA407" s="391" t="s">
        <v>848</v>
      </c>
      <c r="AB407" s="391" t="s">
        <v>848</v>
      </c>
      <c r="AC407" s="391" t="s">
        <v>848</v>
      </c>
      <c r="AD407" s="391" t="s">
        <v>848</v>
      </c>
      <c r="AE407" s="391" t="s">
        <v>848</v>
      </c>
      <c r="AF407" s="38" t="s">
        <v>848</v>
      </c>
      <c r="AG407" s="391" t="s">
        <v>848</v>
      </c>
      <c r="AH407" s="391"/>
      <c r="AI407" s="391" t="s">
        <v>848</v>
      </c>
      <c r="AJ407" s="391" t="s">
        <v>848</v>
      </c>
      <c r="AK407" s="391" t="s">
        <v>848</v>
      </c>
      <c r="AL407" s="391" t="s">
        <v>848</v>
      </c>
      <c r="AM407" s="391" t="s">
        <v>848</v>
      </c>
      <c r="AN407" s="391" t="s">
        <v>848</v>
      </c>
      <c r="AO407" s="391"/>
      <c r="AP407" s="319"/>
      <c r="AQ407" s="319"/>
      <c r="AR407" s="319"/>
    </row>
    <row r="408" spans="1:44" ht="15.75" customHeight="1">
      <c r="A408" s="319" t="s">
        <v>848</v>
      </c>
      <c r="B408" s="319" t="s">
        <v>848</v>
      </c>
      <c r="C408" s="319" t="s">
        <v>848</v>
      </c>
      <c r="D408" s="38" t="s">
        <v>848</v>
      </c>
      <c r="E408" s="391" t="s">
        <v>848</v>
      </c>
      <c r="F408" s="391" t="s">
        <v>848</v>
      </c>
      <c r="G408" s="391" t="s">
        <v>848</v>
      </c>
      <c r="H408" s="391" t="s">
        <v>848</v>
      </c>
      <c r="I408" s="391" t="s">
        <v>848</v>
      </c>
      <c r="J408" s="391" t="s">
        <v>848</v>
      </c>
      <c r="K408" s="38" t="s">
        <v>848</v>
      </c>
      <c r="L408" s="391" t="s">
        <v>848</v>
      </c>
      <c r="M408" s="391" t="s">
        <v>848</v>
      </c>
      <c r="N408" s="391" t="s">
        <v>848</v>
      </c>
      <c r="O408" s="391" t="s">
        <v>848</v>
      </c>
      <c r="P408" s="391" t="s">
        <v>848</v>
      </c>
      <c r="Q408" s="391" t="s">
        <v>848</v>
      </c>
      <c r="R408" s="38" t="s">
        <v>848</v>
      </c>
      <c r="S408" s="391" t="s">
        <v>848</v>
      </c>
      <c r="T408" s="391" t="s">
        <v>848</v>
      </c>
      <c r="U408" s="391" t="s">
        <v>848</v>
      </c>
      <c r="V408" s="391" t="s">
        <v>848</v>
      </c>
      <c r="W408" s="391" t="s">
        <v>848</v>
      </c>
      <c r="X408" s="391" t="s">
        <v>848</v>
      </c>
      <c r="Y408" s="392" t="s">
        <v>848</v>
      </c>
      <c r="Z408" s="391" t="s">
        <v>848</v>
      </c>
      <c r="AA408" s="391" t="s">
        <v>848</v>
      </c>
      <c r="AB408" s="391" t="s">
        <v>848</v>
      </c>
      <c r="AC408" s="391" t="s">
        <v>848</v>
      </c>
      <c r="AD408" s="391" t="s">
        <v>848</v>
      </c>
      <c r="AE408" s="391" t="s">
        <v>848</v>
      </c>
      <c r="AF408" s="38" t="s">
        <v>848</v>
      </c>
      <c r="AG408" s="391" t="s">
        <v>848</v>
      </c>
      <c r="AH408" s="391"/>
      <c r="AI408" s="391" t="s">
        <v>848</v>
      </c>
      <c r="AJ408" s="391" t="s">
        <v>848</v>
      </c>
      <c r="AK408" s="391" t="s">
        <v>848</v>
      </c>
      <c r="AL408" s="391" t="s">
        <v>848</v>
      </c>
      <c r="AM408" s="391" t="s">
        <v>848</v>
      </c>
      <c r="AN408" s="391" t="s">
        <v>848</v>
      </c>
      <c r="AO408" s="391"/>
      <c r="AP408" s="319"/>
      <c r="AQ408" s="319"/>
      <c r="AR408" s="319"/>
    </row>
    <row r="409" spans="1:44" ht="15.75" customHeight="1">
      <c r="A409" s="319" t="s">
        <v>848</v>
      </c>
      <c r="B409" s="319" t="s">
        <v>848</v>
      </c>
      <c r="C409" s="319" t="s">
        <v>848</v>
      </c>
      <c r="D409" s="38" t="s">
        <v>848</v>
      </c>
      <c r="E409" s="391" t="s">
        <v>848</v>
      </c>
      <c r="F409" s="391" t="s">
        <v>848</v>
      </c>
      <c r="G409" s="391" t="s">
        <v>848</v>
      </c>
      <c r="H409" s="391" t="s">
        <v>848</v>
      </c>
      <c r="I409" s="391" t="s">
        <v>848</v>
      </c>
      <c r="J409" s="391" t="s">
        <v>848</v>
      </c>
      <c r="K409" s="38" t="s">
        <v>848</v>
      </c>
      <c r="L409" s="391" t="s">
        <v>848</v>
      </c>
      <c r="M409" s="391" t="s">
        <v>848</v>
      </c>
      <c r="N409" s="391" t="s">
        <v>848</v>
      </c>
      <c r="O409" s="391" t="s">
        <v>848</v>
      </c>
      <c r="P409" s="391" t="s">
        <v>848</v>
      </c>
      <c r="Q409" s="391" t="s">
        <v>848</v>
      </c>
      <c r="R409" s="38" t="s">
        <v>848</v>
      </c>
      <c r="S409" s="391" t="s">
        <v>848</v>
      </c>
      <c r="T409" s="391" t="s">
        <v>848</v>
      </c>
      <c r="U409" s="391" t="s">
        <v>848</v>
      </c>
      <c r="V409" s="391" t="s">
        <v>848</v>
      </c>
      <c r="W409" s="391" t="s">
        <v>848</v>
      </c>
      <c r="X409" s="391" t="s">
        <v>848</v>
      </c>
      <c r="Y409" s="392" t="s">
        <v>848</v>
      </c>
      <c r="Z409" s="391" t="s">
        <v>848</v>
      </c>
      <c r="AA409" s="391" t="s">
        <v>848</v>
      </c>
      <c r="AB409" s="391" t="s">
        <v>848</v>
      </c>
      <c r="AC409" s="391" t="s">
        <v>848</v>
      </c>
      <c r="AD409" s="391" t="s">
        <v>848</v>
      </c>
      <c r="AE409" s="391" t="s">
        <v>848</v>
      </c>
      <c r="AF409" s="38" t="s">
        <v>848</v>
      </c>
      <c r="AG409" s="391" t="s">
        <v>848</v>
      </c>
      <c r="AH409" s="391"/>
      <c r="AI409" s="391" t="s">
        <v>848</v>
      </c>
      <c r="AJ409" s="391" t="s">
        <v>848</v>
      </c>
      <c r="AK409" s="391" t="s">
        <v>848</v>
      </c>
      <c r="AL409" s="391" t="s">
        <v>848</v>
      </c>
      <c r="AM409" s="391" t="s">
        <v>848</v>
      </c>
      <c r="AN409" s="391" t="s">
        <v>848</v>
      </c>
      <c r="AO409" s="391"/>
      <c r="AP409" s="319"/>
      <c r="AQ409" s="319"/>
      <c r="AR409" s="319"/>
    </row>
    <row r="410" spans="1:44" ht="15.75" customHeight="1">
      <c r="A410" s="319" t="s">
        <v>848</v>
      </c>
      <c r="B410" s="319" t="s">
        <v>848</v>
      </c>
      <c r="C410" s="319" t="s">
        <v>848</v>
      </c>
      <c r="D410" s="38" t="s">
        <v>848</v>
      </c>
      <c r="E410" s="391" t="s">
        <v>848</v>
      </c>
      <c r="F410" s="391" t="s">
        <v>848</v>
      </c>
      <c r="G410" s="391" t="s">
        <v>848</v>
      </c>
      <c r="H410" s="391" t="s">
        <v>848</v>
      </c>
      <c r="I410" s="391" t="s">
        <v>848</v>
      </c>
      <c r="J410" s="391" t="s">
        <v>848</v>
      </c>
      <c r="K410" s="38" t="s">
        <v>848</v>
      </c>
      <c r="L410" s="391" t="s">
        <v>848</v>
      </c>
      <c r="M410" s="391" t="s">
        <v>848</v>
      </c>
      <c r="N410" s="391" t="s">
        <v>848</v>
      </c>
      <c r="O410" s="391" t="s">
        <v>848</v>
      </c>
      <c r="P410" s="391" t="s">
        <v>848</v>
      </c>
      <c r="Q410" s="391" t="s">
        <v>848</v>
      </c>
      <c r="R410" s="38" t="s">
        <v>848</v>
      </c>
      <c r="S410" s="391" t="s">
        <v>848</v>
      </c>
      <c r="T410" s="391" t="s">
        <v>848</v>
      </c>
      <c r="U410" s="391" t="s">
        <v>848</v>
      </c>
      <c r="V410" s="391" t="s">
        <v>848</v>
      </c>
      <c r="W410" s="391" t="s">
        <v>848</v>
      </c>
      <c r="X410" s="391" t="s">
        <v>848</v>
      </c>
      <c r="Y410" s="392" t="s">
        <v>848</v>
      </c>
      <c r="Z410" s="391" t="s">
        <v>848</v>
      </c>
      <c r="AA410" s="391" t="s">
        <v>848</v>
      </c>
      <c r="AB410" s="391" t="s">
        <v>848</v>
      </c>
      <c r="AC410" s="391" t="s">
        <v>848</v>
      </c>
      <c r="AD410" s="391" t="s">
        <v>848</v>
      </c>
      <c r="AE410" s="391" t="s">
        <v>848</v>
      </c>
      <c r="AF410" s="38" t="s">
        <v>848</v>
      </c>
      <c r="AG410" s="391" t="s">
        <v>848</v>
      </c>
      <c r="AH410" s="391"/>
      <c r="AI410" s="391" t="s">
        <v>848</v>
      </c>
      <c r="AJ410" s="391" t="s">
        <v>848</v>
      </c>
      <c r="AK410" s="391" t="s">
        <v>848</v>
      </c>
      <c r="AL410" s="391" t="s">
        <v>848</v>
      </c>
      <c r="AM410" s="391" t="s">
        <v>848</v>
      </c>
      <c r="AN410" s="391" t="s">
        <v>848</v>
      </c>
      <c r="AO410" s="391"/>
      <c r="AP410" s="319"/>
      <c r="AQ410" s="319"/>
      <c r="AR410" s="319"/>
    </row>
    <row r="411" spans="1:44" ht="15.75" customHeight="1">
      <c r="A411" s="319" t="s">
        <v>848</v>
      </c>
      <c r="B411" s="319" t="s">
        <v>848</v>
      </c>
      <c r="C411" s="319" t="s">
        <v>848</v>
      </c>
      <c r="D411" s="38" t="s">
        <v>848</v>
      </c>
      <c r="E411" s="391" t="s">
        <v>848</v>
      </c>
      <c r="F411" s="391" t="s">
        <v>848</v>
      </c>
      <c r="G411" s="391" t="s">
        <v>848</v>
      </c>
      <c r="H411" s="391" t="s">
        <v>848</v>
      </c>
      <c r="I411" s="391" t="s">
        <v>848</v>
      </c>
      <c r="J411" s="391" t="s">
        <v>848</v>
      </c>
      <c r="K411" s="38" t="s">
        <v>848</v>
      </c>
      <c r="L411" s="391" t="s">
        <v>848</v>
      </c>
      <c r="M411" s="391" t="s">
        <v>848</v>
      </c>
      <c r="N411" s="391" t="s">
        <v>848</v>
      </c>
      <c r="O411" s="391" t="s">
        <v>848</v>
      </c>
      <c r="P411" s="391" t="s">
        <v>848</v>
      </c>
      <c r="Q411" s="391" t="s">
        <v>848</v>
      </c>
      <c r="R411" s="38" t="s">
        <v>848</v>
      </c>
      <c r="S411" s="391" t="s">
        <v>848</v>
      </c>
      <c r="T411" s="391" t="s">
        <v>848</v>
      </c>
      <c r="U411" s="391" t="s">
        <v>848</v>
      </c>
      <c r="V411" s="391" t="s">
        <v>848</v>
      </c>
      <c r="W411" s="391" t="s">
        <v>848</v>
      </c>
      <c r="X411" s="391" t="s">
        <v>848</v>
      </c>
      <c r="Y411" s="392" t="s">
        <v>848</v>
      </c>
      <c r="Z411" s="391" t="s">
        <v>848</v>
      </c>
      <c r="AA411" s="391" t="s">
        <v>848</v>
      </c>
      <c r="AB411" s="391" t="s">
        <v>848</v>
      </c>
      <c r="AC411" s="391" t="s">
        <v>848</v>
      </c>
      <c r="AD411" s="391" t="s">
        <v>848</v>
      </c>
      <c r="AE411" s="391" t="s">
        <v>848</v>
      </c>
      <c r="AF411" s="38" t="s">
        <v>848</v>
      </c>
      <c r="AG411" s="391" t="s">
        <v>848</v>
      </c>
      <c r="AH411" s="391"/>
      <c r="AI411" s="391" t="s">
        <v>848</v>
      </c>
      <c r="AJ411" s="391" t="s">
        <v>848</v>
      </c>
      <c r="AK411" s="391" t="s">
        <v>848</v>
      </c>
      <c r="AL411" s="391" t="s">
        <v>848</v>
      </c>
      <c r="AM411" s="391" t="s">
        <v>848</v>
      </c>
      <c r="AN411" s="391" t="s">
        <v>848</v>
      </c>
      <c r="AO411" s="391"/>
      <c r="AP411" s="319"/>
      <c r="AQ411" s="319"/>
      <c r="AR411" s="319"/>
    </row>
    <row r="412" spans="1:44" ht="15.75" customHeight="1">
      <c r="A412" s="319" t="s">
        <v>848</v>
      </c>
      <c r="B412" s="319" t="s">
        <v>848</v>
      </c>
      <c r="C412" s="319" t="s">
        <v>848</v>
      </c>
      <c r="D412" s="38" t="s">
        <v>848</v>
      </c>
      <c r="E412" s="391" t="s">
        <v>848</v>
      </c>
      <c r="F412" s="391" t="s">
        <v>848</v>
      </c>
      <c r="G412" s="391" t="s">
        <v>848</v>
      </c>
      <c r="H412" s="391" t="s">
        <v>848</v>
      </c>
      <c r="I412" s="391" t="s">
        <v>848</v>
      </c>
      <c r="J412" s="391" t="s">
        <v>848</v>
      </c>
      <c r="K412" s="38" t="s">
        <v>848</v>
      </c>
      <c r="L412" s="391" t="s">
        <v>848</v>
      </c>
      <c r="M412" s="391" t="s">
        <v>848</v>
      </c>
      <c r="N412" s="391" t="s">
        <v>848</v>
      </c>
      <c r="O412" s="391" t="s">
        <v>848</v>
      </c>
      <c r="P412" s="391" t="s">
        <v>848</v>
      </c>
      <c r="Q412" s="391" t="s">
        <v>848</v>
      </c>
      <c r="R412" s="38" t="s">
        <v>848</v>
      </c>
      <c r="S412" s="391" t="s">
        <v>848</v>
      </c>
      <c r="T412" s="391" t="s">
        <v>848</v>
      </c>
      <c r="U412" s="391" t="s">
        <v>848</v>
      </c>
      <c r="V412" s="391" t="s">
        <v>848</v>
      </c>
      <c r="W412" s="391" t="s">
        <v>848</v>
      </c>
      <c r="X412" s="391" t="s">
        <v>848</v>
      </c>
      <c r="Y412" s="392" t="s">
        <v>848</v>
      </c>
      <c r="Z412" s="391" t="s">
        <v>848</v>
      </c>
      <c r="AA412" s="391" t="s">
        <v>848</v>
      </c>
      <c r="AB412" s="391" t="s">
        <v>848</v>
      </c>
      <c r="AC412" s="391" t="s">
        <v>848</v>
      </c>
      <c r="AD412" s="391" t="s">
        <v>848</v>
      </c>
      <c r="AE412" s="391" t="s">
        <v>848</v>
      </c>
      <c r="AF412" s="38" t="s">
        <v>848</v>
      </c>
      <c r="AG412" s="391" t="s">
        <v>848</v>
      </c>
      <c r="AH412" s="391"/>
      <c r="AI412" s="391" t="s">
        <v>848</v>
      </c>
      <c r="AJ412" s="391" t="s">
        <v>848</v>
      </c>
      <c r="AK412" s="391" t="s">
        <v>848</v>
      </c>
      <c r="AL412" s="391" t="s">
        <v>848</v>
      </c>
      <c r="AM412" s="391" t="s">
        <v>848</v>
      </c>
      <c r="AN412" s="391" t="s">
        <v>848</v>
      </c>
      <c r="AO412" s="391"/>
      <c r="AP412" s="319"/>
      <c r="AQ412" s="319"/>
      <c r="AR412" s="319"/>
    </row>
    <row r="413" spans="1:44" ht="15.75" customHeight="1">
      <c r="A413" s="319" t="s">
        <v>848</v>
      </c>
      <c r="B413" s="319" t="s">
        <v>848</v>
      </c>
      <c r="C413" s="319" t="s">
        <v>848</v>
      </c>
      <c r="D413" s="38" t="s">
        <v>848</v>
      </c>
      <c r="E413" s="391" t="s">
        <v>848</v>
      </c>
      <c r="F413" s="391" t="s">
        <v>848</v>
      </c>
      <c r="G413" s="391" t="s">
        <v>848</v>
      </c>
      <c r="H413" s="391" t="s">
        <v>848</v>
      </c>
      <c r="I413" s="391" t="s">
        <v>848</v>
      </c>
      <c r="J413" s="391" t="s">
        <v>848</v>
      </c>
      <c r="K413" s="38" t="s">
        <v>848</v>
      </c>
      <c r="L413" s="391" t="s">
        <v>848</v>
      </c>
      <c r="M413" s="391" t="s">
        <v>848</v>
      </c>
      <c r="N413" s="391" t="s">
        <v>848</v>
      </c>
      <c r="O413" s="391" t="s">
        <v>848</v>
      </c>
      <c r="P413" s="391" t="s">
        <v>848</v>
      </c>
      <c r="Q413" s="391" t="s">
        <v>848</v>
      </c>
      <c r="R413" s="38" t="s">
        <v>848</v>
      </c>
      <c r="S413" s="391" t="s">
        <v>848</v>
      </c>
      <c r="T413" s="391" t="s">
        <v>848</v>
      </c>
      <c r="U413" s="391" t="s">
        <v>848</v>
      </c>
      <c r="V413" s="391" t="s">
        <v>848</v>
      </c>
      <c r="W413" s="391" t="s">
        <v>848</v>
      </c>
      <c r="X413" s="391" t="s">
        <v>848</v>
      </c>
      <c r="Y413" s="392" t="s">
        <v>848</v>
      </c>
      <c r="Z413" s="391" t="s">
        <v>848</v>
      </c>
      <c r="AA413" s="391" t="s">
        <v>848</v>
      </c>
      <c r="AB413" s="391" t="s">
        <v>848</v>
      </c>
      <c r="AC413" s="391" t="s">
        <v>848</v>
      </c>
      <c r="AD413" s="391" t="s">
        <v>848</v>
      </c>
      <c r="AE413" s="391" t="s">
        <v>848</v>
      </c>
      <c r="AF413" s="38" t="s">
        <v>848</v>
      </c>
      <c r="AG413" s="391" t="s">
        <v>848</v>
      </c>
      <c r="AH413" s="391"/>
      <c r="AI413" s="391" t="s">
        <v>848</v>
      </c>
      <c r="AJ413" s="391" t="s">
        <v>848</v>
      </c>
      <c r="AK413" s="391" t="s">
        <v>848</v>
      </c>
      <c r="AL413" s="391" t="s">
        <v>848</v>
      </c>
      <c r="AM413" s="391" t="s">
        <v>848</v>
      </c>
      <c r="AN413" s="391" t="s">
        <v>848</v>
      </c>
      <c r="AO413" s="391"/>
      <c r="AP413" s="319"/>
      <c r="AQ413" s="319"/>
      <c r="AR413" s="319"/>
    </row>
    <row r="414" spans="1:44" ht="15.75" customHeight="1">
      <c r="A414" s="319" t="s">
        <v>848</v>
      </c>
      <c r="B414" s="319" t="s">
        <v>848</v>
      </c>
      <c r="C414" s="319" t="s">
        <v>848</v>
      </c>
      <c r="D414" s="38" t="s">
        <v>848</v>
      </c>
      <c r="E414" s="391" t="s">
        <v>848</v>
      </c>
      <c r="F414" s="391" t="s">
        <v>848</v>
      </c>
      <c r="G414" s="391" t="s">
        <v>848</v>
      </c>
      <c r="H414" s="391" t="s">
        <v>848</v>
      </c>
      <c r="I414" s="391" t="s">
        <v>848</v>
      </c>
      <c r="J414" s="391" t="s">
        <v>848</v>
      </c>
      <c r="K414" s="38" t="s">
        <v>848</v>
      </c>
      <c r="L414" s="391" t="s">
        <v>848</v>
      </c>
      <c r="M414" s="391" t="s">
        <v>848</v>
      </c>
      <c r="N414" s="391" t="s">
        <v>848</v>
      </c>
      <c r="O414" s="391" t="s">
        <v>848</v>
      </c>
      <c r="P414" s="391" t="s">
        <v>848</v>
      </c>
      <c r="Q414" s="391" t="s">
        <v>848</v>
      </c>
      <c r="R414" s="38" t="s">
        <v>848</v>
      </c>
      <c r="S414" s="391" t="s">
        <v>848</v>
      </c>
      <c r="T414" s="391" t="s">
        <v>848</v>
      </c>
      <c r="U414" s="391" t="s">
        <v>848</v>
      </c>
      <c r="V414" s="391" t="s">
        <v>848</v>
      </c>
      <c r="W414" s="391" t="s">
        <v>848</v>
      </c>
      <c r="X414" s="391" t="s">
        <v>848</v>
      </c>
      <c r="Y414" s="392" t="s">
        <v>848</v>
      </c>
      <c r="Z414" s="391" t="s">
        <v>848</v>
      </c>
      <c r="AA414" s="391" t="s">
        <v>848</v>
      </c>
      <c r="AB414" s="391" t="s">
        <v>848</v>
      </c>
      <c r="AC414" s="391" t="s">
        <v>848</v>
      </c>
      <c r="AD414" s="391" t="s">
        <v>848</v>
      </c>
      <c r="AE414" s="391" t="s">
        <v>848</v>
      </c>
      <c r="AF414" s="38" t="s">
        <v>848</v>
      </c>
      <c r="AG414" s="391" t="s">
        <v>848</v>
      </c>
      <c r="AH414" s="391"/>
      <c r="AI414" s="391" t="s">
        <v>848</v>
      </c>
      <c r="AJ414" s="391" t="s">
        <v>848</v>
      </c>
      <c r="AK414" s="391" t="s">
        <v>848</v>
      </c>
      <c r="AL414" s="391" t="s">
        <v>848</v>
      </c>
      <c r="AM414" s="391" t="s">
        <v>848</v>
      </c>
      <c r="AN414" s="391" t="s">
        <v>848</v>
      </c>
      <c r="AO414" s="391"/>
      <c r="AP414" s="319"/>
      <c r="AQ414" s="319"/>
      <c r="AR414" s="319"/>
    </row>
    <row r="415" spans="1:44" ht="15.75" customHeight="1">
      <c r="A415" s="319" t="s">
        <v>848</v>
      </c>
      <c r="B415" s="319" t="s">
        <v>848</v>
      </c>
      <c r="C415" s="319" t="s">
        <v>848</v>
      </c>
      <c r="D415" s="38" t="s">
        <v>848</v>
      </c>
      <c r="E415" s="391" t="s">
        <v>848</v>
      </c>
      <c r="F415" s="391" t="s">
        <v>848</v>
      </c>
      <c r="G415" s="391" t="s">
        <v>848</v>
      </c>
      <c r="H415" s="391" t="s">
        <v>848</v>
      </c>
      <c r="I415" s="391" t="s">
        <v>848</v>
      </c>
      <c r="J415" s="391" t="s">
        <v>848</v>
      </c>
      <c r="K415" s="38" t="s">
        <v>848</v>
      </c>
      <c r="L415" s="391" t="s">
        <v>848</v>
      </c>
      <c r="M415" s="391" t="s">
        <v>848</v>
      </c>
      <c r="N415" s="391" t="s">
        <v>848</v>
      </c>
      <c r="O415" s="391" t="s">
        <v>848</v>
      </c>
      <c r="P415" s="391" t="s">
        <v>848</v>
      </c>
      <c r="Q415" s="391" t="s">
        <v>848</v>
      </c>
      <c r="R415" s="38" t="s">
        <v>848</v>
      </c>
      <c r="S415" s="391" t="s">
        <v>848</v>
      </c>
      <c r="T415" s="391" t="s">
        <v>848</v>
      </c>
      <c r="U415" s="391" t="s">
        <v>848</v>
      </c>
      <c r="V415" s="391" t="s">
        <v>848</v>
      </c>
      <c r="W415" s="391" t="s">
        <v>848</v>
      </c>
      <c r="X415" s="391" t="s">
        <v>848</v>
      </c>
      <c r="Y415" s="392" t="s">
        <v>848</v>
      </c>
      <c r="Z415" s="391" t="s">
        <v>848</v>
      </c>
      <c r="AA415" s="391" t="s">
        <v>848</v>
      </c>
      <c r="AB415" s="391" t="s">
        <v>848</v>
      </c>
      <c r="AC415" s="391" t="s">
        <v>848</v>
      </c>
      <c r="AD415" s="391" t="s">
        <v>848</v>
      </c>
      <c r="AE415" s="391" t="s">
        <v>848</v>
      </c>
      <c r="AF415" s="38" t="s">
        <v>848</v>
      </c>
      <c r="AG415" s="391" t="s">
        <v>848</v>
      </c>
      <c r="AH415" s="391"/>
      <c r="AI415" s="391" t="s">
        <v>848</v>
      </c>
      <c r="AJ415" s="391" t="s">
        <v>848</v>
      </c>
      <c r="AK415" s="391" t="s">
        <v>848</v>
      </c>
      <c r="AL415" s="391" t="s">
        <v>848</v>
      </c>
      <c r="AM415" s="391" t="s">
        <v>848</v>
      </c>
      <c r="AN415" s="391" t="s">
        <v>848</v>
      </c>
      <c r="AO415" s="391"/>
      <c r="AP415" s="319"/>
      <c r="AQ415" s="319"/>
      <c r="AR415" s="319"/>
    </row>
    <row r="416" spans="1:44" ht="15.75" customHeight="1">
      <c r="A416" s="319" t="s">
        <v>848</v>
      </c>
      <c r="B416" s="319" t="s">
        <v>848</v>
      </c>
      <c r="C416" s="319" t="s">
        <v>848</v>
      </c>
      <c r="D416" s="38" t="s">
        <v>848</v>
      </c>
      <c r="E416" s="391" t="s">
        <v>848</v>
      </c>
      <c r="F416" s="391" t="s">
        <v>848</v>
      </c>
      <c r="G416" s="391" t="s">
        <v>848</v>
      </c>
      <c r="H416" s="391" t="s">
        <v>848</v>
      </c>
      <c r="I416" s="391" t="s">
        <v>848</v>
      </c>
      <c r="J416" s="391" t="s">
        <v>848</v>
      </c>
      <c r="K416" s="38" t="s">
        <v>848</v>
      </c>
      <c r="L416" s="391" t="s">
        <v>848</v>
      </c>
      <c r="M416" s="391" t="s">
        <v>848</v>
      </c>
      <c r="N416" s="391" t="s">
        <v>848</v>
      </c>
      <c r="O416" s="391" t="s">
        <v>848</v>
      </c>
      <c r="P416" s="391" t="s">
        <v>848</v>
      </c>
      <c r="Q416" s="391" t="s">
        <v>848</v>
      </c>
      <c r="R416" s="38" t="s">
        <v>848</v>
      </c>
      <c r="S416" s="391" t="s">
        <v>848</v>
      </c>
      <c r="T416" s="391" t="s">
        <v>848</v>
      </c>
      <c r="U416" s="391" t="s">
        <v>848</v>
      </c>
      <c r="V416" s="391" t="s">
        <v>848</v>
      </c>
      <c r="W416" s="391" t="s">
        <v>848</v>
      </c>
      <c r="X416" s="391" t="s">
        <v>848</v>
      </c>
      <c r="Y416" s="392" t="s">
        <v>848</v>
      </c>
      <c r="Z416" s="391" t="s">
        <v>848</v>
      </c>
      <c r="AA416" s="391" t="s">
        <v>848</v>
      </c>
      <c r="AB416" s="391" t="s">
        <v>848</v>
      </c>
      <c r="AC416" s="391" t="s">
        <v>848</v>
      </c>
      <c r="AD416" s="391" t="s">
        <v>848</v>
      </c>
      <c r="AE416" s="391" t="s">
        <v>848</v>
      </c>
      <c r="AF416" s="38" t="s">
        <v>848</v>
      </c>
      <c r="AG416" s="391" t="s">
        <v>848</v>
      </c>
      <c r="AH416" s="391"/>
      <c r="AI416" s="391" t="s">
        <v>848</v>
      </c>
      <c r="AJ416" s="391" t="s">
        <v>848</v>
      </c>
      <c r="AK416" s="391" t="s">
        <v>848</v>
      </c>
      <c r="AL416" s="391" t="s">
        <v>848</v>
      </c>
      <c r="AM416" s="391" t="s">
        <v>848</v>
      </c>
      <c r="AN416" s="391" t="s">
        <v>848</v>
      </c>
      <c r="AO416" s="391"/>
      <c r="AP416" s="319"/>
      <c r="AQ416" s="319"/>
      <c r="AR416" s="319"/>
    </row>
    <row r="417" spans="1:44" ht="15.75" customHeight="1">
      <c r="A417" s="319" t="s">
        <v>848</v>
      </c>
      <c r="B417" s="319" t="s">
        <v>848</v>
      </c>
      <c r="C417" s="319" t="s">
        <v>848</v>
      </c>
      <c r="D417" s="38" t="s">
        <v>848</v>
      </c>
      <c r="E417" s="391" t="s">
        <v>848</v>
      </c>
      <c r="F417" s="391" t="s">
        <v>848</v>
      </c>
      <c r="G417" s="391" t="s">
        <v>848</v>
      </c>
      <c r="H417" s="391" t="s">
        <v>848</v>
      </c>
      <c r="I417" s="391" t="s">
        <v>848</v>
      </c>
      <c r="J417" s="391" t="s">
        <v>848</v>
      </c>
      <c r="K417" s="38" t="s">
        <v>848</v>
      </c>
      <c r="L417" s="391" t="s">
        <v>848</v>
      </c>
      <c r="M417" s="391" t="s">
        <v>848</v>
      </c>
      <c r="N417" s="391" t="s">
        <v>848</v>
      </c>
      <c r="O417" s="391" t="s">
        <v>848</v>
      </c>
      <c r="P417" s="391" t="s">
        <v>848</v>
      </c>
      <c r="Q417" s="391" t="s">
        <v>848</v>
      </c>
      <c r="R417" s="38" t="s">
        <v>848</v>
      </c>
      <c r="S417" s="391" t="s">
        <v>848</v>
      </c>
      <c r="T417" s="391" t="s">
        <v>848</v>
      </c>
      <c r="U417" s="391" t="s">
        <v>848</v>
      </c>
      <c r="V417" s="391" t="s">
        <v>848</v>
      </c>
      <c r="W417" s="391" t="s">
        <v>848</v>
      </c>
      <c r="X417" s="391" t="s">
        <v>848</v>
      </c>
      <c r="Y417" s="392" t="s">
        <v>848</v>
      </c>
      <c r="Z417" s="391" t="s">
        <v>848</v>
      </c>
      <c r="AA417" s="391" t="s">
        <v>848</v>
      </c>
      <c r="AB417" s="391" t="s">
        <v>848</v>
      </c>
      <c r="AC417" s="391" t="s">
        <v>848</v>
      </c>
      <c r="AD417" s="391" t="s">
        <v>848</v>
      </c>
      <c r="AE417" s="391" t="s">
        <v>848</v>
      </c>
      <c r="AF417" s="38" t="s">
        <v>848</v>
      </c>
      <c r="AG417" s="391" t="s">
        <v>848</v>
      </c>
      <c r="AH417" s="391"/>
      <c r="AI417" s="391" t="s">
        <v>848</v>
      </c>
      <c r="AJ417" s="391" t="s">
        <v>848</v>
      </c>
      <c r="AK417" s="391" t="s">
        <v>848</v>
      </c>
      <c r="AL417" s="391" t="s">
        <v>848</v>
      </c>
      <c r="AM417" s="391" t="s">
        <v>848</v>
      </c>
      <c r="AN417" s="391" t="s">
        <v>848</v>
      </c>
      <c r="AO417" s="391"/>
      <c r="AP417" s="319"/>
      <c r="AQ417" s="319"/>
      <c r="AR417" s="319"/>
    </row>
    <row r="418" spans="1:44" ht="15.75" customHeight="1">
      <c r="A418" s="319" t="s">
        <v>848</v>
      </c>
      <c r="B418" s="319" t="s">
        <v>848</v>
      </c>
      <c r="C418" s="319" t="s">
        <v>848</v>
      </c>
      <c r="D418" s="38" t="s">
        <v>848</v>
      </c>
      <c r="E418" s="391" t="s">
        <v>848</v>
      </c>
      <c r="F418" s="391" t="s">
        <v>848</v>
      </c>
      <c r="G418" s="391" t="s">
        <v>848</v>
      </c>
      <c r="H418" s="391" t="s">
        <v>848</v>
      </c>
      <c r="I418" s="391" t="s">
        <v>848</v>
      </c>
      <c r="J418" s="391" t="s">
        <v>848</v>
      </c>
      <c r="K418" s="38" t="s">
        <v>848</v>
      </c>
      <c r="L418" s="391" t="s">
        <v>848</v>
      </c>
      <c r="M418" s="391" t="s">
        <v>848</v>
      </c>
      <c r="N418" s="391" t="s">
        <v>848</v>
      </c>
      <c r="O418" s="391" t="s">
        <v>848</v>
      </c>
      <c r="P418" s="391" t="s">
        <v>848</v>
      </c>
      <c r="Q418" s="391" t="s">
        <v>848</v>
      </c>
      <c r="R418" s="38" t="s">
        <v>848</v>
      </c>
      <c r="S418" s="391" t="s">
        <v>848</v>
      </c>
      <c r="T418" s="391" t="s">
        <v>848</v>
      </c>
      <c r="U418" s="391" t="s">
        <v>848</v>
      </c>
      <c r="V418" s="391" t="s">
        <v>848</v>
      </c>
      <c r="W418" s="391" t="s">
        <v>848</v>
      </c>
      <c r="X418" s="391" t="s">
        <v>848</v>
      </c>
      <c r="Y418" s="392" t="s">
        <v>848</v>
      </c>
      <c r="Z418" s="391" t="s">
        <v>848</v>
      </c>
      <c r="AA418" s="391" t="s">
        <v>848</v>
      </c>
      <c r="AB418" s="391" t="s">
        <v>848</v>
      </c>
      <c r="AC418" s="391" t="s">
        <v>848</v>
      </c>
      <c r="AD418" s="391" t="s">
        <v>848</v>
      </c>
      <c r="AE418" s="391" t="s">
        <v>848</v>
      </c>
      <c r="AF418" s="38" t="s">
        <v>848</v>
      </c>
      <c r="AG418" s="391" t="s">
        <v>848</v>
      </c>
      <c r="AH418" s="391"/>
      <c r="AI418" s="391" t="s">
        <v>848</v>
      </c>
      <c r="AJ418" s="391" t="s">
        <v>848</v>
      </c>
      <c r="AK418" s="391" t="s">
        <v>848</v>
      </c>
      <c r="AL418" s="391" t="s">
        <v>848</v>
      </c>
      <c r="AM418" s="391" t="s">
        <v>848</v>
      </c>
      <c r="AN418" s="391" t="s">
        <v>848</v>
      </c>
      <c r="AO418" s="391"/>
      <c r="AP418" s="319"/>
      <c r="AQ418" s="319"/>
      <c r="AR418" s="319"/>
    </row>
    <row r="419" spans="1:44" ht="15.75" customHeight="1">
      <c r="A419" s="319" t="s">
        <v>848</v>
      </c>
      <c r="B419" s="319" t="s">
        <v>848</v>
      </c>
      <c r="C419" s="319" t="s">
        <v>848</v>
      </c>
      <c r="D419" s="38" t="s">
        <v>848</v>
      </c>
      <c r="E419" s="391" t="s">
        <v>848</v>
      </c>
      <c r="F419" s="391" t="s">
        <v>848</v>
      </c>
      <c r="G419" s="391" t="s">
        <v>848</v>
      </c>
      <c r="H419" s="391" t="s">
        <v>848</v>
      </c>
      <c r="I419" s="391" t="s">
        <v>848</v>
      </c>
      <c r="J419" s="391" t="s">
        <v>848</v>
      </c>
      <c r="K419" s="38" t="s">
        <v>848</v>
      </c>
      <c r="L419" s="391" t="s">
        <v>848</v>
      </c>
      <c r="M419" s="391" t="s">
        <v>848</v>
      </c>
      <c r="N419" s="391" t="s">
        <v>848</v>
      </c>
      <c r="O419" s="391" t="s">
        <v>848</v>
      </c>
      <c r="P419" s="391" t="s">
        <v>848</v>
      </c>
      <c r="Q419" s="391" t="s">
        <v>848</v>
      </c>
      <c r="R419" s="38" t="s">
        <v>848</v>
      </c>
      <c r="S419" s="391" t="s">
        <v>848</v>
      </c>
      <c r="T419" s="391" t="s">
        <v>848</v>
      </c>
      <c r="U419" s="391" t="s">
        <v>848</v>
      </c>
      <c r="V419" s="391" t="s">
        <v>848</v>
      </c>
      <c r="W419" s="391" t="s">
        <v>848</v>
      </c>
      <c r="X419" s="391" t="s">
        <v>848</v>
      </c>
      <c r="Y419" s="392" t="s">
        <v>848</v>
      </c>
      <c r="Z419" s="391" t="s">
        <v>848</v>
      </c>
      <c r="AA419" s="391" t="s">
        <v>848</v>
      </c>
      <c r="AB419" s="391" t="s">
        <v>848</v>
      </c>
      <c r="AC419" s="391" t="s">
        <v>848</v>
      </c>
      <c r="AD419" s="391" t="s">
        <v>848</v>
      </c>
      <c r="AE419" s="391" t="s">
        <v>848</v>
      </c>
      <c r="AF419" s="38" t="s">
        <v>848</v>
      </c>
      <c r="AG419" s="391" t="s">
        <v>848</v>
      </c>
      <c r="AH419" s="391"/>
      <c r="AI419" s="391" t="s">
        <v>848</v>
      </c>
      <c r="AJ419" s="391" t="s">
        <v>848</v>
      </c>
      <c r="AK419" s="391" t="s">
        <v>848</v>
      </c>
      <c r="AL419" s="391" t="s">
        <v>848</v>
      </c>
      <c r="AM419" s="391" t="s">
        <v>848</v>
      </c>
      <c r="AN419" s="391" t="s">
        <v>848</v>
      </c>
      <c r="AO419" s="391"/>
      <c r="AP419" s="319"/>
      <c r="AQ419" s="319"/>
      <c r="AR419" s="319"/>
    </row>
    <row r="420" spans="1:44" ht="15.75" customHeight="1">
      <c r="A420" s="319" t="s">
        <v>848</v>
      </c>
      <c r="B420" s="319" t="s">
        <v>848</v>
      </c>
      <c r="C420" s="319" t="s">
        <v>848</v>
      </c>
      <c r="D420" s="38" t="s">
        <v>848</v>
      </c>
      <c r="E420" s="391" t="s">
        <v>848</v>
      </c>
      <c r="F420" s="391" t="s">
        <v>848</v>
      </c>
      <c r="G420" s="391" t="s">
        <v>848</v>
      </c>
      <c r="H420" s="391" t="s">
        <v>848</v>
      </c>
      <c r="I420" s="391" t="s">
        <v>848</v>
      </c>
      <c r="J420" s="391" t="s">
        <v>848</v>
      </c>
      <c r="K420" s="38" t="s">
        <v>848</v>
      </c>
      <c r="L420" s="391" t="s">
        <v>848</v>
      </c>
      <c r="M420" s="391" t="s">
        <v>848</v>
      </c>
      <c r="N420" s="391" t="s">
        <v>848</v>
      </c>
      <c r="O420" s="391" t="s">
        <v>848</v>
      </c>
      <c r="P420" s="391" t="s">
        <v>848</v>
      </c>
      <c r="Q420" s="391" t="s">
        <v>848</v>
      </c>
      <c r="R420" s="38" t="s">
        <v>848</v>
      </c>
      <c r="S420" s="391" t="s">
        <v>848</v>
      </c>
      <c r="T420" s="391" t="s">
        <v>848</v>
      </c>
      <c r="U420" s="391" t="s">
        <v>848</v>
      </c>
      <c r="V420" s="391" t="s">
        <v>848</v>
      </c>
      <c r="W420" s="391" t="s">
        <v>848</v>
      </c>
      <c r="X420" s="391" t="s">
        <v>848</v>
      </c>
      <c r="Y420" s="392" t="s">
        <v>848</v>
      </c>
      <c r="Z420" s="391" t="s">
        <v>848</v>
      </c>
      <c r="AA420" s="391" t="s">
        <v>848</v>
      </c>
      <c r="AB420" s="391" t="s">
        <v>848</v>
      </c>
      <c r="AC420" s="391" t="s">
        <v>848</v>
      </c>
      <c r="AD420" s="391" t="s">
        <v>848</v>
      </c>
      <c r="AE420" s="391" t="s">
        <v>848</v>
      </c>
      <c r="AF420" s="38" t="s">
        <v>848</v>
      </c>
      <c r="AG420" s="391" t="s">
        <v>848</v>
      </c>
      <c r="AH420" s="391"/>
      <c r="AI420" s="391" t="s">
        <v>848</v>
      </c>
      <c r="AJ420" s="391" t="s">
        <v>848</v>
      </c>
      <c r="AK420" s="391" t="s">
        <v>848</v>
      </c>
      <c r="AL420" s="391" t="s">
        <v>848</v>
      </c>
      <c r="AM420" s="391" t="s">
        <v>848</v>
      </c>
      <c r="AN420" s="391" t="s">
        <v>848</v>
      </c>
      <c r="AO420" s="391"/>
      <c r="AP420" s="319"/>
      <c r="AQ420" s="319"/>
      <c r="AR420" s="319"/>
    </row>
    <row r="421" spans="1:44" ht="15.75" customHeight="1">
      <c r="A421" s="319" t="s">
        <v>848</v>
      </c>
      <c r="B421" s="319" t="s">
        <v>848</v>
      </c>
      <c r="C421" s="319" t="s">
        <v>848</v>
      </c>
      <c r="D421" s="38" t="s">
        <v>848</v>
      </c>
      <c r="E421" s="391" t="s">
        <v>848</v>
      </c>
      <c r="F421" s="391" t="s">
        <v>848</v>
      </c>
      <c r="G421" s="391" t="s">
        <v>848</v>
      </c>
      <c r="H421" s="391" t="s">
        <v>848</v>
      </c>
      <c r="I421" s="391" t="s">
        <v>848</v>
      </c>
      <c r="J421" s="391" t="s">
        <v>848</v>
      </c>
      <c r="K421" s="38" t="s">
        <v>848</v>
      </c>
      <c r="L421" s="391" t="s">
        <v>848</v>
      </c>
      <c r="M421" s="391" t="s">
        <v>848</v>
      </c>
      <c r="N421" s="391" t="s">
        <v>848</v>
      </c>
      <c r="O421" s="391" t="s">
        <v>848</v>
      </c>
      <c r="P421" s="391" t="s">
        <v>848</v>
      </c>
      <c r="Q421" s="391" t="s">
        <v>848</v>
      </c>
      <c r="R421" s="38" t="s">
        <v>848</v>
      </c>
      <c r="S421" s="391" t="s">
        <v>848</v>
      </c>
      <c r="T421" s="391" t="s">
        <v>848</v>
      </c>
      <c r="U421" s="391" t="s">
        <v>848</v>
      </c>
      <c r="V421" s="391" t="s">
        <v>848</v>
      </c>
      <c r="W421" s="391" t="s">
        <v>848</v>
      </c>
      <c r="X421" s="391" t="s">
        <v>848</v>
      </c>
      <c r="Y421" s="392" t="s">
        <v>848</v>
      </c>
      <c r="Z421" s="391" t="s">
        <v>848</v>
      </c>
      <c r="AA421" s="391" t="s">
        <v>848</v>
      </c>
      <c r="AB421" s="391" t="s">
        <v>848</v>
      </c>
      <c r="AC421" s="391" t="s">
        <v>848</v>
      </c>
      <c r="AD421" s="391" t="s">
        <v>848</v>
      </c>
      <c r="AE421" s="391" t="s">
        <v>848</v>
      </c>
      <c r="AF421" s="38" t="s">
        <v>848</v>
      </c>
      <c r="AG421" s="391" t="s">
        <v>848</v>
      </c>
      <c r="AH421" s="391"/>
      <c r="AI421" s="391" t="s">
        <v>848</v>
      </c>
      <c r="AJ421" s="391" t="s">
        <v>848</v>
      </c>
      <c r="AK421" s="391" t="s">
        <v>848</v>
      </c>
      <c r="AL421" s="391" t="s">
        <v>848</v>
      </c>
      <c r="AM421" s="391" t="s">
        <v>848</v>
      </c>
      <c r="AN421" s="391" t="s">
        <v>848</v>
      </c>
      <c r="AO421" s="391"/>
      <c r="AP421" s="319"/>
      <c r="AQ421" s="319"/>
      <c r="AR421" s="319"/>
    </row>
    <row r="422" spans="1:44" ht="15.75" customHeight="1">
      <c r="A422" s="319" t="s">
        <v>848</v>
      </c>
      <c r="B422" s="319" t="s">
        <v>848</v>
      </c>
      <c r="C422" s="319" t="s">
        <v>848</v>
      </c>
      <c r="D422" s="38" t="s">
        <v>848</v>
      </c>
      <c r="E422" s="391" t="s">
        <v>848</v>
      </c>
      <c r="F422" s="391" t="s">
        <v>848</v>
      </c>
      <c r="G422" s="391" t="s">
        <v>848</v>
      </c>
      <c r="H422" s="391" t="s">
        <v>848</v>
      </c>
      <c r="I422" s="391" t="s">
        <v>848</v>
      </c>
      <c r="J422" s="391" t="s">
        <v>848</v>
      </c>
      <c r="K422" s="38" t="s">
        <v>848</v>
      </c>
      <c r="L422" s="391" t="s">
        <v>848</v>
      </c>
      <c r="M422" s="391" t="s">
        <v>848</v>
      </c>
      <c r="N422" s="391" t="s">
        <v>848</v>
      </c>
      <c r="O422" s="391" t="s">
        <v>848</v>
      </c>
      <c r="P422" s="391" t="s">
        <v>848</v>
      </c>
      <c r="Q422" s="391" t="s">
        <v>848</v>
      </c>
      <c r="R422" s="38" t="s">
        <v>848</v>
      </c>
      <c r="S422" s="391" t="s">
        <v>848</v>
      </c>
      <c r="T422" s="391" t="s">
        <v>848</v>
      </c>
      <c r="U422" s="391" t="s">
        <v>848</v>
      </c>
      <c r="V422" s="391" t="s">
        <v>848</v>
      </c>
      <c r="W422" s="391" t="s">
        <v>848</v>
      </c>
      <c r="X422" s="391" t="s">
        <v>848</v>
      </c>
      <c r="Y422" s="392" t="s">
        <v>848</v>
      </c>
      <c r="Z422" s="391" t="s">
        <v>848</v>
      </c>
      <c r="AA422" s="391" t="s">
        <v>848</v>
      </c>
      <c r="AB422" s="391" t="s">
        <v>848</v>
      </c>
      <c r="AC422" s="391" t="s">
        <v>848</v>
      </c>
      <c r="AD422" s="391" t="s">
        <v>848</v>
      </c>
      <c r="AE422" s="391" t="s">
        <v>848</v>
      </c>
      <c r="AF422" s="38" t="s">
        <v>848</v>
      </c>
      <c r="AG422" s="391" t="s">
        <v>848</v>
      </c>
      <c r="AH422" s="391"/>
      <c r="AI422" s="391" t="s">
        <v>848</v>
      </c>
      <c r="AJ422" s="391" t="s">
        <v>848</v>
      </c>
      <c r="AK422" s="391" t="s">
        <v>848</v>
      </c>
      <c r="AL422" s="391" t="s">
        <v>848</v>
      </c>
      <c r="AM422" s="391" t="s">
        <v>848</v>
      </c>
      <c r="AN422" s="391" t="s">
        <v>848</v>
      </c>
      <c r="AO422" s="391"/>
      <c r="AP422" s="319"/>
      <c r="AQ422" s="319"/>
      <c r="AR422" s="319"/>
    </row>
    <row r="423" spans="1:44" ht="15.75" customHeight="1">
      <c r="A423" s="319" t="s">
        <v>848</v>
      </c>
      <c r="B423" s="319" t="s">
        <v>848</v>
      </c>
      <c r="C423" s="319" t="s">
        <v>848</v>
      </c>
      <c r="D423" s="38" t="s">
        <v>848</v>
      </c>
      <c r="E423" s="391" t="s">
        <v>848</v>
      </c>
      <c r="F423" s="391" t="s">
        <v>848</v>
      </c>
      <c r="G423" s="391" t="s">
        <v>848</v>
      </c>
      <c r="H423" s="391" t="s">
        <v>848</v>
      </c>
      <c r="I423" s="391" t="s">
        <v>848</v>
      </c>
      <c r="J423" s="391" t="s">
        <v>848</v>
      </c>
      <c r="K423" s="38" t="s">
        <v>848</v>
      </c>
      <c r="L423" s="391" t="s">
        <v>848</v>
      </c>
      <c r="M423" s="391" t="s">
        <v>848</v>
      </c>
      <c r="N423" s="391" t="s">
        <v>848</v>
      </c>
      <c r="O423" s="391" t="s">
        <v>848</v>
      </c>
      <c r="P423" s="391" t="s">
        <v>848</v>
      </c>
      <c r="Q423" s="391" t="s">
        <v>848</v>
      </c>
      <c r="R423" s="38" t="s">
        <v>848</v>
      </c>
      <c r="S423" s="391" t="s">
        <v>848</v>
      </c>
      <c r="T423" s="391" t="s">
        <v>848</v>
      </c>
      <c r="U423" s="391" t="s">
        <v>848</v>
      </c>
      <c r="V423" s="391" t="s">
        <v>848</v>
      </c>
      <c r="W423" s="391" t="s">
        <v>848</v>
      </c>
      <c r="X423" s="391" t="s">
        <v>848</v>
      </c>
      <c r="Y423" s="392" t="s">
        <v>848</v>
      </c>
      <c r="Z423" s="391" t="s">
        <v>848</v>
      </c>
      <c r="AA423" s="391" t="s">
        <v>848</v>
      </c>
      <c r="AB423" s="391" t="s">
        <v>848</v>
      </c>
      <c r="AC423" s="391" t="s">
        <v>848</v>
      </c>
      <c r="AD423" s="391" t="s">
        <v>848</v>
      </c>
      <c r="AE423" s="391" t="s">
        <v>848</v>
      </c>
      <c r="AF423" s="38" t="s">
        <v>848</v>
      </c>
      <c r="AG423" s="391" t="s">
        <v>848</v>
      </c>
      <c r="AH423" s="391"/>
      <c r="AI423" s="391" t="s">
        <v>848</v>
      </c>
      <c r="AJ423" s="391" t="s">
        <v>848</v>
      </c>
      <c r="AK423" s="391" t="s">
        <v>848</v>
      </c>
      <c r="AL423" s="391" t="s">
        <v>848</v>
      </c>
      <c r="AM423" s="391" t="s">
        <v>848</v>
      </c>
      <c r="AN423" s="391" t="s">
        <v>848</v>
      </c>
      <c r="AO423" s="391"/>
      <c r="AP423" s="319"/>
      <c r="AQ423" s="319"/>
      <c r="AR423" s="319"/>
    </row>
    <row r="424" spans="1:44" ht="15.75" customHeight="1">
      <c r="A424" s="319" t="s">
        <v>848</v>
      </c>
      <c r="B424" s="319" t="s">
        <v>848</v>
      </c>
      <c r="C424" s="319" t="s">
        <v>848</v>
      </c>
      <c r="D424" s="38" t="s">
        <v>848</v>
      </c>
      <c r="E424" s="391" t="s">
        <v>848</v>
      </c>
      <c r="F424" s="391" t="s">
        <v>848</v>
      </c>
      <c r="G424" s="391" t="s">
        <v>848</v>
      </c>
      <c r="H424" s="391" t="s">
        <v>848</v>
      </c>
      <c r="I424" s="391" t="s">
        <v>848</v>
      </c>
      <c r="J424" s="391" t="s">
        <v>848</v>
      </c>
      <c r="K424" s="38" t="s">
        <v>848</v>
      </c>
      <c r="L424" s="391" t="s">
        <v>848</v>
      </c>
      <c r="M424" s="391" t="s">
        <v>848</v>
      </c>
      <c r="N424" s="391" t="s">
        <v>848</v>
      </c>
      <c r="O424" s="391" t="s">
        <v>848</v>
      </c>
      <c r="P424" s="391" t="s">
        <v>848</v>
      </c>
      <c r="Q424" s="391" t="s">
        <v>848</v>
      </c>
      <c r="R424" s="38" t="s">
        <v>848</v>
      </c>
      <c r="S424" s="391" t="s">
        <v>848</v>
      </c>
      <c r="T424" s="391" t="s">
        <v>848</v>
      </c>
      <c r="U424" s="391" t="s">
        <v>848</v>
      </c>
      <c r="V424" s="391" t="s">
        <v>848</v>
      </c>
      <c r="W424" s="391" t="s">
        <v>848</v>
      </c>
      <c r="X424" s="391" t="s">
        <v>848</v>
      </c>
      <c r="Y424" s="392" t="s">
        <v>848</v>
      </c>
      <c r="Z424" s="391" t="s">
        <v>848</v>
      </c>
      <c r="AA424" s="391" t="s">
        <v>848</v>
      </c>
      <c r="AB424" s="391" t="s">
        <v>848</v>
      </c>
      <c r="AC424" s="391" t="s">
        <v>848</v>
      </c>
      <c r="AD424" s="391" t="s">
        <v>848</v>
      </c>
      <c r="AE424" s="391" t="s">
        <v>848</v>
      </c>
      <c r="AF424" s="38" t="s">
        <v>848</v>
      </c>
      <c r="AG424" s="391" t="s">
        <v>848</v>
      </c>
      <c r="AH424" s="391"/>
      <c r="AI424" s="391" t="s">
        <v>848</v>
      </c>
      <c r="AJ424" s="391" t="s">
        <v>848</v>
      </c>
      <c r="AK424" s="391" t="s">
        <v>848</v>
      </c>
      <c r="AL424" s="391" t="s">
        <v>848</v>
      </c>
      <c r="AM424" s="391" t="s">
        <v>848</v>
      </c>
      <c r="AN424" s="391" t="s">
        <v>848</v>
      </c>
      <c r="AO424" s="391"/>
      <c r="AP424" s="319"/>
      <c r="AQ424" s="319"/>
      <c r="AR424" s="319"/>
    </row>
    <row r="425" spans="1:44" ht="15.75" customHeight="1">
      <c r="A425" s="319" t="s">
        <v>848</v>
      </c>
      <c r="B425" s="319" t="s">
        <v>848</v>
      </c>
      <c r="C425" s="319" t="s">
        <v>848</v>
      </c>
      <c r="D425" s="38" t="s">
        <v>848</v>
      </c>
      <c r="E425" s="391" t="s">
        <v>848</v>
      </c>
      <c r="F425" s="391" t="s">
        <v>848</v>
      </c>
      <c r="G425" s="391" t="s">
        <v>848</v>
      </c>
      <c r="H425" s="391" t="s">
        <v>848</v>
      </c>
      <c r="I425" s="391" t="s">
        <v>848</v>
      </c>
      <c r="J425" s="391" t="s">
        <v>848</v>
      </c>
      <c r="K425" s="38" t="s">
        <v>848</v>
      </c>
      <c r="L425" s="391" t="s">
        <v>848</v>
      </c>
      <c r="M425" s="391" t="s">
        <v>848</v>
      </c>
      <c r="N425" s="391" t="s">
        <v>848</v>
      </c>
      <c r="O425" s="391" t="s">
        <v>848</v>
      </c>
      <c r="P425" s="391" t="s">
        <v>848</v>
      </c>
      <c r="Q425" s="391" t="s">
        <v>848</v>
      </c>
      <c r="R425" s="38" t="s">
        <v>848</v>
      </c>
      <c r="S425" s="391" t="s">
        <v>848</v>
      </c>
      <c r="T425" s="391" t="s">
        <v>848</v>
      </c>
      <c r="U425" s="391" t="s">
        <v>848</v>
      </c>
      <c r="V425" s="391" t="s">
        <v>848</v>
      </c>
      <c r="W425" s="391" t="s">
        <v>848</v>
      </c>
      <c r="X425" s="391" t="s">
        <v>848</v>
      </c>
      <c r="Y425" s="392" t="s">
        <v>848</v>
      </c>
      <c r="Z425" s="391" t="s">
        <v>848</v>
      </c>
      <c r="AA425" s="391" t="s">
        <v>848</v>
      </c>
      <c r="AB425" s="391" t="s">
        <v>848</v>
      </c>
      <c r="AC425" s="391" t="s">
        <v>848</v>
      </c>
      <c r="AD425" s="391" t="s">
        <v>848</v>
      </c>
      <c r="AE425" s="391" t="s">
        <v>848</v>
      </c>
      <c r="AF425" s="38" t="s">
        <v>848</v>
      </c>
      <c r="AG425" s="391" t="s">
        <v>848</v>
      </c>
      <c r="AH425" s="391"/>
      <c r="AI425" s="391" t="s">
        <v>848</v>
      </c>
      <c r="AJ425" s="391" t="s">
        <v>848</v>
      </c>
      <c r="AK425" s="391" t="s">
        <v>848</v>
      </c>
      <c r="AL425" s="391" t="s">
        <v>848</v>
      </c>
      <c r="AM425" s="391" t="s">
        <v>848</v>
      </c>
      <c r="AN425" s="391" t="s">
        <v>848</v>
      </c>
      <c r="AO425" s="391"/>
      <c r="AP425" s="319"/>
      <c r="AQ425" s="319"/>
      <c r="AR425" s="319"/>
    </row>
    <row r="426" spans="1:44" ht="15.75" customHeight="1">
      <c r="A426" s="319" t="s">
        <v>848</v>
      </c>
      <c r="B426" s="319" t="s">
        <v>848</v>
      </c>
      <c r="C426" s="319" t="s">
        <v>848</v>
      </c>
      <c r="D426" s="38" t="s">
        <v>848</v>
      </c>
      <c r="E426" s="391" t="s">
        <v>848</v>
      </c>
      <c r="F426" s="391" t="s">
        <v>848</v>
      </c>
      <c r="G426" s="391" t="s">
        <v>848</v>
      </c>
      <c r="H426" s="391" t="s">
        <v>848</v>
      </c>
      <c r="I426" s="391" t="s">
        <v>848</v>
      </c>
      <c r="J426" s="391" t="s">
        <v>848</v>
      </c>
      <c r="K426" s="38" t="s">
        <v>848</v>
      </c>
      <c r="L426" s="391" t="s">
        <v>848</v>
      </c>
      <c r="M426" s="391" t="s">
        <v>848</v>
      </c>
      <c r="N426" s="391" t="s">
        <v>848</v>
      </c>
      <c r="O426" s="391" t="s">
        <v>848</v>
      </c>
      <c r="P426" s="391" t="s">
        <v>848</v>
      </c>
      <c r="Q426" s="391" t="s">
        <v>848</v>
      </c>
      <c r="R426" s="38" t="s">
        <v>848</v>
      </c>
      <c r="S426" s="391" t="s">
        <v>848</v>
      </c>
      <c r="T426" s="391" t="s">
        <v>848</v>
      </c>
      <c r="U426" s="391" t="s">
        <v>848</v>
      </c>
      <c r="V426" s="391" t="s">
        <v>848</v>
      </c>
      <c r="W426" s="391" t="s">
        <v>848</v>
      </c>
      <c r="X426" s="391" t="s">
        <v>848</v>
      </c>
      <c r="Y426" s="392" t="s">
        <v>848</v>
      </c>
      <c r="Z426" s="391" t="s">
        <v>848</v>
      </c>
      <c r="AA426" s="391" t="s">
        <v>848</v>
      </c>
      <c r="AB426" s="391" t="s">
        <v>848</v>
      </c>
      <c r="AC426" s="391" t="s">
        <v>848</v>
      </c>
      <c r="AD426" s="391" t="s">
        <v>848</v>
      </c>
      <c r="AE426" s="391" t="s">
        <v>848</v>
      </c>
      <c r="AF426" s="38" t="s">
        <v>848</v>
      </c>
      <c r="AG426" s="391" t="s">
        <v>848</v>
      </c>
      <c r="AH426" s="391"/>
      <c r="AI426" s="391" t="s">
        <v>848</v>
      </c>
      <c r="AJ426" s="391" t="s">
        <v>848</v>
      </c>
      <c r="AK426" s="391" t="s">
        <v>848</v>
      </c>
      <c r="AL426" s="391" t="s">
        <v>848</v>
      </c>
      <c r="AM426" s="391" t="s">
        <v>848</v>
      </c>
      <c r="AN426" s="391" t="s">
        <v>848</v>
      </c>
      <c r="AO426" s="391"/>
      <c r="AP426" s="319"/>
      <c r="AQ426" s="319"/>
      <c r="AR426" s="319"/>
    </row>
    <row r="427" spans="1:44" ht="15.75" customHeight="1">
      <c r="A427" s="319" t="s">
        <v>848</v>
      </c>
      <c r="B427" s="319" t="s">
        <v>848</v>
      </c>
      <c r="C427" s="319" t="s">
        <v>848</v>
      </c>
      <c r="D427" s="38" t="s">
        <v>848</v>
      </c>
      <c r="E427" s="391" t="s">
        <v>848</v>
      </c>
      <c r="F427" s="391" t="s">
        <v>848</v>
      </c>
      <c r="G427" s="391" t="s">
        <v>848</v>
      </c>
      <c r="H427" s="391" t="s">
        <v>848</v>
      </c>
      <c r="I427" s="391" t="s">
        <v>848</v>
      </c>
      <c r="J427" s="391" t="s">
        <v>848</v>
      </c>
      <c r="K427" s="38" t="s">
        <v>848</v>
      </c>
      <c r="L427" s="391" t="s">
        <v>848</v>
      </c>
      <c r="M427" s="391" t="s">
        <v>848</v>
      </c>
      <c r="N427" s="391" t="s">
        <v>848</v>
      </c>
      <c r="O427" s="391" t="s">
        <v>848</v>
      </c>
      <c r="P427" s="391" t="s">
        <v>848</v>
      </c>
      <c r="Q427" s="391" t="s">
        <v>848</v>
      </c>
      <c r="R427" s="38" t="s">
        <v>848</v>
      </c>
      <c r="S427" s="391" t="s">
        <v>848</v>
      </c>
      <c r="T427" s="391" t="s">
        <v>848</v>
      </c>
      <c r="U427" s="391" t="s">
        <v>848</v>
      </c>
      <c r="V427" s="391" t="s">
        <v>848</v>
      </c>
      <c r="W427" s="391" t="s">
        <v>848</v>
      </c>
      <c r="X427" s="391" t="s">
        <v>848</v>
      </c>
      <c r="Y427" s="392" t="s">
        <v>848</v>
      </c>
      <c r="Z427" s="391" t="s">
        <v>848</v>
      </c>
      <c r="AA427" s="391" t="s">
        <v>848</v>
      </c>
      <c r="AB427" s="391" t="s">
        <v>848</v>
      </c>
      <c r="AC427" s="391" t="s">
        <v>848</v>
      </c>
      <c r="AD427" s="391" t="s">
        <v>848</v>
      </c>
      <c r="AE427" s="391" t="s">
        <v>848</v>
      </c>
      <c r="AF427" s="38" t="s">
        <v>848</v>
      </c>
      <c r="AG427" s="391" t="s">
        <v>848</v>
      </c>
      <c r="AH427" s="391"/>
      <c r="AI427" s="391" t="s">
        <v>848</v>
      </c>
      <c r="AJ427" s="391" t="s">
        <v>848</v>
      </c>
      <c r="AK427" s="391" t="s">
        <v>848</v>
      </c>
      <c r="AL427" s="391" t="s">
        <v>848</v>
      </c>
      <c r="AM427" s="391" t="s">
        <v>848</v>
      </c>
      <c r="AN427" s="391" t="s">
        <v>848</v>
      </c>
      <c r="AO427" s="391"/>
      <c r="AP427" s="319"/>
      <c r="AQ427" s="319"/>
      <c r="AR427" s="319"/>
    </row>
    <row r="428" spans="1:44" ht="15.75" customHeight="1">
      <c r="A428" s="319" t="s">
        <v>848</v>
      </c>
      <c r="B428" s="319" t="s">
        <v>848</v>
      </c>
      <c r="C428" s="319" t="s">
        <v>848</v>
      </c>
      <c r="D428" s="38" t="s">
        <v>848</v>
      </c>
      <c r="E428" s="391" t="s">
        <v>848</v>
      </c>
      <c r="F428" s="391" t="s">
        <v>848</v>
      </c>
      <c r="G428" s="391" t="s">
        <v>848</v>
      </c>
      <c r="H428" s="391" t="s">
        <v>848</v>
      </c>
      <c r="I428" s="391" t="s">
        <v>848</v>
      </c>
      <c r="J428" s="391" t="s">
        <v>848</v>
      </c>
      <c r="K428" s="38" t="s">
        <v>848</v>
      </c>
      <c r="L428" s="391" t="s">
        <v>848</v>
      </c>
      <c r="M428" s="391" t="s">
        <v>848</v>
      </c>
      <c r="N428" s="391" t="s">
        <v>848</v>
      </c>
      <c r="O428" s="391" t="s">
        <v>848</v>
      </c>
      <c r="P428" s="391" t="s">
        <v>848</v>
      </c>
      <c r="Q428" s="391" t="s">
        <v>848</v>
      </c>
      <c r="R428" s="38" t="s">
        <v>848</v>
      </c>
      <c r="S428" s="391" t="s">
        <v>848</v>
      </c>
      <c r="T428" s="391" t="s">
        <v>848</v>
      </c>
      <c r="U428" s="391" t="s">
        <v>848</v>
      </c>
      <c r="V428" s="391" t="s">
        <v>848</v>
      </c>
      <c r="W428" s="391" t="s">
        <v>848</v>
      </c>
      <c r="X428" s="391" t="s">
        <v>848</v>
      </c>
      <c r="Y428" s="392" t="s">
        <v>848</v>
      </c>
      <c r="Z428" s="391" t="s">
        <v>848</v>
      </c>
      <c r="AA428" s="391" t="s">
        <v>848</v>
      </c>
      <c r="AB428" s="391" t="s">
        <v>848</v>
      </c>
      <c r="AC428" s="391" t="s">
        <v>848</v>
      </c>
      <c r="AD428" s="391" t="s">
        <v>848</v>
      </c>
      <c r="AE428" s="391" t="s">
        <v>848</v>
      </c>
      <c r="AF428" s="38" t="s">
        <v>848</v>
      </c>
      <c r="AG428" s="391" t="s">
        <v>848</v>
      </c>
      <c r="AH428" s="391"/>
      <c r="AI428" s="391" t="s">
        <v>848</v>
      </c>
      <c r="AJ428" s="391" t="s">
        <v>848</v>
      </c>
      <c r="AK428" s="391" t="s">
        <v>848</v>
      </c>
      <c r="AL428" s="391" t="s">
        <v>848</v>
      </c>
      <c r="AM428" s="391" t="s">
        <v>848</v>
      </c>
      <c r="AN428" s="391" t="s">
        <v>848</v>
      </c>
      <c r="AO428" s="391"/>
      <c r="AP428" s="319"/>
      <c r="AQ428" s="319"/>
      <c r="AR428" s="319"/>
    </row>
    <row r="429" spans="1:44" ht="15.75" customHeight="1">
      <c r="A429" s="319" t="s">
        <v>848</v>
      </c>
      <c r="B429" s="319" t="s">
        <v>848</v>
      </c>
      <c r="C429" s="319" t="s">
        <v>848</v>
      </c>
      <c r="D429" s="38" t="s">
        <v>848</v>
      </c>
      <c r="E429" s="391" t="s">
        <v>848</v>
      </c>
      <c r="F429" s="391" t="s">
        <v>848</v>
      </c>
      <c r="G429" s="391" t="s">
        <v>848</v>
      </c>
      <c r="H429" s="391" t="s">
        <v>848</v>
      </c>
      <c r="I429" s="391" t="s">
        <v>848</v>
      </c>
      <c r="J429" s="391" t="s">
        <v>848</v>
      </c>
      <c r="K429" s="38" t="s">
        <v>848</v>
      </c>
      <c r="L429" s="391" t="s">
        <v>848</v>
      </c>
      <c r="M429" s="391" t="s">
        <v>848</v>
      </c>
      <c r="N429" s="391" t="s">
        <v>848</v>
      </c>
      <c r="O429" s="391" t="s">
        <v>848</v>
      </c>
      <c r="P429" s="391" t="s">
        <v>848</v>
      </c>
      <c r="Q429" s="391" t="s">
        <v>848</v>
      </c>
      <c r="R429" s="38" t="s">
        <v>848</v>
      </c>
      <c r="S429" s="391" t="s">
        <v>848</v>
      </c>
      <c r="T429" s="391" t="s">
        <v>848</v>
      </c>
      <c r="U429" s="391" t="s">
        <v>848</v>
      </c>
      <c r="V429" s="391" t="s">
        <v>848</v>
      </c>
      <c r="W429" s="391" t="s">
        <v>848</v>
      </c>
      <c r="X429" s="391" t="s">
        <v>848</v>
      </c>
      <c r="Y429" s="392" t="s">
        <v>848</v>
      </c>
      <c r="Z429" s="391" t="s">
        <v>848</v>
      </c>
      <c r="AA429" s="391" t="s">
        <v>848</v>
      </c>
      <c r="AB429" s="391" t="s">
        <v>848</v>
      </c>
      <c r="AC429" s="391" t="s">
        <v>848</v>
      </c>
      <c r="AD429" s="391" t="s">
        <v>848</v>
      </c>
      <c r="AE429" s="391" t="s">
        <v>848</v>
      </c>
      <c r="AF429" s="38" t="s">
        <v>848</v>
      </c>
      <c r="AG429" s="391" t="s">
        <v>848</v>
      </c>
      <c r="AH429" s="391"/>
      <c r="AI429" s="391" t="s">
        <v>848</v>
      </c>
      <c r="AJ429" s="391" t="s">
        <v>848</v>
      </c>
      <c r="AK429" s="391" t="s">
        <v>848</v>
      </c>
      <c r="AL429" s="391" t="s">
        <v>848</v>
      </c>
      <c r="AM429" s="391" t="s">
        <v>848</v>
      </c>
      <c r="AN429" s="391" t="s">
        <v>848</v>
      </c>
      <c r="AO429" s="391"/>
      <c r="AP429" s="319"/>
      <c r="AQ429" s="319"/>
      <c r="AR429" s="319"/>
    </row>
    <row r="430" spans="1:44" ht="15.75" customHeight="1">
      <c r="A430" s="319" t="s">
        <v>848</v>
      </c>
      <c r="B430" s="319" t="s">
        <v>848</v>
      </c>
      <c r="C430" s="319" t="s">
        <v>848</v>
      </c>
      <c r="D430" s="38" t="s">
        <v>848</v>
      </c>
      <c r="E430" s="391" t="s">
        <v>848</v>
      </c>
      <c r="F430" s="391" t="s">
        <v>848</v>
      </c>
      <c r="G430" s="391" t="s">
        <v>848</v>
      </c>
      <c r="H430" s="391" t="s">
        <v>848</v>
      </c>
      <c r="I430" s="391" t="s">
        <v>848</v>
      </c>
      <c r="J430" s="391" t="s">
        <v>848</v>
      </c>
      <c r="K430" s="38" t="s">
        <v>848</v>
      </c>
      <c r="L430" s="391" t="s">
        <v>848</v>
      </c>
      <c r="M430" s="391" t="s">
        <v>848</v>
      </c>
      <c r="N430" s="391" t="s">
        <v>848</v>
      </c>
      <c r="O430" s="391" t="s">
        <v>848</v>
      </c>
      <c r="P430" s="391" t="s">
        <v>848</v>
      </c>
      <c r="Q430" s="391" t="s">
        <v>848</v>
      </c>
      <c r="R430" s="38" t="s">
        <v>848</v>
      </c>
      <c r="S430" s="391" t="s">
        <v>848</v>
      </c>
      <c r="T430" s="391" t="s">
        <v>848</v>
      </c>
      <c r="U430" s="391" t="s">
        <v>848</v>
      </c>
      <c r="V430" s="391" t="s">
        <v>848</v>
      </c>
      <c r="W430" s="391" t="s">
        <v>848</v>
      </c>
      <c r="X430" s="391" t="s">
        <v>848</v>
      </c>
      <c r="Y430" s="392" t="s">
        <v>848</v>
      </c>
      <c r="Z430" s="391" t="s">
        <v>848</v>
      </c>
      <c r="AA430" s="391" t="s">
        <v>848</v>
      </c>
      <c r="AB430" s="391" t="s">
        <v>848</v>
      </c>
      <c r="AC430" s="391" t="s">
        <v>848</v>
      </c>
      <c r="AD430" s="391" t="s">
        <v>848</v>
      </c>
      <c r="AE430" s="391" t="s">
        <v>848</v>
      </c>
      <c r="AF430" s="38" t="s">
        <v>848</v>
      </c>
      <c r="AG430" s="391" t="s">
        <v>848</v>
      </c>
      <c r="AH430" s="391"/>
      <c r="AI430" s="391" t="s">
        <v>848</v>
      </c>
      <c r="AJ430" s="391" t="s">
        <v>848</v>
      </c>
      <c r="AK430" s="391" t="s">
        <v>848</v>
      </c>
      <c r="AL430" s="391" t="s">
        <v>848</v>
      </c>
      <c r="AM430" s="391" t="s">
        <v>848</v>
      </c>
      <c r="AN430" s="391" t="s">
        <v>848</v>
      </c>
      <c r="AO430" s="391"/>
      <c r="AP430" s="319"/>
      <c r="AQ430" s="319"/>
      <c r="AR430" s="319"/>
    </row>
    <row r="431" spans="1:44" ht="15.75" customHeight="1">
      <c r="A431" s="319" t="s">
        <v>848</v>
      </c>
      <c r="B431" s="319" t="s">
        <v>848</v>
      </c>
      <c r="C431" s="319" t="s">
        <v>848</v>
      </c>
      <c r="D431" s="38" t="s">
        <v>848</v>
      </c>
      <c r="E431" s="391" t="s">
        <v>848</v>
      </c>
      <c r="F431" s="391" t="s">
        <v>848</v>
      </c>
      <c r="G431" s="391" t="s">
        <v>848</v>
      </c>
      <c r="H431" s="391" t="s">
        <v>848</v>
      </c>
      <c r="I431" s="391" t="s">
        <v>848</v>
      </c>
      <c r="J431" s="391" t="s">
        <v>848</v>
      </c>
      <c r="K431" s="38" t="s">
        <v>848</v>
      </c>
      <c r="L431" s="391" t="s">
        <v>848</v>
      </c>
      <c r="M431" s="391" t="s">
        <v>848</v>
      </c>
      <c r="N431" s="391" t="s">
        <v>848</v>
      </c>
      <c r="O431" s="391" t="s">
        <v>848</v>
      </c>
      <c r="P431" s="391" t="s">
        <v>848</v>
      </c>
      <c r="Q431" s="391" t="s">
        <v>848</v>
      </c>
      <c r="R431" s="38" t="s">
        <v>848</v>
      </c>
      <c r="S431" s="391" t="s">
        <v>848</v>
      </c>
      <c r="T431" s="391" t="s">
        <v>848</v>
      </c>
      <c r="U431" s="391" t="s">
        <v>848</v>
      </c>
      <c r="V431" s="391" t="s">
        <v>848</v>
      </c>
      <c r="W431" s="391" t="s">
        <v>848</v>
      </c>
      <c r="X431" s="391" t="s">
        <v>848</v>
      </c>
      <c r="Y431" s="392" t="s">
        <v>848</v>
      </c>
      <c r="Z431" s="391" t="s">
        <v>848</v>
      </c>
      <c r="AA431" s="391" t="s">
        <v>848</v>
      </c>
      <c r="AB431" s="391" t="s">
        <v>848</v>
      </c>
      <c r="AC431" s="391" t="s">
        <v>848</v>
      </c>
      <c r="AD431" s="391" t="s">
        <v>848</v>
      </c>
      <c r="AE431" s="391" t="s">
        <v>848</v>
      </c>
      <c r="AF431" s="38" t="s">
        <v>848</v>
      </c>
      <c r="AG431" s="391" t="s">
        <v>848</v>
      </c>
      <c r="AH431" s="391"/>
      <c r="AI431" s="391" t="s">
        <v>848</v>
      </c>
      <c r="AJ431" s="391" t="s">
        <v>848</v>
      </c>
      <c r="AK431" s="391" t="s">
        <v>848</v>
      </c>
      <c r="AL431" s="391" t="s">
        <v>848</v>
      </c>
      <c r="AM431" s="391" t="s">
        <v>848</v>
      </c>
      <c r="AN431" s="391" t="s">
        <v>848</v>
      </c>
      <c r="AO431" s="391"/>
      <c r="AP431" s="319"/>
      <c r="AQ431" s="319"/>
      <c r="AR431" s="319"/>
    </row>
    <row r="432" spans="1:44" ht="15.75" customHeight="1">
      <c r="A432" s="319" t="s">
        <v>848</v>
      </c>
      <c r="B432" s="319" t="s">
        <v>848</v>
      </c>
      <c r="C432" s="319" t="s">
        <v>848</v>
      </c>
      <c r="D432" s="38" t="s">
        <v>848</v>
      </c>
      <c r="E432" s="391" t="s">
        <v>848</v>
      </c>
      <c r="F432" s="391" t="s">
        <v>848</v>
      </c>
      <c r="G432" s="391" t="s">
        <v>848</v>
      </c>
      <c r="H432" s="391" t="s">
        <v>848</v>
      </c>
      <c r="I432" s="391" t="s">
        <v>848</v>
      </c>
      <c r="J432" s="391" t="s">
        <v>848</v>
      </c>
      <c r="K432" s="38" t="s">
        <v>848</v>
      </c>
      <c r="L432" s="391" t="s">
        <v>848</v>
      </c>
      <c r="M432" s="391" t="s">
        <v>848</v>
      </c>
      <c r="N432" s="391" t="s">
        <v>848</v>
      </c>
      <c r="O432" s="391" t="s">
        <v>848</v>
      </c>
      <c r="P432" s="391" t="s">
        <v>848</v>
      </c>
      <c r="Q432" s="391" t="s">
        <v>848</v>
      </c>
      <c r="R432" s="38" t="s">
        <v>848</v>
      </c>
      <c r="S432" s="391" t="s">
        <v>848</v>
      </c>
      <c r="T432" s="391" t="s">
        <v>848</v>
      </c>
      <c r="U432" s="391" t="s">
        <v>848</v>
      </c>
      <c r="V432" s="391" t="s">
        <v>848</v>
      </c>
      <c r="W432" s="391" t="s">
        <v>848</v>
      </c>
      <c r="X432" s="391" t="s">
        <v>848</v>
      </c>
      <c r="Y432" s="392" t="s">
        <v>848</v>
      </c>
      <c r="Z432" s="391" t="s">
        <v>848</v>
      </c>
      <c r="AA432" s="391" t="s">
        <v>848</v>
      </c>
      <c r="AB432" s="391" t="s">
        <v>848</v>
      </c>
      <c r="AC432" s="391" t="s">
        <v>848</v>
      </c>
      <c r="AD432" s="391" t="s">
        <v>848</v>
      </c>
      <c r="AE432" s="391" t="s">
        <v>848</v>
      </c>
      <c r="AF432" s="38" t="s">
        <v>848</v>
      </c>
      <c r="AG432" s="391" t="s">
        <v>848</v>
      </c>
      <c r="AH432" s="391"/>
      <c r="AI432" s="391" t="s">
        <v>848</v>
      </c>
      <c r="AJ432" s="391" t="s">
        <v>848</v>
      </c>
      <c r="AK432" s="391" t="s">
        <v>848</v>
      </c>
      <c r="AL432" s="391" t="s">
        <v>848</v>
      </c>
      <c r="AM432" s="391" t="s">
        <v>848</v>
      </c>
      <c r="AN432" s="391" t="s">
        <v>848</v>
      </c>
      <c r="AO432" s="391"/>
      <c r="AP432" s="319"/>
      <c r="AQ432" s="319"/>
      <c r="AR432" s="319"/>
    </row>
    <row r="433" spans="1:44" ht="15.75" customHeight="1">
      <c r="A433" s="319" t="s">
        <v>848</v>
      </c>
      <c r="B433" s="319" t="s">
        <v>848</v>
      </c>
      <c r="C433" s="319" t="s">
        <v>848</v>
      </c>
      <c r="D433" s="38" t="s">
        <v>848</v>
      </c>
      <c r="E433" s="391" t="s">
        <v>848</v>
      </c>
      <c r="F433" s="391" t="s">
        <v>848</v>
      </c>
      <c r="G433" s="391" t="s">
        <v>848</v>
      </c>
      <c r="H433" s="391" t="s">
        <v>848</v>
      </c>
      <c r="I433" s="391" t="s">
        <v>848</v>
      </c>
      <c r="J433" s="391" t="s">
        <v>848</v>
      </c>
      <c r="K433" s="38" t="s">
        <v>848</v>
      </c>
      <c r="L433" s="391" t="s">
        <v>848</v>
      </c>
      <c r="M433" s="391" t="s">
        <v>848</v>
      </c>
      <c r="N433" s="391" t="s">
        <v>848</v>
      </c>
      <c r="O433" s="391" t="s">
        <v>848</v>
      </c>
      <c r="P433" s="391" t="s">
        <v>848</v>
      </c>
      <c r="Q433" s="391" t="s">
        <v>848</v>
      </c>
      <c r="R433" s="38" t="s">
        <v>848</v>
      </c>
      <c r="S433" s="391" t="s">
        <v>848</v>
      </c>
      <c r="T433" s="391" t="s">
        <v>848</v>
      </c>
      <c r="U433" s="391" t="s">
        <v>848</v>
      </c>
      <c r="V433" s="391" t="s">
        <v>848</v>
      </c>
      <c r="W433" s="391" t="s">
        <v>848</v>
      </c>
      <c r="X433" s="391" t="s">
        <v>848</v>
      </c>
      <c r="Y433" s="392" t="s">
        <v>848</v>
      </c>
      <c r="Z433" s="391" t="s">
        <v>848</v>
      </c>
      <c r="AA433" s="391" t="s">
        <v>848</v>
      </c>
      <c r="AB433" s="391" t="s">
        <v>848</v>
      </c>
      <c r="AC433" s="391" t="s">
        <v>848</v>
      </c>
      <c r="AD433" s="391" t="s">
        <v>848</v>
      </c>
      <c r="AE433" s="391" t="s">
        <v>848</v>
      </c>
      <c r="AF433" s="38" t="s">
        <v>848</v>
      </c>
      <c r="AG433" s="391" t="s">
        <v>848</v>
      </c>
      <c r="AH433" s="391"/>
      <c r="AI433" s="391" t="s">
        <v>848</v>
      </c>
      <c r="AJ433" s="391" t="s">
        <v>848</v>
      </c>
      <c r="AK433" s="391" t="s">
        <v>848</v>
      </c>
      <c r="AL433" s="391" t="s">
        <v>848</v>
      </c>
      <c r="AM433" s="391" t="s">
        <v>848</v>
      </c>
      <c r="AN433" s="391" t="s">
        <v>848</v>
      </c>
      <c r="AO433" s="391"/>
      <c r="AP433" s="319"/>
      <c r="AQ433" s="319"/>
      <c r="AR433" s="319"/>
    </row>
    <row r="434" spans="1:44" ht="15.75" customHeight="1">
      <c r="A434" s="319" t="s">
        <v>848</v>
      </c>
      <c r="B434" s="319" t="s">
        <v>848</v>
      </c>
      <c r="C434" s="319" t="s">
        <v>848</v>
      </c>
      <c r="D434" s="38" t="s">
        <v>848</v>
      </c>
      <c r="E434" s="391" t="s">
        <v>848</v>
      </c>
      <c r="F434" s="391" t="s">
        <v>848</v>
      </c>
      <c r="G434" s="391" t="s">
        <v>848</v>
      </c>
      <c r="H434" s="391" t="s">
        <v>848</v>
      </c>
      <c r="I434" s="391" t="s">
        <v>848</v>
      </c>
      <c r="J434" s="391" t="s">
        <v>848</v>
      </c>
      <c r="K434" s="38" t="s">
        <v>848</v>
      </c>
      <c r="L434" s="391" t="s">
        <v>848</v>
      </c>
      <c r="M434" s="391" t="s">
        <v>848</v>
      </c>
      <c r="N434" s="391" t="s">
        <v>848</v>
      </c>
      <c r="O434" s="391" t="s">
        <v>848</v>
      </c>
      <c r="P434" s="391" t="s">
        <v>848</v>
      </c>
      <c r="Q434" s="391" t="s">
        <v>848</v>
      </c>
      <c r="R434" s="38" t="s">
        <v>848</v>
      </c>
      <c r="S434" s="391" t="s">
        <v>848</v>
      </c>
      <c r="T434" s="391" t="s">
        <v>848</v>
      </c>
      <c r="U434" s="391" t="s">
        <v>848</v>
      </c>
      <c r="V434" s="391" t="s">
        <v>848</v>
      </c>
      <c r="W434" s="391" t="s">
        <v>848</v>
      </c>
      <c r="X434" s="391" t="s">
        <v>848</v>
      </c>
      <c r="Y434" s="392" t="s">
        <v>848</v>
      </c>
      <c r="Z434" s="391" t="s">
        <v>848</v>
      </c>
      <c r="AA434" s="391" t="s">
        <v>848</v>
      </c>
      <c r="AB434" s="391" t="s">
        <v>848</v>
      </c>
      <c r="AC434" s="391" t="s">
        <v>848</v>
      </c>
      <c r="AD434" s="391" t="s">
        <v>848</v>
      </c>
      <c r="AE434" s="391" t="s">
        <v>848</v>
      </c>
      <c r="AF434" s="38" t="s">
        <v>848</v>
      </c>
      <c r="AG434" s="391" t="s">
        <v>848</v>
      </c>
      <c r="AH434" s="391"/>
      <c r="AI434" s="391" t="s">
        <v>848</v>
      </c>
      <c r="AJ434" s="391" t="s">
        <v>848</v>
      </c>
      <c r="AK434" s="391" t="s">
        <v>848</v>
      </c>
      <c r="AL434" s="391" t="s">
        <v>848</v>
      </c>
      <c r="AM434" s="391" t="s">
        <v>848</v>
      </c>
      <c r="AN434" s="391" t="s">
        <v>848</v>
      </c>
      <c r="AO434" s="391"/>
      <c r="AP434" s="319"/>
      <c r="AQ434" s="319"/>
      <c r="AR434" s="319"/>
    </row>
    <row r="435" spans="1:44" ht="15.75" customHeight="1">
      <c r="A435" s="319" t="s">
        <v>848</v>
      </c>
      <c r="B435" s="319" t="s">
        <v>848</v>
      </c>
      <c r="C435" s="319" t="s">
        <v>848</v>
      </c>
      <c r="D435" s="38" t="s">
        <v>848</v>
      </c>
      <c r="E435" s="391" t="s">
        <v>848</v>
      </c>
      <c r="F435" s="391" t="s">
        <v>848</v>
      </c>
      <c r="G435" s="391" t="s">
        <v>848</v>
      </c>
      <c r="H435" s="391" t="s">
        <v>848</v>
      </c>
      <c r="I435" s="391" t="s">
        <v>848</v>
      </c>
      <c r="J435" s="391" t="s">
        <v>848</v>
      </c>
      <c r="K435" s="38" t="s">
        <v>848</v>
      </c>
      <c r="L435" s="391" t="s">
        <v>848</v>
      </c>
      <c r="M435" s="391" t="s">
        <v>848</v>
      </c>
      <c r="N435" s="391" t="s">
        <v>848</v>
      </c>
      <c r="O435" s="391" t="s">
        <v>848</v>
      </c>
      <c r="P435" s="391" t="s">
        <v>848</v>
      </c>
      <c r="Q435" s="391" t="s">
        <v>848</v>
      </c>
      <c r="R435" s="38" t="s">
        <v>848</v>
      </c>
      <c r="S435" s="391" t="s">
        <v>848</v>
      </c>
      <c r="T435" s="391" t="s">
        <v>848</v>
      </c>
      <c r="U435" s="391" t="s">
        <v>848</v>
      </c>
      <c r="V435" s="391" t="s">
        <v>848</v>
      </c>
      <c r="W435" s="391" t="s">
        <v>848</v>
      </c>
      <c r="X435" s="391" t="s">
        <v>848</v>
      </c>
      <c r="Y435" s="392" t="s">
        <v>848</v>
      </c>
      <c r="Z435" s="391" t="s">
        <v>848</v>
      </c>
      <c r="AA435" s="391" t="s">
        <v>848</v>
      </c>
      <c r="AB435" s="391" t="s">
        <v>848</v>
      </c>
      <c r="AC435" s="391" t="s">
        <v>848</v>
      </c>
      <c r="AD435" s="391" t="s">
        <v>848</v>
      </c>
      <c r="AE435" s="391" t="s">
        <v>848</v>
      </c>
      <c r="AF435" s="38" t="s">
        <v>848</v>
      </c>
      <c r="AG435" s="391" t="s">
        <v>848</v>
      </c>
      <c r="AH435" s="391"/>
      <c r="AI435" s="391" t="s">
        <v>848</v>
      </c>
      <c r="AJ435" s="391" t="s">
        <v>848</v>
      </c>
      <c r="AK435" s="391" t="s">
        <v>848</v>
      </c>
      <c r="AL435" s="391" t="s">
        <v>848</v>
      </c>
      <c r="AM435" s="391" t="s">
        <v>848</v>
      </c>
      <c r="AN435" s="391" t="s">
        <v>848</v>
      </c>
      <c r="AO435" s="391"/>
      <c r="AP435" s="319"/>
      <c r="AQ435" s="319"/>
      <c r="AR435" s="319"/>
    </row>
    <row r="436" spans="1:44" ht="15.75" customHeight="1">
      <c r="A436" s="319" t="s">
        <v>848</v>
      </c>
      <c r="B436" s="319" t="s">
        <v>848</v>
      </c>
      <c r="C436" s="319" t="s">
        <v>848</v>
      </c>
      <c r="D436" s="38" t="s">
        <v>848</v>
      </c>
      <c r="E436" s="391" t="s">
        <v>848</v>
      </c>
      <c r="F436" s="391" t="s">
        <v>848</v>
      </c>
      <c r="G436" s="391" t="s">
        <v>848</v>
      </c>
      <c r="H436" s="391" t="s">
        <v>848</v>
      </c>
      <c r="I436" s="391" t="s">
        <v>848</v>
      </c>
      <c r="J436" s="391" t="s">
        <v>848</v>
      </c>
      <c r="K436" s="38" t="s">
        <v>848</v>
      </c>
      <c r="L436" s="391" t="s">
        <v>848</v>
      </c>
      <c r="M436" s="391" t="s">
        <v>848</v>
      </c>
      <c r="N436" s="391" t="s">
        <v>848</v>
      </c>
      <c r="O436" s="391" t="s">
        <v>848</v>
      </c>
      <c r="P436" s="391" t="s">
        <v>848</v>
      </c>
      <c r="Q436" s="391" t="s">
        <v>848</v>
      </c>
      <c r="R436" s="38" t="s">
        <v>848</v>
      </c>
      <c r="S436" s="391" t="s">
        <v>848</v>
      </c>
      <c r="T436" s="391" t="s">
        <v>848</v>
      </c>
      <c r="U436" s="391" t="s">
        <v>848</v>
      </c>
      <c r="V436" s="391" t="s">
        <v>848</v>
      </c>
      <c r="W436" s="391" t="s">
        <v>848</v>
      </c>
      <c r="X436" s="391" t="s">
        <v>848</v>
      </c>
      <c r="Y436" s="392" t="s">
        <v>848</v>
      </c>
      <c r="Z436" s="391" t="s">
        <v>848</v>
      </c>
      <c r="AA436" s="391" t="s">
        <v>848</v>
      </c>
      <c r="AB436" s="391" t="s">
        <v>848</v>
      </c>
      <c r="AC436" s="391" t="s">
        <v>848</v>
      </c>
      <c r="AD436" s="391" t="s">
        <v>848</v>
      </c>
      <c r="AE436" s="391" t="s">
        <v>848</v>
      </c>
      <c r="AF436" s="38" t="s">
        <v>848</v>
      </c>
      <c r="AG436" s="391" t="s">
        <v>848</v>
      </c>
      <c r="AH436" s="391"/>
      <c r="AI436" s="391" t="s">
        <v>848</v>
      </c>
      <c r="AJ436" s="391" t="s">
        <v>848</v>
      </c>
      <c r="AK436" s="391" t="s">
        <v>848</v>
      </c>
      <c r="AL436" s="391" t="s">
        <v>848</v>
      </c>
      <c r="AM436" s="391" t="s">
        <v>848</v>
      </c>
      <c r="AN436" s="391" t="s">
        <v>848</v>
      </c>
      <c r="AO436" s="391"/>
      <c r="AP436" s="319"/>
      <c r="AQ436" s="319"/>
      <c r="AR436" s="319"/>
    </row>
    <row r="437" spans="1:44" ht="15.75" customHeight="1">
      <c r="A437" s="319" t="s">
        <v>848</v>
      </c>
      <c r="B437" s="319" t="s">
        <v>848</v>
      </c>
      <c r="C437" s="319" t="s">
        <v>848</v>
      </c>
      <c r="D437" s="38" t="s">
        <v>848</v>
      </c>
      <c r="E437" s="391" t="s">
        <v>848</v>
      </c>
      <c r="F437" s="391" t="s">
        <v>848</v>
      </c>
      <c r="G437" s="391" t="s">
        <v>848</v>
      </c>
      <c r="H437" s="391" t="s">
        <v>848</v>
      </c>
      <c r="I437" s="391" t="s">
        <v>848</v>
      </c>
      <c r="J437" s="391" t="s">
        <v>848</v>
      </c>
      <c r="K437" s="38" t="s">
        <v>848</v>
      </c>
      <c r="L437" s="391" t="s">
        <v>848</v>
      </c>
      <c r="M437" s="391" t="s">
        <v>848</v>
      </c>
      <c r="N437" s="391" t="s">
        <v>848</v>
      </c>
      <c r="O437" s="391" t="s">
        <v>848</v>
      </c>
      <c r="P437" s="391" t="s">
        <v>848</v>
      </c>
      <c r="Q437" s="391" t="s">
        <v>848</v>
      </c>
      <c r="R437" s="38" t="s">
        <v>848</v>
      </c>
      <c r="S437" s="391" t="s">
        <v>848</v>
      </c>
      <c r="T437" s="391" t="s">
        <v>848</v>
      </c>
      <c r="U437" s="391" t="s">
        <v>848</v>
      </c>
      <c r="V437" s="391" t="s">
        <v>848</v>
      </c>
      <c r="W437" s="391" t="s">
        <v>848</v>
      </c>
      <c r="X437" s="391" t="s">
        <v>848</v>
      </c>
      <c r="Y437" s="392" t="s">
        <v>848</v>
      </c>
      <c r="Z437" s="391" t="s">
        <v>848</v>
      </c>
      <c r="AA437" s="391" t="s">
        <v>848</v>
      </c>
      <c r="AB437" s="391" t="s">
        <v>848</v>
      </c>
      <c r="AC437" s="391" t="s">
        <v>848</v>
      </c>
      <c r="AD437" s="391" t="s">
        <v>848</v>
      </c>
      <c r="AE437" s="391" t="s">
        <v>848</v>
      </c>
      <c r="AF437" s="38" t="s">
        <v>848</v>
      </c>
      <c r="AG437" s="391" t="s">
        <v>848</v>
      </c>
      <c r="AH437" s="391"/>
      <c r="AI437" s="391" t="s">
        <v>848</v>
      </c>
      <c r="AJ437" s="391" t="s">
        <v>848</v>
      </c>
      <c r="AK437" s="391" t="s">
        <v>848</v>
      </c>
      <c r="AL437" s="391" t="s">
        <v>848</v>
      </c>
      <c r="AM437" s="391" t="s">
        <v>848</v>
      </c>
      <c r="AN437" s="391" t="s">
        <v>848</v>
      </c>
      <c r="AO437" s="391"/>
      <c r="AP437" s="319"/>
      <c r="AQ437" s="319"/>
      <c r="AR437" s="319"/>
    </row>
    <row r="438" spans="1:44" ht="15.75" customHeight="1">
      <c r="A438" s="319" t="s">
        <v>848</v>
      </c>
      <c r="B438" s="319" t="s">
        <v>848</v>
      </c>
      <c r="C438" s="319" t="s">
        <v>848</v>
      </c>
      <c r="D438" s="38" t="s">
        <v>848</v>
      </c>
      <c r="E438" s="391" t="s">
        <v>848</v>
      </c>
      <c r="F438" s="391" t="s">
        <v>848</v>
      </c>
      <c r="G438" s="391" t="s">
        <v>848</v>
      </c>
      <c r="H438" s="391" t="s">
        <v>848</v>
      </c>
      <c r="I438" s="391" t="s">
        <v>848</v>
      </c>
      <c r="J438" s="391" t="s">
        <v>848</v>
      </c>
      <c r="K438" s="38" t="s">
        <v>848</v>
      </c>
      <c r="L438" s="391" t="s">
        <v>848</v>
      </c>
      <c r="M438" s="391" t="s">
        <v>848</v>
      </c>
      <c r="N438" s="391" t="s">
        <v>848</v>
      </c>
      <c r="O438" s="391" t="s">
        <v>848</v>
      </c>
      <c r="P438" s="391" t="s">
        <v>848</v>
      </c>
      <c r="Q438" s="391" t="s">
        <v>848</v>
      </c>
      <c r="R438" s="38" t="s">
        <v>848</v>
      </c>
      <c r="S438" s="391" t="s">
        <v>848</v>
      </c>
      <c r="T438" s="391" t="s">
        <v>848</v>
      </c>
      <c r="U438" s="391" t="s">
        <v>848</v>
      </c>
      <c r="V438" s="391" t="s">
        <v>848</v>
      </c>
      <c r="W438" s="391" t="s">
        <v>848</v>
      </c>
      <c r="X438" s="391" t="s">
        <v>848</v>
      </c>
      <c r="Y438" s="392" t="s">
        <v>848</v>
      </c>
      <c r="Z438" s="391" t="s">
        <v>848</v>
      </c>
      <c r="AA438" s="391" t="s">
        <v>848</v>
      </c>
      <c r="AB438" s="391" t="s">
        <v>848</v>
      </c>
      <c r="AC438" s="391" t="s">
        <v>848</v>
      </c>
      <c r="AD438" s="391" t="s">
        <v>848</v>
      </c>
      <c r="AE438" s="391" t="s">
        <v>848</v>
      </c>
      <c r="AF438" s="38" t="s">
        <v>848</v>
      </c>
      <c r="AG438" s="391" t="s">
        <v>848</v>
      </c>
      <c r="AH438" s="391"/>
      <c r="AI438" s="391" t="s">
        <v>848</v>
      </c>
      <c r="AJ438" s="391" t="s">
        <v>848</v>
      </c>
      <c r="AK438" s="391" t="s">
        <v>848</v>
      </c>
      <c r="AL438" s="391" t="s">
        <v>848</v>
      </c>
      <c r="AM438" s="391" t="s">
        <v>848</v>
      </c>
      <c r="AN438" s="391" t="s">
        <v>848</v>
      </c>
      <c r="AO438" s="391"/>
      <c r="AP438" s="319"/>
      <c r="AQ438" s="319"/>
      <c r="AR438" s="319"/>
    </row>
    <row r="439" spans="1:44" ht="15.75" customHeight="1">
      <c r="A439" s="319" t="s">
        <v>848</v>
      </c>
      <c r="B439" s="319" t="s">
        <v>848</v>
      </c>
      <c r="C439" s="319" t="s">
        <v>848</v>
      </c>
      <c r="D439" s="38" t="s">
        <v>848</v>
      </c>
      <c r="E439" s="391" t="s">
        <v>848</v>
      </c>
      <c r="F439" s="391" t="s">
        <v>848</v>
      </c>
      <c r="G439" s="391" t="s">
        <v>848</v>
      </c>
      <c r="H439" s="391" t="s">
        <v>848</v>
      </c>
      <c r="I439" s="391" t="s">
        <v>848</v>
      </c>
      <c r="J439" s="391" t="s">
        <v>848</v>
      </c>
      <c r="K439" s="38" t="s">
        <v>848</v>
      </c>
      <c r="L439" s="391" t="s">
        <v>848</v>
      </c>
      <c r="M439" s="391" t="s">
        <v>848</v>
      </c>
      <c r="N439" s="391" t="s">
        <v>848</v>
      </c>
      <c r="O439" s="391" t="s">
        <v>848</v>
      </c>
      <c r="P439" s="391" t="s">
        <v>848</v>
      </c>
      <c r="Q439" s="391" t="s">
        <v>848</v>
      </c>
      <c r="R439" s="38" t="s">
        <v>848</v>
      </c>
      <c r="S439" s="391" t="s">
        <v>848</v>
      </c>
      <c r="T439" s="391" t="s">
        <v>848</v>
      </c>
      <c r="U439" s="391" t="s">
        <v>848</v>
      </c>
      <c r="V439" s="391" t="s">
        <v>848</v>
      </c>
      <c r="W439" s="391" t="s">
        <v>848</v>
      </c>
      <c r="X439" s="391" t="s">
        <v>848</v>
      </c>
      <c r="Y439" s="392" t="s">
        <v>848</v>
      </c>
      <c r="Z439" s="391" t="s">
        <v>848</v>
      </c>
      <c r="AA439" s="391" t="s">
        <v>848</v>
      </c>
      <c r="AB439" s="391" t="s">
        <v>848</v>
      </c>
      <c r="AC439" s="391" t="s">
        <v>848</v>
      </c>
      <c r="AD439" s="391" t="s">
        <v>848</v>
      </c>
      <c r="AE439" s="391" t="s">
        <v>848</v>
      </c>
      <c r="AF439" s="38" t="s">
        <v>848</v>
      </c>
      <c r="AG439" s="391" t="s">
        <v>848</v>
      </c>
      <c r="AH439" s="391"/>
      <c r="AI439" s="391" t="s">
        <v>848</v>
      </c>
      <c r="AJ439" s="391" t="s">
        <v>848</v>
      </c>
      <c r="AK439" s="391" t="s">
        <v>848</v>
      </c>
      <c r="AL439" s="391" t="s">
        <v>848</v>
      </c>
      <c r="AM439" s="391" t="s">
        <v>848</v>
      </c>
      <c r="AN439" s="391" t="s">
        <v>848</v>
      </c>
      <c r="AO439" s="391"/>
      <c r="AP439" s="319"/>
      <c r="AQ439" s="319"/>
      <c r="AR439" s="319"/>
    </row>
    <row r="440" spans="1:44" ht="15.75" customHeight="1">
      <c r="A440" s="319" t="s">
        <v>848</v>
      </c>
      <c r="B440" s="319" t="s">
        <v>848</v>
      </c>
      <c r="C440" s="319" t="s">
        <v>848</v>
      </c>
      <c r="D440" s="38" t="s">
        <v>848</v>
      </c>
      <c r="E440" s="391" t="s">
        <v>848</v>
      </c>
      <c r="F440" s="391" t="s">
        <v>848</v>
      </c>
      <c r="G440" s="391" t="s">
        <v>848</v>
      </c>
      <c r="H440" s="391" t="s">
        <v>848</v>
      </c>
      <c r="I440" s="391" t="s">
        <v>848</v>
      </c>
      <c r="J440" s="391" t="s">
        <v>848</v>
      </c>
      <c r="K440" s="38" t="s">
        <v>848</v>
      </c>
      <c r="L440" s="391" t="s">
        <v>848</v>
      </c>
      <c r="M440" s="391" t="s">
        <v>848</v>
      </c>
      <c r="N440" s="391" t="s">
        <v>848</v>
      </c>
      <c r="O440" s="391" t="s">
        <v>848</v>
      </c>
      <c r="P440" s="391" t="s">
        <v>848</v>
      </c>
      <c r="Q440" s="391" t="s">
        <v>848</v>
      </c>
      <c r="R440" s="38" t="s">
        <v>848</v>
      </c>
      <c r="S440" s="391" t="s">
        <v>848</v>
      </c>
      <c r="T440" s="391" t="s">
        <v>848</v>
      </c>
      <c r="U440" s="391" t="s">
        <v>848</v>
      </c>
      <c r="V440" s="391" t="s">
        <v>848</v>
      </c>
      <c r="W440" s="391" t="s">
        <v>848</v>
      </c>
      <c r="X440" s="391" t="s">
        <v>848</v>
      </c>
      <c r="Y440" s="392" t="s">
        <v>848</v>
      </c>
      <c r="Z440" s="391" t="s">
        <v>848</v>
      </c>
      <c r="AA440" s="391" t="s">
        <v>848</v>
      </c>
      <c r="AB440" s="391" t="s">
        <v>848</v>
      </c>
      <c r="AC440" s="391" t="s">
        <v>848</v>
      </c>
      <c r="AD440" s="391" t="s">
        <v>848</v>
      </c>
      <c r="AE440" s="391" t="s">
        <v>848</v>
      </c>
      <c r="AF440" s="38" t="s">
        <v>848</v>
      </c>
      <c r="AG440" s="391" t="s">
        <v>848</v>
      </c>
      <c r="AH440" s="391"/>
      <c r="AI440" s="391" t="s">
        <v>848</v>
      </c>
      <c r="AJ440" s="391" t="s">
        <v>848</v>
      </c>
      <c r="AK440" s="391" t="s">
        <v>848</v>
      </c>
      <c r="AL440" s="391" t="s">
        <v>848</v>
      </c>
      <c r="AM440" s="391" t="s">
        <v>848</v>
      </c>
      <c r="AN440" s="391" t="s">
        <v>848</v>
      </c>
      <c r="AO440" s="391"/>
      <c r="AP440" s="319"/>
      <c r="AQ440" s="319"/>
      <c r="AR440" s="319"/>
    </row>
    <row r="441" spans="1:44" ht="15.75" customHeight="1">
      <c r="A441" s="319" t="s">
        <v>848</v>
      </c>
      <c r="B441" s="319" t="s">
        <v>848</v>
      </c>
      <c r="C441" s="319" t="s">
        <v>848</v>
      </c>
      <c r="D441" s="38" t="s">
        <v>848</v>
      </c>
      <c r="E441" s="391" t="s">
        <v>848</v>
      </c>
      <c r="F441" s="391" t="s">
        <v>848</v>
      </c>
      <c r="G441" s="391" t="s">
        <v>848</v>
      </c>
      <c r="H441" s="391" t="s">
        <v>848</v>
      </c>
      <c r="I441" s="391" t="s">
        <v>848</v>
      </c>
      <c r="J441" s="391" t="s">
        <v>848</v>
      </c>
      <c r="K441" s="38" t="s">
        <v>848</v>
      </c>
      <c r="L441" s="391" t="s">
        <v>848</v>
      </c>
      <c r="M441" s="391" t="s">
        <v>848</v>
      </c>
      <c r="N441" s="391" t="s">
        <v>848</v>
      </c>
      <c r="O441" s="391" t="s">
        <v>848</v>
      </c>
      <c r="P441" s="391" t="s">
        <v>848</v>
      </c>
      <c r="Q441" s="391" t="s">
        <v>848</v>
      </c>
      <c r="R441" s="38" t="s">
        <v>848</v>
      </c>
      <c r="S441" s="391" t="s">
        <v>848</v>
      </c>
      <c r="T441" s="391" t="s">
        <v>848</v>
      </c>
      <c r="U441" s="391" t="s">
        <v>848</v>
      </c>
      <c r="V441" s="391" t="s">
        <v>848</v>
      </c>
      <c r="W441" s="391" t="s">
        <v>848</v>
      </c>
      <c r="X441" s="391" t="s">
        <v>848</v>
      </c>
      <c r="Y441" s="392" t="s">
        <v>848</v>
      </c>
      <c r="Z441" s="391" t="s">
        <v>848</v>
      </c>
      <c r="AA441" s="391" t="s">
        <v>848</v>
      </c>
      <c r="AB441" s="391" t="s">
        <v>848</v>
      </c>
      <c r="AC441" s="391" t="s">
        <v>848</v>
      </c>
      <c r="AD441" s="391" t="s">
        <v>848</v>
      </c>
      <c r="AE441" s="391" t="s">
        <v>848</v>
      </c>
      <c r="AF441" s="38" t="s">
        <v>848</v>
      </c>
      <c r="AG441" s="391" t="s">
        <v>848</v>
      </c>
      <c r="AH441" s="391"/>
      <c r="AI441" s="391" t="s">
        <v>848</v>
      </c>
      <c r="AJ441" s="391" t="s">
        <v>848</v>
      </c>
      <c r="AK441" s="391" t="s">
        <v>848</v>
      </c>
      <c r="AL441" s="391" t="s">
        <v>848</v>
      </c>
      <c r="AM441" s="391" t="s">
        <v>848</v>
      </c>
      <c r="AN441" s="391" t="s">
        <v>848</v>
      </c>
      <c r="AO441" s="391"/>
      <c r="AP441" s="319"/>
      <c r="AQ441" s="319"/>
      <c r="AR441" s="319"/>
    </row>
    <row r="442" spans="1:44" ht="15.75" customHeight="1">
      <c r="A442" s="319" t="s">
        <v>848</v>
      </c>
      <c r="B442" s="319" t="s">
        <v>848</v>
      </c>
      <c r="C442" s="319" t="s">
        <v>848</v>
      </c>
      <c r="D442" s="38" t="s">
        <v>848</v>
      </c>
      <c r="E442" s="391" t="s">
        <v>848</v>
      </c>
      <c r="F442" s="391" t="s">
        <v>848</v>
      </c>
      <c r="G442" s="391" t="s">
        <v>848</v>
      </c>
      <c r="H442" s="391" t="s">
        <v>848</v>
      </c>
      <c r="I442" s="391" t="s">
        <v>848</v>
      </c>
      <c r="J442" s="391" t="s">
        <v>848</v>
      </c>
      <c r="K442" s="38" t="s">
        <v>848</v>
      </c>
      <c r="L442" s="391" t="s">
        <v>848</v>
      </c>
      <c r="M442" s="391" t="s">
        <v>848</v>
      </c>
      <c r="N442" s="391" t="s">
        <v>848</v>
      </c>
      <c r="O442" s="391" t="s">
        <v>848</v>
      </c>
      <c r="P442" s="391" t="s">
        <v>848</v>
      </c>
      <c r="Q442" s="391" t="s">
        <v>848</v>
      </c>
      <c r="R442" s="38" t="s">
        <v>848</v>
      </c>
      <c r="S442" s="391" t="s">
        <v>848</v>
      </c>
      <c r="T442" s="391" t="s">
        <v>848</v>
      </c>
      <c r="U442" s="391" t="s">
        <v>848</v>
      </c>
      <c r="V442" s="391" t="s">
        <v>848</v>
      </c>
      <c r="W442" s="391" t="s">
        <v>848</v>
      </c>
      <c r="X442" s="391" t="s">
        <v>848</v>
      </c>
      <c r="Y442" s="392" t="s">
        <v>848</v>
      </c>
      <c r="Z442" s="391" t="s">
        <v>848</v>
      </c>
      <c r="AA442" s="391" t="s">
        <v>848</v>
      </c>
      <c r="AB442" s="391" t="s">
        <v>848</v>
      </c>
      <c r="AC442" s="391" t="s">
        <v>848</v>
      </c>
      <c r="AD442" s="391" t="s">
        <v>848</v>
      </c>
      <c r="AE442" s="391" t="s">
        <v>848</v>
      </c>
      <c r="AF442" s="38" t="s">
        <v>848</v>
      </c>
      <c r="AG442" s="391" t="s">
        <v>848</v>
      </c>
      <c r="AH442" s="391"/>
      <c r="AI442" s="391" t="s">
        <v>848</v>
      </c>
      <c r="AJ442" s="391" t="s">
        <v>848</v>
      </c>
      <c r="AK442" s="391" t="s">
        <v>848</v>
      </c>
      <c r="AL442" s="391" t="s">
        <v>848</v>
      </c>
      <c r="AM442" s="391" t="s">
        <v>848</v>
      </c>
      <c r="AN442" s="391" t="s">
        <v>848</v>
      </c>
      <c r="AO442" s="391"/>
      <c r="AP442" s="319"/>
      <c r="AQ442" s="319"/>
      <c r="AR442" s="319"/>
    </row>
    <row r="443" spans="1:44" ht="15.75" customHeight="1">
      <c r="A443" s="319" t="s">
        <v>848</v>
      </c>
      <c r="B443" s="319" t="s">
        <v>848</v>
      </c>
      <c r="C443" s="319" t="s">
        <v>848</v>
      </c>
      <c r="D443" s="38" t="s">
        <v>848</v>
      </c>
      <c r="E443" s="391" t="s">
        <v>848</v>
      </c>
      <c r="F443" s="391" t="s">
        <v>848</v>
      </c>
      <c r="G443" s="391" t="s">
        <v>848</v>
      </c>
      <c r="H443" s="391" t="s">
        <v>848</v>
      </c>
      <c r="I443" s="391" t="s">
        <v>848</v>
      </c>
      <c r="J443" s="391" t="s">
        <v>848</v>
      </c>
      <c r="K443" s="38" t="s">
        <v>848</v>
      </c>
      <c r="L443" s="391" t="s">
        <v>848</v>
      </c>
      <c r="M443" s="391" t="s">
        <v>848</v>
      </c>
      <c r="N443" s="391" t="s">
        <v>848</v>
      </c>
      <c r="O443" s="391" t="s">
        <v>848</v>
      </c>
      <c r="P443" s="391" t="s">
        <v>848</v>
      </c>
      <c r="Q443" s="391" t="s">
        <v>848</v>
      </c>
      <c r="R443" s="38" t="s">
        <v>848</v>
      </c>
      <c r="S443" s="391" t="s">
        <v>848</v>
      </c>
      <c r="T443" s="391" t="s">
        <v>848</v>
      </c>
      <c r="U443" s="391" t="s">
        <v>848</v>
      </c>
      <c r="V443" s="391" t="s">
        <v>848</v>
      </c>
      <c r="W443" s="391" t="s">
        <v>848</v>
      </c>
      <c r="X443" s="391" t="s">
        <v>848</v>
      </c>
      <c r="Y443" s="392" t="s">
        <v>848</v>
      </c>
      <c r="Z443" s="391" t="s">
        <v>848</v>
      </c>
      <c r="AA443" s="391" t="s">
        <v>848</v>
      </c>
      <c r="AB443" s="391" t="s">
        <v>848</v>
      </c>
      <c r="AC443" s="391" t="s">
        <v>848</v>
      </c>
      <c r="AD443" s="391" t="s">
        <v>848</v>
      </c>
      <c r="AE443" s="391" t="s">
        <v>848</v>
      </c>
      <c r="AF443" s="38" t="s">
        <v>848</v>
      </c>
      <c r="AG443" s="391" t="s">
        <v>848</v>
      </c>
      <c r="AH443" s="391"/>
      <c r="AI443" s="391" t="s">
        <v>848</v>
      </c>
      <c r="AJ443" s="391" t="s">
        <v>848</v>
      </c>
      <c r="AK443" s="391" t="s">
        <v>848</v>
      </c>
      <c r="AL443" s="391" t="s">
        <v>848</v>
      </c>
      <c r="AM443" s="391" t="s">
        <v>848</v>
      </c>
      <c r="AN443" s="391" t="s">
        <v>848</v>
      </c>
      <c r="AO443" s="391"/>
      <c r="AP443" s="319"/>
      <c r="AQ443" s="319"/>
      <c r="AR443" s="319"/>
    </row>
    <row r="444" spans="1:44" ht="15.75" customHeight="1">
      <c r="A444" s="319" t="s">
        <v>848</v>
      </c>
      <c r="B444" s="319" t="s">
        <v>848</v>
      </c>
      <c r="C444" s="319" t="s">
        <v>848</v>
      </c>
      <c r="D444" s="38" t="s">
        <v>848</v>
      </c>
      <c r="E444" s="391" t="s">
        <v>848</v>
      </c>
      <c r="F444" s="391" t="s">
        <v>848</v>
      </c>
      <c r="G444" s="391" t="s">
        <v>848</v>
      </c>
      <c r="H444" s="391" t="s">
        <v>848</v>
      </c>
      <c r="I444" s="391" t="s">
        <v>848</v>
      </c>
      <c r="J444" s="391" t="s">
        <v>848</v>
      </c>
      <c r="K444" s="38" t="s">
        <v>848</v>
      </c>
      <c r="L444" s="391" t="s">
        <v>848</v>
      </c>
      <c r="M444" s="391" t="s">
        <v>848</v>
      </c>
      <c r="N444" s="391" t="s">
        <v>848</v>
      </c>
      <c r="O444" s="391" t="s">
        <v>848</v>
      </c>
      <c r="P444" s="391" t="s">
        <v>848</v>
      </c>
      <c r="Q444" s="391" t="s">
        <v>848</v>
      </c>
      <c r="R444" s="38" t="s">
        <v>848</v>
      </c>
      <c r="S444" s="391" t="s">
        <v>848</v>
      </c>
      <c r="T444" s="391" t="s">
        <v>848</v>
      </c>
      <c r="U444" s="391" t="s">
        <v>848</v>
      </c>
      <c r="V444" s="391" t="s">
        <v>848</v>
      </c>
      <c r="W444" s="391" t="s">
        <v>848</v>
      </c>
      <c r="X444" s="391" t="s">
        <v>848</v>
      </c>
      <c r="Y444" s="392" t="s">
        <v>848</v>
      </c>
      <c r="Z444" s="391" t="s">
        <v>848</v>
      </c>
      <c r="AA444" s="391" t="s">
        <v>848</v>
      </c>
      <c r="AB444" s="391" t="s">
        <v>848</v>
      </c>
      <c r="AC444" s="391" t="s">
        <v>848</v>
      </c>
      <c r="AD444" s="391" t="s">
        <v>848</v>
      </c>
      <c r="AE444" s="391" t="s">
        <v>848</v>
      </c>
      <c r="AF444" s="38" t="s">
        <v>848</v>
      </c>
      <c r="AG444" s="391" t="s">
        <v>848</v>
      </c>
      <c r="AH444" s="391"/>
      <c r="AI444" s="391" t="s">
        <v>848</v>
      </c>
      <c r="AJ444" s="391" t="s">
        <v>848</v>
      </c>
      <c r="AK444" s="391" t="s">
        <v>848</v>
      </c>
      <c r="AL444" s="391" t="s">
        <v>848</v>
      </c>
      <c r="AM444" s="391" t="s">
        <v>848</v>
      </c>
      <c r="AN444" s="391" t="s">
        <v>848</v>
      </c>
      <c r="AO444" s="391"/>
      <c r="AP444" s="319"/>
      <c r="AQ444" s="319"/>
      <c r="AR444" s="319"/>
    </row>
    <row r="445" spans="1:44" ht="15.75" customHeight="1">
      <c r="A445" s="319" t="s">
        <v>848</v>
      </c>
      <c r="B445" s="319" t="s">
        <v>848</v>
      </c>
      <c r="C445" s="319" t="s">
        <v>848</v>
      </c>
      <c r="D445" s="38" t="s">
        <v>848</v>
      </c>
      <c r="E445" s="391" t="s">
        <v>848</v>
      </c>
      <c r="F445" s="391" t="s">
        <v>848</v>
      </c>
      <c r="G445" s="391" t="s">
        <v>848</v>
      </c>
      <c r="H445" s="391" t="s">
        <v>848</v>
      </c>
      <c r="I445" s="391" t="s">
        <v>848</v>
      </c>
      <c r="J445" s="391" t="s">
        <v>848</v>
      </c>
      <c r="K445" s="38" t="s">
        <v>848</v>
      </c>
      <c r="L445" s="391" t="s">
        <v>848</v>
      </c>
      <c r="M445" s="391" t="s">
        <v>848</v>
      </c>
      <c r="N445" s="391" t="s">
        <v>848</v>
      </c>
      <c r="O445" s="391" t="s">
        <v>848</v>
      </c>
      <c r="P445" s="391" t="s">
        <v>848</v>
      </c>
      <c r="Q445" s="391" t="s">
        <v>848</v>
      </c>
      <c r="R445" s="38" t="s">
        <v>848</v>
      </c>
      <c r="S445" s="391" t="s">
        <v>848</v>
      </c>
      <c r="T445" s="391" t="s">
        <v>848</v>
      </c>
      <c r="U445" s="391" t="s">
        <v>848</v>
      </c>
      <c r="V445" s="391" t="s">
        <v>848</v>
      </c>
      <c r="W445" s="391" t="s">
        <v>848</v>
      </c>
      <c r="X445" s="391" t="s">
        <v>848</v>
      </c>
      <c r="Y445" s="392" t="s">
        <v>848</v>
      </c>
      <c r="Z445" s="391" t="s">
        <v>848</v>
      </c>
      <c r="AA445" s="391" t="s">
        <v>848</v>
      </c>
      <c r="AB445" s="391" t="s">
        <v>848</v>
      </c>
      <c r="AC445" s="391" t="s">
        <v>848</v>
      </c>
      <c r="AD445" s="391" t="s">
        <v>848</v>
      </c>
      <c r="AE445" s="391" t="s">
        <v>848</v>
      </c>
      <c r="AF445" s="38" t="s">
        <v>848</v>
      </c>
      <c r="AG445" s="391" t="s">
        <v>848</v>
      </c>
      <c r="AH445" s="391"/>
      <c r="AI445" s="391" t="s">
        <v>848</v>
      </c>
      <c r="AJ445" s="391" t="s">
        <v>848</v>
      </c>
      <c r="AK445" s="391" t="s">
        <v>848</v>
      </c>
      <c r="AL445" s="391" t="s">
        <v>848</v>
      </c>
      <c r="AM445" s="391" t="s">
        <v>848</v>
      </c>
      <c r="AN445" s="391" t="s">
        <v>848</v>
      </c>
      <c r="AO445" s="391"/>
      <c r="AP445" s="319"/>
      <c r="AQ445" s="319"/>
      <c r="AR445" s="319"/>
    </row>
    <row r="446" spans="1:44" ht="15.75" customHeight="1">
      <c r="A446" s="319" t="s">
        <v>848</v>
      </c>
      <c r="B446" s="319" t="s">
        <v>848</v>
      </c>
      <c r="C446" s="319" t="s">
        <v>848</v>
      </c>
      <c r="D446" s="38" t="s">
        <v>848</v>
      </c>
      <c r="E446" s="391" t="s">
        <v>848</v>
      </c>
      <c r="F446" s="391" t="s">
        <v>848</v>
      </c>
      <c r="G446" s="391" t="s">
        <v>848</v>
      </c>
      <c r="H446" s="391" t="s">
        <v>848</v>
      </c>
      <c r="I446" s="391" t="s">
        <v>848</v>
      </c>
      <c r="J446" s="391" t="s">
        <v>848</v>
      </c>
      <c r="K446" s="38" t="s">
        <v>848</v>
      </c>
      <c r="L446" s="391" t="s">
        <v>848</v>
      </c>
      <c r="M446" s="391" t="s">
        <v>848</v>
      </c>
      <c r="N446" s="391" t="s">
        <v>848</v>
      </c>
      <c r="O446" s="391" t="s">
        <v>848</v>
      </c>
      <c r="P446" s="391" t="s">
        <v>848</v>
      </c>
      <c r="Q446" s="391" t="s">
        <v>848</v>
      </c>
      <c r="R446" s="38" t="s">
        <v>848</v>
      </c>
      <c r="S446" s="391" t="s">
        <v>848</v>
      </c>
      <c r="T446" s="391" t="s">
        <v>848</v>
      </c>
      <c r="U446" s="391" t="s">
        <v>848</v>
      </c>
      <c r="V446" s="391" t="s">
        <v>848</v>
      </c>
      <c r="W446" s="391" t="s">
        <v>848</v>
      </c>
      <c r="X446" s="391" t="s">
        <v>848</v>
      </c>
      <c r="Y446" s="392" t="s">
        <v>848</v>
      </c>
      <c r="Z446" s="391" t="s">
        <v>848</v>
      </c>
      <c r="AA446" s="391" t="s">
        <v>848</v>
      </c>
      <c r="AB446" s="391" t="s">
        <v>848</v>
      </c>
      <c r="AC446" s="391" t="s">
        <v>848</v>
      </c>
      <c r="AD446" s="391" t="s">
        <v>848</v>
      </c>
      <c r="AE446" s="391" t="s">
        <v>848</v>
      </c>
      <c r="AF446" s="38" t="s">
        <v>848</v>
      </c>
      <c r="AG446" s="391" t="s">
        <v>848</v>
      </c>
      <c r="AH446" s="391"/>
      <c r="AI446" s="391" t="s">
        <v>848</v>
      </c>
      <c r="AJ446" s="391" t="s">
        <v>848</v>
      </c>
      <c r="AK446" s="391" t="s">
        <v>848</v>
      </c>
      <c r="AL446" s="391" t="s">
        <v>848</v>
      </c>
      <c r="AM446" s="391" t="s">
        <v>848</v>
      </c>
      <c r="AN446" s="391" t="s">
        <v>848</v>
      </c>
      <c r="AO446" s="391"/>
      <c r="AP446" s="319"/>
      <c r="AQ446" s="319"/>
      <c r="AR446" s="319"/>
    </row>
    <row r="447" spans="1:44" ht="15.75" customHeight="1">
      <c r="A447" s="319" t="s">
        <v>848</v>
      </c>
      <c r="B447" s="319" t="s">
        <v>848</v>
      </c>
      <c r="C447" s="319" t="s">
        <v>848</v>
      </c>
      <c r="D447" s="38" t="s">
        <v>848</v>
      </c>
      <c r="E447" s="391" t="s">
        <v>848</v>
      </c>
      <c r="F447" s="391" t="s">
        <v>848</v>
      </c>
      <c r="G447" s="391" t="s">
        <v>848</v>
      </c>
      <c r="H447" s="391" t="s">
        <v>848</v>
      </c>
      <c r="I447" s="391" t="s">
        <v>848</v>
      </c>
      <c r="J447" s="391" t="s">
        <v>848</v>
      </c>
      <c r="K447" s="38" t="s">
        <v>848</v>
      </c>
      <c r="L447" s="391" t="s">
        <v>848</v>
      </c>
      <c r="M447" s="391" t="s">
        <v>848</v>
      </c>
      <c r="N447" s="391" t="s">
        <v>848</v>
      </c>
      <c r="O447" s="391" t="s">
        <v>848</v>
      </c>
      <c r="P447" s="391" t="s">
        <v>848</v>
      </c>
      <c r="Q447" s="391" t="s">
        <v>848</v>
      </c>
      <c r="R447" s="38" t="s">
        <v>848</v>
      </c>
      <c r="S447" s="391" t="s">
        <v>848</v>
      </c>
      <c r="T447" s="391" t="s">
        <v>848</v>
      </c>
      <c r="U447" s="391" t="s">
        <v>848</v>
      </c>
      <c r="V447" s="391" t="s">
        <v>848</v>
      </c>
      <c r="W447" s="391" t="s">
        <v>848</v>
      </c>
      <c r="X447" s="391" t="s">
        <v>848</v>
      </c>
      <c r="Y447" s="392" t="s">
        <v>848</v>
      </c>
      <c r="Z447" s="391" t="s">
        <v>848</v>
      </c>
      <c r="AA447" s="391" t="s">
        <v>848</v>
      </c>
      <c r="AB447" s="391" t="s">
        <v>848</v>
      </c>
      <c r="AC447" s="391" t="s">
        <v>848</v>
      </c>
      <c r="AD447" s="391" t="s">
        <v>848</v>
      </c>
      <c r="AE447" s="391" t="s">
        <v>848</v>
      </c>
      <c r="AF447" s="38" t="s">
        <v>848</v>
      </c>
      <c r="AG447" s="391" t="s">
        <v>848</v>
      </c>
      <c r="AH447" s="391"/>
      <c r="AI447" s="391" t="s">
        <v>848</v>
      </c>
      <c r="AJ447" s="391" t="s">
        <v>848</v>
      </c>
      <c r="AK447" s="391" t="s">
        <v>848</v>
      </c>
      <c r="AL447" s="391" t="s">
        <v>848</v>
      </c>
      <c r="AM447" s="391" t="s">
        <v>848</v>
      </c>
      <c r="AN447" s="391" t="s">
        <v>848</v>
      </c>
      <c r="AO447" s="391"/>
      <c r="AP447" s="319"/>
      <c r="AQ447" s="319"/>
      <c r="AR447" s="319"/>
    </row>
    <row r="448" spans="1:44" ht="15.75" customHeight="1">
      <c r="A448" s="319" t="s">
        <v>848</v>
      </c>
      <c r="B448" s="319" t="s">
        <v>848</v>
      </c>
      <c r="C448" s="319" t="s">
        <v>848</v>
      </c>
      <c r="D448" s="38" t="s">
        <v>848</v>
      </c>
      <c r="E448" s="391" t="s">
        <v>848</v>
      </c>
      <c r="F448" s="391" t="s">
        <v>848</v>
      </c>
      <c r="G448" s="391" t="s">
        <v>848</v>
      </c>
      <c r="H448" s="391" t="s">
        <v>848</v>
      </c>
      <c r="I448" s="391" t="s">
        <v>848</v>
      </c>
      <c r="J448" s="391" t="s">
        <v>848</v>
      </c>
      <c r="K448" s="38" t="s">
        <v>848</v>
      </c>
      <c r="L448" s="391" t="s">
        <v>848</v>
      </c>
      <c r="M448" s="391" t="s">
        <v>848</v>
      </c>
      <c r="N448" s="391" t="s">
        <v>848</v>
      </c>
      <c r="O448" s="391" t="s">
        <v>848</v>
      </c>
      <c r="P448" s="391" t="s">
        <v>848</v>
      </c>
      <c r="Q448" s="391" t="s">
        <v>848</v>
      </c>
      <c r="R448" s="38" t="s">
        <v>848</v>
      </c>
      <c r="S448" s="391" t="s">
        <v>848</v>
      </c>
      <c r="T448" s="391" t="s">
        <v>848</v>
      </c>
      <c r="U448" s="391" t="s">
        <v>848</v>
      </c>
      <c r="V448" s="391" t="s">
        <v>848</v>
      </c>
      <c r="W448" s="391" t="s">
        <v>848</v>
      </c>
      <c r="X448" s="391" t="s">
        <v>848</v>
      </c>
      <c r="Y448" s="392" t="s">
        <v>848</v>
      </c>
      <c r="Z448" s="391" t="s">
        <v>848</v>
      </c>
      <c r="AA448" s="391" t="s">
        <v>848</v>
      </c>
      <c r="AB448" s="391" t="s">
        <v>848</v>
      </c>
      <c r="AC448" s="391" t="s">
        <v>848</v>
      </c>
      <c r="AD448" s="391" t="s">
        <v>848</v>
      </c>
      <c r="AE448" s="391" t="s">
        <v>848</v>
      </c>
      <c r="AF448" s="38" t="s">
        <v>848</v>
      </c>
      <c r="AG448" s="391" t="s">
        <v>848</v>
      </c>
      <c r="AH448" s="391"/>
      <c r="AI448" s="391" t="s">
        <v>848</v>
      </c>
      <c r="AJ448" s="391" t="s">
        <v>848</v>
      </c>
      <c r="AK448" s="391" t="s">
        <v>848</v>
      </c>
      <c r="AL448" s="391" t="s">
        <v>848</v>
      </c>
      <c r="AM448" s="391" t="s">
        <v>848</v>
      </c>
      <c r="AN448" s="391" t="s">
        <v>848</v>
      </c>
      <c r="AO448" s="391"/>
      <c r="AP448" s="319"/>
      <c r="AQ448" s="319"/>
      <c r="AR448" s="319"/>
    </row>
    <row r="449" spans="1:44" ht="15.75" customHeight="1">
      <c r="A449" s="319" t="s">
        <v>848</v>
      </c>
      <c r="B449" s="319" t="s">
        <v>848</v>
      </c>
      <c r="C449" s="319" t="s">
        <v>848</v>
      </c>
      <c r="D449" s="38" t="s">
        <v>848</v>
      </c>
      <c r="E449" s="391" t="s">
        <v>848</v>
      </c>
      <c r="F449" s="391" t="s">
        <v>848</v>
      </c>
      <c r="G449" s="391" t="s">
        <v>848</v>
      </c>
      <c r="H449" s="391" t="s">
        <v>848</v>
      </c>
      <c r="I449" s="391" t="s">
        <v>848</v>
      </c>
      <c r="J449" s="391" t="s">
        <v>848</v>
      </c>
      <c r="K449" s="38" t="s">
        <v>848</v>
      </c>
      <c r="L449" s="391" t="s">
        <v>848</v>
      </c>
      <c r="M449" s="391" t="s">
        <v>848</v>
      </c>
      <c r="N449" s="391" t="s">
        <v>848</v>
      </c>
      <c r="O449" s="391" t="s">
        <v>848</v>
      </c>
      <c r="P449" s="391" t="s">
        <v>848</v>
      </c>
      <c r="Q449" s="391" t="s">
        <v>848</v>
      </c>
      <c r="R449" s="38" t="s">
        <v>848</v>
      </c>
      <c r="S449" s="391" t="s">
        <v>848</v>
      </c>
      <c r="T449" s="391" t="s">
        <v>848</v>
      </c>
      <c r="U449" s="391" t="s">
        <v>848</v>
      </c>
      <c r="V449" s="391" t="s">
        <v>848</v>
      </c>
      <c r="W449" s="391" t="s">
        <v>848</v>
      </c>
      <c r="X449" s="391" t="s">
        <v>848</v>
      </c>
      <c r="Y449" s="392" t="s">
        <v>848</v>
      </c>
      <c r="Z449" s="391" t="s">
        <v>848</v>
      </c>
      <c r="AA449" s="391" t="s">
        <v>848</v>
      </c>
      <c r="AB449" s="391" t="s">
        <v>848</v>
      </c>
      <c r="AC449" s="391" t="s">
        <v>848</v>
      </c>
      <c r="AD449" s="391" t="s">
        <v>848</v>
      </c>
      <c r="AE449" s="391" t="s">
        <v>848</v>
      </c>
      <c r="AF449" s="38" t="s">
        <v>848</v>
      </c>
      <c r="AG449" s="391" t="s">
        <v>848</v>
      </c>
      <c r="AH449" s="391"/>
      <c r="AI449" s="391" t="s">
        <v>848</v>
      </c>
      <c r="AJ449" s="391" t="s">
        <v>848</v>
      </c>
      <c r="AK449" s="391" t="s">
        <v>848</v>
      </c>
      <c r="AL449" s="391" t="s">
        <v>848</v>
      </c>
      <c r="AM449" s="391" t="s">
        <v>848</v>
      </c>
      <c r="AN449" s="391" t="s">
        <v>848</v>
      </c>
      <c r="AO449" s="391"/>
      <c r="AP449" s="319"/>
      <c r="AQ449" s="319"/>
      <c r="AR449" s="319"/>
    </row>
    <row r="450" spans="1:44" ht="15.75" customHeight="1">
      <c r="A450" s="319" t="s">
        <v>848</v>
      </c>
      <c r="B450" s="319" t="s">
        <v>848</v>
      </c>
      <c r="C450" s="319" t="s">
        <v>848</v>
      </c>
      <c r="D450" s="38" t="s">
        <v>848</v>
      </c>
      <c r="E450" s="391" t="s">
        <v>848</v>
      </c>
      <c r="F450" s="391" t="s">
        <v>848</v>
      </c>
      <c r="G450" s="391" t="s">
        <v>848</v>
      </c>
      <c r="H450" s="391" t="s">
        <v>848</v>
      </c>
      <c r="I450" s="391" t="s">
        <v>848</v>
      </c>
      <c r="J450" s="391" t="s">
        <v>848</v>
      </c>
      <c r="K450" s="38" t="s">
        <v>848</v>
      </c>
      <c r="L450" s="391" t="s">
        <v>848</v>
      </c>
      <c r="M450" s="391" t="s">
        <v>848</v>
      </c>
      <c r="N450" s="391" t="s">
        <v>848</v>
      </c>
      <c r="O450" s="391" t="s">
        <v>848</v>
      </c>
      <c r="P450" s="391" t="s">
        <v>848</v>
      </c>
      <c r="Q450" s="391" t="s">
        <v>848</v>
      </c>
      <c r="R450" s="38" t="s">
        <v>848</v>
      </c>
      <c r="S450" s="391" t="s">
        <v>848</v>
      </c>
      <c r="T450" s="391" t="s">
        <v>848</v>
      </c>
      <c r="U450" s="391" t="s">
        <v>848</v>
      </c>
      <c r="V450" s="391" t="s">
        <v>848</v>
      </c>
      <c r="W450" s="391" t="s">
        <v>848</v>
      </c>
      <c r="X450" s="391" t="s">
        <v>848</v>
      </c>
      <c r="Y450" s="392" t="s">
        <v>848</v>
      </c>
      <c r="Z450" s="391" t="s">
        <v>848</v>
      </c>
      <c r="AA450" s="391" t="s">
        <v>848</v>
      </c>
      <c r="AB450" s="391" t="s">
        <v>848</v>
      </c>
      <c r="AC450" s="391" t="s">
        <v>848</v>
      </c>
      <c r="AD450" s="391" t="s">
        <v>848</v>
      </c>
      <c r="AE450" s="391" t="s">
        <v>848</v>
      </c>
      <c r="AF450" s="38" t="s">
        <v>848</v>
      </c>
      <c r="AG450" s="391" t="s">
        <v>848</v>
      </c>
      <c r="AH450" s="391"/>
      <c r="AI450" s="391" t="s">
        <v>848</v>
      </c>
      <c r="AJ450" s="391" t="s">
        <v>848</v>
      </c>
      <c r="AK450" s="391" t="s">
        <v>848</v>
      </c>
      <c r="AL450" s="391" t="s">
        <v>848</v>
      </c>
      <c r="AM450" s="391" t="s">
        <v>848</v>
      </c>
      <c r="AN450" s="391" t="s">
        <v>848</v>
      </c>
      <c r="AO450" s="391"/>
      <c r="AP450" s="319"/>
      <c r="AQ450" s="319"/>
      <c r="AR450" s="319"/>
    </row>
    <row r="451" spans="1:44" ht="15.75" customHeight="1">
      <c r="A451" s="319" t="s">
        <v>848</v>
      </c>
      <c r="B451" s="319" t="s">
        <v>848</v>
      </c>
      <c r="C451" s="319" t="s">
        <v>848</v>
      </c>
      <c r="D451" s="38" t="s">
        <v>848</v>
      </c>
      <c r="E451" s="391" t="s">
        <v>848</v>
      </c>
      <c r="F451" s="391" t="s">
        <v>848</v>
      </c>
      <c r="G451" s="391" t="s">
        <v>848</v>
      </c>
      <c r="H451" s="391" t="s">
        <v>848</v>
      </c>
      <c r="I451" s="391" t="s">
        <v>848</v>
      </c>
      <c r="J451" s="391" t="s">
        <v>848</v>
      </c>
      <c r="K451" s="38" t="s">
        <v>848</v>
      </c>
      <c r="L451" s="391" t="s">
        <v>848</v>
      </c>
      <c r="M451" s="391" t="s">
        <v>848</v>
      </c>
      <c r="N451" s="391" t="s">
        <v>848</v>
      </c>
      <c r="O451" s="391" t="s">
        <v>848</v>
      </c>
      <c r="P451" s="391" t="s">
        <v>848</v>
      </c>
      <c r="Q451" s="391" t="s">
        <v>848</v>
      </c>
      <c r="R451" s="38" t="s">
        <v>848</v>
      </c>
      <c r="S451" s="391" t="s">
        <v>848</v>
      </c>
      <c r="T451" s="391" t="s">
        <v>848</v>
      </c>
      <c r="U451" s="391" t="s">
        <v>848</v>
      </c>
      <c r="V451" s="391" t="s">
        <v>848</v>
      </c>
      <c r="W451" s="391" t="s">
        <v>848</v>
      </c>
      <c r="X451" s="391" t="s">
        <v>848</v>
      </c>
      <c r="Y451" s="392" t="s">
        <v>848</v>
      </c>
      <c r="Z451" s="391" t="s">
        <v>848</v>
      </c>
      <c r="AA451" s="391" t="s">
        <v>848</v>
      </c>
      <c r="AB451" s="391" t="s">
        <v>848</v>
      </c>
      <c r="AC451" s="391" t="s">
        <v>848</v>
      </c>
      <c r="AD451" s="391" t="s">
        <v>848</v>
      </c>
      <c r="AE451" s="391" t="s">
        <v>848</v>
      </c>
      <c r="AF451" s="38" t="s">
        <v>848</v>
      </c>
      <c r="AG451" s="391" t="s">
        <v>848</v>
      </c>
      <c r="AH451" s="391"/>
      <c r="AI451" s="391" t="s">
        <v>848</v>
      </c>
      <c r="AJ451" s="391" t="s">
        <v>848</v>
      </c>
      <c r="AK451" s="391" t="s">
        <v>848</v>
      </c>
      <c r="AL451" s="391" t="s">
        <v>848</v>
      </c>
      <c r="AM451" s="391" t="s">
        <v>848</v>
      </c>
      <c r="AN451" s="391" t="s">
        <v>848</v>
      </c>
      <c r="AO451" s="391"/>
      <c r="AP451" s="319"/>
      <c r="AQ451" s="319"/>
      <c r="AR451" s="319"/>
    </row>
    <row r="452" spans="1:44" ht="15.75" customHeight="1">
      <c r="A452" s="319" t="s">
        <v>848</v>
      </c>
      <c r="B452" s="319" t="s">
        <v>848</v>
      </c>
      <c r="C452" s="319" t="s">
        <v>848</v>
      </c>
      <c r="D452" s="38" t="s">
        <v>848</v>
      </c>
      <c r="E452" s="391" t="s">
        <v>848</v>
      </c>
      <c r="F452" s="391" t="s">
        <v>848</v>
      </c>
      <c r="G452" s="391" t="s">
        <v>848</v>
      </c>
      <c r="H452" s="391" t="s">
        <v>848</v>
      </c>
      <c r="I452" s="391" t="s">
        <v>848</v>
      </c>
      <c r="J452" s="391" t="s">
        <v>848</v>
      </c>
      <c r="K452" s="38" t="s">
        <v>848</v>
      </c>
      <c r="L452" s="391" t="s">
        <v>848</v>
      </c>
      <c r="M452" s="391" t="s">
        <v>848</v>
      </c>
      <c r="N452" s="391" t="s">
        <v>848</v>
      </c>
      <c r="O452" s="391" t="s">
        <v>848</v>
      </c>
      <c r="P452" s="391" t="s">
        <v>848</v>
      </c>
      <c r="Q452" s="391" t="s">
        <v>848</v>
      </c>
      <c r="R452" s="38" t="s">
        <v>848</v>
      </c>
      <c r="S452" s="391" t="s">
        <v>848</v>
      </c>
      <c r="T452" s="391" t="s">
        <v>848</v>
      </c>
      <c r="U452" s="391" t="s">
        <v>848</v>
      </c>
      <c r="V452" s="391" t="s">
        <v>848</v>
      </c>
      <c r="W452" s="391" t="s">
        <v>848</v>
      </c>
      <c r="X452" s="391" t="s">
        <v>848</v>
      </c>
      <c r="Y452" s="392" t="s">
        <v>848</v>
      </c>
      <c r="Z452" s="391" t="s">
        <v>848</v>
      </c>
      <c r="AA452" s="391" t="s">
        <v>848</v>
      </c>
      <c r="AB452" s="391" t="s">
        <v>848</v>
      </c>
      <c r="AC452" s="391" t="s">
        <v>848</v>
      </c>
      <c r="AD452" s="391" t="s">
        <v>848</v>
      </c>
      <c r="AE452" s="391" t="s">
        <v>848</v>
      </c>
      <c r="AF452" s="38" t="s">
        <v>848</v>
      </c>
      <c r="AG452" s="391" t="s">
        <v>848</v>
      </c>
      <c r="AH452" s="391"/>
      <c r="AI452" s="391" t="s">
        <v>848</v>
      </c>
      <c r="AJ452" s="391" t="s">
        <v>848</v>
      </c>
      <c r="AK452" s="391" t="s">
        <v>848</v>
      </c>
      <c r="AL452" s="391" t="s">
        <v>848</v>
      </c>
      <c r="AM452" s="391" t="s">
        <v>848</v>
      </c>
      <c r="AN452" s="391" t="s">
        <v>848</v>
      </c>
      <c r="AO452" s="391"/>
      <c r="AP452" s="319"/>
      <c r="AQ452" s="319"/>
      <c r="AR452" s="319"/>
    </row>
    <row r="453" spans="1:44" ht="15.75" customHeight="1">
      <c r="A453" s="319" t="s">
        <v>848</v>
      </c>
      <c r="B453" s="319" t="s">
        <v>848</v>
      </c>
      <c r="C453" s="319" t="s">
        <v>848</v>
      </c>
      <c r="D453" s="38" t="s">
        <v>848</v>
      </c>
      <c r="E453" s="391" t="s">
        <v>848</v>
      </c>
      <c r="F453" s="391" t="s">
        <v>848</v>
      </c>
      <c r="G453" s="391" t="s">
        <v>848</v>
      </c>
      <c r="H453" s="391" t="s">
        <v>848</v>
      </c>
      <c r="I453" s="391" t="s">
        <v>848</v>
      </c>
      <c r="J453" s="391" t="s">
        <v>848</v>
      </c>
      <c r="K453" s="38" t="s">
        <v>848</v>
      </c>
      <c r="L453" s="391" t="s">
        <v>848</v>
      </c>
      <c r="M453" s="391" t="s">
        <v>848</v>
      </c>
      <c r="N453" s="391" t="s">
        <v>848</v>
      </c>
      <c r="O453" s="391" t="s">
        <v>848</v>
      </c>
      <c r="P453" s="391" t="s">
        <v>848</v>
      </c>
      <c r="Q453" s="391" t="s">
        <v>848</v>
      </c>
      <c r="R453" s="38" t="s">
        <v>848</v>
      </c>
      <c r="S453" s="391" t="s">
        <v>848</v>
      </c>
      <c r="T453" s="391" t="s">
        <v>848</v>
      </c>
      <c r="U453" s="391" t="s">
        <v>848</v>
      </c>
      <c r="V453" s="391" t="s">
        <v>848</v>
      </c>
      <c r="W453" s="391" t="s">
        <v>848</v>
      </c>
      <c r="X453" s="391" t="s">
        <v>848</v>
      </c>
      <c r="Y453" s="392" t="s">
        <v>848</v>
      </c>
      <c r="Z453" s="391" t="s">
        <v>848</v>
      </c>
      <c r="AA453" s="391" t="s">
        <v>848</v>
      </c>
      <c r="AB453" s="391" t="s">
        <v>848</v>
      </c>
      <c r="AC453" s="391" t="s">
        <v>848</v>
      </c>
      <c r="AD453" s="391" t="s">
        <v>848</v>
      </c>
      <c r="AE453" s="391" t="s">
        <v>848</v>
      </c>
      <c r="AF453" s="38" t="s">
        <v>848</v>
      </c>
      <c r="AG453" s="391" t="s">
        <v>848</v>
      </c>
      <c r="AH453" s="391"/>
      <c r="AI453" s="391" t="s">
        <v>848</v>
      </c>
      <c r="AJ453" s="391" t="s">
        <v>848</v>
      </c>
      <c r="AK453" s="391" t="s">
        <v>848</v>
      </c>
      <c r="AL453" s="391" t="s">
        <v>848</v>
      </c>
      <c r="AM453" s="391" t="s">
        <v>848</v>
      </c>
      <c r="AN453" s="391" t="s">
        <v>848</v>
      </c>
      <c r="AO453" s="391"/>
      <c r="AP453" s="319"/>
      <c r="AQ453" s="319"/>
      <c r="AR453" s="319"/>
    </row>
    <row r="454" spans="1:44" ht="15.75" customHeight="1">
      <c r="A454" s="319" t="s">
        <v>848</v>
      </c>
      <c r="B454" s="319" t="s">
        <v>848</v>
      </c>
      <c r="C454" s="319" t="s">
        <v>848</v>
      </c>
      <c r="D454" s="38" t="s">
        <v>848</v>
      </c>
      <c r="E454" s="391" t="s">
        <v>848</v>
      </c>
      <c r="F454" s="391" t="s">
        <v>848</v>
      </c>
      <c r="G454" s="391" t="s">
        <v>848</v>
      </c>
      <c r="H454" s="391" t="s">
        <v>848</v>
      </c>
      <c r="I454" s="391" t="s">
        <v>848</v>
      </c>
      <c r="J454" s="391" t="s">
        <v>848</v>
      </c>
      <c r="K454" s="38" t="s">
        <v>848</v>
      </c>
      <c r="L454" s="391" t="s">
        <v>848</v>
      </c>
      <c r="M454" s="391" t="s">
        <v>848</v>
      </c>
      <c r="N454" s="391" t="s">
        <v>848</v>
      </c>
      <c r="O454" s="391" t="s">
        <v>848</v>
      </c>
      <c r="P454" s="391" t="s">
        <v>848</v>
      </c>
      <c r="Q454" s="391" t="s">
        <v>848</v>
      </c>
      <c r="R454" s="38" t="s">
        <v>848</v>
      </c>
      <c r="S454" s="391" t="s">
        <v>848</v>
      </c>
      <c r="T454" s="391" t="s">
        <v>848</v>
      </c>
      <c r="U454" s="391" t="s">
        <v>848</v>
      </c>
      <c r="V454" s="391" t="s">
        <v>848</v>
      </c>
      <c r="W454" s="391" t="s">
        <v>848</v>
      </c>
      <c r="X454" s="391" t="s">
        <v>848</v>
      </c>
      <c r="Y454" s="392" t="s">
        <v>848</v>
      </c>
      <c r="Z454" s="391" t="s">
        <v>848</v>
      </c>
      <c r="AA454" s="391" t="s">
        <v>848</v>
      </c>
      <c r="AB454" s="391" t="s">
        <v>848</v>
      </c>
      <c r="AC454" s="391" t="s">
        <v>848</v>
      </c>
      <c r="AD454" s="391" t="s">
        <v>848</v>
      </c>
      <c r="AE454" s="391" t="s">
        <v>848</v>
      </c>
      <c r="AF454" s="38" t="s">
        <v>848</v>
      </c>
      <c r="AG454" s="391" t="s">
        <v>848</v>
      </c>
      <c r="AH454" s="391"/>
      <c r="AI454" s="391" t="s">
        <v>848</v>
      </c>
      <c r="AJ454" s="391" t="s">
        <v>848</v>
      </c>
      <c r="AK454" s="391" t="s">
        <v>848</v>
      </c>
      <c r="AL454" s="391" t="s">
        <v>848</v>
      </c>
      <c r="AM454" s="391" t="s">
        <v>848</v>
      </c>
      <c r="AN454" s="391" t="s">
        <v>848</v>
      </c>
      <c r="AO454" s="391"/>
      <c r="AP454" s="319"/>
      <c r="AQ454" s="319"/>
      <c r="AR454" s="319"/>
    </row>
    <row r="455" spans="1:44" ht="15.75" customHeight="1">
      <c r="A455" s="319" t="s">
        <v>848</v>
      </c>
      <c r="B455" s="319" t="s">
        <v>848</v>
      </c>
      <c r="C455" s="319" t="s">
        <v>848</v>
      </c>
      <c r="D455" s="38" t="s">
        <v>848</v>
      </c>
      <c r="E455" s="391" t="s">
        <v>848</v>
      </c>
      <c r="F455" s="391" t="s">
        <v>848</v>
      </c>
      <c r="G455" s="391" t="s">
        <v>848</v>
      </c>
      <c r="H455" s="391" t="s">
        <v>848</v>
      </c>
      <c r="I455" s="391" t="s">
        <v>848</v>
      </c>
      <c r="J455" s="391" t="s">
        <v>848</v>
      </c>
      <c r="K455" s="38" t="s">
        <v>848</v>
      </c>
      <c r="L455" s="391" t="s">
        <v>848</v>
      </c>
      <c r="M455" s="391" t="s">
        <v>848</v>
      </c>
      <c r="N455" s="391" t="s">
        <v>848</v>
      </c>
      <c r="O455" s="391" t="s">
        <v>848</v>
      </c>
      <c r="P455" s="391" t="s">
        <v>848</v>
      </c>
      <c r="Q455" s="391" t="s">
        <v>848</v>
      </c>
      <c r="R455" s="38" t="s">
        <v>848</v>
      </c>
      <c r="S455" s="391" t="s">
        <v>848</v>
      </c>
      <c r="T455" s="391" t="s">
        <v>848</v>
      </c>
      <c r="U455" s="391" t="s">
        <v>848</v>
      </c>
      <c r="V455" s="391" t="s">
        <v>848</v>
      </c>
      <c r="W455" s="391" t="s">
        <v>848</v>
      </c>
      <c r="X455" s="391" t="s">
        <v>848</v>
      </c>
      <c r="Y455" s="392" t="s">
        <v>848</v>
      </c>
      <c r="Z455" s="391" t="s">
        <v>848</v>
      </c>
      <c r="AA455" s="391" t="s">
        <v>848</v>
      </c>
      <c r="AB455" s="391" t="s">
        <v>848</v>
      </c>
      <c r="AC455" s="391" t="s">
        <v>848</v>
      </c>
      <c r="AD455" s="391" t="s">
        <v>848</v>
      </c>
      <c r="AE455" s="391" t="s">
        <v>848</v>
      </c>
      <c r="AF455" s="38" t="s">
        <v>848</v>
      </c>
      <c r="AG455" s="391" t="s">
        <v>848</v>
      </c>
      <c r="AH455" s="391"/>
      <c r="AI455" s="391" t="s">
        <v>848</v>
      </c>
      <c r="AJ455" s="391" t="s">
        <v>848</v>
      </c>
      <c r="AK455" s="391" t="s">
        <v>848</v>
      </c>
      <c r="AL455" s="391" t="s">
        <v>848</v>
      </c>
      <c r="AM455" s="391" t="s">
        <v>848</v>
      </c>
      <c r="AN455" s="391" t="s">
        <v>848</v>
      </c>
      <c r="AO455" s="391"/>
      <c r="AP455" s="319"/>
      <c r="AQ455" s="319"/>
      <c r="AR455" s="319"/>
    </row>
    <row r="456" spans="1:44" ht="15.75" customHeight="1">
      <c r="A456" s="319" t="s">
        <v>848</v>
      </c>
      <c r="B456" s="319" t="s">
        <v>848</v>
      </c>
      <c r="C456" s="319" t="s">
        <v>848</v>
      </c>
      <c r="D456" s="38" t="s">
        <v>848</v>
      </c>
      <c r="E456" s="391" t="s">
        <v>848</v>
      </c>
      <c r="F456" s="391" t="s">
        <v>848</v>
      </c>
      <c r="G456" s="391" t="s">
        <v>848</v>
      </c>
      <c r="H456" s="391" t="s">
        <v>848</v>
      </c>
      <c r="I456" s="391" t="s">
        <v>848</v>
      </c>
      <c r="J456" s="391" t="s">
        <v>848</v>
      </c>
      <c r="K456" s="38" t="s">
        <v>848</v>
      </c>
      <c r="L456" s="391" t="s">
        <v>848</v>
      </c>
      <c r="M456" s="391" t="s">
        <v>848</v>
      </c>
      <c r="N456" s="391" t="s">
        <v>848</v>
      </c>
      <c r="O456" s="391" t="s">
        <v>848</v>
      </c>
      <c r="P456" s="391" t="s">
        <v>848</v>
      </c>
      <c r="Q456" s="391" t="s">
        <v>848</v>
      </c>
      <c r="R456" s="38" t="s">
        <v>848</v>
      </c>
      <c r="S456" s="391" t="s">
        <v>848</v>
      </c>
      <c r="T456" s="391" t="s">
        <v>848</v>
      </c>
      <c r="U456" s="391" t="s">
        <v>848</v>
      </c>
      <c r="V456" s="391" t="s">
        <v>848</v>
      </c>
      <c r="W456" s="391" t="s">
        <v>848</v>
      </c>
      <c r="X456" s="391" t="s">
        <v>848</v>
      </c>
      <c r="Y456" s="392" t="s">
        <v>848</v>
      </c>
      <c r="Z456" s="391" t="s">
        <v>848</v>
      </c>
      <c r="AA456" s="391" t="s">
        <v>848</v>
      </c>
      <c r="AB456" s="391" t="s">
        <v>848</v>
      </c>
      <c r="AC456" s="391" t="s">
        <v>848</v>
      </c>
      <c r="AD456" s="391" t="s">
        <v>848</v>
      </c>
      <c r="AE456" s="391" t="s">
        <v>848</v>
      </c>
      <c r="AF456" s="38" t="s">
        <v>848</v>
      </c>
      <c r="AG456" s="391" t="s">
        <v>848</v>
      </c>
      <c r="AH456" s="391"/>
      <c r="AI456" s="391" t="s">
        <v>848</v>
      </c>
      <c r="AJ456" s="391" t="s">
        <v>848</v>
      </c>
      <c r="AK456" s="391" t="s">
        <v>848</v>
      </c>
      <c r="AL456" s="391" t="s">
        <v>848</v>
      </c>
      <c r="AM456" s="391" t="s">
        <v>848</v>
      </c>
      <c r="AN456" s="391" t="s">
        <v>848</v>
      </c>
      <c r="AO456" s="391"/>
      <c r="AP456" s="319"/>
      <c r="AQ456" s="319"/>
      <c r="AR456" s="319"/>
    </row>
    <row r="457" spans="1:44" ht="15.75" customHeight="1">
      <c r="A457" s="319" t="s">
        <v>848</v>
      </c>
      <c r="B457" s="319" t="s">
        <v>848</v>
      </c>
      <c r="C457" s="319" t="s">
        <v>848</v>
      </c>
      <c r="D457" s="38" t="s">
        <v>848</v>
      </c>
      <c r="E457" s="391" t="s">
        <v>848</v>
      </c>
      <c r="F457" s="391" t="s">
        <v>848</v>
      </c>
      <c r="G457" s="391" t="s">
        <v>848</v>
      </c>
      <c r="H457" s="391" t="s">
        <v>848</v>
      </c>
      <c r="I457" s="391" t="s">
        <v>848</v>
      </c>
      <c r="J457" s="391" t="s">
        <v>848</v>
      </c>
      <c r="K457" s="38" t="s">
        <v>848</v>
      </c>
      <c r="L457" s="391" t="s">
        <v>848</v>
      </c>
      <c r="M457" s="391" t="s">
        <v>848</v>
      </c>
      <c r="N457" s="391" t="s">
        <v>848</v>
      </c>
      <c r="O457" s="391" t="s">
        <v>848</v>
      </c>
      <c r="P457" s="391" t="s">
        <v>848</v>
      </c>
      <c r="Q457" s="391" t="s">
        <v>848</v>
      </c>
      <c r="R457" s="38" t="s">
        <v>848</v>
      </c>
      <c r="S457" s="391" t="s">
        <v>848</v>
      </c>
      <c r="T457" s="391" t="s">
        <v>848</v>
      </c>
      <c r="U457" s="391" t="s">
        <v>848</v>
      </c>
      <c r="V457" s="391" t="s">
        <v>848</v>
      </c>
      <c r="W457" s="391" t="s">
        <v>848</v>
      </c>
      <c r="X457" s="391" t="s">
        <v>848</v>
      </c>
      <c r="Y457" s="392" t="s">
        <v>848</v>
      </c>
      <c r="Z457" s="391" t="s">
        <v>848</v>
      </c>
      <c r="AA457" s="391" t="s">
        <v>848</v>
      </c>
      <c r="AB457" s="391" t="s">
        <v>848</v>
      </c>
      <c r="AC457" s="391" t="s">
        <v>848</v>
      </c>
      <c r="AD457" s="391" t="s">
        <v>848</v>
      </c>
      <c r="AE457" s="391" t="s">
        <v>848</v>
      </c>
      <c r="AF457" s="38" t="s">
        <v>848</v>
      </c>
      <c r="AG457" s="391" t="s">
        <v>848</v>
      </c>
      <c r="AH457" s="391"/>
      <c r="AI457" s="391" t="s">
        <v>848</v>
      </c>
      <c r="AJ457" s="391" t="s">
        <v>848</v>
      </c>
      <c r="AK457" s="391" t="s">
        <v>848</v>
      </c>
      <c r="AL457" s="391" t="s">
        <v>848</v>
      </c>
      <c r="AM457" s="391" t="s">
        <v>848</v>
      </c>
      <c r="AN457" s="391" t="s">
        <v>848</v>
      </c>
      <c r="AO457" s="391"/>
      <c r="AP457" s="319"/>
      <c r="AQ457" s="319"/>
      <c r="AR457" s="319"/>
    </row>
    <row r="458" spans="1:44" ht="15.75" customHeight="1">
      <c r="A458" s="319" t="s">
        <v>848</v>
      </c>
      <c r="B458" s="319" t="s">
        <v>848</v>
      </c>
      <c r="C458" s="319" t="s">
        <v>848</v>
      </c>
      <c r="D458" s="38" t="s">
        <v>848</v>
      </c>
      <c r="E458" s="391" t="s">
        <v>848</v>
      </c>
      <c r="F458" s="391" t="s">
        <v>848</v>
      </c>
      <c r="G458" s="391" t="s">
        <v>848</v>
      </c>
      <c r="H458" s="391" t="s">
        <v>848</v>
      </c>
      <c r="I458" s="391" t="s">
        <v>848</v>
      </c>
      <c r="J458" s="391" t="s">
        <v>848</v>
      </c>
      <c r="K458" s="38" t="s">
        <v>848</v>
      </c>
      <c r="L458" s="391" t="s">
        <v>848</v>
      </c>
      <c r="M458" s="391" t="s">
        <v>848</v>
      </c>
      <c r="N458" s="391" t="s">
        <v>848</v>
      </c>
      <c r="O458" s="391" t="s">
        <v>848</v>
      </c>
      <c r="P458" s="391" t="s">
        <v>848</v>
      </c>
      <c r="Q458" s="391" t="s">
        <v>848</v>
      </c>
      <c r="R458" s="38" t="s">
        <v>848</v>
      </c>
      <c r="S458" s="391" t="s">
        <v>848</v>
      </c>
      <c r="T458" s="391" t="s">
        <v>848</v>
      </c>
      <c r="U458" s="391" t="s">
        <v>848</v>
      </c>
      <c r="V458" s="391" t="s">
        <v>848</v>
      </c>
      <c r="W458" s="391" t="s">
        <v>848</v>
      </c>
      <c r="X458" s="391" t="s">
        <v>848</v>
      </c>
      <c r="Y458" s="392" t="s">
        <v>848</v>
      </c>
      <c r="Z458" s="391" t="s">
        <v>848</v>
      </c>
      <c r="AA458" s="391" t="s">
        <v>848</v>
      </c>
      <c r="AB458" s="391" t="s">
        <v>848</v>
      </c>
      <c r="AC458" s="391" t="s">
        <v>848</v>
      </c>
      <c r="AD458" s="391" t="s">
        <v>848</v>
      </c>
      <c r="AE458" s="391" t="s">
        <v>848</v>
      </c>
      <c r="AF458" s="38" t="s">
        <v>848</v>
      </c>
      <c r="AG458" s="391" t="s">
        <v>848</v>
      </c>
      <c r="AH458" s="391"/>
      <c r="AI458" s="391" t="s">
        <v>848</v>
      </c>
      <c r="AJ458" s="391" t="s">
        <v>848</v>
      </c>
      <c r="AK458" s="391" t="s">
        <v>848</v>
      </c>
      <c r="AL458" s="391" t="s">
        <v>848</v>
      </c>
      <c r="AM458" s="391" t="s">
        <v>848</v>
      </c>
      <c r="AN458" s="391" t="s">
        <v>848</v>
      </c>
      <c r="AO458" s="391"/>
      <c r="AP458" s="319"/>
      <c r="AQ458" s="319"/>
      <c r="AR458" s="319"/>
    </row>
    <row r="459" spans="1:44" ht="15.75" customHeight="1">
      <c r="A459" s="319" t="s">
        <v>848</v>
      </c>
      <c r="B459" s="319" t="s">
        <v>848</v>
      </c>
      <c r="C459" s="319" t="s">
        <v>848</v>
      </c>
      <c r="D459" s="38" t="s">
        <v>848</v>
      </c>
      <c r="E459" s="391" t="s">
        <v>848</v>
      </c>
      <c r="F459" s="391" t="s">
        <v>848</v>
      </c>
      <c r="G459" s="391" t="s">
        <v>848</v>
      </c>
      <c r="H459" s="391" t="s">
        <v>848</v>
      </c>
      <c r="I459" s="391" t="s">
        <v>848</v>
      </c>
      <c r="J459" s="391" t="s">
        <v>848</v>
      </c>
      <c r="K459" s="38" t="s">
        <v>848</v>
      </c>
      <c r="L459" s="391" t="s">
        <v>848</v>
      </c>
      <c r="M459" s="391" t="s">
        <v>848</v>
      </c>
      <c r="N459" s="391" t="s">
        <v>848</v>
      </c>
      <c r="O459" s="391" t="s">
        <v>848</v>
      </c>
      <c r="P459" s="391" t="s">
        <v>848</v>
      </c>
      <c r="Q459" s="391" t="s">
        <v>848</v>
      </c>
      <c r="R459" s="38" t="s">
        <v>848</v>
      </c>
      <c r="S459" s="391" t="s">
        <v>848</v>
      </c>
      <c r="T459" s="391" t="s">
        <v>848</v>
      </c>
      <c r="U459" s="391" t="s">
        <v>848</v>
      </c>
      <c r="V459" s="391" t="s">
        <v>848</v>
      </c>
      <c r="W459" s="391" t="s">
        <v>848</v>
      </c>
      <c r="X459" s="391" t="s">
        <v>848</v>
      </c>
      <c r="Y459" s="392" t="s">
        <v>848</v>
      </c>
      <c r="Z459" s="391" t="s">
        <v>848</v>
      </c>
      <c r="AA459" s="391" t="s">
        <v>848</v>
      </c>
      <c r="AB459" s="391" t="s">
        <v>848</v>
      </c>
      <c r="AC459" s="391" t="s">
        <v>848</v>
      </c>
      <c r="AD459" s="391" t="s">
        <v>848</v>
      </c>
      <c r="AE459" s="391" t="s">
        <v>848</v>
      </c>
      <c r="AF459" s="38" t="s">
        <v>848</v>
      </c>
      <c r="AG459" s="391" t="s">
        <v>848</v>
      </c>
      <c r="AH459" s="391"/>
      <c r="AI459" s="391" t="s">
        <v>848</v>
      </c>
      <c r="AJ459" s="391" t="s">
        <v>848</v>
      </c>
      <c r="AK459" s="391" t="s">
        <v>848</v>
      </c>
      <c r="AL459" s="391" t="s">
        <v>848</v>
      </c>
      <c r="AM459" s="391" t="s">
        <v>848</v>
      </c>
      <c r="AN459" s="391" t="s">
        <v>848</v>
      </c>
      <c r="AO459" s="391"/>
      <c r="AP459" s="319"/>
      <c r="AQ459" s="319"/>
      <c r="AR459" s="319"/>
    </row>
    <row r="460" spans="1:44" ht="15.75" customHeight="1">
      <c r="A460" s="319" t="s">
        <v>848</v>
      </c>
      <c r="B460" s="319" t="s">
        <v>848</v>
      </c>
      <c r="C460" s="319" t="s">
        <v>848</v>
      </c>
      <c r="D460" s="38" t="s">
        <v>848</v>
      </c>
      <c r="E460" s="391" t="s">
        <v>848</v>
      </c>
      <c r="F460" s="391" t="s">
        <v>848</v>
      </c>
      <c r="G460" s="391" t="s">
        <v>848</v>
      </c>
      <c r="H460" s="391" t="s">
        <v>848</v>
      </c>
      <c r="I460" s="391" t="s">
        <v>848</v>
      </c>
      <c r="J460" s="391" t="s">
        <v>848</v>
      </c>
      <c r="K460" s="38" t="s">
        <v>848</v>
      </c>
      <c r="L460" s="391" t="s">
        <v>848</v>
      </c>
      <c r="M460" s="391" t="s">
        <v>848</v>
      </c>
      <c r="N460" s="391" t="s">
        <v>848</v>
      </c>
      <c r="O460" s="391" t="s">
        <v>848</v>
      </c>
      <c r="P460" s="391" t="s">
        <v>848</v>
      </c>
      <c r="Q460" s="391" t="s">
        <v>848</v>
      </c>
      <c r="R460" s="38" t="s">
        <v>848</v>
      </c>
      <c r="S460" s="391" t="s">
        <v>848</v>
      </c>
      <c r="T460" s="391" t="s">
        <v>848</v>
      </c>
      <c r="U460" s="391" t="s">
        <v>848</v>
      </c>
      <c r="V460" s="391" t="s">
        <v>848</v>
      </c>
      <c r="W460" s="391" t="s">
        <v>848</v>
      </c>
      <c r="X460" s="391" t="s">
        <v>848</v>
      </c>
      <c r="Y460" s="392" t="s">
        <v>848</v>
      </c>
      <c r="Z460" s="391" t="s">
        <v>848</v>
      </c>
      <c r="AA460" s="391" t="s">
        <v>848</v>
      </c>
      <c r="AB460" s="391" t="s">
        <v>848</v>
      </c>
      <c r="AC460" s="391" t="s">
        <v>848</v>
      </c>
      <c r="AD460" s="391" t="s">
        <v>848</v>
      </c>
      <c r="AE460" s="391" t="s">
        <v>848</v>
      </c>
      <c r="AF460" s="38" t="s">
        <v>848</v>
      </c>
      <c r="AG460" s="391" t="s">
        <v>848</v>
      </c>
      <c r="AH460" s="391"/>
      <c r="AI460" s="391" t="s">
        <v>848</v>
      </c>
      <c r="AJ460" s="391" t="s">
        <v>848</v>
      </c>
      <c r="AK460" s="391" t="s">
        <v>848</v>
      </c>
      <c r="AL460" s="391" t="s">
        <v>848</v>
      </c>
      <c r="AM460" s="391" t="s">
        <v>848</v>
      </c>
      <c r="AN460" s="391" t="s">
        <v>848</v>
      </c>
      <c r="AO460" s="391"/>
      <c r="AP460" s="319"/>
      <c r="AQ460" s="319"/>
      <c r="AR460" s="319"/>
    </row>
    <row r="461" spans="1:44" ht="15.75" customHeight="1">
      <c r="A461" s="319" t="s">
        <v>848</v>
      </c>
      <c r="B461" s="319" t="s">
        <v>848</v>
      </c>
      <c r="C461" s="319" t="s">
        <v>848</v>
      </c>
      <c r="D461" s="38" t="s">
        <v>848</v>
      </c>
      <c r="E461" s="391" t="s">
        <v>848</v>
      </c>
      <c r="F461" s="391" t="s">
        <v>848</v>
      </c>
      <c r="G461" s="391" t="s">
        <v>848</v>
      </c>
      <c r="H461" s="391" t="s">
        <v>848</v>
      </c>
      <c r="I461" s="391" t="s">
        <v>848</v>
      </c>
      <c r="J461" s="391" t="s">
        <v>848</v>
      </c>
      <c r="K461" s="38" t="s">
        <v>848</v>
      </c>
      <c r="L461" s="391" t="s">
        <v>848</v>
      </c>
      <c r="M461" s="391" t="s">
        <v>848</v>
      </c>
      <c r="N461" s="391" t="s">
        <v>848</v>
      </c>
      <c r="O461" s="391" t="s">
        <v>848</v>
      </c>
      <c r="P461" s="391" t="s">
        <v>848</v>
      </c>
      <c r="Q461" s="391" t="s">
        <v>848</v>
      </c>
      <c r="R461" s="38" t="s">
        <v>848</v>
      </c>
      <c r="S461" s="391" t="s">
        <v>848</v>
      </c>
      <c r="T461" s="391" t="s">
        <v>848</v>
      </c>
      <c r="U461" s="391" t="s">
        <v>848</v>
      </c>
      <c r="V461" s="391" t="s">
        <v>848</v>
      </c>
      <c r="W461" s="391" t="s">
        <v>848</v>
      </c>
      <c r="X461" s="391" t="s">
        <v>848</v>
      </c>
      <c r="Y461" s="392" t="s">
        <v>848</v>
      </c>
      <c r="Z461" s="391" t="s">
        <v>848</v>
      </c>
      <c r="AA461" s="391" t="s">
        <v>848</v>
      </c>
      <c r="AB461" s="391" t="s">
        <v>848</v>
      </c>
      <c r="AC461" s="391" t="s">
        <v>848</v>
      </c>
      <c r="AD461" s="391" t="s">
        <v>848</v>
      </c>
      <c r="AE461" s="391" t="s">
        <v>848</v>
      </c>
      <c r="AF461" s="38" t="s">
        <v>848</v>
      </c>
      <c r="AG461" s="391" t="s">
        <v>848</v>
      </c>
      <c r="AH461" s="391"/>
      <c r="AI461" s="391" t="s">
        <v>848</v>
      </c>
      <c r="AJ461" s="391" t="s">
        <v>848</v>
      </c>
      <c r="AK461" s="391" t="s">
        <v>848</v>
      </c>
      <c r="AL461" s="391" t="s">
        <v>848</v>
      </c>
      <c r="AM461" s="391" t="s">
        <v>848</v>
      </c>
      <c r="AN461" s="391" t="s">
        <v>848</v>
      </c>
      <c r="AO461" s="391"/>
      <c r="AP461" s="319"/>
      <c r="AQ461" s="319"/>
      <c r="AR461" s="319"/>
    </row>
    <row r="462" spans="1:44" ht="15.75" customHeight="1">
      <c r="A462" s="319" t="s">
        <v>848</v>
      </c>
      <c r="B462" s="319" t="s">
        <v>848</v>
      </c>
      <c r="C462" s="319" t="s">
        <v>848</v>
      </c>
      <c r="D462" s="38" t="s">
        <v>848</v>
      </c>
      <c r="E462" s="391" t="s">
        <v>848</v>
      </c>
      <c r="F462" s="391" t="s">
        <v>848</v>
      </c>
      <c r="G462" s="391" t="s">
        <v>848</v>
      </c>
      <c r="H462" s="391" t="s">
        <v>848</v>
      </c>
      <c r="I462" s="391" t="s">
        <v>848</v>
      </c>
      <c r="J462" s="391" t="s">
        <v>848</v>
      </c>
      <c r="K462" s="38" t="s">
        <v>848</v>
      </c>
      <c r="L462" s="391" t="s">
        <v>848</v>
      </c>
      <c r="M462" s="391" t="s">
        <v>848</v>
      </c>
      <c r="N462" s="391" t="s">
        <v>848</v>
      </c>
      <c r="O462" s="391" t="s">
        <v>848</v>
      </c>
      <c r="P462" s="391" t="s">
        <v>848</v>
      </c>
      <c r="Q462" s="391" t="s">
        <v>848</v>
      </c>
      <c r="R462" s="38" t="s">
        <v>848</v>
      </c>
      <c r="S462" s="391" t="s">
        <v>848</v>
      </c>
      <c r="T462" s="391" t="s">
        <v>848</v>
      </c>
      <c r="U462" s="391" t="s">
        <v>848</v>
      </c>
      <c r="V462" s="391" t="s">
        <v>848</v>
      </c>
      <c r="W462" s="391" t="s">
        <v>848</v>
      </c>
      <c r="X462" s="391" t="s">
        <v>848</v>
      </c>
      <c r="Y462" s="392" t="s">
        <v>848</v>
      </c>
      <c r="Z462" s="391" t="s">
        <v>848</v>
      </c>
      <c r="AA462" s="391" t="s">
        <v>848</v>
      </c>
      <c r="AB462" s="391" t="s">
        <v>848</v>
      </c>
      <c r="AC462" s="391" t="s">
        <v>848</v>
      </c>
      <c r="AD462" s="391" t="s">
        <v>848</v>
      </c>
      <c r="AE462" s="391" t="s">
        <v>848</v>
      </c>
      <c r="AF462" s="38" t="s">
        <v>848</v>
      </c>
      <c r="AG462" s="391" t="s">
        <v>848</v>
      </c>
      <c r="AH462" s="391"/>
      <c r="AI462" s="391" t="s">
        <v>848</v>
      </c>
      <c r="AJ462" s="391" t="s">
        <v>848</v>
      </c>
      <c r="AK462" s="391" t="s">
        <v>848</v>
      </c>
      <c r="AL462" s="391" t="s">
        <v>848</v>
      </c>
      <c r="AM462" s="391" t="s">
        <v>848</v>
      </c>
      <c r="AN462" s="391" t="s">
        <v>848</v>
      </c>
      <c r="AO462" s="391"/>
      <c r="AP462" s="319"/>
      <c r="AQ462" s="319"/>
      <c r="AR462" s="319"/>
    </row>
    <row r="463" spans="1:44" ht="15.75" customHeight="1">
      <c r="A463" s="319" t="s">
        <v>848</v>
      </c>
      <c r="B463" s="319" t="s">
        <v>848</v>
      </c>
      <c r="C463" s="319" t="s">
        <v>848</v>
      </c>
      <c r="D463" s="38" t="s">
        <v>848</v>
      </c>
      <c r="E463" s="391" t="s">
        <v>848</v>
      </c>
      <c r="F463" s="391" t="s">
        <v>848</v>
      </c>
      <c r="G463" s="391" t="s">
        <v>848</v>
      </c>
      <c r="H463" s="391" t="s">
        <v>848</v>
      </c>
      <c r="I463" s="391" t="s">
        <v>848</v>
      </c>
      <c r="J463" s="391" t="s">
        <v>848</v>
      </c>
      <c r="K463" s="38" t="s">
        <v>848</v>
      </c>
      <c r="L463" s="391" t="s">
        <v>848</v>
      </c>
      <c r="M463" s="391" t="s">
        <v>848</v>
      </c>
      <c r="N463" s="391" t="s">
        <v>848</v>
      </c>
      <c r="O463" s="391" t="s">
        <v>848</v>
      </c>
      <c r="P463" s="391" t="s">
        <v>848</v>
      </c>
      <c r="Q463" s="391" t="s">
        <v>848</v>
      </c>
      <c r="R463" s="38" t="s">
        <v>848</v>
      </c>
      <c r="S463" s="391" t="s">
        <v>848</v>
      </c>
      <c r="T463" s="391" t="s">
        <v>848</v>
      </c>
      <c r="U463" s="391" t="s">
        <v>848</v>
      </c>
      <c r="V463" s="391" t="s">
        <v>848</v>
      </c>
      <c r="W463" s="391" t="s">
        <v>848</v>
      </c>
      <c r="X463" s="391" t="s">
        <v>848</v>
      </c>
      <c r="Y463" s="392" t="s">
        <v>848</v>
      </c>
      <c r="Z463" s="391" t="s">
        <v>848</v>
      </c>
      <c r="AA463" s="391" t="s">
        <v>848</v>
      </c>
      <c r="AB463" s="391" t="s">
        <v>848</v>
      </c>
      <c r="AC463" s="391" t="s">
        <v>848</v>
      </c>
      <c r="AD463" s="391" t="s">
        <v>848</v>
      </c>
      <c r="AE463" s="391" t="s">
        <v>848</v>
      </c>
      <c r="AF463" s="38" t="s">
        <v>848</v>
      </c>
      <c r="AG463" s="391" t="s">
        <v>848</v>
      </c>
      <c r="AH463" s="391"/>
      <c r="AI463" s="391" t="s">
        <v>848</v>
      </c>
      <c r="AJ463" s="391" t="s">
        <v>848</v>
      </c>
      <c r="AK463" s="391" t="s">
        <v>848</v>
      </c>
      <c r="AL463" s="391" t="s">
        <v>848</v>
      </c>
      <c r="AM463" s="391" t="s">
        <v>848</v>
      </c>
      <c r="AN463" s="391" t="s">
        <v>848</v>
      </c>
      <c r="AO463" s="391"/>
      <c r="AP463" s="319"/>
      <c r="AQ463" s="319"/>
      <c r="AR463" s="319"/>
    </row>
    <row r="464" spans="1:44" ht="15.75" customHeight="1">
      <c r="A464" s="319" t="s">
        <v>848</v>
      </c>
      <c r="B464" s="319" t="s">
        <v>848</v>
      </c>
      <c r="C464" s="319" t="s">
        <v>848</v>
      </c>
      <c r="D464" s="38" t="s">
        <v>848</v>
      </c>
      <c r="E464" s="391" t="s">
        <v>848</v>
      </c>
      <c r="F464" s="391" t="s">
        <v>848</v>
      </c>
      <c r="G464" s="391" t="s">
        <v>848</v>
      </c>
      <c r="H464" s="391" t="s">
        <v>848</v>
      </c>
      <c r="I464" s="391" t="s">
        <v>848</v>
      </c>
      <c r="J464" s="391" t="s">
        <v>848</v>
      </c>
      <c r="K464" s="38" t="s">
        <v>848</v>
      </c>
      <c r="L464" s="391" t="s">
        <v>848</v>
      </c>
      <c r="M464" s="391" t="s">
        <v>848</v>
      </c>
      <c r="N464" s="391" t="s">
        <v>848</v>
      </c>
      <c r="O464" s="391" t="s">
        <v>848</v>
      </c>
      <c r="P464" s="391" t="s">
        <v>848</v>
      </c>
      <c r="Q464" s="391" t="s">
        <v>848</v>
      </c>
      <c r="R464" s="38" t="s">
        <v>848</v>
      </c>
      <c r="S464" s="391" t="s">
        <v>848</v>
      </c>
      <c r="T464" s="391" t="s">
        <v>848</v>
      </c>
      <c r="U464" s="391" t="s">
        <v>848</v>
      </c>
      <c r="V464" s="391" t="s">
        <v>848</v>
      </c>
      <c r="W464" s="391" t="s">
        <v>848</v>
      </c>
      <c r="X464" s="391" t="s">
        <v>848</v>
      </c>
      <c r="Y464" s="392" t="s">
        <v>848</v>
      </c>
      <c r="Z464" s="391" t="s">
        <v>848</v>
      </c>
      <c r="AA464" s="391" t="s">
        <v>848</v>
      </c>
      <c r="AB464" s="391" t="s">
        <v>848</v>
      </c>
      <c r="AC464" s="391" t="s">
        <v>848</v>
      </c>
      <c r="AD464" s="391" t="s">
        <v>848</v>
      </c>
      <c r="AE464" s="391" t="s">
        <v>848</v>
      </c>
      <c r="AF464" s="38" t="s">
        <v>848</v>
      </c>
      <c r="AG464" s="391" t="s">
        <v>848</v>
      </c>
      <c r="AH464" s="391"/>
      <c r="AI464" s="391" t="s">
        <v>848</v>
      </c>
      <c r="AJ464" s="391" t="s">
        <v>848</v>
      </c>
      <c r="AK464" s="391" t="s">
        <v>848</v>
      </c>
      <c r="AL464" s="391" t="s">
        <v>848</v>
      </c>
      <c r="AM464" s="391" t="s">
        <v>848</v>
      </c>
      <c r="AN464" s="391" t="s">
        <v>848</v>
      </c>
      <c r="AO464" s="391"/>
      <c r="AP464" s="319"/>
      <c r="AQ464" s="319"/>
      <c r="AR464" s="319"/>
    </row>
    <row r="465" spans="1:44" ht="15.75" customHeight="1">
      <c r="A465" s="319" t="s">
        <v>848</v>
      </c>
      <c r="B465" s="319" t="s">
        <v>848</v>
      </c>
      <c r="C465" s="319" t="s">
        <v>848</v>
      </c>
      <c r="D465" s="38" t="s">
        <v>848</v>
      </c>
      <c r="E465" s="391" t="s">
        <v>848</v>
      </c>
      <c r="F465" s="391" t="s">
        <v>848</v>
      </c>
      <c r="G465" s="391" t="s">
        <v>848</v>
      </c>
      <c r="H465" s="391" t="s">
        <v>848</v>
      </c>
      <c r="I465" s="391" t="s">
        <v>848</v>
      </c>
      <c r="J465" s="391" t="s">
        <v>848</v>
      </c>
      <c r="K465" s="38" t="s">
        <v>848</v>
      </c>
      <c r="L465" s="391" t="s">
        <v>848</v>
      </c>
      <c r="M465" s="391" t="s">
        <v>848</v>
      </c>
      <c r="N465" s="391" t="s">
        <v>848</v>
      </c>
      <c r="O465" s="391" t="s">
        <v>848</v>
      </c>
      <c r="P465" s="391" t="s">
        <v>848</v>
      </c>
      <c r="Q465" s="391" t="s">
        <v>848</v>
      </c>
      <c r="R465" s="38" t="s">
        <v>848</v>
      </c>
      <c r="S465" s="391" t="s">
        <v>848</v>
      </c>
      <c r="T465" s="391" t="s">
        <v>848</v>
      </c>
      <c r="U465" s="391" t="s">
        <v>848</v>
      </c>
      <c r="V465" s="391" t="s">
        <v>848</v>
      </c>
      <c r="W465" s="391" t="s">
        <v>848</v>
      </c>
      <c r="X465" s="391" t="s">
        <v>848</v>
      </c>
      <c r="Y465" s="392" t="s">
        <v>848</v>
      </c>
      <c r="Z465" s="391" t="s">
        <v>848</v>
      </c>
      <c r="AA465" s="391" t="s">
        <v>848</v>
      </c>
      <c r="AB465" s="391" t="s">
        <v>848</v>
      </c>
      <c r="AC465" s="391" t="s">
        <v>848</v>
      </c>
      <c r="AD465" s="391" t="s">
        <v>848</v>
      </c>
      <c r="AE465" s="391" t="s">
        <v>848</v>
      </c>
      <c r="AF465" s="38" t="s">
        <v>848</v>
      </c>
      <c r="AG465" s="391" t="s">
        <v>848</v>
      </c>
      <c r="AH465" s="391"/>
      <c r="AI465" s="391" t="s">
        <v>848</v>
      </c>
      <c r="AJ465" s="391" t="s">
        <v>848</v>
      </c>
      <c r="AK465" s="391" t="s">
        <v>848</v>
      </c>
      <c r="AL465" s="391" t="s">
        <v>848</v>
      </c>
      <c r="AM465" s="391" t="s">
        <v>848</v>
      </c>
      <c r="AN465" s="391" t="s">
        <v>848</v>
      </c>
      <c r="AO465" s="391"/>
      <c r="AP465" s="319"/>
      <c r="AQ465" s="319"/>
      <c r="AR465" s="319"/>
    </row>
    <row r="466" spans="1:44" ht="15.75" customHeight="1">
      <c r="A466" s="319" t="s">
        <v>848</v>
      </c>
      <c r="B466" s="319" t="s">
        <v>848</v>
      </c>
      <c r="C466" s="319" t="s">
        <v>848</v>
      </c>
      <c r="D466" s="38" t="s">
        <v>848</v>
      </c>
      <c r="E466" s="391" t="s">
        <v>848</v>
      </c>
      <c r="F466" s="391" t="s">
        <v>848</v>
      </c>
      <c r="G466" s="391" t="s">
        <v>848</v>
      </c>
      <c r="H466" s="391" t="s">
        <v>848</v>
      </c>
      <c r="I466" s="391" t="s">
        <v>848</v>
      </c>
      <c r="J466" s="391" t="s">
        <v>848</v>
      </c>
      <c r="K466" s="38" t="s">
        <v>848</v>
      </c>
      <c r="L466" s="391" t="s">
        <v>848</v>
      </c>
      <c r="M466" s="391" t="s">
        <v>848</v>
      </c>
      <c r="N466" s="391" t="s">
        <v>848</v>
      </c>
      <c r="O466" s="391" t="s">
        <v>848</v>
      </c>
      <c r="P466" s="391" t="s">
        <v>848</v>
      </c>
      <c r="Q466" s="391" t="s">
        <v>848</v>
      </c>
      <c r="R466" s="38" t="s">
        <v>848</v>
      </c>
      <c r="S466" s="391" t="s">
        <v>848</v>
      </c>
      <c r="T466" s="391" t="s">
        <v>848</v>
      </c>
      <c r="U466" s="391" t="s">
        <v>848</v>
      </c>
      <c r="V466" s="391" t="s">
        <v>848</v>
      </c>
      <c r="W466" s="391" t="s">
        <v>848</v>
      </c>
      <c r="X466" s="391" t="s">
        <v>848</v>
      </c>
      <c r="Y466" s="392" t="s">
        <v>848</v>
      </c>
      <c r="Z466" s="391" t="s">
        <v>848</v>
      </c>
      <c r="AA466" s="391" t="s">
        <v>848</v>
      </c>
      <c r="AB466" s="391" t="s">
        <v>848</v>
      </c>
      <c r="AC466" s="391" t="s">
        <v>848</v>
      </c>
      <c r="AD466" s="391" t="s">
        <v>848</v>
      </c>
      <c r="AE466" s="391" t="s">
        <v>848</v>
      </c>
      <c r="AF466" s="38" t="s">
        <v>848</v>
      </c>
      <c r="AG466" s="391" t="s">
        <v>848</v>
      </c>
      <c r="AH466" s="391"/>
      <c r="AI466" s="391" t="s">
        <v>848</v>
      </c>
      <c r="AJ466" s="391" t="s">
        <v>848</v>
      </c>
      <c r="AK466" s="391" t="s">
        <v>848</v>
      </c>
      <c r="AL466" s="391" t="s">
        <v>848</v>
      </c>
      <c r="AM466" s="391" t="s">
        <v>848</v>
      </c>
      <c r="AN466" s="391" t="s">
        <v>848</v>
      </c>
      <c r="AO466" s="391"/>
      <c r="AP466" s="319"/>
      <c r="AQ466" s="319"/>
      <c r="AR466" s="319"/>
    </row>
    <row r="467" spans="1:44" ht="15.75" customHeight="1">
      <c r="A467" s="319" t="s">
        <v>848</v>
      </c>
      <c r="B467" s="319" t="s">
        <v>848</v>
      </c>
      <c r="C467" s="319" t="s">
        <v>848</v>
      </c>
      <c r="D467" s="38" t="s">
        <v>848</v>
      </c>
      <c r="E467" s="391" t="s">
        <v>848</v>
      </c>
      <c r="F467" s="391" t="s">
        <v>848</v>
      </c>
      <c r="G467" s="391" t="s">
        <v>848</v>
      </c>
      <c r="H467" s="391" t="s">
        <v>848</v>
      </c>
      <c r="I467" s="391" t="s">
        <v>848</v>
      </c>
      <c r="J467" s="391" t="s">
        <v>848</v>
      </c>
      <c r="K467" s="38" t="s">
        <v>848</v>
      </c>
      <c r="L467" s="391" t="s">
        <v>848</v>
      </c>
      <c r="M467" s="391" t="s">
        <v>848</v>
      </c>
      <c r="N467" s="391" t="s">
        <v>848</v>
      </c>
      <c r="O467" s="391" t="s">
        <v>848</v>
      </c>
      <c r="P467" s="391" t="s">
        <v>848</v>
      </c>
      <c r="Q467" s="391" t="s">
        <v>848</v>
      </c>
      <c r="R467" s="38" t="s">
        <v>848</v>
      </c>
      <c r="S467" s="391" t="s">
        <v>848</v>
      </c>
      <c r="T467" s="391" t="s">
        <v>848</v>
      </c>
      <c r="U467" s="391" t="s">
        <v>848</v>
      </c>
      <c r="V467" s="391" t="s">
        <v>848</v>
      </c>
      <c r="W467" s="391" t="s">
        <v>848</v>
      </c>
      <c r="X467" s="391" t="s">
        <v>848</v>
      </c>
      <c r="Y467" s="392" t="s">
        <v>848</v>
      </c>
      <c r="Z467" s="391" t="s">
        <v>848</v>
      </c>
      <c r="AA467" s="391" t="s">
        <v>848</v>
      </c>
      <c r="AB467" s="391" t="s">
        <v>848</v>
      </c>
      <c r="AC467" s="391" t="s">
        <v>848</v>
      </c>
      <c r="AD467" s="391" t="s">
        <v>848</v>
      </c>
      <c r="AE467" s="391" t="s">
        <v>848</v>
      </c>
      <c r="AF467" s="38" t="s">
        <v>848</v>
      </c>
      <c r="AG467" s="391" t="s">
        <v>848</v>
      </c>
      <c r="AH467" s="391"/>
      <c r="AI467" s="391" t="s">
        <v>848</v>
      </c>
      <c r="AJ467" s="391" t="s">
        <v>848</v>
      </c>
      <c r="AK467" s="391" t="s">
        <v>848</v>
      </c>
      <c r="AL467" s="391" t="s">
        <v>848</v>
      </c>
      <c r="AM467" s="391" t="s">
        <v>848</v>
      </c>
      <c r="AN467" s="391" t="s">
        <v>848</v>
      </c>
      <c r="AO467" s="391"/>
      <c r="AP467" s="319"/>
      <c r="AQ467" s="319"/>
      <c r="AR467" s="319"/>
    </row>
    <row r="468" spans="1:44" ht="15.75" customHeight="1">
      <c r="A468" s="319" t="s">
        <v>848</v>
      </c>
      <c r="B468" s="319" t="s">
        <v>848</v>
      </c>
      <c r="C468" s="319" t="s">
        <v>848</v>
      </c>
      <c r="D468" s="38" t="s">
        <v>848</v>
      </c>
      <c r="E468" s="391" t="s">
        <v>848</v>
      </c>
      <c r="F468" s="391" t="s">
        <v>848</v>
      </c>
      <c r="G468" s="391" t="s">
        <v>848</v>
      </c>
      <c r="H468" s="391" t="s">
        <v>848</v>
      </c>
      <c r="I468" s="391" t="s">
        <v>848</v>
      </c>
      <c r="J468" s="391" t="s">
        <v>848</v>
      </c>
      <c r="K468" s="38" t="s">
        <v>848</v>
      </c>
      <c r="L468" s="391" t="s">
        <v>848</v>
      </c>
      <c r="M468" s="391" t="s">
        <v>848</v>
      </c>
      <c r="N468" s="391" t="s">
        <v>848</v>
      </c>
      <c r="O468" s="391" t="s">
        <v>848</v>
      </c>
      <c r="P468" s="391" t="s">
        <v>848</v>
      </c>
      <c r="Q468" s="391" t="s">
        <v>848</v>
      </c>
      <c r="R468" s="38" t="s">
        <v>848</v>
      </c>
      <c r="S468" s="391" t="s">
        <v>848</v>
      </c>
      <c r="T468" s="391" t="s">
        <v>848</v>
      </c>
      <c r="U468" s="391" t="s">
        <v>848</v>
      </c>
      <c r="V468" s="391" t="s">
        <v>848</v>
      </c>
      <c r="W468" s="391" t="s">
        <v>848</v>
      </c>
      <c r="X468" s="391" t="s">
        <v>848</v>
      </c>
      <c r="Y468" s="392" t="s">
        <v>848</v>
      </c>
      <c r="Z468" s="391" t="s">
        <v>848</v>
      </c>
      <c r="AA468" s="391" t="s">
        <v>848</v>
      </c>
      <c r="AB468" s="391" t="s">
        <v>848</v>
      </c>
      <c r="AC468" s="391" t="s">
        <v>848</v>
      </c>
      <c r="AD468" s="391" t="s">
        <v>848</v>
      </c>
      <c r="AE468" s="391" t="s">
        <v>848</v>
      </c>
      <c r="AF468" s="38" t="s">
        <v>848</v>
      </c>
      <c r="AG468" s="391" t="s">
        <v>848</v>
      </c>
      <c r="AH468" s="391"/>
      <c r="AI468" s="391" t="s">
        <v>848</v>
      </c>
      <c r="AJ468" s="391" t="s">
        <v>848</v>
      </c>
      <c r="AK468" s="391" t="s">
        <v>848</v>
      </c>
      <c r="AL468" s="391" t="s">
        <v>848</v>
      </c>
      <c r="AM468" s="391" t="s">
        <v>848</v>
      </c>
      <c r="AN468" s="391" t="s">
        <v>848</v>
      </c>
      <c r="AO468" s="391"/>
      <c r="AP468" s="319"/>
      <c r="AQ468" s="319"/>
      <c r="AR468" s="319"/>
    </row>
    <row r="469" spans="1:44" ht="15.75" customHeight="1">
      <c r="A469" s="319" t="s">
        <v>848</v>
      </c>
      <c r="B469" s="319" t="s">
        <v>848</v>
      </c>
      <c r="C469" s="319" t="s">
        <v>848</v>
      </c>
      <c r="D469" s="38" t="s">
        <v>848</v>
      </c>
      <c r="E469" s="391" t="s">
        <v>848</v>
      </c>
      <c r="F469" s="391" t="s">
        <v>848</v>
      </c>
      <c r="G469" s="391" t="s">
        <v>848</v>
      </c>
      <c r="H469" s="391" t="s">
        <v>848</v>
      </c>
      <c r="I469" s="391" t="s">
        <v>848</v>
      </c>
      <c r="J469" s="391" t="s">
        <v>848</v>
      </c>
      <c r="K469" s="38" t="s">
        <v>848</v>
      </c>
      <c r="L469" s="391" t="s">
        <v>848</v>
      </c>
      <c r="M469" s="391" t="s">
        <v>848</v>
      </c>
      <c r="N469" s="391" t="s">
        <v>848</v>
      </c>
      <c r="O469" s="391" t="s">
        <v>848</v>
      </c>
      <c r="P469" s="391" t="s">
        <v>848</v>
      </c>
      <c r="Q469" s="391" t="s">
        <v>848</v>
      </c>
      <c r="R469" s="38" t="s">
        <v>848</v>
      </c>
      <c r="S469" s="391" t="s">
        <v>848</v>
      </c>
      <c r="T469" s="391" t="s">
        <v>848</v>
      </c>
      <c r="U469" s="391" t="s">
        <v>848</v>
      </c>
      <c r="V469" s="391" t="s">
        <v>848</v>
      </c>
      <c r="W469" s="391" t="s">
        <v>848</v>
      </c>
      <c r="X469" s="391" t="s">
        <v>848</v>
      </c>
      <c r="Y469" s="392" t="s">
        <v>848</v>
      </c>
      <c r="Z469" s="391" t="s">
        <v>848</v>
      </c>
      <c r="AA469" s="391" t="s">
        <v>848</v>
      </c>
      <c r="AB469" s="391" t="s">
        <v>848</v>
      </c>
      <c r="AC469" s="391" t="s">
        <v>848</v>
      </c>
      <c r="AD469" s="391" t="s">
        <v>848</v>
      </c>
      <c r="AE469" s="391" t="s">
        <v>848</v>
      </c>
      <c r="AF469" s="38" t="s">
        <v>848</v>
      </c>
      <c r="AG469" s="391" t="s">
        <v>848</v>
      </c>
      <c r="AH469" s="391"/>
      <c r="AI469" s="391" t="s">
        <v>848</v>
      </c>
      <c r="AJ469" s="391" t="s">
        <v>848</v>
      </c>
      <c r="AK469" s="391" t="s">
        <v>848</v>
      </c>
      <c r="AL469" s="391" t="s">
        <v>848</v>
      </c>
      <c r="AM469" s="391" t="s">
        <v>848</v>
      </c>
      <c r="AN469" s="391" t="s">
        <v>848</v>
      </c>
      <c r="AO469" s="391"/>
      <c r="AP469" s="319"/>
      <c r="AQ469" s="319"/>
      <c r="AR469" s="319"/>
    </row>
    <row r="470" spans="1:44" ht="15.75" customHeight="1">
      <c r="A470" s="319" t="s">
        <v>848</v>
      </c>
      <c r="B470" s="319" t="s">
        <v>848</v>
      </c>
      <c r="C470" s="319" t="s">
        <v>848</v>
      </c>
      <c r="D470" s="38" t="s">
        <v>848</v>
      </c>
      <c r="E470" s="391" t="s">
        <v>848</v>
      </c>
      <c r="F470" s="391" t="s">
        <v>848</v>
      </c>
      <c r="G470" s="391" t="s">
        <v>848</v>
      </c>
      <c r="H470" s="391" t="s">
        <v>848</v>
      </c>
      <c r="I470" s="391" t="s">
        <v>848</v>
      </c>
      <c r="J470" s="391" t="s">
        <v>848</v>
      </c>
      <c r="K470" s="38" t="s">
        <v>848</v>
      </c>
      <c r="L470" s="391" t="s">
        <v>848</v>
      </c>
      <c r="M470" s="391" t="s">
        <v>848</v>
      </c>
      <c r="N470" s="391" t="s">
        <v>848</v>
      </c>
      <c r="O470" s="391" t="s">
        <v>848</v>
      </c>
      <c r="P470" s="391" t="s">
        <v>848</v>
      </c>
      <c r="Q470" s="391" t="s">
        <v>848</v>
      </c>
      <c r="R470" s="38" t="s">
        <v>848</v>
      </c>
      <c r="S470" s="391" t="s">
        <v>848</v>
      </c>
      <c r="T470" s="391" t="s">
        <v>848</v>
      </c>
      <c r="U470" s="391" t="s">
        <v>848</v>
      </c>
      <c r="V470" s="391" t="s">
        <v>848</v>
      </c>
      <c r="W470" s="391" t="s">
        <v>848</v>
      </c>
      <c r="X470" s="391" t="s">
        <v>848</v>
      </c>
      <c r="Y470" s="392" t="s">
        <v>848</v>
      </c>
      <c r="Z470" s="391" t="s">
        <v>848</v>
      </c>
      <c r="AA470" s="391" t="s">
        <v>848</v>
      </c>
      <c r="AB470" s="391" t="s">
        <v>848</v>
      </c>
      <c r="AC470" s="391" t="s">
        <v>848</v>
      </c>
      <c r="AD470" s="391" t="s">
        <v>848</v>
      </c>
      <c r="AE470" s="391" t="s">
        <v>848</v>
      </c>
      <c r="AF470" s="38" t="s">
        <v>848</v>
      </c>
      <c r="AG470" s="391" t="s">
        <v>848</v>
      </c>
      <c r="AH470" s="391"/>
      <c r="AI470" s="391" t="s">
        <v>848</v>
      </c>
      <c r="AJ470" s="391" t="s">
        <v>848</v>
      </c>
      <c r="AK470" s="391" t="s">
        <v>848</v>
      </c>
      <c r="AL470" s="391" t="s">
        <v>848</v>
      </c>
      <c r="AM470" s="391" t="s">
        <v>848</v>
      </c>
      <c r="AN470" s="391" t="s">
        <v>848</v>
      </c>
      <c r="AO470" s="391"/>
      <c r="AP470" s="319"/>
      <c r="AQ470" s="319"/>
      <c r="AR470" s="319"/>
    </row>
    <row r="471" spans="1:44" ht="15.75" customHeight="1">
      <c r="A471" s="319" t="s">
        <v>848</v>
      </c>
      <c r="B471" s="319" t="s">
        <v>848</v>
      </c>
      <c r="C471" s="319" t="s">
        <v>848</v>
      </c>
      <c r="D471" s="38" t="s">
        <v>848</v>
      </c>
      <c r="E471" s="391" t="s">
        <v>848</v>
      </c>
      <c r="F471" s="391" t="s">
        <v>848</v>
      </c>
      <c r="G471" s="391" t="s">
        <v>848</v>
      </c>
      <c r="H471" s="391" t="s">
        <v>848</v>
      </c>
      <c r="I471" s="391" t="s">
        <v>848</v>
      </c>
      <c r="J471" s="391" t="s">
        <v>848</v>
      </c>
      <c r="K471" s="38" t="s">
        <v>848</v>
      </c>
      <c r="L471" s="391" t="s">
        <v>848</v>
      </c>
      <c r="M471" s="391" t="s">
        <v>848</v>
      </c>
      <c r="N471" s="391" t="s">
        <v>848</v>
      </c>
      <c r="O471" s="391" t="s">
        <v>848</v>
      </c>
      <c r="P471" s="391" t="s">
        <v>848</v>
      </c>
      <c r="Q471" s="391" t="s">
        <v>848</v>
      </c>
      <c r="R471" s="38" t="s">
        <v>848</v>
      </c>
      <c r="S471" s="391" t="s">
        <v>848</v>
      </c>
      <c r="T471" s="391" t="s">
        <v>848</v>
      </c>
      <c r="U471" s="391" t="s">
        <v>848</v>
      </c>
      <c r="V471" s="391" t="s">
        <v>848</v>
      </c>
      <c r="W471" s="391" t="s">
        <v>848</v>
      </c>
      <c r="X471" s="391" t="s">
        <v>848</v>
      </c>
      <c r="Y471" s="392" t="s">
        <v>848</v>
      </c>
      <c r="Z471" s="391" t="s">
        <v>848</v>
      </c>
      <c r="AA471" s="391" t="s">
        <v>848</v>
      </c>
      <c r="AB471" s="391" t="s">
        <v>848</v>
      </c>
      <c r="AC471" s="391" t="s">
        <v>848</v>
      </c>
      <c r="AD471" s="391" t="s">
        <v>848</v>
      </c>
      <c r="AE471" s="391" t="s">
        <v>848</v>
      </c>
      <c r="AF471" s="38" t="s">
        <v>848</v>
      </c>
      <c r="AG471" s="391" t="s">
        <v>848</v>
      </c>
      <c r="AH471" s="391"/>
      <c r="AI471" s="391" t="s">
        <v>848</v>
      </c>
      <c r="AJ471" s="391" t="s">
        <v>848</v>
      </c>
      <c r="AK471" s="391" t="s">
        <v>848</v>
      </c>
      <c r="AL471" s="391" t="s">
        <v>848</v>
      </c>
      <c r="AM471" s="391" t="s">
        <v>848</v>
      </c>
      <c r="AN471" s="391" t="s">
        <v>848</v>
      </c>
      <c r="AO471" s="391"/>
      <c r="AP471" s="319"/>
      <c r="AQ471" s="319"/>
      <c r="AR471" s="319"/>
    </row>
    <row r="472" spans="1:44" ht="15.75" customHeight="1">
      <c r="A472" s="319" t="s">
        <v>848</v>
      </c>
      <c r="B472" s="319" t="s">
        <v>848</v>
      </c>
      <c r="C472" s="319" t="s">
        <v>848</v>
      </c>
      <c r="D472" s="38" t="s">
        <v>848</v>
      </c>
      <c r="E472" s="391" t="s">
        <v>848</v>
      </c>
      <c r="F472" s="391" t="s">
        <v>848</v>
      </c>
      <c r="G472" s="391" t="s">
        <v>848</v>
      </c>
      <c r="H472" s="391" t="s">
        <v>848</v>
      </c>
      <c r="I472" s="391" t="s">
        <v>848</v>
      </c>
      <c r="J472" s="391" t="s">
        <v>848</v>
      </c>
      <c r="K472" s="38" t="s">
        <v>848</v>
      </c>
      <c r="L472" s="391" t="s">
        <v>848</v>
      </c>
      <c r="M472" s="391" t="s">
        <v>848</v>
      </c>
      <c r="N472" s="391" t="s">
        <v>848</v>
      </c>
      <c r="O472" s="391" t="s">
        <v>848</v>
      </c>
      <c r="P472" s="391" t="s">
        <v>848</v>
      </c>
      <c r="Q472" s="391" t="s">
        <v>848</v>
      </c>
      <c r="R472" s="38" t="s">
        <v>848</v>
      </c>
      <c r="S472" s="391" t="s">
        <v>848</v>
      </c>
      <c r="T472" s="391" t="s">
        <v>848</v>
      </c>
      <c r="U472" s="391" t="s">
        <v>848</v>
      </c>
      <c r="V472" s="391" t="s">
        <v>848</v>
      </c>
      <c r="W472" s="391" t="s">
        <v>848</v>
      </c>
      <c r="X472" s="391" t="s">
        <v>848</v>
      </c>
      <c r="Y472" s="392" t="s">
        <v>848</v>
      </c>
      <c r="Z472" s="391" t="s">
        <v>848</v>
      </c>
      <c r="AA472" s="391" t="s">
        <v>848</v>
      </c>
      <c r="AB472" s="391" t="s">
        <v>848</v>
      </c>
      <c r="AC472" s="391" t="s">
        <v>848</v>
      </c>
      <c r="AD472" s="391" t="s">
        <v>848</v>
      </c>
      <c r="AE472" s="391" t="s">
        <v>848</v>
      </c>
      <c r="AF472" s="38" t="s">
        <v>848</v>
      </c>
      <c r="AG472" s="391" t="s">
        <v>848</v>
      </c>
      <c r="AH472" s="391"/>
      <c r="AI472" s="391" t="s">
        <v>848</v>
      </c>
      <c r="AJ472" s="391" t="s">
        <v>848</v>
      </c>
      <c r="AK472" s="391" t="s">
        <v>848</v>
      </c>
      <c r="AL472" s="391" t="s">
        <v>848</v>
      </c>
      <c r="AM472" s="391" t="s">
        <v>848</v>
      </c>
      <c r="AN472" s="391" t="s">
        <v>848</v>
      </c>
      <c r="AO472" s="391"/>
      <c r="AP472" s="319"/>
      <c r="AQ472" s="319"/>
      <c r="AR472" s="319"/>
    </row>
    <row r="473" spans="1:44" ht="15.75" customHeight="1">
      <c r="A473" s="319" t="s">
        <v>848</v>
      </c>
      <c r="B473" s="319" t="s">
        <v>848</v>
      </c>
      <c r="C473" s="319" t="s">
        <v>848</v>
      </c>
      <c r="D473" s="38" t="s">
        <v>848</v>
      </c>
      <c r="E473" s="391" t="s">
        <v>848</v>
      </c>
      <c r="F473" s="391" t="s">
        <v>848</v>
      </c>
      <c r="G473" s="391" t="s">
        <v>848</v>
      </c>
      <c r="H473" s="391" t="s">
        <v>848</v>
      </c>
      <c r="I473" s="391" t="s">
        <v>848</v>
      </c>
      <c r="J473" s="391" t="s">
        <v>848</v>
      </c>
      <c r="K473" s="38" t="s">
        <v>848</v>
      </c>
      <c r="L473" s="391" t="s">
        <v>848</v>
      </c>
      <c r="M473" s="391" t="s">
        <v>848</v>
      </c>
      <c r="N473" s="391" t="s">
        <v>848</v>
      </c>
      <c r="O473" s="391" t="s">
        <v>848</v>
      </c>
      <c r="P473" s="391" t="s">
        <v>848</v>
      </c>
      <c r="Q473" s="391" t="s">
        <v>848</v>
      </c>
      <c r="R473" s="38" t="s">
        <v>848</v>
      </c>
      <c r="S473" s="391" t="s">
        <v>848</v>
      </c>
      <c r="T473" s="391" t="s">
        <v>848</v>
      </c>
      <c r="U473" s="391" t="s">
        <v>848</v>
      </c>
      <c r="V473" s="391" t="s">
        <v>848</v>
      </c>
      <c r="W473" s="391" t="s">
        <v>848</v>
      </c>
      <c r="X473" s="391" t="s">
        <v>848</v>
      </c>
      <c r="Y473" s="392" t="s">
        <v>848</v>
      </c>
      <c r="Z473" s="391" t="s">
        <v>848</v>
      </c>
      <c r="AA473" s="391" t="s">
        <v>848</v>
      </c>
      <c r="AB473" s="391" t="s">
        <v>848</v>
      </c>
      <c r="AC473" s="391" t="s">
        <v>848</v>
      </c>
      <c r="AD473" s="391" t="s">
        <v>848</v>
      </c>
      <c r="AE473" s="391" t="s">
        <v>848</v>
      </c>
      <c r="AF473" s="38" t="s">
        <v>848</v>
      </c>
      <c r="AG473" s="391" t="s">
        <v>848</v>
      </c>
      <c r="AH473" s="391"/>
      <c r="AI473" s="391" t="s">
        <v>848</v>
      </c>
      <c r="AJ473" s="391" t="s">
        <v>848</v>
      </c>
      <c r="AK473" s="391" t="s">
        <v>848</v>
      </c>
      <c r="AL473" s="391" t="s">
        <v>848</v>
      </c>
      <c r="AM473" s="391" t="s">
        <v>848</v>
      </c>
      <c r="AN473" s="391" t="s">
        <v>848</v>
      </c>
      <c r="AO473" s="391"/>
      <c r="AP473" s="319"/>
      <c r="AQ473" s="319"/>
      <c r="AR473" s="319"/>
    </row>
    <row r="474" spans="1:44" ht="15.75" customHeight="1">
      <c r="A474" s="319" t="s">
        <v>848</v>
      </c>
      <c r="B474" s="319" t="s">
        <v>848</v>
      </c>
      <c r="C474" s="319" t="s">
        <v>848</v>
      </c>
      <c r="D474" s="38" t="s">
        <v>848</v>
      </c>
      <c r="E474" s="391" t="s">
        <v>848</v>
      </c>
      <c r="F474" s="391" t="s">
        <v>848</v>
      </c>
      <c r="G474" s="391" t="s">
        <v>848</v>
      </c>
      <c r="H474" s="391" t="s">
        <v>848</v>
      </c>
      <c r="I474" s="391" t="s">
        <v>848</v>
      </c>
      <c r="J474" s="391" t="s">
        <v>848</v>
      </c>
      <c r="K474" s="38" t="s">
        <v>848</v>
      </c>
      <c r="L474" s="391" t="s">
        <v>848</v>
      </c>
      <c r="M474" s="391" t="s">
        <v>848</v>
      </c>
      <c r="N474" s="391" t="s">
        <v>848</v>
      </c>
      <c r="O474" s="391" t="s">
        <v>848</v>
      </c>
      <c r="P474" s="391" t="s">
        <v>848</v>
      </c>
      <c r="Q474" s="391" t="s">
        <v>848</v>
      </c>
      <c r="R474" s="38" t="s">
        <v>848</v>
      </c>
      <c r="S474" s="391" t="s">
        <v>848</v>
      </c>
      <c r="T474" s="391" t="s">
        <v>848</v>
      </c>
      <c r="U474" s="391" t="s">
        <v>848</v>
      </c>
      <c r="V474" s="391" t="s">
        <v>848</v>
      </c>
      <c r="W474" s="391" t="s">
        <v>848</v>
      </c>
      <c r="X474" s="391" t="s">
        <v>848</v>
      </c>
      <c r="Y474" s="392" t="s">
        <v>848</v>
      </c>
      <c r="Z474" s="391" t="s">
        <v>848</v>
      </c>
      <c r="AA474" s="391" t="s">
        <v>848</v>
      </c>
      <c r="AB474" s="391" t="s">
        <v>848</v>
      </c>
      <c r="AC474" s="391" t="s">
        <v>848</v>
      </c>
      <c r="AD474" s="391" t="s">
        <v>848</v>
      </c>
      <c r="AE474" s="391" t="s">
        <v>848</v>
      </c>
      <c r="AF474" s="38" t="s">
        <v>848</v>
      </c>
      <c r="AG474" s="391" t="s">
        <v>848</v>
      </c>
      <c r="AH474" s="391"/>
      <c r="AI474" s="391" t="s">
        <v>848</v>
      </c>
      <c r="AJ474" s="391" t="s">
        <v>848</v>
      </c>
      <c r="AK474" s="391" t="s">
        <v>848</v>
      </c>
      <c r="AL474" s="391" t="s">
        <v>848</v>
      </c>
      <c r="AM474" s="391" t="s">
        <v>848</v>
      </c>
      <c r="AN474" s="391" t="s">
        <v>848</v>
      </c>
      <c r="AO474" s="391"/>
      <c r="AP474" s="319"/>
      <c r="AQ474" s="319"/>
      <c r="AR474" s="319"/>
    </row>
    <row r="475" spans="1:44" ht="15.75" customHeight="1">
      <c r="A475" s="319" t="s">
        <v>848</v>
      </c>
      <c r="B475" s="319" t="s">
        <v>848</v>
      </c>
      <c r="C475" s="319" t="s">
        <v>848</v>
      </c>
      <c r="D475" s="38" t="s">
        <v>848</v>
      </c>
      <c r="E475" s="391" t="s">
        <v>848</v>
      </c>
      <c r="F475" s="391" t="s">
        <v>848</v>
      </c>
      <c r="G475" s="391" t="s">
        <v>848</v>
      </c>
      <c r="H475" s="391" t="s">
        <v>848</v>
      </c>
      <c r="I475" s="391" t="s">
        <v>848</v>
      </c>
      <c r="J475" s="391" t="s">
        <v>848</v>
      </c>
      <c r="K475" s="38" t="s">
        <v>848</v>
      </c>
      <c r="L475" s="391" t="s">
        <v>848</v>
      </c>
      <c r="M475" s="391" t="s">
        <v>848</v>
      </c>
      <c r="N475" s="391" t="s">
        <v>848</v>
      </c>
      <c r="O475" s="391" t="s">
        <v>848</v>
      </c>
      <c r="P475" s="391" t="s">
        <v>848</v>
      </c>
      <c r="Q475" s="391" t="s">
        <v>848</v>
      </c>
      <c r="R475" s="38" t="s">
        <v>848</v>
      </c>
      <c r="S475" s="391" t="s">
        <v>848</v>
      </c>
      <c r="T475" s="391" t="s">
        <v>848</v>
      </c>
      <c r="U475" s="391" t="s">
        <v>848</v>
      </c>
      <c r="V475" s="391" t="s">
        <v>848</v>
      </c>
      <c r="W475" s="391" t="s">
        <v>848</v>
      </c>
      <c r="X475" s="391" t="s">
        <v>848</v>
      </c>
      <c r="Y475" s="392" t="s">
        <v>848</v>
      </c>
      <c r="Z475" s="391" t="s">
        <v>848</v>
      </c>
      <c r="AA475" s="391" t="s">
        <v>848</v>
      </c>
      <c r="AB475" s="391" t="s">
        <v>848</v>
      </c>
      <c r="AC475" s="391" t="s">
        <v>848</v>
      </c>
      <c r="AD475" s="391" t="s">
        <v>848</v>
      </c>
      <c r="AE475" s="391" t="s">
        <v>848</v>
      </c>
      <c r="AF475" s="38" t="s">
        <v>848</v>
      </c>
      <c r="AG475" s="391" t="s">
        <v>848</v>
      </c>
      <c r="AH475" s="391"/>
      <c r="AI475" s="391" t="s">
        <v>848</v>
      </c>
      <c r="AJ475" s="391" t="s">
        <v>848</v>
      </c>
      <c r="AK475" s="391" t="s">
        <v>848</v>
      </c>
      <c r="AL475" s="391" t="s">
        <v>848</v>
      </c>
      <c r="AM475" s="391" t="s">
        <v>848</v>
      </c>
      <c r="AN475" s="391" t="s">
        <v>848</v>
      </c>
      <c r="AO475" s="391"/>
      <c r="AP475" s="319"/>
      <c r="AQ475" s="319"/>
      <c r="AR475" s="319"/>
    </row>
    <row r="476" spans="1:44" ht="15.75" customHeight="1">
      <c r="A476" s="319" t="s">
        <v>848</v>
      </c>
      <c r="B476" s="319" t="s">
        <v>848</v>
      </c>
      <c r="C476" s="319" t="s">
        <v>848</v>
      </c>
      <c r="D476" s="38" t="s">
        <v>848</v>
      </c>
      <c r="E476" s="391" t="s">
        <v>848</v>
      </c>
      <c r="F476" s="391" t="s">
        <v>848</v>
      </c>
      <c r="G476" s="391" t="s">
        <v>848</v>
      </c>
      <c r="H476" s="391" t="s">
        <v>848</v>
      </c>
      <c r="I476" s="391" t="s">
        <v>848</v>
      </c>
      <c r="J476" s="391" t="s">
        <v>848</v>
      </c>
      <c r="K476" s="38" t="s">
        <v>848</v>
      </c>
      <c r="L476" s="391" t="s">
        <v>848</v>
      </c>
      <c r="M476" s="391" t="s">
        <v>848</v>
      </c>
      <c r="N476" s="391" t="s">
        <v>848</v>
      </c>
      <c r="O476" s="391" t="s">
        <v>848</v>
      </c>
      <c r="P476" s="391" t="s">
        <v>848</v>
      </c>
      <c r="Q476" s="391" t="s">
        <v>848</v>
      </c>
      <c r="R476" s="38" t="s">
        <v>848</v>
      </c>
      <c r="S476" s="391" t="s">
        <v>848</v>
      </c>
      <c r="T476" s="391" t="s">
        <v>848</v>
      </c>
      <c r="U476" s="391" t="s">
        <v>848</v>
      </c>
      <c r="V476" s="391" t="s">
        <v>848</v>
      </c>
      <c r="W476" s="391" t="s">
        <v>848</v>
      </c>
      <c r="X476" s="391" t="s">
        <v>848</v>
      </c>
      <c r="Y476" s="392" t="s">
        <v>848</v>
      </c>
      <c r="Z476" s="391" t="s">
        <v>848</v>
      </c>
      <c r="AA476" s="391" t="s">
        <v>848</v>
      </c>
      <c r="AB476" s="391" t="s">
        <v>848</v>
      </c>
      <c r="AC476" s="391" t="s">
        <v>848</v>
      </c>
      <c r="AD476" s="391" t="s">
        <v>848</v>
      </c>
      <c r="AE476" s="391" t="s">
        <v>848</v>
      </c>
      <c r="AF476" s="38" t="s">
        <v>848</v>
      </c>
      <c r="AG476" s="391" t="s">
        <v>848</v>
      </c>
      <c r="AH476" s="391"/>
      <c r="AI476" s="391" t="s">
        <v>848</v>
      </c>
      <c r="AJ476" s="391" t="s">
        <v>848</v>
      </c>
      <c r="AK476" s="391" t="s">
        <v>848</v>
      </c>
      <c r="AL476" s="391" t="s">
        <v>848</v>
      </c>
      <c r="AM476" s="391" t="s">
        <v>848</v>
      </c>
      <c r="AN476" s="391" t="s">
        <v>848</v>
      </c>
      <c r="AO476" s="391"/>
      <c r="AP476" s="319"/>
      <c r="AQ476" s="319"/>
      <c r="AR476" s="319"/>
    </row>
    <row r="477" spans="1:44" ht="15.75" customHeight="1">
      <c r="A477" s="319" t="s">
        <v>848</v>
      </c>
      <c r="B477" s="319" t="s">
        <v>848</v>
      </c>
      <c r="C477" s="319" t="s">
        <v>848</v>
      </c>
      <c r="D477" s="38" t="s">
        <v>848</v>
      </c>
      <c r="E477" s="391" t="s">
        <v>848</v>
      </c>
      <c r="F477" s="391" t="s">
        <v>848</v>
      </c>
      <c r="G477" s="391" t="s">
        <v>848</v>
      </c>
      <c r="H477" s="391" t="s">
        <v>848</v>
      </c>
      <c r="I477" s="391" t="s">
        <v>848</v>
      </c>
      <c r="J477" s="391" t="s">
        <v>848</v>
      </c>
      <c r="K477" s="38" t="s">
        <v>848</v>
      </c>
      <c r="L477" s="391" t="s">
        <v>848</v>
      </c>
      <c r="M477" s="391" t="s">
        <v>848</v>
      </c>
      <c r="N477" s="391" t="s">
        <v>848</v>
      </c>
      <c r="O477" s="391" t="s">
        <v>848</v>
      </c>
      <c r="P477" s="391" t="s">
        <v>848</v>
      </c>
      <c r="Q477" s="391" t="s">
        <v>848</v>
      </c>
      <c r="R477" s="38" t="s">
        <v>848</v>
      </c>
      <c r="S477" s="391" t="s">
        <v>848</v>
      </c>
      <c r="T477" s="391" t="s">
        <v>848</v>
      </c>
      <c r="U477" s="391" t="s">
        <v>848</v>
      </c>
      <c r="V477" s="391" t="s">
        <v>848</v>
      </c>
      <c r="W477" s="391" t="s">
        <v>848</v>
      </c>
      <c r="X477" s="391" t="s">
        <v>848</v>
      </c>
      <c r="Y477" s="392" t="s">
        <v>848</v>
      </c>
      <c r="Z477" s="391" t="s">
        <v>848</v>
      </c>
      <c r="AA477" s="391" t="s">
        <v>848</v>
      </c>
      <c r="AB477" s="391" t="s">
        <v>848</v>
      </c>
      <c r="AC477" s="391" t="s">
        <v>848</v>
      </c>
      <c r="AD477" s="391" t="s">
        <v>848</v>
      </c>
      <c r="AE477" s="391" t="s">
        <v>848</v>
      </c>
      <c r="AF477" s="38" t="s">
        <v>848</v>
      </c>
      <c r="AG477" s="391" t="s">
        <v>848</v>
      </c>
      <c r="AH477" s="391"/>
      <c r="AI477" s="391" t="s">
        <v>848</v>
      </c>
      <c r="AJ477" s="391" t="s">
        <v>848</v>
      </c>
      <c r="AK477" s="391" t="s">
        <v>848</v>
      </c>
      <c r="AL477" s="391" t="s">
        <v>848</v>
      </c>
      <c r="AM477" s="391" t="s">
        <v>848</v>
      </c>
      <c r="AN477" s="391" t="s">
        <v>848</v>
      </c>
      <c r="AO477" s="391"/>
      <c r="AP477" s="319"/>
      <c r="AQ477" s="319"/>
      <c r="AR477" s="319"/>
    </row>
    <row r="478" spans="1:44" ht="15.75" customHeight="1">
      <c r="A478" s="319" t="s">
        <v>848</v>
      </c>
      <c r="B478" s="319" t="s">
        <v>848</v>
      </c>
      <c r="C478" s="319" t="s">
        <v>848</v>
      </c>
      <c r="D478" s="38" t="s">
        <v>848</v>
      </c>
      <c r="E478" s="391" t="s">
        <v>848</v>
      </c>
      <c r="F478" s="391" t="s">
        <v>848</v>
      </c>
      <c r="G478" s="391" t="s">
        <v>848</v>
      </c>
      <c r="H478" s="391" t="s">
        <v>848</v>
      </c>
      <c r="I478" s="391" t="s">
        <v>848</v>
      </c>
      <c r="J478" s="391" t="s">
        <v>848</v>
      </c>
      <c r="K478" s="38" t="s">
        <v>848</v>
      </c>
      <c r="L478" s="391" t="s">
        <v>848</v>
      </c>
      <c r="M478" s="391" t="s">
        <v>848</v>
      </c>
      <c r="N478" s="391" t="s">
        <v>848</v>
      </c>
      <c r="O478" s="391" t="s">
        <v>848</v>
      </c>
      <c r="P478" s="391" t="s">
        <v>848</v>
      </c>
      <c r="Q478" s="391" t="s">
        <v>848</v>
      </c>
      <c r="R478" s="38" t="s">
        <v>848</v>
      </c>
      <c r="S478" s="391" t="s">
        <v>848</v>
      </c>
      <c r="T478" s="391" t="s">
        <v>848</v>
      </c>
      <c r="U478" s="391" t="s">
        <v>848</v>
      </c>
      <c r="V478" s="391" t="s">
        <v>848</v>
      </c>
      <c r="W478" s="391" t="s">
        <v>848</v>
      </c>
      <c r="X478" s="391" t="s">
        <v>848</v>
      </c>
      <c r="Y478" s="392" t="s">
        <v>848</v>
      </c>
      <c r="Z478" s="391" t="s">
        <v>848</v>
      </c>
      <c r="AA478" s="391" t="s">
        <v>848</v>
      </c>
      <c r="AB478" s="391" t="s">
        <v>848</v>
      </c>
      <c r="AC478" s="391" t="s">
        <v>848</v>
      </c>
      <c r="AD478" s="391" t="s">
        <v>848</v>
      </c>
      <c r="AE478" s="391" t="s">
        <v>848</v>
      </c>
      <c r="AF478" s="38" t="s">
        <v>848</v>
      </c>
      <c r="AG478" s="391" t="s">
        <v>848</v>
      </c>
      <c r="AH478" s="391"/>
      <c r="AI478" s="391" t="s">
        <v>848</v>
      </c>
      <c r="AJ478" s="391" t="s">
        <v>848</v>
      </c>
      <c r="AK478" s="391" t="s">
        <v>848</v>
      </c>
      <c r="AL478" s="391" t="s">
        <v>848</v>
      </c>
      <c r="AM478" s="391" t="s">
        <v>848</v>
      </c>
      <c r="AN478" s="391" t="s">
        <v>848</v>
      </c>
      <c r="AO478" s="391"/>
      <c r="AP478" s="319"/>
      <c r="AQ478" s="319"/>
      <c r="AR478" s="319"/>
    </row>
    <row r="479" spans="1:44" ht="15.75" customHeight="1">
      <c r="A479" s="319" t="s">
        <v>848</v>
      </c>
      <c r="B479" s="319" t="s">
        <v>848</v>
      </c>
      <c r="C479" s="319" t="s">
        <v>848</v>
      </c>
      <c r="D479" s="38" t="s">
        <v>848</v>
      </c>
      <c r="E479" s="391" t="s">
        <v>848</v>
      </c>
      <c r="F479" s="391" t="s">
        <v>848</v>
      </c>
      <c r="G479" s="391" t="s">
        <v>848</v>
      </c>
      <c r="H479" s="391" t="s">
        <v>848</v>
      </c>
      <c r="I479" s="391" t="s">
        <v>848</v>
      </c>
      <c r="J479" s="391" t="s">
        <v>848</v>
      </c>
      <c r="K479" s="38" t="s">
        <v>848</v>
      </c>
      <c r="L479" s="391" t="s">
        <v>848</v>
      </c>
      <c r="M479" s="391" t="s">
        <v>848</v>
      </c>
      <c r="N479" s="391" t="s">
        <v>848</v>
      </c>
      <c r="O479" s="391" t="s">
        <v>848</v>
      </c>
      <c r="P479" s="391" t="s">
        <v>848</v>
      </c>
      <c r="Q479" s="391" t="s">
        <v>848</v>
      </c>
      <c r="R479" s="38" t="s">
        <v>848</v>
      </c>
      <c r="S479" s="391" t="s">
        <v>848</v>
      </c>
      <c r="T479" s="391" t="s">
        <v>848</v>
      </c>
      <c r="U479" s="391" t="s">
        <v>848</v>
      </c>
      <c r="V479" s="391" t="s">
        <v>848</v>
      </c>
      <c r="W479" s="391" t="s">
        <v>848</v>
      </c>
      <c r="X479" s="391" t="s">
        <v>848</v>
      </c>
      <c r="Y479" s="392" t="s">
        <v>848</v>
      </c>
      <c r="Z479" s="391" t="s">
        <v>848</v>
      </c>
      <c r="AA479" s="391" t="s">
        <v>848</v>
      </c>
      <c r="AB479" s="391" t="s">
        <v>848</v>
      </c>
      <c r="AC479" s="391" t="s">
        <v>848</v>
      </c>
      <c r="AD479" s="391" t="s">
        <v>848</v>
      </c>
      <c r="AE479" s="391" t="s">
        <v>848</v>
      </c>
      <c r="AF479" s="38" t="s">
        <v>848</v>
      </c>
      <c r="AG479" s="391" t="s">
        <v>848</v>
      </c>
      <c r="AH479" s="391"/>
      <c r="AI479" s="391" t="s">
        <v>848</v>
      </c>
      <c r="AJ479" s="391" t="s">
        <v>848</v>
      </c>
      <c r="AK479" s="391" t="s">
        <v>848</v>
      </c>
      <c r="AL479" s="391" t="s">
        <v>848</v>
      </c>
      <c r="AM479" s="391" t="s">
        <v>848</v>
      </c>
      <c r="AN479" s="391" t="s">
        <v>848</v>
      </c>
      <c r="AO479" s="391"/>
      <c r="AP479" s="319"/>
      <c r="AQ479" s="319"/>
      <c r="AR479" s="319"/>
    </row>
    <row r="480" spans="1:44" ht="15.75" customHeight="1">
      <c r="A480" s="319" t="s">
        <v>848</v>
      </c>
      <c r="B480" s="319" t="s">
        <v>848</v>
      </c>
      <c r="C480" s="319" t="s">
        <v>848</v>
      </c>
      <c r="D480" s="38" t="s">
        <v>848</v>
      </c>
      <c r="E480" s="391" t="s">
        <v>848</v>
      </c>
      <c r="F480" s="391" t="s">
        <v>848</v>
      </c>
      <c r="G480" s="391" t="s">
        <v>848</v>
      </c>
      <c r="H480" s="391" t="s">
        <v>848</v>
      </c>
      <c r="I480" s="391" t="s">
        <v>848</v>
      </c>
      <c r="J480" s="391" t="s">
        <v>848</v>
      </c>
      <c r="K480" s="38" t="s">
        <v>848</v>
      </c>
      <c r="L480" s="391" t="s">
        <v>848</v>
      </c>
      <c r="M480" s="391" t="s">
        <v>848</v>
      </c>
      <c r="N480" s="391" t="s">
        <v>848</v>
      </c>
      <c r="O480" s="391" t="s">
        <v>848</v>
      </c>
      <c r="P480" s="391" t="s">
        <v>848</v>
      </c>
      <c r="Q480" s="391" t="s">
        <v>848</v>
      </c>
      <c r="R480" s="38" t="s">
        <v>848</v>
      </c>
      <c r="S480" s="391" t="s">
        <v>848</v>
      </c>
      <c r="T480" s="391" t="s">
        <v>848</v>
      </c>
      <c r="U480" s="391" t="s">
        <v>848</v>
      </c>
      <c r="V480" s="391" t="s">
        <v>848</v>
      </c>
      <c r="W480" s="391" t="s">
        <v>848</v>
      </c>
      <c r="X480" s="391" t="s">
        <v>848</v>
      </c>
      <c r="Y480" s="392" t="s">
        <v>848</v>
      </c>
      <c r="Z480" s="391" t="s">
        <v>848</v>
      </c>
      <c r="AA480" s="391" t="s">
        <v>848</v>
      </c>
      <c r="AB480" s="391" t="s">
        <v>848</v>
      </c>
      <c r="AC480" s="391" t="s">
        <v>848</v>
      </c>
      <c r="AD480" s="391" t="s">
        <v>848</v>
      </c>
      <c r="AE480" s="391" t="s">
        <v>848</v>
      </c>
      <c r="AF480" s="38" t="s">
        <v>848</v>
      </c>
      <c r="AG480" s="391" t="s">
        <v>848</v>
      </c>
      <c r="AH480" s="391"/>
      <c r="AI480" s="391" t="s">
        <v>848</v>
      </c>
      <c r="AJ480" s="391" t="s">
        <v>848</v>
      </c>
      <c r="AK480" s="391" t="s">
        <v>848</v>
      </c>
      <c r="AL480" s="391" t="s">
        <v>848</v>
      </c>
      <c r="AM480" s="391" t="s">
        <v>848</v>
      </c>
      <c r="AN480" s="391" t="s">
        <v>848</v>
      </c>
      <c r="AO480" s="391"/>
      <c r="AP480" s="319"/>
      <c r="AQ480" s="319"/>
      <c r="AR480" s="319"/>
    </row>
    <row r="481" spans="1:44" ht="15.75" customHeight="1">
      <c r="A481" s="319" t="s">
        <v>848</v>
      </c>
      <c r="B481" s="319" t="s">
        <v>848</v>
      </c>
      <c r="C481" s="319" t="s">
        <v>848</v>
      </c>
      <c r="D481" s="38" t="s">
        <v>848</v>
      </c>
      <c r="E481" s="391" t="s">
        <v>848</v>
      </c>
      <c r="F481" s="391" t="s">
        <v>848</v>
      </c>
      <c r="G481" s="391" t="s">
        <v>848</v>
      </c>
      <c r="H481" s="391" t="s">
        <v>848</v>
      </c>
      <c r="I481" s="391" t="s">
        <v>848</v>
      </c>
      <c r="J481" s="391" t="s">
        <v>848</v>
      </c>
      <c r="K481" s="38" t="s">
        <v>848</v>
      </c>
      <c r="L481" s="391" t="s">
        <v>848</v>
      </c>
      <c r="M481" s="391" t="s">
        <v>848</v>
      </c>
      <c r="N481" s="391" t="s">
        <v>848</v>
      </c>
      <c r="O481" s="391" t="s">
        <v>848</v>
      </c>
      <c r="P481" s="391" t="s">
        <v>848</v>
      </c>
      <c r="Q481" s="391" t="s">
        <v>848</v>
      </c>
      <c r="R481" s="38" t="s">
        <v>848</v>
      </c>
      <c r="S481" s="391" t="s">
        <v>848</v>
      </c>
      <c r="T481" s="391" t="s">
        <v>848</v>
      </c>
      <c r="U481" s="391" t="s">
        <v>848</v>
      </c>
      <c r="V481" s="391" t="s">
        <v>848</v>
      </c>
      <c r="W481" s="391" t="s">
        <v>848</v>
      </c>
      <c r="X481" s="391" t="s">
        <v>848</v>
      </c>
      <c r="Y481" s="392" t="s">
        <v>848</v>
      </c>
      <c r="Z481" s="391" t="s">
        <v>848</v>
      </c>
      <c r="AA481" s="391" t="s">
        <v>848</v>
      </c>
      <c r="AB481" s="391" t="s">
        <v>848</v>
      </c>
      <c r="AC481" s="391" t="s">
        <v>848</v>
      </c>
      <c r="AD481" s="391" t="s">
        <v>848</v>
      </c>
      <c r="AE481" s="391" t="s">
        <v>848</v>
      </c>
      <c r="AF481" s="38" t="s">
        <v>848</v>
      </c>
      <c r="AG481" s="391" t="s">
        <v>848</v>
      </c>
      <c r="AH481" s="391"/>
      <c r="AI481" s="391" t="s">
        <v>848</v>
      </c>
      <c r="AJ481" s="391" t="s">
        <v>848</v>
      </c>
      <c r="AK481" s="391" t="s">
        <v>848</v>
      </c>
      <c r="AL481" s="391" t="s">
        <v>848</v>
      </c>
      <c r="AM481" s="391" t="s">
        <v>848</v>
      </c>
      <c r="AN481" s="391" t="s">
        <v>848</v>
      </c>
      <c r="AO481" s="391"/>
      <c r="AP481" s="319"/>
      <c r="AQ481" s="319"/>
      <c r="AR481" s="319"/>
    </row>
    <row r="482" spans="1:44" ht="15.75" customHeight="1">
      <c r="A482" s="319" t="s">
        <v>848</v>
      </c>
      <c r="B482" s="319" t="s">
        <v>848</v>
      </c>
      <c r="C482" s="319" t="s">
        <v>848</v>
      </c>
      <c r="D482" s="38" t="s">
        <v>848</v>
      </c>
      <c r="E482" s="391" t="s">
        <v>848</v>
      </c>
      <c r="F482" s="391" t="s">
        <v>848</v>
      </c>
      <c r="G482" s="391" t="s">
        <v>848</v>
      </c>
      <c r="H482" s="391" t="s">
        <v>848</v>
      </c>
      <c r="I482" s="391" t="s">
        <v>848</v>
      </c>
      <c r="J482" s="391" t="s">
        <v>848</v>
      </c>
      <c r="K482" s="38" t="s">
        <v>848</v>
      </c>
      <c r="L482" s="391" t="s">
        <v>848</v>
      </c>
      <c r="M482" s="391" t="s">
        <v>848</v>
      </c>
      <c r="N482" s="391" t="s">
        <v>848</v>
      </c>
      <c r="O482" s="391" t="s">
        <v>848</v>
      </c>
      <c r="P482" s="391" t="s">
        <v>848</v>
      </c>
      <c r="Q482" s="391" t="s">
        <v>848</v>
      </c>
      <c r="R482" s="38" t="s">
        <v>848</v>
      </c>
      <c r="S482" s="391" t="s">
        <v>848</v>
      </c>
      <c r="T482" s="391" t="s">
        <v>848</v>
      </c>
      <c r="U482" s="391" t="s">
        <v>848</v>
      </c>
      <c r="V482" s="391" t="s">
        <v>848</v>
      </c>
      <c r="W482" s="391" t="s">
        <v>848</v>
      </c>
      <c r="X482" s="391" t="s">
        <v>848</v>
      </c>
      <c r="Y482" s="392" t="s">
        <v>848</v>
      </c>
      <c r="Z482" s="391" t="s">
        <v>848</v>
      </c>
      <c r="AA482" s="391" t="s">
        <v>848</v>
      </c>
      <c r="AB482" s="391" t="s">
        <v>848</v>
      </c>
      <c r="AC482" s="391" t="s">
        <v>848</v>
      </c>
      <c r="AD482" s="391" t="s">
        <v>848</v>
      </c>
      <c r="AE482" s="391" t="s">
        <v>848</v>
      </c>
      <c r="AF482" s="38" t="s">
        <v>848</v>
      </c>
      <c r="AG482" s="391" t="s">
        <v>848</v>
      </c>
      <c r="AH482" s="391"/>
      <c r="AI482" s="391" t="s">
        <v>848</v>
      </c>
      <c r="AJ482" s="391" t="s">
        <v>848</v>
      </c>
      <c r="AK482" s="391" t="s">
        <v>848</v>
      </c>
      <c r="AL482" s="391" t="s">
        <v>848</v>
      </c>
      <c r="AM482" s="391" t="s">
        <v>848</v>
      </c>
      <c r="AN482" s="391" t="s">
        <v>848</v>
      </c>
      <c r="AO482" s="391"/>
      <c r="AP482" s="319"/>
      <c r="AQ482" s="319"/>
      <c r="AR482" s="319"/>
    </row>
    <row r="483" spans="1:44" ht="15.75" customHeight="1">
      <c r="A483" s="319" t="s">
        <v>848</v>
      </c>
      <c r="B483" s="319" t="s">
        <v>848</v>
      </c>
      <c r="C483" s="319" t="s">
        <v>848</v>
      </c>
      <c r="D483" s="38" t="s">
        <v>848</v>
      </c>
      <c r="E483" s="391" t="s">
        <v>848</v>
      </c>
      <c r="F483" s="391" t="s">
        <v>848</v>
      </c>
      <c r="G483" s="391" t="s">
        <v>848</v>
      </c>
      <c r="H483" s="391" t="s">
        <v>848</v>
      </c>
      <c r="I483" s="391" t="s">
        <v>848</v>
      </c>
      <c r="J483" s="391" t="s">
        <v>848</v>
      </c>
      <c r="K483" s="38" t="s">
        <v>848</v>
      </c>
      <c r="L483" s="391" t="s">
        <v>848</v>
      </c>
      <c r="M483" s="391" t="s">
        <v>848</v>
      </c>
      <c r="N483" s="391" t="s">
        <v>848</v>
      </c>
      <c r="O483" s="391" t="s">
        <v>848</v>
      </c>
      <c r="P483" s="391" t="s">
        <v>848</v>
      </c>
      <c r="Q483" s="391" t="s">
        <v>848</v>
      </c>
      <c r="R483" s="38" t="s">
        <v>848</v>
      </c>
      <c r="S483" s="391" t="s">
        <v>848</v>
      </c>
      <c r="T483" s="391" t="s">
        <v>848</v>
      </c>
      <c r="U483" s="391" t="s">
        <v>848</v>
      </c>
      <c r="V483" s="391" t="s">
        <v>848</v>
      </c>
      <c r="W483" s="391" t="s">
        <v>848</v>
      </c>
      <c r="X483" s="391" t="s">
        <v>848</v>
      </c>
      <c r="Y483" s="392" t="s">
        <v>848</v>
      </c>
      <c r="Z483" s="391" t="s">
        <v>848</v>
      </c>
      <c r="AA483" s="391" t="s">
        <v>848</v>
      </c>
      <c r="AB483" s="391" t="s">
        <v>848</v>
      </c>
      <c r="AC483" s="391" t="s">
        <v>848</v>
      </c>
      <c r="AD483" s="391" t="s">
        <v>848</v>
      </c>
      <c r="AE483" s="391" t="s">
        <v>848</v>
      </c>
      <c r="AF483" s="38" t="s">
        <v>848</v>
      </c>
      <c r="AG483" s="391" t="s">
        <v>848</v>
      </c>
      <c r="AH483" s="391"/>
      <c r="AI483" s="391" t="s">
        <v>848</v>
      </c>
      <c r="AJ483" s="391" t="s">
        <v>848</v>
      </c>
      <c r="AK483" s="391" t="s">
        <v>848</v>
      </c>
      <c r="AL483" s="391" t="s">
        <v>848</v>
      </c>
      <c r="AM483" s="391" t="s">
        <v>848</v>
      </c>
      <c r="AN483" s="391" t="s">
        <v>848</v>
      </c>
      <c r="AO483" s="391"/>
      <c r="AP483" s="319"/>
      <c r="AQ483" s="319"/>
      <c r="AR483" s="319"/>
    </row>
    <row r="484" spans="1:44" ht="15.75" customHeight="1">
      <c r="A484" s="319" t="s">
        <v>848</v>
      </c>
      <c r="B484" s="319" t="s">
        <v>848</v>
      </c>
      <c r="C484" s="319" t="s">
        <v>848</v>
      </c>
      <c r="D484" s="38" t="s">
        <v>848</v>
      </c>
      <c r="E484" s="391" t="s">
        <v>848</v>
      </c>
      <c r="F484" s="391" t="s">
        <v>848</v>
      </c>
      <c r="G484" s="391" t="s">
        <v>848</v>
      </c>
      <c r="H484" s="391" t="s">
        <v>848</v>
      </c>
      <c r="I484" s="391" t="s">
        <v>848</v>
      </c>
      <c r="J484" s="391" t="s">
        <v>848</v>
      </c>
      <c r="K484" s="38" t="s">
        <v>848</v>
      </c>
      <c r="L484" s="391" t="s">
        <v>848</v>
      </c>
      <c r="M484" s="391" t="s">
        <v>848</v>
      </c>
      <c r="N484" s="391" t="s">
        <v>848</v>
      </c>
      <c r="O484" s="391" t="s">
        <v>848</v>
      </c>
      <c r="P484" s="391" t="s">
        <v>848</v>
      </c>
      <c r="Q484" s="391" t="s">
        <v>848</v>
      </c>
      <c r="R484" s="38" t="s">
        <v>848</v>
      </c>
      <c r="S484" s="391" t="s">
        <v>848</v>
      </c>
      <c r="T484" s="391" t="s">
        <v>848</v>
      </c>
      <c r="U484" s="391" t="s">
        <v>848</v>
      </c>
      <c r="V484" s="391" t="s">
        <v>848</v>
      </c>
      <c r="W484" s="391" t="s">
        <v>848</v>
      </c>
      <c r="X484" s="391" t="s">
        <v>848</v>
      </c>
      <c r="Y484" s="392" t="s">
        <v>848</v>
      </c>
      <c r="Z484" s="391" t="s">
        <v>848</v>
      </c>
      <c r="AA484" s="391" t="s">
        <v>848</v>
      </c>
      <c r="AB484" s="391" t="s">
        <v>848</v>
      </c>
      <c r="AC484" s="391" t="s">
        <v>848</v>
      </c>
      <c r="AD484" s="391" t="s">
        <v>848</v>
      </c>
      <c r="AE484" s="391" t="s">
        <v>848</v>
      </c>
      <c r="AF484" s="38" t="s">
        <v>848</v>
      </c>
      <c r="AG484" s="391" t="s">
        <v>848</v>
      </c>
      <c r="AH484" s="391"/>
      <c r="AI484" s="391" t="s">
        <v>848</v>
      </c>
      <c r="AJ484" s="391" t="s">
        <v>848</v>
      </c>
      <c r="AK484" s="391" t="s">
        <v>848</v>
      </c>
      <c r="AL484" s="391" t="s">
        <v>848</v>
      </c>
      <c r="AM484" s="391" t="s">
        <v>848</v>
      </c>
      <c r="AN484" s="391" t="s">
        <v>848</v>
      </c>
      <c r="AO484" s="391"/>
      <c r="AP484" s="319"/>
      <c r="AQ484" s="319"/>
      <c r="AR484" s="319"/>
    </row>
    <row r="485" spans="1:44" ht="15.75" customHeight="1">
      <c r="A485" s="319" t="s">
        <v>848</v>
      </c>
      <c r="B485" s="319" t="s">
        <v>848</v>
      </c>
      <c r="C485" s="319" t="s">
        <v>848</v>
      </c>
      <c r="D485" s="38" t="s">
        <v>848</v>
      </c>
      <c r="E485" s="391" t="s">
        <v>848</v>
      </c>
      <c r="F485" s="391" t="s">
        <v>848</v>
      </c>
      <c r="G485" s="391" t="s">
        <v>848</v>
      </c>
      <c r="H485" s="391" t="s">
        <v>848</v>
      </c>
      <c r="I485" s="391" t="s">
        <v>848</v>
      </c>
      <c r="J485" s="391" t="s">
        <v>848</v>
      </c>
      <c r="K485" s="38" t="s">
        <v>848</v>
      </c>
      <c r="L485" s="391" t="s">
        <v>848</v>
      </c>
      <c r="M485" s="391" t="s">
        <v>848</v>
      </c>
      <c r="N485" s="391" t="s">
        <v>848</v>
      </c>
      <c r="O485" s="391" t="s">
        <v>848</v>
      </c>
      <c r="P485" s="391" t="s">
        <v>848</v>
      </c>
      <c r="Q485" s="391" t="s">
        <v>848</v>
      </c>
      <c r="R485" s="38" t="s">
        <v>848</v>
      </c>
      <c r="S485" s="391" t="s">
        <v>848</v>
      </c>
      <c r="T485" s="391" t="s">
        <v>848</v>
      </c>
      <c r="U485" s="391" t="s">
        <v>848</v>
      </c>
      <c r="V485" s="391" t="s">
        <v>848</v>
      </c>
      <c r="W485" s="391" t="s">
        <v>848</v>
      </c>
      <c r="X485" s="391" t="s">
        <v>848</v>
      </c>
      <c r="Y485" s="392" t="s">
        <v>848</v>
      </c>
      <c r="Z485" s="391" t="s">
        <v>848</v>
      </c>
      <c r="AA485" s="391" t="s">
        <v>848</v>
      </c>
      <c r="AB485" s="391" t="s">
        <v>848</v>
      </c>
      <c r="AC485" s="391" t="s">
        <v>848</v>
      </c>
      <c r="AD485" s="391" t="s">
        <v>848</v>
      </c>
      <c r="AE485" s="391" t="s">
        <v>848</v>
      </c>
      <c r="AF485" s="38" t="s">
        <v>848</v>
      </c>
      <c r="AG485" s="391" t="s">
        <v>848</v>
      </c>
      <c r="AH485" s="391"/>
      <c r="AI485" s="391" t="s">
        <v>848</v>
      </c>
      <c r="AJ485" s="391" t="s">
        <v>848</v>
      </c>
      <c r="AK485" s="391" t="s">
        <v>848</v>
      </c>
      <c r="AL485" s="391" t="s">
        <v>848</v>
      </c>
      <c r="AM485" s="391" t="s">
        <v>848</v>
      </c>
      <c r="AN485" s="391" t="s">
        <v>848</v>
      </c>
      <c r="AO485" s="391"/>
      <c r="AP485" s="319"/>
      <c r="AQ485" s="319"/>
      <c r="AR485" s="319"/>
    </row>
    <row r="486" spans="1:44" ht="15.75" customHeight="1">
      <c r="A486" s="319" t="s">
        <v>848</v>
      </c>
      <c r="B486" s="319" t="s">
        <v>848</v>
      </c>
      <c r="C486" s="319" t="s">
        <v>848</v>
      </c>
      <c r="D486" s="38" t="s">
        <v>848</v>
      </c>
      <c r="E486" s="391" t="s">
        <v>848</v>
      </c>
      <c r="F486" s="391" t="s">
        <v>848</v>
      </c>
      <c r="G486" s="391" t="s">
        <v>848</v>
      </c>
      <c r="H486" s="391" t="s">
        <v>848</v>
      </c>
      <c r="I486" s="391" t="s">
        <v>848</v>
      </c>
      <c r="J486" s="391" t="s">
        <v>848</v>
      </c>
      <c r="K486" s="38" t="s">
        <v>848</v>
      </c>
      <c r="L486" s="391" t="s">
        <v>848</v>
      </c>
      <c r="M486" s="391" t="s">
        <v>848</v>
      </c>
      <c r="N486" s="391" t="s">
        <v>848</v>
      </c>
      <c r="O486" s="391" t="s">
        <v>848</v>
      </c>
      <c r="P486" s="391" t="s">
        <v>848</v>
      </c>
      <c r="Q486" s="391" t="s">
        <v>848</v>
      </c>
      <c r="R486" s="38" t="s">
        <v>848</v>
      </c>
      <c r="S486" s="391" t="s">
        <v>848</v>
      </c>
      <c r="T486" s="391" t="s">
        <v>848</v>
      </c>
      <c r="U486" s="391" t="s">
        <v>848</v>
      </c>
      <c r="V486" s="391" t="s">
        <v>848</v>
      </c>
      <c r="W486" s="391" t="s">
        <v>848</v>
      </c>
      <c r="X486" s="391" t="s">
        <v>848</v>
      </c>
      <c r="Y486" s="392" t="s">
        <v>848</v>
      </c>
      <c r="Z486" s="391" t="s">
        <v>848</v>
      </c>
      <c r="AA486" s="391" t="s">
        <v>848</v>
      </c>
      <c r="AB486" s="391" t="s">
        <v>848</v>
      </c>
      <c r="AC486" s="391" t="s">
        <v>848</v>
      </c>
      <c r="AD486" s="391" t="s">
        <v>848</v>
      </c>
      <c r="AE486" s="391" t="s">
        <v>848</v>
      </c>
      <c r="AF486" s="38" t="s">
        <v>848</v>
      </c>
      <c r="AG486" s="391" t="s">
        <v>848</v>
      </c>
      <c r="AH486" s="391"/>
      <c r="AI486" s="391" t="s">
        <v>848</v>
      </c>
      <c r="AJ486" s="391" t="s">
        <v>848</v>
      </c>
      <c r="AK486" s="391" t="s">
        <v>848</v>
      </c>
      <c r="AL486" s="391" t="s">
        <v>848</v>
      </c>
      <c r="AM486" s="391" t="s">
        <v>848</v>
      </c>
      <c r="AN486" s="391" t="s">
        <v>848</v>
      </c>
      <c r="AO486" s="391"/>
      <c r="AP486" s="319"/>
      <c r="AQ486" s="319"/>
      <c r="AR486" s="319"/>
    </row>
    <row r="487" spans="1:44" ht="15.75" customHeight="1">
      <c r="A487" s="319" t="s">
        <v>848</v>
      </c>
      <c r="B487" s="319" t="s">
        <v>848</v>
      </c>
      <c r="C487" s="319" t="s">
        <v>848</v>
      </c>
      <c r="D487" s="38" t="s">
        <v>848</v>
      </c>
      <c r="E487" s="391" t="s">
        <v>848</v>
      </c>
      <c r="F487" s="391" t="s">
        <v>848</v>
      </c>
      <c r="G487" s="391" t="s">
        <v>848</v>
      </c>
      <c r="H487" s="391" t="s">
        <v>848</v>
      </c>
      <c r="I487" s="391" t="s">
        <v>848</v>
      </c>
      <c r="J487" s="391" t="s">
        <v>848</v>
      </c>
      <c r="K487" s="38" t="s">
        <v>848</v>
      </c>
      <c r="L487" s="391" t="s">
        <v>848</v>
      </c>
      <c r="M487" s="391" t="s">
        <v>848</v>
      </c>
      <c r="N487" s="391" t="s">
        <v>848</v>
      </c>
      <c r="O487" s="391" t="s">
        <v>848</v>
      </c>
      <c r="P487" s="391" t="s">
        <v>848</v>
      </c>
      <c r="Q487" s="391" t="s">
        <v>848</v>
      </c>
      <c r="R487" s="38" t="s">
        <v>848</v>
      </c>
      <c r="S487" s="391" t="s">
        <v>848</v>
      </c>
      <c r="T487" s="391" t="s">
        <v>848</v>
      </c>
      <c r="U487" s="391" t="s">
        <v>848</v>
      </c>
      <c r="V487" s="391" t="s">
        <v>848</v>
      </c>
      <c r="W487" s="391" t="s">
        <v>848</v>
      </c>
      <c r="X487" s="391" t="s">
        <v>848</v>
      </c>
      <c r="Y487" s="392" t="s">
        <v>848</v>
      </c>
      <c r="Z487" s="391" t="s">
        <v>848</v>
      </c>
      <c r="AA487" s="391" t="s">
        <v>848</v>
      </c>
      <c r="AB487" s="391" t="s">
        <v>848</v>
      </c>
      <c r="AC487" s="391" t="s">
        <v>848</v>
      </c>
      <c r="AD487" s="391" t="s">
        <v>848</v>
      </c>
      <c r="AE487" s="391" t="s">
        <v>848</v>
      </c>
      <c r="AF487" s="38" t="s">
        <v>848</v>
      </c>
      <c r="AG487" s="391" t="s">
        <v>848</v>
      </c>
      <c r="AH487" s="391"/>
      <c r="AI487" s="391" t="s">
        <v>848</v>
      </c>
      <c r="AJ487" s="391" t="s">
        <v>848</v>
      </c>
      <c r="AK487" s="391" t="s">
        <v>848</v>
      </c>
      <c r="AL487" s="391" t="s">
        <v>848</v>
      </c>
      <c r="AM487" s="391" t="s">
        <v>848</v>
      </c>
      <c r="AN487" s="391" t="s">
        <v>848</v>
      </c>
      <c r="AO487" s="391"/>
      <c r="AP487" s="319"/>
      <c r="AQ487" s="319"/>
      <c r="AR487" s="319"/>
    </row>
    <row r="488" spans="1:44" ht="15.75" customHeight="1">
      <c r="A488" s="319" t="s">
        <v>848</v>
      </c>
      <c r="B488" s="319" t="s">
        <v>848</v>
      </c>
      <c r="C488" s="319" t="s">
        <v>848</v>
      </c>
      <c r="D488" s="38" t="s">
        <v>848</v>
      </c>
      <c r="E488" s="391" t="s">
        <v>848</v>
      </c>
      <c r="F488" s="391" t="s">
        <v>848</v>
      </c>
      <c r="G488" s="391" t="s">
        <v>848</v>
      </c>
      <c r="H488" s="391" t="s">
        <v>848</v>
      </c>
      <c r="I488" s="391" t="s">
        <v>848</v>
      </c>
      <c r="J488" s="391" t="s">
        <v>848</v>
      </c>
      <c r="K488" s="38" t="s">
        <v>848</v>
      </c>
      <c r="L488" s="391" t="s">
        <v>848</v>
      </c>
      <c r="M488" s="391" t="s">
        <v>848</v>
      </c>
      <c r="N488" s="391" t="s">
        <v>848</v>
      </c>
      <c r="O488" s="391" t="s">
        <v>848</v>
      </c>
      <c r="P488" s="391" t="s">
        <v>848</v>
      </c>
      <c r="Q488" s="391" t="s">
        <v>848</v>
      </c>
      <c r="R488" s="38" t="s">
        <v>848</v>
      </c>
      <c r="S488" s="391" t="s">
        <v>848</v>
      </c>
      <c r="T488" s="391" t="s">
        <v>848</v>
      </c>
      <c r="U488" s="391" t="s">
        <v>848</v>
      </c>
      <c r="V488" s="391" t="s">
        <v>848</v>
      </c>
      <c r="W488" s="391" t="s">
        <v>848</v>
      </c>
      <c r="X488" s="391" t="s">
        <v>848</v>
      </c>
      <c r="Y488" s="392" t="s">
        <v>848</v>
      </c>
      <c r="Z488" s="391" t="s">
        <v>848</v>
      </c>
      <c r="AA488" s="391" t="s">
        <v>848</v>
      </c>
      <c r="AB488" s="391" t="s">
        <v>848</v>
      </c>
      <c r="AC488" s="391" t="s">
        <v>848</v>
      </c>
      <c r="AD488" s="391" t="s">
        <v>848</v>
      </c>
      <c r="AE488" s="391" t="s">
        <v>848</v>
      </c>
      <c r="AF488" s="38" t="s">
        <v>848</v>
      </c>
      <c r="AG488" s="391" t="s">
        <v>848</v>
      </c>
      <c r="AH488" s="391"/>
      <c r="AI488" s="391" t="s">
        <v>848</v>
      </c>
      <c r="AJ488" s="391" t="s">
        <v>848</v>
      </c>
      <c r="AK488" s="391" t="s">
        <v>848</v>
      </c>
      <c r="AL488" s="391" t="s">
        <v>848</v>
      </c>
      <c r="AM488" s="391" t="s">
        <v>848</v>
      </c>
      <c r="AN488" s="391" t="s">
        <v>848</v>
      </c>
      <c r="AO488" s="391"/>
      <c r="AP488" s="319"/>
      <c r="AQ488" s="319"/>
      <c r="AR488" s="319"/>
    </row>
    <row r="489" spans="1:44" ht="15.75" customHeight="1">
      <c r="A489" s="319" t="s">
        <v>848</v>
      </c>
      <c r="B489" s="319" t="s">
        <v>848</v>
      </c>
      <c r="C489" s="319" t="s">
        <v>848</v>
      </c>
      <c r="D489" s="38" t="s">
        <v>848</v>
      </c>
      <c r="E489" s="391" t="s">
        <v>848</v>
      </c>
      <c r="F489" s="391" t="s">
        <v>848</v>
      </c>
      <c r="G489" s="391" t="s">
        <v>848</v>
      </c>
      <c r="H489" s="391" t="s">
        <v>848</v>
      </c>
      <c r="I489" s="391" t="s">
        <v>848</v>
      </c>
      <c r="J489" s="391" t="s">
        <v>848</v>
      </c>
      <c r="K489" s="38" t="s">
        <v>848</v>
      </c>
      <c r="L489" s="391" t="s">
        <v>848</v>
      </c>
      <c r="M489" s="391" t="s">
        <v>848</v>
      </c>
      <c r="N489" s="391" t="s">
        <v>848</v>
      </c>
      <c r="O489" s="391" t="s">
        <v>848</v>
      </c>
      <c r="P489" s="391" t="s">
        <v>848</v>
      </c>
      <c r="Q489" s="391" t="s">
        <v>848</v>
      </c>
      <c r="R489" s="38" t="s">
        <v>848</v>
      </c>
      <c r="S489" s="391" t="s">
        <v>848</v>
      </c>
      <c r="T489" s="391" t="s">
        <v>848</v>
      </c>
      <c r="U489" s="391" t="s">
        <v>848</v>
      </c>
      <c r="V489" s="391" t="s">
        <v>848</v>
      </c>
      <c r="W489" s="391" t="s">
        <v>848</v>
      </c>
      <c r="X489" s="391" t="s">
        <v>848</v>
      </c>
      <c r="Y489" s="392" t="s">
        <v>848</v>
      </c>
      <c r="Z489" s="391" t="s">
        <v>848</v>
      </c>
      <c r="AA489" s="391" t="s">
        <v>848</v>
      </c>
      <c r="AB489" s="391" t="s">
        <v>848</v>
      </c>
      <c r="AC489" s="391" t="s">
        <v>848</v>
      </c>
      <c r="AD489" s="391" t="s">
        <v>848</v>
      </c>
      <c r="AE489" s="391" t="s">
        <v>848</v>
      </c>
      <c r="AF489" s="38" t="s">
        <v>848</v>
      </c>
      <c r="AG489" s="391" t="s">
        <v>848</v>
      </c>
      <c r="AH489" s="391"/>
      <c r="AI489" s="391" t="s">
        <v>848</v>
      </c>
      <c r="AJ489" s="391" t="s">
        <v>848</v>
      </c>
      <c r="AK489" s="391" t="s">
        <v>848</v>
      </c>
      <c r="AL489" s="391" t="s">
        <v>848</v>
      </c>
      <c r="AM489" s="391" t="s">
        <v>848</v>
      </c>
      <c r="AN489" s="391" t="s">
        <v>848</v>
      </c>
      <c r="AO489" s="391"/>
      <c r="AP489" s="319"/>
      <c r="AQ489" s="319"/>
      <c r="AR489" s="319"/>
    </row>
    <row r="490" spans="1:44" ht="15.75" customHeight="1">
      <c r="A490" s="319" t="s">
        <v>848</v>
      </c>
      <c r="B490" s="319" t="s">
        <v>848</v>
      </c>
      <c r="C490" s="319" t="s">
        <v>848</v>
      </c>
      <c r="D490" s="38" t="s">
        <v>848</v>
      </c>
      <c r="E490" s="391" t="s">
        <v>848</v>
      </c>
      <c r="F490" s="391" t="s">
        <v>848</v>
      </c>
      <c r="G490" s="391" t="s">
        <v>848</v>
      </c>
      <c r="H490" s="391" t="s">
        <v>848</v>
      </c>
      <c r="I490" s="391" t="s">
        <v>848</v>
      </c>
      <c r="J490" s="391" t="s">
        <v>848</v>
      </c>
      <c r="K490" s="38" t="s">
        <v>848</v>
      </c>
      <c r="L490" s="391" t="s">
        <v>848</v>
      </c>
      <c r="M490" s="391" t="s">
        <v>848</v>
      </c>
      <c r="N490" s="391" t="s">
        <v>848</v>
      </c>
      <c r="O490" s="391" t="s">
        <v>848</v>
      </c>
      <c r="P490" s="391" t="s">
        <v>848</v>
      </c>
      <c r="Q490" s="391" t="s">
        <v>848</v>
      </c>
      <c r="R490" s="38" t="s">
        <v>848</v>
      </c>
      <c r="S490" s="391" t="s">
        <v>848</v>
      </c>
      <c r="T490" s="391" t="s">
        <v>848</v>
      </c>
      <c r="U490" s="391" t="s">
        <v>848</v>
      </c>
      <c r="V490" s="391" t="s">
        <v>848</v>
      </c>
      <c r="W490" s="391" t="s">
        <v>848</v>
      </c>
      <c r="X490" s="391" t="s">
        <v>848</v>
      </c>
      <c r="Y490" s="392" t="s">
        <v>848</v>
      </c>
      <c r="Z490" s="391" t="s">
        <v>848</v>
      </c>
      <c r="AA490" s="391" t="s">
        <v>848</v>
      </c>
      <c r="AB490" s="391" t="s">
        <v>848</v>
      </c>
      <c r="AC490" s="391" t="s">
        <v>848</v>
      </c>
      <c r="AD490" s="391" t="s">
        <v>848</v>
      </c>
      <c r="AE490" s="391" t="s">
        <v>848</v>
      </c>
      <c r="AF490" s="38" t="s">
        <v>848</v>
      </c>
      <c r="AG490" s="391" t="s">
        <v>848</v>
      </c>
      <c r="AH490" s="391"/>
      <c r="AI490" s="391" t="s">
        <v>848</v>
      </c>
      <c r="AJ490" s="391" t="s">
        <v>848</v>
      </c>
      <c r="AK490" s="391" t="s">
        <v>848</v>
      </c>
      <c r="AL490" s="391" t="s">
        <v>848</v>
      </c>
      <c r="AM490" s="391" t="s">
        <v>848</v>
      </c>
      <c r="AN490" s="391" t="s">
        <v>848</v>
      </c>
      <c r="AO490" s="391"/>
      <c r="AP490" s="319"/>
      <c r="AQ490" s="319"/>
      <c r="AR490" s="319"/>
    </row>
    <row r="491" spans="1:44" ht="15.75" customHeight="1">
      <c r="A491" s="319" t="s">
        <v>848</v>
      </c>
      <c r="B491" s="319" t="s">
        <v>848</v>
      </c>
      <c r="C491" s="319" t="s">
        <v>848</v>
      </c>
      <c r="D491" s="38" t="s">
        <v>848</v>
      </c>
      <c r="E491" s="391" t="s">
        <v>848</v>
      </c>
      <c r="F491" s="391" t="s">
        <v>848</v>
      </c>
      <c r="G491" s="391" t="s">
        <v>848</v>
      </c>
      <c r="H491" s="391" t="s">
        <v>848</v>
      </c>
      <c r="I491" s="391" t="s">
        <v>848</v>
      </c>
      <c r="J491" s="391" t="s">
        <v>848</v>
      </c>
      <c r="K491" s="38" t="s">
        <v>848</v>
      </c>
      <c r="L491" s="391" t="s">
        <v>848</v>
      </c>
      <c r="M491" s="391" t="s">
        <v>848</v>
      </c>
      <c r="N491" s="391" t="s">
        <v>848</v>
      </c>
      <c r="O491" s="391" t="s">
        <v>848</v>
      </c>
      <c r="P491" s="391" t="s">
        <v>848</v>
      </c>
      <c r="Q491" s="391" t="s">
        <v>848</v>
      </c>
      <c r="R491" s="38" t="s">
        <v>848</v>
      </c>
      <c r="S491" s="391" t="s">
        <v>848</v>
      </c>
      <c r="T491" s="391" t="s">
        <v>848</v>
      </c>
      <c r="U491" s="391" t="s">
        <v>848</v>
      </c>
      <c r="V491" s="391" t="s">
        <v>848</v>
      </c>
      <c r="W491" s="391" t="s">
        <v>848</v>
      </c>
      <c r="X491" s="391" t="s">
        <v>848</v>
      </c>
      <c r="Y491" s="392" t="s">
        <v>848</v>
      </c>
      <c r="Z491" s="391" t="s">
        <v>848</v>
      </c>
      <c r="AA491" s="391" t="s">
        <v>848</v>
      </c>
      <c r="AB491" s="391" t="s">
        <v>848</v>
      </c>
      <c r="AC491" s="391" t="s">
        <v>848</v>
      </c>
      <c r="AD491" s="391" t="s">
        <v>848</v>
      </c>
      <c r="AE491" s="391" t="s">
        <v>848</v>
      </c>
      <c r="AF491" s="38" t="s">
        <v>848</v>
      </c>
      <c r="AG491" s="391" t="s">
        <v>848</v>
      </c>
      <c r="AH491" s="391"/>
      <c r="AI491" s="391" t="s">
        <v>848</v>
      </c>
      <c r="AJ491" s="391" t="s">
        <v>848</v>
      </c>
      <c r="AK491" s="391" t="s">
        <v>848</v>
      </c>
      <c r="AL491" s="391" t="s">
        <v>848</v>
      </c>
      <c r="AM491" s="391" t="s">
        <v>848</v>
      </c>
      <c r="AN491" s="391" t="s">
        <v>848</v>
      </c>
      <c r="AO491" s="391"/>
      <c r="AP491" s="319"/>
      <c r="AQ491" s="319"/>
      <c r="AR491" s="319"/>
    </row>
    <row r="492" spans="1:44" ht="15.75" customHeight="1">
      <c r="A492" s="319" t="s">
        <v>848</v>
      </c>
      <c r="B492" s="319" t="s">
        <v>848</v>
      </c>
      <c r="C492" s="319" t="s">
        <v>848</v>
      </c>
      <c r="D492" s="38" t="s">
        <v>848</v>
      </c>
      <c r="E492" s="391" t="s">
        <v>848</v>
      </c>
      <c r="F492" s="391" t="s">
        <v>848</v>
      </c>
      <c r="G492" s="391" t="s">
        <v>848</v>
      </c>
      <c r="H492" s="391" t="s">
        <v>848</v>
      </c>
      <c r="I492" s="391" t="s">
        <v>848</v>
      </c>
      <c r="J492" s="391" t="s">
        <v>848</v>
      </c>
      <c r="K492" s="38" t="s">
        <v>848</v>
      </c>
      <c r="L492" s="391" t="s">
        <v>848</v>
      </c>
      <c r="M492" s="391" t="s">
        <v>848</v>
      </c>
      <c r="N492" s="391" t="s">
        <v>848</v>
      </c>
      <c r="O492" s="391" t="s">
        <v>848</v>
      </c>
      <c r="P492" s="391" t="s">
        <v>848</v>
      </c>
      <c r="Q492" s="391" t="s">
        <v>848</v>
      </c>
      <c r="R492" s="38" t="s">
        <v>848</v>
      </c>
      <c r="S492" s="391" t="s">
        <v>848</v>
      </c>
      <c r="T492" s="391" t="s">
        <v>848</v>
      </c>
      <c r="U492" s="391" t="s">
        <v>848</v>
      </c>
      <c r="V492" s="391" t="s">
        <v>848</v>
      </c>
      <c r="W492" s="391" t="s">
        <v>848</v>
      </c>
      <c r="X492" s="391" t="s">
        <v>848</v>
      </c>
      <c r="Y492" s="392" t="s">
        <v>848</v>
      </c>
      <c r="Z492" s="391" t="s">
        <v>848</v>
      </c>
      <c r="AA492" s="391" t="s">
        <v>848</v>
      </c>
      <c r="AB492" s="391" t="s">
        <v>848</v>
      </c>
      <c r="AC492" s="391" t="s">
        <v>848</v>
      </c>
      <c r="AD492" s="391" t="s">
        <v>848</v>
      </c>
      <c r="AE492" s="391" t="s">
        <v>848</v>
      </c>
      <c r="AF492" s="38" t="s">
        <v>848</v>
      </c>
      <c r="AG492" s="391" t="s">
        <v>848</v>
      </c>
      <c r="AH492" s="391"/>
      <c r="AI492" s="391" t="s">
        <v>848</v>
      </c>
      <c r="AJ492" s="391" t="s">
        <v>848</v>
      </c>
      <c r="AK492" s="391" t="s">
        <v>848</v>
      </c>
      <c r="AL492" s="391" t="s">
        <v>848</v>
      </c>
      <c r="AM492" s="391" t="s">
        <v>848</v>
      </c>
      <c r="AN492" s="391" t="s">
        <v>848</v>
      </c>
      <c r="AO492" s="391"/>
      <c r="AP492" s="319"/>
      <c r="AQ492" s="319"/>
      <c r="AR492" s="319"/>
    </row>
    <row r="493" spans="1:44" ht="15.75" customHeight="1">
      <c r="A493" s="319" t="s">
        <v>848</v>
      </c>
      <c r="B493" s="319" t="s">
        <v>848</v>
      </c>
      <c r="C493" s="319" t="s">
        <v>848</v>
      </c>
      <c r="D493" s="38" t="s">
        <v>848</v>
      </c>
      <c r="E493" s="391" t="s">
        <v>848</v>
      </c>
      <c r="F493" s="391" t="s">
        <v>848</v>
      </c>
      <c r="G493" s="391" t="s">
        <v>848</v>
      </c>
      <c r="H493" s="391" t="s">
        <v>848</v>
      </c>
      <c r="I493" s="391" t="s">
        <v>848</v>
      </c>
      <c r="J493" s="391" t="s">
        <v>848</v>
      </c>
      <c r="K493" s="38" t="s">
        <v>848</v>
      </c>
      <c r="L493" s="391" t="s">
        <v>848</v>
      </c>
      <c r="M493" s="391" t="s">
        <v>848</v>
      </c>
      <c r="N493" s="391" t="s">
        <v>848</v>
      </c>
      <c r="O493" s="391" t="s">
        <v>848</v>
      </c>
      <c r="P493" s="391" t="s">
        <v>848</v>
      </c>
      <c r="Q493" s="391" t="s">
        <v>848</v>
      </c>
      <c r="R493" s="38" t="s">
        <v>848</v>
      </c>
      <c r="S493" s="391" t="s">
        <v>848</v>
      </c>
      <c r="T493" s="391" t="s">
        <v>848</v>
      </c>
      <c r="U493" s="391" t="s">
        <v>848</v>
      </c>
      <c r="V493" s="391" t="s">
        <v>848</v>
      </c>
      <c r="W493" s="391" t="s">
        <v>848</v>
      </c>
      <c r="X493" s="391" t="s">
        <v>848</v>
      </c>
      <c r="Y493" s="392" t="s">
        <v>848</v>
      </c>
      <c r="Z493" s="391" t="s">
        <v>848</v>
      </c>
      <c r="AA493" s="391" t="s">
        <v>848</v>
      </c>
      <c r="AB493" s="391" t="s">
        <v>848</v>
      </c>
      <c r="AC493" s="391" t="s">
        <v>848</v>
      </c>
      <c r="AD493" s="391" t="s">
        <v>848</v>
      </c>
      <c r="AE493" s="391" t="s">
        <v>848</v>
      </c>
      <c r="AF493" s="38" t="s">
        <v>848</v>
      </c>
      <c r="AG493" s="391" t="s">
        <v>848</v>
      </c>
      <c r="AH493" s="391"/>
      <c r="AI493" s="391" t="s">
        <v>848</v>
      </c>
      <c r="AJ493" s="391" t="s">
        <v>848</v>
      </c>
      <c r="AK493" s="391" t="s">
        <v>848</v>
      </c>
      <c r="AL493" s="391" t="s">
        <v>848</v>
      </c>
      <c r="AM493" s="391" t="s">
        <v>848</v>
      </c>
      <c r="AN493" s="391" t="s">
        <v>848</v>
      </c>
      <c r="AO493" s="391"/>
      <c r="AP493" s="319"/>
      <c r="AQ493" s="319"/>
      <c r="AR493" s="319"/>
    </row>
    <row r="494" spans="1:44" ht="15.75" customHeight="1">
      <c r="A494" s="319" t="s">
        <v>848</v>
      </c>
      <c r="B494" s="319" t="s">
        <v>848</v>
      </c>
      <c r="C494" s="319" t="s">
        <v>848</v>
      </c>
      <c r="D494" s="38" t="s">
        <v>848</v>
      </c>
      <c r="E494" s="391" t="s">
        <v>848</v>
      </c>
      <c r="F494" s="391" t="s">
        <v>848</v>
      </c>
      <c r="G494" s="391" t="s">
        <v>848</v>
      </c>
      <c r="H494" s="391" t="s">
        <v>848</v>
      </c>
      <c r="I494" s="391" t="s">
        <v>848</v>
      </c>
      <c r="J494" s="391" t="s">
        <v>848</v>
      </c>
      <c r="K494" s="38" t="s">
        <v>848</v>
      </c>
      <c r="L494" s="391" t="s">
        <v>848</v>
      </c>
      <c r="M494" s="391" t="s">
        <v>848</v>
      </c>
      <c r="N494" s="391" t="s">
        <v>848</v>
      </c>
      <c r="O494" s="391" t="s">
        <v>848</v>
      </c>
      <c r="P494" s="391" t="s">
        <v>848</v>
      </c>
      <c r="Q494" s="391" t="s">
        <v>848</v>
      </c>
      <c r="R494" s="38" t="s">
        <v>848</v>
      </c>
      <c r="S494" s="391" t="s">
        <v>848</v>
      </c>
      <c r="T494" s="391" t="s">
        <v>848</v>
      </c>
      <c r="U494" s="391" t="s">
        <v>848</v>
      </c>
      <c r="V494" s="391" t="s">
        <v>848</v>
      </c>
      <c r="W494" s="391" t="s">
        <v>848</v>
      </c>
      <c r="X494" s="391" t="s">
        <v>848</v>
      </c>
      <c r="Y494" s="392" t="s">
        <v>848</v>
      </c>
      <c r="Z494" s="391" t="s">
        <v>848</v>
      </c>
      <c r="AA494" s="391" t="s">
        <v>848</v>
      </c>
      <c r="AB494" s="391" t="s">
        <v>848</v>
      </c>
      <c r="AC494" s="391" t="s">
        <v>848</v>
      </c>
      <c r="AD494" s="391" t="s">
        <v>848</v>
      </c>
      <c r="AE494" s="391" t="s">
        <v>848</v>
      </c>
      <c r="AF494" s="38" t="s">
        <v>848</v>
      </c>
      <c r="AG494" s="391" t="s">
        <v>848</v>
      </c>
      <c r="AH494" s="391"/>
      <c r="AI494" s="391" t="s">
        <v>848</v>
      </c>
      <c r="AJ494" s="391" t="s">
        <v>848</v>
      </c>
      <c r="AK494" s="391" t="s">
        <v>848</v>
      </c>
      <c r="AL494" s="391" t="s">
        <v>848</v>
      </c>
      <c r="AM494" s="391" t="s">
        <v>848</v>
      </c>
      <c r="AN494" s="391" t="s">
        <v>848</v>
      </c>
      <c r="AO494" s="391"/>
      <c r="AP494" s="319"/>
      <c r="AQ494" s="319"/>
      <c r="AR494" s="319"/>
    </row>
    <row r="495" spans="1:44" ht="15.75" customHeight="1">
      <c r="A495" s="319" t="s">
        <v>848</v>
      </c>
      <c r="B495" s="319" t="s">
        <v>848</v>
      </c>
      <c r="C495" s="319" t="s">
        <v>848</v>
      </c>
      <c r="D495" s="38" t="s">
        <v>848</v>
      </c>
      <c r="E495" s="391" t="s">
        <v>848</v>
      </c>
      <c r="F495" s="391" t="s">
        <v>848</v>
      </c>
      <c r="G495" s="391" t="s">
        <v>848</v>
      </c>
      <c r="H495" s="391" t="s">
        <v>848</v>
      </c>
      <c r="I495" s="391" t="s">
        <v>848</v>
      </c>
      <c r="J495" s="391" t="s">
        <v>848</v>
      </c>
      <c r="K495" s="38" t="s">
        <v>848</v>
      </c>
      <c r="L495" s="391" t="s">
        <v>848</v>
      </c>
      <c r="M495" s="391" t="s">
        <v>848</v>
      </c>
      <c r="N495" s="391" t="s">
        <v>848</v>
      </c>
      <c r="O495" s="391" t="s">
        <v>848</v>
      </c>
      <c r="P495" s="391" t="s">
        <v>848</v>
      </c>
      <c r="Q495" s="391" t="s">
        <v>848</v>
      </c>
      <c r="R495" s="38" t="s">
        <v>848</v>
      </c>
      <c r="S495" s="391" t="s">
        <v>848</v>
      </c>
      <c r="T495" s="391" t="s">
        <v>848</v>
      </c>
      <c r="U495" s="391" t="s">
        <v>848</v>
      </c>
      <c r="V495" s="391" t="s">
        <v>848</v>
      </c>
      <c r="W495" s="391" t="s">
        <v>848</v>
      </c>
      <c r="X495" s="391" t="s">
        <v>848</v>
      </c>
      <c r="Y495" s="392" t="s">
        <v>848</v>
      </c>
      <c r="Z495" s="391" t="s">
        <v>848</v>
      </c>
      <c r="AA495" s="391" t="s">
        <v>848</v>
      </c>
      <c r="AB495" s="391" t="s">
        <v>848</v>
      </c>
      <c r="AC495" s="391" t="s">
        <v>848</v>
      </c>
      <c r="AD495" s="391" t="s">
        <v>848</v>
      </c>
      <c r="AE495" s="391" t="s">
        <v>848</v>
      </c>
      <c r="AF495" s="38" t="s">
        <v>848</v>
      </c>
      <c r="AG495" s="391" t="s">
        <v>848</v>
      </c>
      <c r="AH495" s="391"/>
      <c r="AI495" s="391" t="s">
        <v>848</v>
      </c>
      <c r="AJ495" s="391" t="s">
        <v>848</v>
      </c>
      <c r="AK495" s="391" t="s">
        <v>848</v>
      </c>
      <c r="AL495" s="391" t="s">
        <v>848</v>
      </c>
      <c r="AM495" s="391" t="s">
        <v>848</v>
      </c>
      <c r="AN495" s="391" t="s">
        <v>848</v>
      </c>
      <c r="AO495" s="391"/>
      <c r="AP495" s="319"/>
      <c r="AQ495" s="319"/>
      <c r="AR495" s="319"/>
    </row>
    <row r="496" spans="1:44" ht="15.75" customHeight="1">
      <c r="A496" s="319" t="s">
        <v>848</v>
      </c>
      <c r="B496" s="319" t="s">
        <v>848</v>
      </c>
      <c r="C496" s="319" t="s">
        <v>848</v>
      </c>
      <c r="D496" s="38" t="s">
        <v>848</v>
      </c>
      <c r="E496" s="391" t="s">
        <v>848</v>
      </c>
      <c r="F496" s="391" t="s">
        <v>848</v>
      </c>
      <c r="G496" s="391" t="s">
        <v>848</v>
      </c>
      <c r="H496" s="391" t="s">
        <v>848</v>
      </c>
      <c r="I496" s="391" t="s">
        <v>848</v>
      </c>
      <c r="J496" s="391" t="s">
        <v>848</v>
      </c>
      <c r="K496" s="38" t="s">
        <v>848</v>
      </c>
      <c r="L496" s="391" t="s">
        <v>848</v>
      </c>
      <c r="M496" s="391" t="s">
        <v>848</v>
      </c>
      <c r="N496" s="391" t="s">
        <v>848</v>
      </c>
      <c r="O496" s="391" t="s">
        <v>848</v>
      </c>
      <c r="P496" s="391" t="s">
        <v>848</v>
      </c>
      <c r="Q496" s="391" t="s">
        <v>848</v>
      </c>
      <c r="R496" s="38" t="s">
        <v>848</v>
      </c>
      <c r="S496" s="391" t="s">
        <v>848</v>
      </c>
      <c r="T496" s="391" t="s">
        <v>848</v>
      </c>
      <c r="U496" s="391" t="s">
        <v>848</v>
      </c>
      <c r="V496" s="391" t="s">
        <v>848</v>
      </c>
      <c r="W496" s="391" t="s">
        <v>848</v>
      </c>
      <c r="X496" s="391" t="s">
        <v>848</v>
      </c>
      <c r="Y496" s="392" t="s">
        <v>848</v>
      </c>
      <c r="Z496" s="391" t="s">
        <v>848</v>
      </c>
      <c r="AA496" s="391" t="s">
        <v>848</v>
      </c>
      <c r="AB496" s="391" t="s">
        <v>848</v>
      </c>
      <c r="AC496" s="391" t="s">
        <v>848</v>
      </c>
      <c r="AD496" s="391" t="s">
        <v>848</v>
      </c>
      <c r="AE496" s="391" t="s">
        <v>848</v>
      </c>
      <c r="AF496" s="38" t="s">
        <v>848</v>
      </c>
      <c r="AG496" s="391" t="s">
        <v>848</v>
      </c>
      <c r="AH496" s="391"/>
      <c r="AI496" s="391" t="s">
        <v>848</v>
      </c>
      <c r="AJ496" s="391" t="s">
        <v>848</v>
      </c>
      <c r="AK496" s="391" t="s">
        <v>848</v>
      </c>
      <c r="AL496" s="391" t="s">
        <v>848</v>
      </c>
      <c r="AM496" s="391" t="s">
        <v>848</v>
      </c>
      <c r="AN496" s="391" t="s">
        <v>848</v>
      </c>
      <c r="AO496" s="391"/>
      <c r="AP496" s="319"/>
      <c r="AQ496" s="319"/>
      <c r="AR496" s="319"/>
    </row>
    <row r="497" spans="1:44" ht="15.75" customHeight="1">
      <c r="A497" s="319" t="s">
        <v>848</v>
      </c>
      <c r="B497" s="319" t="s">
        <v>848</v>
      </c>
      <c r="C497" s="319" t="s">
        <v>848</v>
      </c>
      <c r="D497" s="38" t="s">
        <v>848</v>
      </c>
      <c r="E497" s="391" t="s">
        <v>848</v>
      </c>
      <c r="F497" s="391" t="s">
        <v>848</v>
      </c>
      <c r="G497" s="391" t="s">
        <v>848</v>
      </c>
      <c r="H497" s="391" t="s">
        <v>848</v>
      </c>
      <c r="I497" s="391" t="s">
        <v>848</v>
      </c>
      <c r="J497" s="391" t="s">
        <v>848</v>
      </c>
      <c r="K497" s="38" t="s">
        <v>848</v>
      </c>
      <c r="L497" s="391" t="s">
        <v>848</v>
      </c>
      <c r="M497" s="391" t="s">
        <v>848</v>
      </c>
      <c r="N497" s="391" t="s">
        <v>848</v>
      </c>
      <c r="O497" s="391" t="s">
        <v>848</v>
      </c>
      <c r="P497" s="391" t="s">
        <v>848</v>
      </c>
      <c r="Q497" s="391" t="s">
        <v>848</v>
      </c>
      <c r="R497" s="38" t="s">
        <v>848</v>
      </c>
      <c r="S497" s="391" t="s">
        <v>848</v>
      </c>
      <c r="T497" s="391" t="s">
        <v>848</v>
      </c>
      <c r="U497" s="391" t="s">
        <v>848</v>
      </c>
      <c r="V497" s="391" t="s">
        <v>848</v>
      </c>
      <c r="W497" s="391" t="s">
        <v>848</v>
      </c>
      <c r="X497" s="391" t="s">
        <v>848</v>
      </c>
      <c r="Y497" s="392" t="s">
        <v>848</v>
      </c>
      <c r="Z497" s="391" t="s">
        <v>848</v>
      </c>
      <c r="AA497" s="391" t="s">
        <v>848</v>
      </c>
      <c r="AB497" s="391" t="s">
        <v>848</v>
      </c>
      <c r="AC497" s="391" t="s">
        <v>848</v>
      </c>
      <c r="AD497" s="391" t="s">
        <v>848</v>
      </c>
      <c r="AE497" s="391" t="s">
        <v>848</v>
      </c>
      <c r="AF497" s="38" t="s">
        <v>848</v>
      </c>
      <c r="AG497" s="391" t="s">
        <v>848</v>
      </c>
      <c r="AH497" s="391"/>
      <c r="AI497" s="391" t="s">
        <v>848</v>
      </c>
      <c r="AJ497" s="391" t="s">
        <v>848</v>
      </c>
      <c r="AK497" s="391" t="s">
        <v>848</v>
      </c>
      <c r="AL497" s="391" t="s">
        <v>848</v>
      </c>
      <c r="AM497" s="391" t="s">
        <v>848</v>
      </c>
      <c r="AN497" s="391" t="s">
        <v>848</v>
      </c>
      <c r="AO497" s="391"/>
      <c r="AP497" s="319"/>
      <c r="AQ497" s="319"/>
      <c r="AR497" s="319"/>
    </row>
    <row r="498" spans="1:44" ht="15.75" customHeight="1">
      <c r="A498" s="319" t="s">
        <v>848</v>
      </c>
      <c r="B498" s="319" t="s">
        <v>848</v>
      </c>
      <c r="C498" s="319" t="s">
        <v>848</v>
      </c>
      <c r="D498" s="38" t="s">
        <v>848</v>
      </c>
      <c r="E498" s="391" t="s">
        <v>848</v>
      </c>
      <c r="F498" s="391" t="s">
        <v>848</v>
      </c>
      <c r="G498" s="391" t="s">
        <v>848</v>
      </c>
      <c r="H498" s="391" t="s">
        <v>848</v>
      </c>
      <c r="I498" s="391" t="s">
        <v>848</v>
      </c>
      <c r="J498" s="391" t="s">
        <v>848</v>
      </c>
      <c r="K498" s="38" t="s">
        <v>848</v>
      </c>
      <c r="L498" s="391" t="s">
        <v>848</v>
      </c>
      <c r="M498" s="391" t="s">
        <v>848</v>
      </c>
      <c r="N498" s="391" t="s">
        <v>848</v>
      </c>
      <c r="O498" s="391" t="s">
        <v>848</v>
      </c>
      <c r="P498" s="391" t="s">
        <v>848</v>
      </c>
      <c r="Q498" s="391" t="s">
        <v>848</v>
      </c>
      <c r="R498" s="38" t="s">
        <v>848</v>
      </c>
      <c r="S498" s="391" t="s">
        <v>848</v>
      </c>
      <c r="T498" s="391" t="s">
        <v>848</v>
      </c>
      <c r="U498" s="391" t="s">
        <v>848</v>
      </c>
      <c r="V498" s="391" t="s">
        <v>848</v>
      </c>
      <c r="W498" s="391" t="s">
        <v>848</v>
      </c>
      <c r="X498" s="391" t="s">
        <v>848</v>
      </c>
      <c r="Y498" s="392" t="s">
        <v>848</v>
      </c>
      <c r="Z498" s="391" t="s">
        <v>848</v>
      </c>
      <c r="AA498" s="391" t="s">
        <v>848</v>
      </c>
      <c r="AB498" s="391" t="s">
        <v>848</v>
      </c>
      <c r="AC498" s="391" t="s">
        <v>848</v>
      </c>
      <c r="AD498" s="391" t="s">
        <v>848</v>
      </c>
      <c r="AE498" s="391" t="s">
        <v>848</v>
      </c>
      <c r="AF498" s="38" t="s">
        <v>848</v>
      </c>
      <c r="AG498" s="391" t="s">
        <v>848</v>
      </c>
      <c r="AH498" s="391"/>
      <c r="AI498" s="391" t="s">
        <v>848</v>
      </c>
      <c r="AJ498" s="391" t="s">
        <v>848</v>
      </c>
      <c r="AK498" s="391" t="s">
        <v>848</v>
      </c>
      <c r="AL498" s="391" t="s">
        <v>848</v>
      </c>
      <c r="AM498" s="391" t="s">
        <v>848</v>
      </c>
      <c r="AN498" s="391" t="s">
        <v>848</v>
      </c>
      <c r="AO498" s="391"/>
      <c r="AP498" s="319"/>
      <c r="AQ498" s="319"/>
      <c r="AR498" s="319"/>
    </row>
    <row r="499" spans="1:44" ht="15.75" customHeight="1">
      <c r="A499" s="319" t="s">
        <v>848</v>
      </c>
      <c r="B499" s="319" t="s">
        <v>848</v>
      </c>
      <c r="C499" s="319" t="s">
        <v>848</v>
      </c>
      <c r="D499" s="38" t="s">
        <v>848</v>
      </c>
      <c r="E499" s="391" t="s">
        <v>848</v>
      </c>
      <c r="F499" s="391" t="s">
        <v>848</v>
      </c>
      <c r="G499" s="391" t="s">
        <v>848</v>
      </c>
      <c r="H499" s="391" t="s">
        <v>848</v>
      </c>
      <c r="I499" s="391" t="s">
        <v>848</v>
      </c>
      <c r="J499" s="391" t="s">
        <v>848</v>
      </c>
      <c r="K499" s="38" t="s">
        <v>848</v>
      </c>
      <c r="L499" s="391" t="s">
        <v>848</v>
      </c>
      <c r="M499" s="391" t="s">
        <v>848</v>
      </c>
      <c r="N499" s="391" t="s">
        <v>848</v>
      </c>
      <c r="O499" s="391" t="s">
        <v>848</v>
      </c>
      <c r="P499" s="391" t="s">
        <v>848</v>
      </c>
      <c r="Q499" s="391" t="s">
        <v>848</v>
      </c>
      <c r="R499" s="38" t="s">
        <v>848</v>
      </c>
      <c r="S499" s="391" t="s">
        <v>848</v>
      </c>
      <c r="T499" s="391" t="s">
        <v>848</v>
      </c>
      <c r="U499" s="391" t="s">
        <v>848</v>
      </c>
      <c r="V499" s="391" t="s">
        <v>848</v>
      </c>
      <c r="W499" s="391" t="s">
        <v>848</v>
      </c>
      <c r="X499" s="391" t="s">
        <v>848</v>
      </c>
      <c r="Y499" s="392" t="s">
        <v>848</v>
      </c>
      <c r="Z499" s="391" t="s">
        <v>848</v>
      </c>
      <c r="AA499" s="391" t="s">
        <v>848</v>
      </c>
      <c r="AB499" s="391" t="s">
        <v>848</v>
      </c>
      <c r="AC499" s="391" t="s">
        <v>848</v>
      </c>
      <c r="AD499" s="391" t="s">
        <v>848</v>
      </c>
      <c r="AE499" s="391" t="s">
        <v>848</v>
      </c>
      <c r="AF499" s="38" t="s">
        <v>848</v>
      </c>
      <c r="AG499" s="391" t="s">
        <v>848</v>
      </c>
      <c r="AH499" s="391"/>
      <c r="AI499" s="391" t="s">
        <v>848</v>
      </c>
      <c r="AJ499" s="391" t="s">
        <v>848</v>
      </c>
      <c r="AK499" s="391" t="s">
        <v>848</v>
      </c>
      <c r="AL499" s="391" t="s">
        <v>848</v>
      </c>
      <c r="AM499" s="391" t="s">
        <v>848</v>
      </c>
      <c r="AN499" s="391" t="s">
        <v>848</v>
      </c>
      <c r="AO499" s="391"/>
      <c r="AP499" s="319"/>
      <c r="AQ499" s="319"/>
      <c r="AR499" s="319"/>
    </row>
    <row r="500" spans="1:44" ht="15.75" customHeight="1">
      <c r="A500" s="319" t="s">
        <v>848</v>
      </c>
      <c r="B500" s="319" t="s">
        <v>848</v>
      </c>
      <c r="C500" s="319" t="s">
        <v>848</v>
      </c>
      <c r="D500" s="38" t="s">
        <v>848</v>
      </c>
      <c r="E500" s="391" t="s">
        <v>848</v>
      </c>
      <c r="F500" s="391" t="s">
        <v>848</v>
      </c>
      <c r="G500" s="391" t="s">
        <v>848</v>
      </c>
      <c r="H500" s="391" t="s">
        <v>848</v>
      </c>
      <c r="I500" s="391" t="s">
        <v>848</v>
      </c>
      <c r="J500" s="391" t="s">
        <v>848</v>
      </c>
      <c r="K500" s="38" t="s">
        <v>848</v>
      </c>
      <c r="L500" s="391" t="s">
        <v>848</v>
      </c>
      <c r="M500" s="391" t="s">
        <v>848</v>
      </c>
      <c r="N500" s="391" t="s">
        <v>848</v>
      </c>
      <c r="O500" s="391" t="s">
        <v>848</v>
      </c>
      <c r="P500" s="391" t="s">
        <v>848</v>
      </c>
      <c r="Q500" s="391" t="s">
        <v>848</v>
      </c>
      <c r="R500" s="38" t="s">
        <v>848</v>
      </c>
      <c r="S500" s="391" t="s">
        <v>848</v>
      </c>
      <c r="T500" s="391" t="s">
        <v>848</v>
      </c>
      <c r="U500" s="391" t="s">
        <v>848</v>
      </c>
      <c r="V500" s="391" t="s">
        <v>848</v>
      </c>
      <c r="W500" s="391" t="s">
        <v>848</v>
      </c>
      <c r="X500" s="391" t="s">
        <v>848</v>
      </c>
      <c r="Y500" s="392" t="s">
        <v>848</v>
      </c>
      <c r="Z500" s="391" t="s">
        <v>848</v>
      </c>
      <c r="AA500" s="391" t="s">
        <v>848</v>
      </c>
      <c r="AB500" s="391" t="s">
        <v>848</v>
      </c>
      <c r="AC500" s="391" t="s">
        <v>848</v>
      </c>
      <c r="AD500" s="391" t="s">
        <v>848</v>
      </c>
      <c r="AE500" s="391" t="s">
        <v>848</v>
      </c>
      <c r="AF500" s="38" t="s">
        <v>848</v>
      </c>
      <c r="AG500" s="391" t="s">
        <v>848</v>
      </c>
      <c r="AH500" s="391"/>
      <c r="AI500" s="391" t="s">
        <v>848</v>
      </c>
      <c r="AJ500" s="391" t="s">
        <v>848</v>
      </c>
      <c r="AK500" s="391" t="s">
        <v>848</v>
      </c>
      <c r="AL500" s="391" t="s">
        <v>848</v>
      </c>
      <c r="AM500" s="391" t="s">
        <v>848</v>
      </c>
      <c r="AN500" s="391" t="s">
        <v>848</v>
      </c>
      <c r="AO500" s="391"/>
      <c r="AP500" s="319"/>
      <c r="AQ500" s="319"/>
      <c r="AR500" s="319"/>
    </row>
    <row r="501" spans="1:44" ht="15.75" customHeight="1">
      <c r="A501" s="319" t="s">
        <v>848</v>
      </c>
      <c r="B501" s="319" t="s">
        <v>848</v>
      </c>
      <c r="C501" s="319" t="s">
        <v>848</v>
      </c>
      <c r="D501" s="38" t="s">
        <v>848</v>
      </c>
      <c r="E501" s="391" t="s">
        <v>848</v>
      </c>
      <c r="F501" s="391" t="s">
        <v>848</v>
      </c>
      <c r="G501" s="391" t="s">
        <v>848</v>
      </c>
      <c r="H501" s="391" t="s">
        <v>848</v>
      </c>
      <c r="I501" s="391" t="s">
        <v>848</v>
      </c>
      <c r="J501" s="391" t="s">
        <v>848</v>
      </c>
      <c r="K501" s="38" t="s">
        <v>848</v>
      </c>
      <c r="L501" s="391" t="s">
        <v>848</v>
      </c>
      <c r="M501" s="391" t="s">
        <v>848</v>
      </c>
      <c r="N501" s="391" t="s">
        <v>848</v>
      </c>
      <c r="O501" s="391" t="s">
        <v>848</v>
      </c>
      <c r="P501" s="391" t="s">
        <v>848</v>
      </c>
      <c r="Q501" s="391" t="s">
        <v>848</v>
      </c>
      <c r="R501" s="38" t="s">
        <v>848</v>
      </c>
      <c r="S501" s="391" t="s">
        <v>848</v>
      </c>
      <c r="T501" s="391" t="s">
        <v>848</v>
      </c>
      <c r="U501" s="391" t="s">
        <v>848</v>
      </c>
      <c r="V501" s="391" t="s">
        <v>848</v>
      </c>
      <c r="W501" s="391" t="s">
        <v>848</v>
      </c>
      <c r="X501" s="391" t="s">
        <v>848</v>
      </c>
      <c r="Y501" s="392" t="s">
        <v>848</v>
      </c>
      <c r="Z501" s="391" t="s">
        <v>848</v>
      </c>
      <c r="AA501" s="391" t="s">
        <v>848</v>
      </c>
      <c r="AB501" s="391" t="s">
        <v>848</v>
      </c>
      <c r="AC501" s="391" t="s">
        <v>848</v>
      </c>
      <c r="AD501" s="391" t="s">
        <v>848</v>
      </c>
      <c r="AE501" s="391" t="s">
        <v>848</v>
      </c>
      <c r="AF501" s="38" t="s">
        <v>848</v>
      </c>
      <c r="AG501" s="391" t="s">
        <v>848</v>
      </c>
      <c r="AH501" s="391"/>
      <c r="AI501" s="391" t="s">
        <v>848</v>
      </c>
      <c r="AJ501" s="391" t="s">
        <v>848</v>
      </c>
      <c r="AK501" s="391" t="s">
        <v>848</v>
      </c>
      <c r="AL501" s="391" t="s">
        <v>848</v>
      </c>
      <c r="AM501" s="391" t="s">
        <v>848</v>
      </c>
      <c r="AN501" s="391" t="s">
        <v>848</v>
      </c>
      <c r="AO501" s="391"/>
      <c r="AP501" s="319"/>
      <c r="AQ501" s="319"/>
      <c r="AR501" s="319"/>
    </row>
    <row r="502" spans="1:44" ht="15.75" customHeight="1">
      <c r="A502" s="319" t="s">
        <v>848</v>
      </c>
      <c r="B502" s="319" t="s">
        <v>848</v>
      </c>
      <c r="C502" s="319" t="s">
        <v>848</v>
      </c>
      <c r="D502" s="38" t="s">
        <v>848</v>
      </c>
      <c r="E502" s="391" t="s">
        <v>848</v>
      </c>
      <c r="F502" s="391" t="s">
        <v>848</v>
      </c>
      <c r="G502" s="391" t="s">
        <v>848</v>
      </c>
      <c r="H502" s="391" t="s">
        <v>848</v>
      </c>
      <c r="I502" s="391" t="s">
        <v>848</v>
      </c>
      <c r="J502" s="391" t="s">
        <v>848</v>
      </c>
      <c r="K502" s="38" t="s">
        <v>848</v>
      </c>
      <c r="L502" s="391" t="s">
        <v>848</v>
      </c>
      <c r="M502" s="391" t="s">
        <v>848</v>
      </c>
      <c r="N502" s="391" t="s">
        <v>848</v>
      </c>
      <c r="O502" s="391" t="s">
        <v>848</v>
      </c>
      <c r="P502" s="391" t="s">
        <v>848</v>
      </c>
      <c r="Q502" s="391" t="s">
        <v>848</v>
      </c>
      <c r="R502" s="38" t="s">
        <v>848</v>
      </c>
      <c r="S502" s="391" t="s">
        <v>848</v>
      </c>
      <c r="T502" s="391" t="s">
        <v>848</v>
      </c>
      <c r="U502" s="391" t="s">
        <v>848</v>
      </c>
      <c r="V502" s="391" t="s">
        <v>848</v>
      </c>
      <c r="W502" s="391" t="s">
        <v>848</v>
      </c>
      <c r="X502" s="391" t="s">
        <v>848</v>
      </c>
      <c r="Y502" s="392" t="s">
        <v>848</v>
      </c>
      <c r="Z502" s="391" t="s">
        <v>848</v>
      </c>
      <c r="AA502" s="391" t="s">
        <v>848</v>
      </c>
      <c r="AB502" s="391" t="s">
        <v>848</v>
      </c>
      <c r="AC502" s="391" t="s">
        <v>848</v>
      </c>
      <c r="AD502" s="391" t="s">
        <v>848</v>
      </c>
      <c r="AE502" s="391" t="s">
        <v>848</v>
      </c>
      <c r="AF502" s="38" t="s">
        <v>848</v>
      </c>
      <c r="AG502" s="391" t="s">
        <v>848</v>
      </c>
      <c r="AH502" s="391"/>
      <c r="AI502" s="391" t="s">
        <v>848</v>
      </c>
      <c r="AJ502" s="391" t="s">
        <v>848</v>
      </c>
      <c r="AK502" s="391" t="s">
        <v>848</v>
      </c>
      <c r="AL502" s="391" t="s">
        <v>848</v>
      </c>
      <c r="AM502" s="391" t="s">
        <v>848</v>
      </c>
      <c r="AN502" s="391" t="s">
        <v>848</v>
      </c>
      <c r="AO502" s="391"/>
      <c r="AP502" s="319"/>
      <c r="AQ502" s="319"/>
      <c r="AR502" s="319"/>
    </row>
    <row r="503" spans="1:44" ht="15.75" customHeight="1">
      <c r="A503" s="319" t="s">
        <v>848</v>
      </c>
      <c r="B503" s="319" t="s">
        <v>848</v>
      </c>
      <c r="C503" s="319" t="s">
        <v>848</v>
      </c>
      <c r="D503" s="38" t="s">
        <v>848</v>
      </c>
      <c r="E503" s="391" t="s">
        <v>848</v>
      </c>
      <c r="F503" s="391" t="s">
        <v>848</v>
      </c>
      <c r="G503" s="391" t="s">
        <v>848</v>
      </c>
      <c r="H503" s="391" t="s">
        <v>848</v>
      </c>
      <c r="I503" s="391" t="s">
        <v>848</v>
      </c>
      <c r="J503" s="391" t="s">
        <v>848</v>
      </c>
      <c r="K503" s="38" t="s">
        <v>848</v>
      </c>
      <c r="L503" s="391" t="s">
        <v>848</v>
      </c>
      <c r="M503" s="391" t="s">
        <v>848</v>
      </c>
      <c r="N503" s="391" t="s">
        <v>848</v>
      </c>
      <c r="O503" s="391" t="s">
        <v>848</v>
      </c>
      <c r="P503" s="391" t="s">
        <v>848</v>
      </c>
      <c r="Q503" s="391" t="s">
        <v>848</v>
      </c>
      <c r="R503" s="38" t="s">
        <v>848</v>
      </c>
      <c r="S503" s="391" t="s">
        <v>848</v>
      </c>
      <c r="T503" s="391" t="s">
        <v>848</v>
      </c>
      <c r="U503" s="391" t="s">
        <v>848</v>
      </c>
      <c r="V503" s="391" t="s">
        <v>848</v>
      </c>
      <c r="W503" s="391" t="s">
        <v>848</v>
      </c>
      <c r="X503" s="391" t="s">
        <v>848</v>
      </c>
      <c r="Y503" s="392" t="s">
        <v>848</v>
      </c>
      <c r="Z503" s="391" t="s">
        <v>848</v>
      </c>
      <c r="AA503" s="391" t="s">
        <v>848</v>
      </c>
      <c r="AB503" s="391" t="s">
        <v>848</v>
      </c>
      <c r="AC503" s="391" t="s">
        <v>848</v>
      </c>
      <c r="AD503" s="391" t="s">
        <v>848</v>
      </c>
      <c r="AE503" s="391" t="s">
        <v>848</v>
      </c>
      <c r="AF503" s="38" t="s">
        <v>848</v>
      </c>
      <c r="AG503" s="391" t="s">
        <v>848</v>
      </c>
      <c r="AH503" s="391"/>
      <c r="AI503" s="391" t="s">
        <v>848</v>
      </c>
      <c r="AJ503" s="391" t="s">
        <v>848</v>
      </c>
      <c r="AK503" s="391" t="s">
        <v>848</v>
      </c>
      <c r="AL503" s="391" t="s">
        <v>848</v>
      </c>
      <c r="AM503" s="391" t="s">
        <v>848</v>
      </c>
      <c r="AN503" s="391" t="s">
        <v>848</v>
      </c>
      <c r="AO503" s="391"/>
      <c r="AP503" s="319"/>
      <c r="AQ503" s="319"/>
      <c r="AR503" s="319"/>
    </row>
    <row r="504" spans="1:44" ht="15.75" customHeight="1">
      <c r="A504" s="319" t="s">
        <v>848</v>
      </c>
      <c r="B504" s="319" t="s">
        <v>848</v>
      </c>
      <c r="C504" s="319" t="s">
        <v>848</v>
      </c>
      <c r="D504" s="38" t="s">
        <v>848</v>
      </c>
      <c r="E504" s="391" t="s">
        <v>848</v>
      </c>
      <c r="F504" s="391" t="s">
        <v>848</v>
      </c>
      <c r="G504" s="391" t="s">
        <v>848</v>
      </c>
      <c r="H504" s="391" t="s">
        <v>848</v>
      </c>
      <c r="I504" s="391" t="s">
        <v>848</v>
      </c>
      <c r="J504" s="391" t="s">
        <v>848</v>
      </c>
      <c r="K504" s="38" t="s">
        <v>848</v>
      </c>
      <c r="L504" s="391" t="s">
        <v>848</v>
      </c>
      <c r="M504" s="391" t="s">
        <v>848</v>
      </c>
      <c r="N504" s="391" t="s">
        <v>848</v>
      </c>
      <c r="O504" s="391" t="s">
        <v>848</v>
      </c>
      <c r="P504" s="391" t="s">
        <v>848</v>
      </c>
      <c r="Q504" s="391" t="s">
        <v>848</v>
      </c>
      <c r="R504" s="38" t="s">
        <v>848</v>
      </c>
      <c r="S504" s="391" t="s">
        <v>848</v>
      </c>
      <c r="T504" s="391" t="s">
        <v>848</v>
      </c>
      <c r="U504" s="391" t="s">
        <v>848</v>
      </c>
      <c r="V504" s="391" t="s">
        <v>848</v>
      </c>
      <c r="W504" s="391" t="s">
        <v>848</v>
      </c>
      <c r="X504" s="391" t="s">
        <v>848</v>
      </c>
      <c r="Y504" s="392" t="s">
        <v>848</v>
      </c>
      <c r="Z504" s="391" t="s">
        <v>848</v>
      </c>
      <c r="AA504" s="391" t="s">
        <v>848</v>
      </c>
      <c r="AB504" s="391" t="s">
        <v>848</v>
      </c>
      <c r="AC504" s="391" t="s">
        <v>848</v>
      </c>
      <c r="AD504" s="391" t="s">
        <v>848</v>
      </c>
      <c r="AE504" s="391" t="s">
        <v>848</v>
      </c>
      <c r="AF504" s="38" t="s">
        <v>848</v>
      </c>
      <c r="AG504" s="391" t="s">
        <v>848</v>
      </c>
      <c r="AH504" s="391"/>
      <c r="AI504" s="391" t="s">
        <v>848</v>
      </c>
      <c r="AJ504" s="391" t="s">
        <v>848</v>
      </c>
      <c r="AK504" s="391" t="s">
        <v>848</v>
      </c>
      <c r="AL504" s="391" t="s">
        <v>848</v>
      </c>
      <c r="AM504" s="391" t="s">
        <v>848</v>
      </c>
      <c r="AN504" s="391" t="s">
        <v>848</v>
      </c>
      <c r="AO504" s="391"/>
      <c r="AP504" s="319"/>
      <c r="AQ504" s="319"/>
      <c r="AR504" s="319"/>
    </row>
    <row r="505" spans="1:44" ht="15.75" customHeight="1">
      <c r="A505" s="319" t="s">
        <v>848</v>
      </c>
      <c r="B505" s="319" t="s">
        <v>848</v>
      </c>
      <c r="C505" s="319" t="s">
        <v>848</v>
      </c>
      <c r="D505" s="38" t="s">
        <v>848</v>
      </c>
      <c r="E505" s="391" t="s">
        <v>848</v>
      </c>
      <c r="F505" s="391" t="s">
        <v>848</v>
      </c>
      <c r="G505" s="391" t="s">
        <v>848</v>
      </c>
      <c r="H505" s="391" t="s">
        <v>848</v>
      </c>
      <c r="I505" s="391" t="s">
        <v>848</v>
      </c>
      <c r="J505" s="391" t="s">
        <v>848</v>
      </c>
      <c r="K505" s="38" t="s">
        <v>848</v>
      </c>
      <c r="L505" s="391" t="s">
        <v>848</v>
      </c>
      <c r="M505" s="391" t="s">
        <v>848</v>
      </c>
      <c r="N505" s="391" t="s">
        <v>848</v>
      </c>
      <c r="O505" s="391" t="s">
        <v>848</v>
      </c>
      <c r="P505" s="391" t="s">
        <v>848</v>
      </c>
      <c r="Q505" s="391" t="s">
        <v>848</v>
      </c>
      <c r="R505" s="38" t="s">
        <v>848</v>
      </c>
      <c r="S505" s="391" t="s">
        <v>848</v>
      </c>
      <c r="T505" s="391" t="s">
        <v>848</v>
      </c>
      <c r="U505" s="391" t="s">
        <v>848</v>
      </c>
      <c r="V505" s="391" t="s">
        <v>848</v>
      </c>
      <c r="W505" s="391" t="s">
        <v>848</v>
      </c>
      <c r="X505" s="391" t="s">
        <v>848</v>
      </c>
      <c r="Y505" s="392" t="s">
        <v>848</v>
      </c>
      <c r="Z505" s="391" t="s">
        <v>848</v>
      </c>
      <c r="AA505" s="391" t="s">
        <v>848</v>
      </c>
      <c r="AB505" s="391" t="s">
        <v>848</v>
      </c>
      <c r="AC505" s="391" t="s">
        <v>848</v>
      </c>
      <c r="AD505" s="391" t="s">
        <v>848</v>
      </c>
      <c r="AE505" s="391" t="s">
        <v>848</v>
      </c>
      <c r="AF505" s="38" t="s">
        <v>848</v>
      </c>
      <c r="AG505" s="391" t="s">
        <v>848</v>
      </c>
      <c r="AH505" s="391"/>
      <c r="AI505" s="391" t="s">
        <v>848</v>
      </c>
      <c r="AJ505" s="391" t="s">
        <v>848</v>
      </c>
      <c r="AK505" s="391" t="s">
        <v>848</v>
      </c>
      <c r="AL505" s="391" t="s">
        <v>848</v>
      </c>
      <c r="AM505" s="391" t="s">
        <v>848</v>
      </c>
      <c r="AN505" s="391" t="s">
        <v>848</v>
      </c>
      <c r="AO505" s="391"/>
      <c r="AP505" s="319"/>
      <c r="AQ505" s="319"/>
      <c r="AR505" s="319"/>
    </row>
    <row r="506" spans="1:44" ht="15.75" customHeight="1">
      <c r="A506" s="319" t="s">
        <v>848</v>
      </c>
      <c r="B506" s="319" t="s">
        <v>848</v>
      </c>
      <c r="C506" s="319" t="s">
        <v>848</v>
      </c>
      <c r="D506" s="38" t="s">
        <v>848</v>
      </c>
      <c r="E506" s="391" t="s">
        <v>848</v>
      </c>
      <c r="F506" s="391" t="s">
        <v>848</v>
      </c>
      <c r="G506" s="391" t="s">
        <v>848</v>
      </c>
      <c r="H506" s="391" t="s">
        <v>848</v>
      </c>
      <c r="I506" s="391" t="s">
        <v>848</v>
      </c>
      <c r="J506" s="391" t="s">
        <v>848</v>
      </c>
      <c r="K506" s="38" t="s">
        <v>848</v>
      </c>
      <c r="L506" s="391" t="s">
        <v>848</v>
      </c>
      <c r="M506" s="391" t="s">
        <v>848</v>
      </c>
      <c r="N506" s="391" t="s">
        <v>848</v>
      </c>
      <c r="O506" s="391" t="s">
        <v>848</v>
      </c>
      <c r="P506" s="391" t="s">
        <v>848</v>
      </c>
      <c r="Q506" s="391" t="s">
        <v>848</v>
      </c>
      <c r="R506" s="38" t="s">
        <v>848</v>
      </c>
      <c r="S506" s="391" t="s">
        <v>848</v>
      </c>
      <c r="T506" s="391" t="s">
        <v>848</v>
      </c>
      <c r="U506" s="391" t="s">
        <v>848</v>
      </c>
      <c r="V506" s="391" t="s">
        <v>848</v>
      </c>
      <c r="W506" s="391" t="s">
        <v>848</v>
      </c>
      <c r="X506" s="391" t="s">
        <v>848</v>
      </c>
      <c r="Y506" s="392" t="s">
        <v>848</v>
      </c>
      <c r="Z506" s="391" t="s">
        <v>848</v>
      </c>
      <c r="AA506" s="391" t="s">
        <v>848</v>
      </c>
      <c r="AB506" s="391" t="s">
        <v>848</v>
      </c>
      <c r="AC506" s="391" t="s">
        <v>848</v>
      </c>
      <c r="AD506" s="391" t="s">
        <v>848</v>
      </c>
      <c r="AE506" s="391" t="s">
        <v>848</v>
      </c>
      <c r="AF506" s="38" t="s">
        <v>848</v>
      </c>
      <c r="AG506" s="391" t="s">
        <v>848</v>
      </c>
      <c r="AH506" s="391"/>
      <c r="AI506" s="391" t="s">
        <v>848</v>
      </c>
      <c r="AJ506" s="391" t="s">
        <v>848</v>
      </c>
      <c r="AK506" s="391" t="s">
        <v>848</v>
      </c>
      <c r="AL506" s="391" t="s">
        <v>848</v>
      </c>
      <c r="AM506" s="391" t="s">
        <v>848</v>
      </c>
      <c r="AN506" s="391" t="s">
        <v>848</v>
      </c>
      <c r="AO506" s="391"/>
      <c r="AP506" s="319"/>
      <c r="AQ506" s="319"/>
      <c r="AR506" s="319"/>
    </row>
    <row r="507" spans="1:44" ht="15.75" customHeight="1">
      <c r="A507" s="319" t="s">
        <v>848</v>
      </c>
      <c r="B507" s="319" t="s">
        <v>848</v>
      </c>
      <c r="C507" s="319" t="s">
        <v>848</v>
      </c>
      <c r="D507" s="38" t="s">
        <v>848</v>
      </c>
      <c r="E507" s="391" t="s">
        <v>848</v>
      </c>
      <c r="F507" s="391" t="s">
        <v>848</v>
      </c>
      <c r="G507" s="391" t="s">
        <v>848</v>
      </c>
      <c r="H507" s="391" t="s">
        <v>848</v>
      </c>
      <c r="I507" s="391" t="s">
        <v>848</v>
      </c>
      <c r="J507" s="391" t="s">
        <v>848</v>
      </c>
      <c r="K507" s="38" t="s">
        <v>848</v>
      </c>
      <c r="L507" s="391" t="s">
        <v>848</v>
      </c>
      <c r="M507" s="391" t="s">
        <v>848</v>
      </c>
      <c r="N507" s="391" t="s">
        <v>848</v>
      </c>
      <c r="O507" s="391" t="s">
        <v>848</v>
      </c>
      <c r="P507" s="391" t="s">
        <v>848</v>
      </c>
      <c r="Q507" s="391" t="s">
        <v>848</v>
      </c>
      <c r="R507" s="38" t="s">
        <v>848</v>
      </c>
      <c r="S507" s="391" t="s">
        <v>848</v>
      </c>
      <c r="T507" s="391" t="s">
        <v>848</v>
      </c>
      <c r="U507" s="391" t="s">
        <v>848</v>
      </c>
      <c r="V507" s="391" t="s">
        <v>848</v>
      </c>
      <c r="W507" s="391" t="s">
        <v>848</v>
      </c>
      <c r="X507" s="391" t="s">
        <v>848</v>
      </c>
      <c r="Y507" s="392" t="s">
        <v>848</v>
      </c>
      <c r="Z507" s="391" t="s">
        <v>848</v>
      </c>
      <c r="AA507" s="391" t="s">
        <v>848</v>
      </c>
      <c r="AB507" s="391" t="s">
        <v>848</v>
      </c>
      <c r="AC507" s="391" t="s">
        <v>848</v>
      </c>
      <c r="AD507" s="391" t="s">
        <v>848</v>
      </c>
      <c r="AE507" s="391" t="s">
        <v>848</v>
      </c>
      <c r="AF507" s="38" t="s">
        <v>848</v>
      </c>
      <c r="AG507" s="391" t="s">
        <v>848</v>
      </c>
      <c r="AH507" s="391"/>
      <c r="AI507" s="391" t="s">
        <v>848</v>
      </c>
      <c r="AJ507" s="391" t="s">
        <v>848</v>
      </c>
      <c r="AK507" s="391" t="s">
        <v>848</v>
      </c>
      <c r="AL507" s="391" t="s">
        <v>848</v>
      </c>
      <c r="AM507" s="391" t="s">
        <v>848</v>
      </c>
      <c r="AN507" s="391" t="s">
        <v>848</v>
      </c>
      <c r="AO507" s="391"/>
      <c r="AP507" s="319"/>
      <c r="AQ507" s="319"/>
      <c r="AR507" s="319"/>
    </row>
    <row r="508" spans="1:44" ht="15.75" customHeight="1">
      <c r="A508" s="319" t="s">
        <v>848</v>
      </c>
      <c r="B508" s="319" t="s">
        <v>848</v>
      </c>
      <c r="C508" s="319" t="s">
        <v>848</v>
      </c>
      <c r="D508" s="38" t="s">
        <v>848</v>
      </c>
      <c r="E508" s="391" t="s">
        <v>848</v>
      </c>
      <c r="F508" s="391" t="s">
        <v>848</v>
      </c>
      <c r="G508" s="391" t="s">
        <v>848</v>
      </c>
      <c r="H508" s="391" t="s">
        <v>848</v>
      </c>
      <c r="I508" s="391" t="s">
        <v>848</v>
      </c>
      <c r="J508" s="391" t="s">
        <v>848</v>
      </c>
      <c r="K508" s="38" t="s">
        <v>848</v>
      </c>
      <c r="L508" s="391" t="s">
        <v>848</v>
      </c>
      <c r="M508" s="391" t="s">
        <v>848</v>
      </c>
      <c r="N508" s="391" t="s">
        <v>848</v>
      </c>
      <c r="O508" s="391" t="s">
        <v>848</v>
      </c>
      <c r="P508" s="391" t="s">
        <v>848</v>
      </c>
      <c r="Q508" s="391" t="s">
        <v>848</v>
      </c>
      <c r="R508" s="38" t="s">
        <v>848</v>
      </c>
      <c r="S508" s="391" t="s">
        <v>848</v>
      </c>
      <c r="T508" s="391" t="s">
        <v>848</v>
      </c>
      <c r="U508" s="391" t="s">
        <v>848</v>
      </c>
      <c r="V508" s="391" t="s">
        <v>848</v>
      </c>
      <c r="W508" s="391" t="s">
        <v>848</v>
      </c>
      <c r="X508" s="391" t="s">
        <v>848</v>
      </c>
      <c r="Y508" s="392" t="s">
        <v>848</v>
      </c>
      <c r="Z508" s="391" t="s">
        <v>848</v>
      </c>
      <c r="AA508" s="391" t="s">
        <v>848</v>
      </c>
      <c r="AB508" s="391" t="s">
        <v>848</v>
      </c>
      <c r="AC508" s="391" t="s">
        <v>848</v>
      </c>
      <c r="AD508" s="391" t="s">
        <v>848</v>
      </c>
      <c r="AE508" s="391" t="s">
        <v>848</v>
      </c>
      <c r="AF508" s="38" t="s">
        <v>848</v>
      </c>
      <c r="AG508" s="391" t="s">
        <v>848</v>
      </c>
      <c r="AH508" s="391"/>
      <c r="AI508" s="391" t="s">
        <v>848</v>
      </c>
      <c r="AJ508" s="391" t="s">
        <v>848</v>
      </c>
      <c r="AK508" s="391" t="s">
        <v>848</v>
      </c>
      <c r="AL508" s="391" t="s">
        <v>848</v>
      </c>
      <c r="AM508" s="391" t="s">
        <v>848</v>
      </c>
      <c r="AN508" s="391" t="s">
        <v>848</v>
      </c>
      <c r="AO508" s="391"/>
      <c r="AP508" s="319"/>
      <c r="AQ508" s="319"/>
      <c r="AR508" s="319"/>
    </row>
    <row r="509" spans="1:44" ht="15.75" customHeight="1">
      <c r="A509" s="319" t="s">
        <v>848</v>
      </c>
      <c r="B509" s="319" t="s">
        <v>848</v>
      </c>
      <c r="C509" s="319" t="s">
        <v>848</v>
      </c>
      <c r="D509" s="38" t="s">
        <v>848</v>
      </c>
      <c r="E509" s="391" t="s">
        <v>848</v>
      </c>
      <c r="F509" s="391" t="s">
        <v>848</v>
      </c>
      <c r="G509" s="391" t="s">
        <v>848</v>
      </c>
      <c r="H509" s="391" t="s">
        <v>848</v>
      </c>
      <c r="I509" s="391" t="s">
        <v>848</v>
      </c>
      <c r="J509" s="391" t="s">
        <v>848</v>
      </c>
      <c r="K509" s="38" t="s">
        <v>848</v>
      </c>
      <c r="L509" s="391" t="s">
        <v>848</v>
      </c>
      <c r="M509" s="391" t="s">
        <v>848</v>
      </c>
      <c r="N509" s="391" t="s">
        <v>848</v>
      </c>
      <c r="O509" s="391" t="s">
        <v>848</v>
      </c>
      <c r="P509" s="391" t="s">
        <v>848</v>
      </c>
      <c r="Q509" s="391" t="s">
        <v>848</v>
      </c>
      <c r="R509" s="38" t="s">
        <v>848</v>
      </c>
      <c r="S509" s="391" t="s">
        <v>848</v>
      </c>
      <c r="T509" s="391" t="s">
        <v>848</v>
      </c>
      <c r="U509" s="391" t="s">
        <v>848</v>
      </c>
      <c r="V509" s="391" t="s">
        <v>848</v>
      </c>
      <c r="W509" s="391" t="s">
        <v>848</v>
      </c>
      <c r="X509" s="391" t="s">
        <v>848</v>
      </c>
      <c r="Y509" s="392" t="s">
        <v>848</v>
      </c>
      <c r="Z509" s="391" t="s">
        <v>848</v>
      </c>
      <c r="AA509" s="391" t="s">
        <v>848</v>
      </c>
      <c r="AB509" s="391" t="s">
        <v>848</v>
      </c>
      <c r="AC509" s="391" t="s">
        <v>848</v>
      </c>
      <c r="AD509" s="391" t="s">
        <v>848</v>
      </c>
      <c r="AE509" s="391" t="s">
        <v>848</v>
      </c>
      <c r="AF509" s="38" t="s">
        <v>848</v>
      </c>
      <c r="AG509" s="391" t="s">
        <v>848</v>
      </c>
      <c r="AH509" s="391"/>
      <c r="AI509" s="391" t="s">
        <v>848</v>
      </c>
      <c r="AJ509" s="391" t="s">
        <v>848</v>
      </c>
      <c r="AK509" s="391" t="s">
        <v>848</v>
      </c>
      <c r="AL509" s="391" t="s">
        <v>848</v>
      </c>
      <c r="AM509" s="391" t="s">
        <v>848</v>
      </c>
      <c r="AN509" s="391" t="s">
        <v>848</v>
      </c>
      <c r="AO509" s="391"/>
      <c r="AP509" s="319"/>
      <c r="AQ509" s="319"/>
      <c r="AR509" s="319"/>
    </row>
    <row r="510" spans="1:44" ht="15.75" customHeight="1">
      <c r="A510" s="319" t="s">
        <v>848</v>
      </c>
      <c r="B510" s="319" t="s">
        <v>848</v>
      </c>
      <c r="C510" s="319" t="s">
        <v>848</v>
      </c>
      <c r="D510" s="38" t="s">
        <v>848</v>
      </c>
      <c r="E510" s="391" t="s">
        <v>848</v>
      </c>
      <c r="F510" s="391" t="s">
        <v>848</v>
      </c>
      <c r="G510" s="391" t="s">
        <v>848</v>
      </c>
      <c r="H510" s="391" t="s">
        <v>848</v>
      </c>
      <c r="I510" s="391" t="s">
        <v>848</v>
      </c>
      <c r="J510" s="391" t="s">
        <v>848</v>
      </c>
      <c r="K510" s="38" t="s">
        <v>848</v>
      </c>
      <c r="L510" s="391" t="s">
        <v>848</v>
      </c>
      <c r="M510" s="391" t="s">
        <v>848</v>
      </c>
      <c r="N510" s="391" t="s">
        <v>848</v>
      </c>
      <c r="O510" s="391" t="s">
        <v>848</v>
      </c>
      <c r="P510" s="391" t="s">
        <v>848</v>
      </c>
      <c r="Q510" s="391" t="s">
        <v>848</v>
      </c>
      <c r="R510" s="38" t="s">
        <v>848</v>
      </c>
      <c r="S510" s="391" t="s">
        <v>848</v>
      </c>
      <c r="T510" s="391" t="s">
        <v>848</v>
      </c>
      <c r="U510" s="391" t="s">
        <v>848</v>
      </c>
      <c r="V510" s="391" t="s">
        <v>848</v>
      </c>
      <c r="W510" s="391" t="s">
        <v>848</v>
      </c>
      <c r="X510" s="391" t="s">
        <v>848</v>
      </c>
      <c r="Y510" s="392" t="s">
        <v>848</v>
      </c>
      <c r="Z510" s="391" t="s">
        <v>848</v>
      </c>
      <c r="AA510" s="391" t="s">
        <v>848</v>
      </c>
      <c r="AB510" s="391" t="s">
        <v>848</v>
      </c>
      <c r="AC510" s="391" t="s">
        <v>848</v>
      </c>
      <c r="AD510" s="391" t="s">
        <v>848</v>
      </c>
      <c r="AE510" s="391" t="s">
        <v>848</v>
      </c>
      <c r="AF510" s="38" t="s">
        <v>848</v>
      </c>
      <c r="AG510" s="391" t="s">
        <v>848</v>
      </c>
      <c r="AH510" s="391"/>
      <c r="AI510" s="391" t="s">
        <v>848</v>
      </c>
      <c r="AJ510" s="391" t="s">
        <v>848</v>
      </c>
      <c r="AK510" s="391" t="s">
        <v>848</v>
      </c>
      <c r="AL510" s="391" t="s">
        <v>848</v>
      </c>
      <c r="AM510" s="391" t="s">
        <v>848</v>
      </c>
      <c r="AN510" s="391" t="s">
        <v>848</v>
      </c>
      <c r="AO510" s="391"/>
      <c r="AP510" s="319"/>
      <c r="AQ510" s="319"/>
      <c r="AR510" s="319"/>
    </row>
    <row r="511" spans="1:44" ht="15.75" customHeight="1">
      <c r="A511" s="319" t="s">
        <v>848</v>
      </c>
      <c r="B511" s="319" t="s">
        <v>848</v>
      </c>
      <c r="C511" s="319" t="s">
        <v>848</v>
      </c>
      <c r="D511" s="38" t="s">
        <v>848</v>
      </c>
      <c r="E511" s="391" t="s">
        <v>848</v>
      </c>
      <c r="F511" s="391" t="s">
        <v>848</v>
      </c>
      <c r="G511" s="391" t="s">
        <v>848</v>
      </c>
      <c r="H511" s="391" t="s">
        <v>848</v>
      </c>
      <c r="I511" s="391" t="s">
        <v>848</v>
      </c>
      <c r="J511" s="391" t="s">
        <v>848</v>
      </c>
      <c r="K511" s="38" t="s">
        <v>848</v>
      </c>
      <c r="L511" s="391" t="s">
        <v>848</v>
      </c>
      <c r="M511" s="391" t="s">
        <v>848</v>
      </c>
      <c r="N511" s="391" t="s">
        <v>848</v>
      </c>
      <c r="O511" s="391" t="s">
        <v>848</v>
      </c>
      <c r="P511" s="391" t="s">
        <v>848</v>
      </c>
      <c r="Q511" s="391" t="s">
        <v>848</v>
      </c>
      <c r="R511" s="38" t="s">
        <v>848</v>
      </c>
      <c r="S511" s="391" t="s">
        <v>848</v>
      </c>
      <c r="T511" s="391" t="s">
        <v>848</v>
      </c>
      <c r="U511" s="391" t="s">
        <v>848</v>
      </c>
      <c r="V511" s="391" t="s">
        <v>848</v>
      </c>
      <c r="W511" s="391" t="s">
        <v>848</v>
      </c>
      <c r="X511" s="391" t="s">
        <v>848</v>
      </c>
      <c r="Y511" s="392" t="s">
        <v>848</v>
      </c>
      <c r="Z511" s="391" t="s">
        <v>848</v>
      </c>
      <c r="AA511" s="391" t="s">
        <v>848</v>
      </c>
      <c r="AB511" s="391" t="s">
        <v>848</v>
      </c>
      <c r="AC511" s="391" t="s">
        <v>848</v>
      </c>
      <c r="AD511" s="391" t="s">
        <v>848</v>
      </c>
      <c r="AE511" s="391" t="s">
        <v>848</v>
      </c>
      <c r="AF511" s="38" t="s">
        <v>848</v>
      </c>
      <c r="AG511" s="391" t="s">
        <v>848</v>
      </c>
      <c r="AH511" s="391"/>
      <c r="AI511" s="391" t="s">
        <v>848</v>
      </c>
      <c r="AJ511" s="391" t="s">
        <v>848</v>
      </c>
      <c r="AK511" s="391" t="s">
        <v>848</v>
      </c>
      <c r="AL511" s="391" t="s">
        <v>848</v>
      </c>
      <c r="AM511" s="391" t="s">
        <v>848</v>
      </c>
      <c r="AN511" s="391" t="s">
        <v>848</v>
      </c>
      <c r="AO511" s="391"/>
      <c r="AP511" s="319"/>
      <c r="AQ511" s="319"/>
      <c r="AR511" s="319"/>
    </row>
    <row r="512" spans="1:44" ht="15.75" customHeight="1">
      <c r="A512" s="319" t="s">
        <v>848</v>
      </c>
      <c r="B512" s="319" t="s">
        <v>848</v>
      </c>
      <c r="C512" s="319" t="s">
        <v>848</v>
      </c>
      <c r="D512" s="38" t="s">
        <v>848</v>
      </c>
      <c r="E512" s="391" t="s">
        <v>848</v>
      </c>
      <c r="F512" s="391" t="s">
        <v>848</v>
      </c>
      <c r="G512" s="391" t="s">
        <v>848</v>
      </c>
      <c r="H512" s="391" t="s">
        <v>848</v>
      </c>
      <c r="I512" s="391" t="s">
        <v>848</v>
      </c>
      <c r="J512" s="391" t="s">
        <v>848</v>
      </c>
      <c r="K512" s="38" t="s">
        <v>848</v>
      </c>
      <c r="L512" s="391" t="s">
        <v>848</v>
      </c>
      <c r="M512" s="391" t="s">
        <v>848</v>
      </c>
      <c r="N512" s="391" t="s">
        <v>848</v>
      </c>
      <c r="O512" s="391" t="s">
        <v>848</v>
      </c>
      <c r="P512" s="391" t="s">
        <v>848</v>
      </c>
      <c r="Q512" s="391" t="s">
        <v>848</v>
      </c>
      <c r="R512" s="38" t="s">
        <v>848</v>
      </c>
      <c r="S512" s="391" t="s">
        <v>848</v>
      </c>
      <c r="T512" s="391" t="s">
        <v>848</v>
      </c>
      <c r="U512" s="391" t="s">
        <v>848</v>
      </c>
      <c r="V512" s="391" t="s">
        <v>848</v>
      </c>
      <c r="W512" s="391" t="s">
        <v>848</v>
      </c>
      <c r="X512" s="391" t="s">
        <v>848</v>
      </c>
      <c r="Y512" s="392" t="s">
        <v>848</v>
      </c>
      <c r="Z512" s="391" t="s">
        <v>848</v>
      </c>
      <c r="AA512" s="391" t="s">
        <v>848</v>
      </c>
      <c r="AB512" s="391" t="s">
        <v>848</v>
      </c>
      <c r="AC512" s="391" t="s">
        <v>848</v>
      </c>
      <c r="AD512" s="391" t="s">
        <v>848</v>
      </c>
      <c r="AE512" s="391" t="s">
        <v>848</v>
      </c>
      <c r="AF512" s="38" t="s">
        <v>848</v>
      </c>
      <c r="AG512" s="391" t="s">
        <v>848</v>
      </c>
      <c r="AH512" s="391"/>
      <c r="AI512" s="391" t="s">
        <v>848</v>
      </c>
      <c r="AJ512" s="391" t="s">
        <v>848</v>
      </c>
      <c r="AK512" s="391" t="s">
        <v>848</v>
      </c>
      <c r="AL512" s="391" t="s">
        <v>848</v>
      </c>
      <c r="AM512" s="391" t="s">
        <v>848</v>
      </c>
      <c r="AN512" s="391" t="s">
        <v>848</v>
      </c>
      <c r="AO512" s="391"/>
      <c r="AP512" s="319"/>
      <c r="AQ512" s="319"/>
      <c r="AR512" s="319"/>
    </row>
    <row r="513" spans="1:44" ht="15.75" customHeight="1">
      <c r="A513" s="319" t="s">
        <v>848</v>
      </c>
      <c r="B513" s="319" t="s">
        <v>848</v>
      </c>
      <c r="C513" s="319" t="s">
        <v>848</v>
      </c>
      <c r="D513" s="38" t="s">
        <v>848</v>
      </c>
      <c r="E513" s="391" t="s">
        <v>848</v>
      </c>
      <c r="F513" s="391" t="s">
        <v>848</v>
      </c>
      <c r="G513" s="391" t="s">
        <v>848</v>
      </c>
      <c r="H513" s="391" t="s">
        <v>848</v>
      </c>
      <c r="I513" s="391" t="s">
        <v>848</v>
      </c>
      <c r="J513" s="391" t="s">
        <v>848</v>
      </c>
      <c r="K513" s="38" t="s">
        <v>848</v>
      </c>
      <c r="L513" s="391" t="s">
        <v>848</v>
      </c>
      <c r="M513" s="391" t="s">
        <v>848</v>
      </c>
      <c r="N513" s="391" t="s">
        <v>848</v>
      </c>
      <c r="O513" s="391" t="s">
        <v>848</v>
      </c>
      <c r="P513" s="391" t="s">
        <v>848</v>
      </c>
      <c r="Q513" s="391" t="s">
        <v>848</v>
      </c>
      <c r="R513" s="38" t="s">
        <v>848</v>
      </c>
      <c r="S513" s="391" t="s">
        <v>848</v>
      </c>
      <c r="T513" s="391" t="s">
        <v>848</v>
      </c>
      <c r="U513" s="391" t="s">
        <v>848</v>
      </c>
      <c r="V513" s="391" t="s">
        <v>848</v>
      </c>
      <c r="W513" s="391" t="s">
        <v>848</v>
      </c>
      <c r="X513" s="391" t="s">
        <v>848</v>
      </c>
      <c r="Y513" s="392" t="s">
        <v>848</v>
      </c>
      <c r="Z513" s="391" t="s">
        <v>848</v>
      </c>
      <c r="AA513" s="391" t="s">
        <v>848</v>
      </c>
      <c r="AB513" s="391" t="s">
        <v>848</v>
      </c>
      <c r="AC513" s="391" t="s">
        <v>848</v>
      </c>
      <c r="AD513" s="391" t="s">
        <v>848</v>
      </c>
      <c r="AE513" s="391" t="s">
        <v>848</v>
      </c>
      <c r="AF513" s="38" t="s">
        <v>848</v>
      </c>
      <c r="AG513" s="391" t="s">
        <v>848</v>
      </c>
      <c r="AH513" s="391"/>
      <c r="AI513" s="391" t="s">
        <v>848</v>
      </c>
      <c r="AJ513" s="391" t="s">
        <v>848</v>
      </c>
      <c r="AK513" s="391" t="s">
        <v>848</v>
      </c>
      <c r="AL513" s="391" t="s">
        <v>848</v>
      </c>
      <c r="AM513" s="391" t="s">
        <v>848</v>
      </c>
      <c r="AN513" s="391" t="s">
        <v>848</v>
      </c>
      <c r="AO513" s="391"/>
      <c r="AP513" s="319"/>
      <c r="AQ513" s="319"/>
      <c r="AR513" s="319"/>
    </row>
    <row r="514" spans="1:44" ht="15.75" customHeight="1">
      <c r="A514" s="319" t="s">
        <v>848</v>
      </c>
      <c r="B514" s="319" t="s">
        <v>848</v>
      </c>
      <c r="C514" s="319" t="s">
        <v>848</v>
      </c>
      <c r="D514" s="38" t="s">
        <v>848</v>
      </c>
      <c r="E514" s="391" t="s">
        <v>848</v>
      </c>
      <c r="F514" s="391" t="s">
        <v>848</v>
      </c>
      <c r="G514" s="391" t="s">
        <v>848</v>
      </c>
      <c r="H514" s="391" t="s">
        <v>848</v>
      </c>
      <c r="I514" s="391" t="s">
        <v>848</v>
      </c>
      <c r="J514" s="391" t="s">
        <v>848</v>
      </c>
      <c r="K514" s="38" t="s">
        <v>848</v>
      </c>
      <c r="L514" s="391" t="s">
        <v>848</v>
      </c>
      <c r="M514" s="391" t="s">
        <v>848</v>
      </c>
      <c r="N514" s="391" t="s">
        <v>848</v>
      </c>
      <c r="O514" s="391" t="s">
        <v>848</v>
      </c>
      <c r="P514" s="391" t="s">
        <v>848</v>
      </c>
      <c r="Q514" s="391" t="s">
        <v>848</v>
      </c>
      <c r="R514" s="38" t="s">
        <v>848</v>
      </c>
      <c r="S514" s="391" t="s">
        <v>848</v>
      </c>
      <c r="T514" s="391" t="s">
        <v>848</v>
      </c>
      <c r="U514" s="391" t="s">
        <v>848</v>
      </c>
      <c r="V514" s="391" t="s">
        <v>848</v>
      </c>
      <c r="W514" s="391" t="s">
        <v>848</v>
      </c>
      <c r="X514" s="391" t="s">
        <v>848</v>
      </c>
      <c r="Y514" s="392" t="s">
        <v>848</v>
      </c>
      <c r="Z514" s="391" t="s">
        <v>848</v>
      </c>
      <c r="AA514" s="391" t="s">
        <v>848</v>
      </c>
      <c r="AB514" s="391" t="s">
        <v>848</v>
      </c>
      <c r="AC514" s="391" t="s">
        <v>848</v>
      </c>
      <c r="AD514" s="391" t="s">
        <v>848</v>
      </c>
      <c r="AE514" s="391" t="s">
        <v>848</v>
      </c>
      <c r="AF514" s="38" t="s">
        <v>848</v>
      </c>
      <c r="AG514" s="391" t="s">
        <v>848</v>
      </c>
      <c r="AH514" s="391"/>
      <c r="AI514" s="391" t="s">
        <v>848</v>
      </c>
      <c r="AJ514" s="391" t="s">
        <v>848</v>
      </c>
      <c r="AK514" s="391" t="s">
        <v>848</v>
      </c>
      <c r="AL514" s="391" t="s">
        <v>848</v>
      </c>
      <c r="AM514" s="391" t="s">
        <v>848</v>
      </c>
      <c r="AN514" s="391" t="s">
        <v>848</v>
      </c>
      <c r="AO514" s="391"/>
      <c r="AP514" s="319"/>
      <c r="AQ514" s="319"/>
      <c r="AR514" s="319"/>
    </row>
    <row r="515" spans="1:44" ht="15.75" customHeight="1">
      <c r="A515" s="319" t="s">
        <v>848</v>
      </c>
      <c r="B515" s="319" t="s">
        <v>848</v>
      </c>
      <c r="C515" s="319" t="s">
        <v>848</v>
      </c>
      <c r="D515" s="38" t="s">
        <v>848</v>
      </c>
      <c r="E515" s="391" t="s">
        <v>848</v>
      </c>
      <c r="F515" s="391" t="s">
        <v>848</v>
      </c>
      <c r="G515" s="391" t="s">
        <v>848</v>
      </c>
      <c r="H515" s="391" t="s">
        <v>848</v>
      </c>
      <c r="I515" s="391" t="s">
        <v>848</v>
      </c>
      <c r="J515" s="391" t="s">
        <v>848</v>
      </c>
      <c r="K515" s="38" t="s">
        <v>848</v>
      </c>
      <c r="L515" s="391" t="s">
        <v>848</v>
      </c>
      <c r="M515" s="391" t="s">
        <v>848</v>
      </c>
      <c r="N515" s="391" t="s">
        <v>848</v>
      </c>
      <c r="O515" s="391" t="s">
        <v>848</v>
      </c>
      <c r="P515" s="391" t="s">
        <v>848</v>
      </c>
      <c r="Q515" s="391" t="s">
        <v>848</v>
      </c>
      <c r="R515" s="38" t="s">
        <v>848</v>
      </c>
      <c r="S515" s="391" t="s">
        <v>848</v>
      </c>
      <c r="T515" s="391" t="s">
        <v>848</v>
      </c>
      <c r="U515" s="391" t="s">
        <v>848</v>
      </c>
      <c r="V515" s="391" t="s">
        <v>848</v>
      </c>
      <c r="W515" s="391" t="s">
        <v>848</v>
      </c>
      <c r="X515" s="391" t="s">
        <v>848</v>
      </c>
      <c r="Y515" s="392" t="s">
        <v>848</v>
      </c>
      <c r="Z515" s="391" t="s">
        <v>848</v>
      </c>
      <c r="AA515" s="391" t="s">
        <v>848</v>
      </c>
      <c r="AB515" s="391" t="s">
        <v>848</v>
      </c>
      <c r="AC515" s="391" t="s">
        <v>848</v>
      </c>
      <c r="AD515" s="391" t="s">
        <v>848</v>
      </c>
      <c r="AE515" s="391" t="s">
        <v>848</v>
      </c>
      <c r="AF515" s="38" t="s">
        <v>848</v>
      </c>
      <c r="AG515" s="391" t="s">
        <v>848</v>
      </c>
      <c r="AH515" s="391"/>
      <c r="AI515" s="391" t="s">
        <v>848</v>
      </c>
      <c r="AJ515" s="391" t="s">
        <v>848</v>
      </c>
      <c r="AK515" s="391" t="s">
        <v>848</v>
      </c>
      <c r="AL515" s="391" t="s">
        <v>848</v>
      </c>
      <c r="AM515" s="391" t="s">
        <v>848</v>
      </c>
      <c r="AN515" s="391" t="s">
        <v>848</v>
      </c>
      <c r="AO515" s="391"/>
      <c r="AP515" s="319"/>
      <c r="AQ515" s="319"/>
      <c r="AR515" s="319"/>
    </row>
    <row r="516" spans="1:44" ht="15.75" customHeight="1">
      <c r="A516" s="319" t="s">
        <v>848</v>
      </c>
      <c r="B516" s="319" t="s">
        <v>848</v>
      </c>
      <c r="C516" s="319" t="s">
        <v>848</v>
      </c>
      <c r="D516" s="38" t="s">
        <v>848</v>
      </c>
      <c r="E516" s="391" t="s">
        <v>848</v>
      </c>
      <c r="F516" s="391" t="s">
        <v>848</v>
      </c>
      <c r="G516" s="391" t="s">
        <v>848</v>
      </c>
      <c r="H516" s="391" t="s">
        <v>848</v>
      </c>
      <c r="I516" s="391" t="s">
        <v>848</v>
      </c>
      <c r="J516" s="391" t="s">
        <v>848</v>
      </c>
      <c r="K516" s="38" t="s">
        <v>848</v>
      </c>
      <c r="L516" s="391" t="s">
        <v>848</v>
      </c>
      <c r="M516" s="391" t="s">
        <v>848</v>
      </c>
      <c r="N516" s="391" t="s">
        <v>848</v>
      </c>
      <c r="O516" s="391" t="s">
        <v>848</v>
      </c>
      <c r="P516" s="391" t="s">
        <v>848</v>
      </c>
      <c r="Q516" s="391" t="s">
        <v>848</v>
      </c>
      <c r="R516" s="38" t="s">
        <v>848</v>
      </c>
      <c r="S516" s="391" t="s">
        <v>848</v>
      </c>
      <c r="T516" s="391" t="s">
        <v>848</v>
      </c>
      <c r="U516" s="391" t="s">
        <v>848</v>
      </c>
      <c r="V516" s="391" t="s">
        <v>848</v>
      </c>
      <c r="W516" s="391" t="s">
        <v>848</v>
      </c>
      <c r="X516" s="391" t="s">
        <v>848</v>
      </c>
      <c r="Y516" s="392" t="s">
        <v>848</v>
      </c>
      <c r="Z516" s="391" t="s">
        <v>848</v>
      </c>
      <c r="AA516" s="391" t="s">
        <v>848</v>
      </c>
      <c r="AB516" s="391" t="s">
        <v>848</v>
      </c>
      <c r="AC516" s="391" t="s">
        <v>848</v>
      </c>
      <c r="AD516" s="391" t="s">
        <v>848</v>
      </c>
      <c r="AE516" s="391" t="s">
        <v>848</v>
      </c>
      <c r="AF516" s="38" t="s">
        <v>848</v>
      </c>
      <c r="AG516" s="391" t="s">
        <v>848</v>
      </c>
      <c r="AH516" s="391"/>
      <c r="AI516" s="391" t="s">
        <v>848</v>
      </c>
      <c r="AJ516" s="391" t="s">
        <v>848</v>
      </c>
      <c r="AK516" s="391" t="s">
        <v>848</v>
      </c>
      <c r="AL516" s="391" t="s">
        <v>848</v>
      </c>
      <c r="AM516" s="391" t="s">
        <v>848</v>
      </c>
      <c r="AN516" s="391" t="s">
        <v>848</v>
      </c>
      <c r="AO516" s="391"/>
      <c r="AP516" s="319"/>
      <c r="AQ516" s="319"/>
      <c r="AR516" s="319"/>
    </row>
    <row r="517" spans="1:44" ht="15.75" customHeight="1">
      <c r="A517" s="319" t="s">
        <v>848</v>
      </c>
      <c r="B517" s="319" t="s">
        <v>848</v>
      </c>
      <c r="C517" s="319" t="s">
        <v>848</v>
      </c>
      <c r="D517" s="38" t="s">
        <v>848</v>
      </c>
      <c r="E517" s="391" t="s">
        <v>848</v>
      </c>
      <c r="F517" s="391" t="s">
        <v>848</v>
      </c>
      <c r="G517" s="391" t="s">
        <v>848</v>
      </c>
      <c r="H517" s="391" t="s">
        <v>848</v>
      </c>
      <c r="I517" s="391" t="s">
        <v>848</v>
      </c>
      <c r="J517" s="391" t="s">
        <v>848</v>
      </c>
      <c r="K517" s="38" t="s">
        <v>848</v>
      </c>
      <c r="L517" s="391" t="s">
        <v>848</v>
      </c>
      <c r="M517" s="391" t="s">
        <v>848</v>
      </c>
      <c r="N517" s="391" t="s">
        <v>848</v>
      </c>
      <c r="O517" s="391" t="s">
        <v>848</v>
      </c>
      <c r="P517" s="391" t="s">
        <v>848</v>
      </c>
      <c r="Q517" s="391" t="s">
        <v>848</v>
      </c>
      <c r="R517" s="38" t="s">
        <v>848</v>
      </c>
      <c r="S517" s="391" t="s">
        <v>848</v>
      </c>
      <c r="T517" s="391" t="s">
        <v>848</v>
      </c>
      <c r="U517" s="391" t="s">
        <v>848</v>
      </c>
      <c r="V517" s="391" t="s">
        <v>848</v>
      </c>
      <c r="W517" s="391" t="s">
        <v>848</v>
      </c>
      <c r="X517" s="391" t="s">
        <v>848</v>
      </c>
      <c r="Y517" s="392" t="s">
        <v>848</v>
      </c>
      <c r="Z517" s="391" t="s">
        <v>848</v>
      </c>
      <c r="AA517" s="391" t="s">
        <v>848</v>
      </c>
      <c r="AB517" s="391" t="s">
        <v>848</v>
      </c>
      <c r="AC517" s="391" t="s">
        <v>848</v>
      </c>
      <c r="AD517" s="391" t="s">
        <v>848</v>
      </c>
      <c r="AE517" s="391" t="s">
        <v>848</v>
      </c>
      <c r="AF517" s="38" t="s">
        <v>848</v>
      </c>
      <c r="AG517" s="391" t="s">
        <v>848</v>
      </c>
      <c r="AH517" s="391"/>
      <c r="AI517" s="391" t="s">
        <v>848</v>
      </c>
      <c r="AJ517" s="391" t="s">
        <v>848</v>
      </c>
      <c r="AK517" s="391" t="s">
        <v>848</v>
      </c>
      <c r="AL517" s="391" t="s">
        <v>848</v>
      </c>
      <c r="AM517" s="391" t="s">
        <v>848</v>
      </c>
      <c r="AN517" s="391" t="s">
        <v>848</v>
      </c>
      <c r="AO517" s="391"/>
      <c r="AP517" s="319"/>
      <c r="AQ517" s="319"/>
      <c r="AR517" s="319"/>
    </row>
    <row r="518" spans="1:44" ht="15.75" customHeight="1">
      <c r="A518" s="319" t="s">
        <v>848</v>
      </c>
      <c r="B518" s="319" t="s">
        <v>848</v>
      </c>
      <c r="C518" s="319" t="s">
        <v>848</v>
      </c>
      <c r="D518" s="38" t="s">
        <v>848</v>
      </c>
      <c r="E518" s="391" t="s">
        <v>848</v>
      </c>
      <c r="F518" s="391" t="s">
        <v>848</v>
      </c>
      <c r="G518" s="391" t="s">
        <v>848</v>
      </c>
      <c r="H518" s="391" t="s">
        <v>848</v>
      </c>
      <c r="I518" s="391" t="s">
        <v>848</v>
      </c>
      <c r="J518" s="391" t="s">
        <v>848</v>
      </c>
      <c r="K518" s="38" t="s">
        <v>848</v>
      </c>
      <c r="L518" s="391" t="s">
        <v>848</v>
      </c>
      <c r="M518" s="391" t="s">
        <v>848</v>
      </c>
      <c r="N518" s="391" t="s">
        <v>848</v>
      </c>
      <c r="O518" s="391" t="s">
        <v>848</v>
      </c>
      <c r="P518" s="391" t="s">
        <v>848</v>
      </c>
      <c r="Q518" s="391" t="s">
        <v>848</v>
      </c>
      <c r="R518" s="38" t="s">
        <v>848</v>
      </c>
      <c r="S518" s="391" t="s">
        <v>848</v>
      </c>
      <c r="T518" s="391" t="s">
        <v>848</v>
      </c>
      <c r="U518" s="391" t="s">
        <v>848</v>
      </c>
      <c r="V518" s="391" t="s">
        <v>848</v>
      </c>
      <c r="W518" s="391" t="s">
        <v>848</v>
      </c>
      <c r="X518" s="391" t="s">
        <v>848</v>
      </c>
      <c r="Y518" s="392" t="s">
        <v>848</v>
      </c>
      <c r="Z518" s="391" t="s">
        <v>848</v>
      </c>
      <c r="AA518" s="391" t="s">
        <v>848</v>
      </c>
      <c r="AB518" s="391" t="s">
        <v>848</v>
      </c>
      <c r="AC518" s="391" t="s">
        <v>848</v>
      </c>
      <c r="AD518" s="391" t="s">
        <v>848</v>
      </c>
      <c r="AE518" s="391" t="s">
        <v>848</v>
      </c>
      <c r="AF518" s="38" t="s">
        <v>848</v>
      </c>
      <c r="AG518" s="391" t="s">
        <v>848</v>
      </c>
      <c r="AH518" s="391"/>
      <c r="AI518" s="391" t="s">
        <v>848</v>
      </c>
      <c r="AJ518" s="391" t="s">
        <v>848</v>
      </c>
      <c r="AK518" s="391" t="s">
        <v>848</v>
      </c>
      <c r="AL518" s="391" t="s">
        <v>848</v>
      </c>
      <c r="AM518" s="391" t="s">
        <v>848</v>
      </c>
      <c r="AN518" s="391" t="s">
        <v>848</v>
      </c>
      <c r="AO518" s="391"/>
      <c r="AP518" s="319"/>
      <c r="AQ518" s="319"/>
      <c r="AR518" s="319"/>
    </row>
    <row r="519" spans="1:44" ht="15.75" customHeight="1">
      <c r="A519" s="319" t="s">
        <v>848</v>
      </c>
      <c r="B519" s="319" t="s">
        <v>848</v>
      </c>
      <c r="C519" s="319" t="s">
        <v>848</v>
      </c>
      <c r="D519" s="38" t="s">
        <v>848</v>
      </c>
      <c r="E519" s="391" t="s">
        <v>848</v>
      </c>
      <c r="F519" s="391" t="s">
        <v>848</v>
      </c>
      <c r="G519" s="391" t="s">
        <v>848</v>
      </c>
      <c r="H519" s="391" t="s">
        <v>848</v>
      </c>
      <c r="I519" s="391" t="s">
        <v>848</v>
      </c>
      <c r="J519" s="391" t="s">
        <v>848</v>
      </c>
      <c r="K519" s="38" t="s">
        <v>848</v>
      </c>
      <c r="L519" s="391" t="s">
        <v>848</v>
      </c>
      <c r="M519" s="391" t="s">
        <v>848</v>
      </c>
      <c r="N519" s="391" t="s">
        <v>848</v>
      </c>
      <c r="O519" s="391" t="s">
        <v>848</v>
      </c>
      <c r="P519" s="391" t="s">
        <v>848</v>
      </c>
      <c r="Q519" s="391" t="s">
        <v>848</v>
      </c>
      <c r="R519" s="38" t="s">
        <v>848</v>
      </c>
      <c r="S519" s="391" t="s">
        <v>848</v>
      </c>
      <c r="T519" s="391" t="s">
        <v>848</v>
      </c>
      <c r="U519" s="391" t="s">
        <v>848</v>
      </c>
      <c r="V519" s="391" t="s">
        <v>848</v>
      </c>
      <c r="W519" s="391" t="s">
        <v>848</v>
      </c>
      <c r="X519" s="391" t="s">
        <v>848</v>
      </c>
      <c r="Y519" s="392" t="s">
        <v>848</v>
      </c>
      <c r="Z519" s="391" t="s">
        <v>848</v>
      </c>
      <c r="AA519" s="391" t="s">
        <v>848</v>
      </c>
      <c r="AB519" s="391" t="s">
        <v>848</v>
      </c>
      <c r="AC519" s="391" t="s">
        <v>848</v>
      </c>
      <c r="AD519" s="391" t="s">
        <v>848</v>
      </c>
      <c r="AE519" s="391" t="s">
        <v>848</v>
      </c>
      <c r="AF519" s="38" t="s">
        <v>848</v>
      </c>
      <c r="AG519" s="391" t="s">
        <v>848</v>
      </c>
      <c r="AH519" s="391"/>
      <c r="AI519" s="391" t="s">
        <v>848</v>
      </c>
      <c r="AJ519" s="391" t="s">
        <v>848</v>
      </c>
      <c r="AK519" s="391" t="s">
        <v>848</v>
      </c>
      <c r="AL519" s="391" t="s">
        <v>848</v>
      </c>
      <c r="AM519" s="391" t="s">
        <v>848</v>
      </c>
      <c r="AN519" s="391" t="s">
        <v>848</v>
      </c>
      <c r="AO519" s="391"/>
      <c r="AP519" s="319"/>
      <c r="AQ519" s="319"/>
      <c r="AR519" s="319"/>
    </row>
    <row r="520" spans="1:44" ht="15.75" customHeight="1">
      <c r="A520" s="319" t="s">
        <v>848</v>
      </c>
      <c r="B520" s="319" t="s">
        <v>848</v>
      </c>
      <c r="C520" s="319" t="s">
        <v>848</v>
      </c>
      <c r="D520" s="38" t="s">
        <v>848</v>
      </c>
      <c r="E520" s="391" t="s">
        <v>848</v>
      </c>
      <c r="F520" s="391" t="s">
        <v>848</v>
      </c>
      <c r="G520" s="391" t="s">
        <v>848</v>
      </c>
      <c r="H520" s="391" t="s">
        <v>848</v>
      </c>
      <c r="I520" s="391" t="s">
        <v>848</v>
      </c>
      <c r="J520" s="391" t="s">
        <v>848</v>
      </c>
      <c r="K520" s="38" t="s">
        <v>848</v>
      </c>
      <c r="L520" s="391" t="s">
        <v>848</v>
      </c>
      <c r="M520" s="391" t="s">
        <v>848</v>
      </c>
      <c r="N520" s="391" t="s">
        <v>848</v>
      </c>
      <c r="O520" s="391" t="s">
        <v>848</v>
      </c>
      <c r="P520" s="391" t="s">
        <v>848</v>
      </c>
      <c r="Q520" s="391" t="s">
        <v>848</v>
      </c>
      <c r="R520" s="38" t="s">
        <v>848</v>
      </c>
      <c r="S520" s="391" t="s">
        <v>848</v>
      </c>
      <c r="T520" s="391" t="s">
        <v>848</v>
      </c>
      <c r="U520" s="391" t="s">
        <v>848</v>
      </c>
      <c r="V520" s="391" t="s">
        <v>848</v>
      </c>
      <c r="W520" s="391" t="s">
        <v>848</v>
      </c>
      <c r="X520" s="391" t="s">
        <v>848</v>
      </c>
      <c r="Y520" s="392" t="s">
        <v>848</v>
      </c>
      <c r="Z520" s="391" t="s">
        <v>848</v>
      </c>
      <c r="AA520" s="391" t="s">
        <v>848</v>
      </c>
      <c r="AB520" s="391" t="s">
        <v>848</v>
      </c>
      <c r="AC520" s="391" t="s">
        <v>848</v>
      </c>
      <c r="AD520" s="391" t="s">
        <v>848</v>
      </c>
      <c r="AE520" s="391" t="s">
        <v>848</v>
      </c>
      <c r="AF520" s="38" t="s">
        <v>848</v>
      </c>
      <c r="AG520" s="391" t="s">
        <v>848</v>
      </c>
      <c r="AH520" s="391"/>
      <c r="AI520" s="391" t="s">
        <v>848</v>
      </c>
      <c r="AJ520" s="391" t="s">
        <v>848</v>
      </c>
      <c r="AK520" s="391" t="s">
        <v>848</v>
      </c>
      <c r="AL520" s="391" t="s">
        <v>848</v>
      </c>
      <c r="AM520" s="391" t="s">
        <v>848</v>
      </c>
      <c r="AN520" s="391" t="s">
        <v>848</v>
      </c>
      <c r="AO520" s="391"/>
      <c r="AP520" s="319"/>
      <c r="AQ520" s="319"/>
      <c r="AR520" s="319"/>
    </row>
    <row r="521" spans="1:44" ht="15.75" customHeight="1">
      <c r="A521" s="319" t="s">
        <v>848</v>
      </c>
      <c r="B521" s="319" t="s">
        <v>848</v>
      </c>
      <c r="C521" s="319" t="s">
        <v>848</v>
      </c>
      <c r="D521" s="38" t="s">
        <v>848</v>
      </c>
      <c r="E521" s="391" t="s">
        <v>848</v>
      </c>
      <c r="F521" s="391" t="s">
        <v>848</v>
      </c>
      <c r="G521" s="391" t="s">
        <v>848</v>
      </c>
      <c r="H521" s="391" t="s">
        <v>848</v>
      </c>
      <c r="I521" s="391" t="s">
        <v>848</v>
      </c>
      <c r="J521" s="391" t="s">
        <v>848</v>
      </c>
      <c r="K521" s="38" t="s">
        <v>848</v>
      </c>
      <c r="L521" s="391" t="s">
        <v>848</v>
      </c>
      <c r="M521" s="391" t="s">
        <v>848</v>
      </c>
      <c r="N521" s="391" t="s">
        <v>848</v>
      </c>
      <c r="O521" s="391" t="s">
        <v>848</v>
      </c>
      <c r="P521" s="391" t="s">
        <v>848</v>
      </c>
      <c r="Q521" s="391" t="s">
        <v>848</v>
      </c>
      <c r="R521" s="38" t="s">
        <v>848</v>
      </c>
      <c r="S521" s="391" t="s">
        <v>848</v>
      </c>
      <c r="T521" s="391" t="s">
        <v>848</v>
      </c>
      <c r="U521" s="391" t="s">
        <v>848</v>
      </c>
      <c r="V521" s="391" t="s">
        <v>848</v>
      </c>
      <c r="W521" s="391" t="s">
        <v>848</v>
      </c>
      <c r="X521" s="391" t="s">
        <v>848</v>
      </c>
      <c r="Y521" s="392" t="s">
        <v>848</v>
      </c>
      <c r="Z521" s="391" t="s">
        <v>848</v>
      </c>
      <c r="AA521" s="391" t="s">
        <v>848</v>
      </c>
      <c r="AB521" s="391" t="s">
        <v>848</v>
      </c>
      <c r="AC521" s="391" t="s">
        <v>848</v>
      </c>
      <c r="AD521" s="391" t="s">
        <v>848</v>
      </c>
      <c r="AE521" s="391" t="s">
        <v>848</v>
      </c>
      <c r="AF521" s="38" t="s">
        <v>848</v>
      </c>
      <c r="AG521" s="391" t="s">
        <v>848</v>
      </c>
      <c r="AH521" s="391"/>
      <c r="AI521" s="391" t="s">
        <v>848</v>
      </c>
      <c r="AJ521" s="391" t="s">
        <v>848</v>
      </c>
      <c r="AK521" s="391" t="s">
        <v>848</v>
      </c>
      <c r="AL521" s="391" t="s">
        <v>848</v>
      </c>
      <c r="AM521" s="391" t="s">
        <v>848</v>
      </c>
      <c r="AN521" s="391" t="s">
        <v>848</v>
      </c>
      <c r="AO521" s="391"/>
      <c r="AP521" s="319"/>
      <c r="AQ521" s="319"/>
      <c r="AR521" s="319"/>
    </row>
    <row r="522" spans="1:44" ht="15.75" customHeight="1">
      <c r="A522" s="319" t="s">
        <v>848</v>
      </c>
      <c r="B522" s="319" t="s">
        <v>848</v>
      </c>
      <c r="C522" s="319" t="s">
        <v>848</v>
      </c>
      <c r="D522" s="38" t="s">
        <v>848</v>
      </c>
      <c r="E522" s="391" t="s">
        <v>848</v>
      </c>
      <c r="F522" s="391" t="s">
        <v>848</v>
      </c>
      <c r="G522" s="391" t="s">
        <v>848</v>
      </c>
      <c r="H522" s="391" t="s">
        <v>848</v>
      </c>
      <c r="I522" s="391" t="s">
        <v>848</v>
      </c>
      <c r="J522" s="391" t="s">
        <v>848</v>
      </c>
      <c r="K522" s="38" t="s">
        <v>848</v>
      </c>
      <c r="L522" s="391" t="s">
        <v>848</v>
      </c>
      <c r="M522" s="391" t="s">
        <v>848</v>
      </c>
      <c r="N522" s="391" t="s">
        <v>848</v>
      </c>
      <c r="O522" s="391" t="s">
        <v>848</v>
      </c>
      <c r="P522" s="391" t="s">
        <v>848</v>
      </c>
      <c r="Q522" s="391" t="s">
        <v>848</v>
      </c>
      <c r="R522" s="38" t="s">
        <v>848</v>
      </c>
      <c r="S522" s="391" t="s">
        <v>848</v>
      </c>
      <c r="T522" s="391" t="s">
        <v>848</v>
      </c>
      <c r="U522" s="391" t="s">
        <v>848</v>
      </c>
      <c r="V522" s="391" t="s">
        <v>848</v>
      </c>
      <c r="W522" s="391" t="s">
        <v>848</v>
      </c>
      <c r="X522" s="391" t="s">
        <v>848</v>
      </c>
      <c r="Y522" s="392" t="s">
        <v>848</v>
      </c>
      <c r="Z522" s="391" t="s">
        <v>848</v>
      </c>
      <c r="AA522" s="391" t="s">
        <v>848</v>
      </c>
      <c r="AB522" s="391" t="s">
        <v>848</v>
      </c>
      <c r="AC522" s="391" t="s">
        <v>848</v>
      </c>
      <c r="AD522" s="391" t="s">
        <v>848</v>
      </c>
      <c r="AE522" s="391" t="s">
        <v>848</v>
      </c>
      <c r="AF522" s="38" t="s">
        <v>848</v>
      </c>
      <c r="AG522" s="391" t="s">
        <v>848</v>
      </c>
      <c r="AH522" s="391"/>
      <c r="AI522" s="391" t="s">
        <v>848</v>
      </c>
      <c r="AJ522" s="391" t="s">
        <v>848</v>
      </c>
      <c r="AK522" s="391" t="s">
        <v>848</v>
      </c>
      <c r="AL522" s="391" t="s">
        <v>848</v>
      </c>
      <c r="AM522" s="391" t="s">
        <v>848</v>
      </c>
      <c r="AN522" s="391" t="s">
        <v>848</v>
      </c>
      <c r="AO522" s="391"/>
      <c r="AP522" s="319"/>
      <c r="AQ522" s="319"/>
      <c r="AR522" s="319"/>
    </row>
    <row r="523" spans="1:44" ht="15.75" customHeight="1">
      <c r="A523" s="319" t="s">
        <v>848</v>
      </c>
      <c r="B523" s="319" t="s">
        <v>848</v>
      </c>
      <c r="C523" s="319" t="s">
        <v>848</v>
      </c>
      <c r="D523" s="38" t="s">
        <v>848</v>
      </c>
      <c r="E523" s="391" t="s">
        <v>848</v>
      </c>
      <c r="F523" s="391" t="s">
        <v>848</v>
      </c>
      <c r="G523" s="391" t="s">
        <v>848</v>
      </c>
      <c r="H523" s="391" t="s">
        <v>848</v>
      </c>
      <c r="I523" s="391" t="s">
        <v>848</v>
      </c>
      <c r="J523" s="391" t="s">
        <v>848</v>
      </c>
      <c r="K523" s="38" t="s">
        <v>848</v>
      </c>
      <c r="L523" s="391" t="s">
        <v>848</v>
      </c>
      <c r="M523" s="391" t="s">
        <v>848</v>
      </c>
      <c r="N523" s="391" t="s">
        <v>848</v>
      </c>
      <c r="O523" s="391" t="s">
        <v>848</v>
      </c>
      <c r="P523" s="391" t="s">
        <v>848</v>
      </c>
      <c r="Q523" s="391" t="s">
        <v>848</v>
      </c>
      <c r="R523" s="38" t="s">
        <v>848</v>
      </c>
      <c r="S523" s="391" t="s">
        <v>848</v>
      </c>
      <c r="T523" s="391" t="s">
        <v>848</v>
      </c>
      <c r="U523" s="391" t="s">
        <v>848</v>
      </c>
      <c r="V523" s="391" t="s">
        <v>848</v>
      </c>
      <c r="W523" s="391" t="s">
        <v>848</v>
      </c>
      <c r="X523" s="391" t="s">
        <v>848</v>
      </c>
      <c r="Y523" s="392" t="s">
        <v>848</v>
      </c>
      <c r="Z523" s="391" t="s">
        <v>848</v>
      </c>
      <c r="AA523" s="391" t="s">
        <v>848</v>
      </c>
      <c r="AB523" s="391" t="s">
        <v>848</v>
      </c>
      <c r="AC523" s="391" t="s">
        <v>848</v>
      </c>
      <c r="AD523" s="391" t="s">
        <v>848</v>
      </c>
      <c r="AE523" s="391" t="s">
        <v>848</v>
      </c>
      <c r="AF523" s="38" t="s">
        <v>848</v>
      </c>
      <c r="AG523" s="391" t="s">
        <v>848</v>
      </c>
      <c r="AH523" s="391"/>
      <c r="AI523" s="391" t="s">
        <v>848</v>
      </c>
      <c r="AJ523" s="391" t="s">
        <v>848</v>
      </c>
      <c r="AK523" s="391" t="s">
        <v>848</v>
      </c>
      <c r="AL523" s="391" t="s">
        <v>848</v>
      </c>
      <c r="AM523" s="391" t="s">
        <v>848</v>
      </c>
      <c r="AN523" s="391" t="s">
        <v>848</v>
      </c>
      <c r="AO523" s="391"/>
      <c r="AP523" s="319"/>
      <c r="AQ523" s="319"/>
      <c r="AR523" s="319"/>
    </row>
    <row r="524" spans="1:44" ht="15.75" customHeight="1">
      <c r="A524" s="319" t="s">
        <v>848</v>
      </c>
      <c r="B524" s="319" t="s">
        <v>848</v>
      </c>
      <c r="C524" s="319" t="s">
        <v>848</v>
      </c>
      <c r="D524" s="38" t="s">
        <v>848</v>
      </c>
      <c r="E524" s="391" t="s">
        <v>848</v>
      </c>
      <c r="F524" s="391" t="s">
        <v>848</v>
      </c>
      <c r="G524" s="391" t="s">
        <v>848</v>
      </c>
      <c r="H524" s="391" t="s">
        <v>848</v>
      </c>
      <c r="I524" s="391" t="s">
        <v>848</v>
      </c>
      <c r="J524" s="391" t="s">
        <v>848</v>
      </c>
      <c r="K524" s="38" t="s">
        <v>848</v>
      </c>
      <c r="L524" s="391" t="s">
        <v>848</v>
      </c>
      <c r="M524" s="391" t="s">
        <v>848</v>
      </c>
      <c r="N524" s="391" t="s">
        <v>848</v>
      </c>
      <c r="O524" s="391" t="s">
        <v>848</v>
      </c>
      <c r="P524" s="391" t="s">
        <v>848</v>
      </c>
      <c r="Q524" s="391" t="s">
        <v>848</v>
      </c>
      <c r="R524" s="38" t="s">
        <v>848</v>
      </c>
      <c r="S524" s="391" t="s">
        <v>848</v>
      </c>
      <c r="T524" s="391" t="s">
        <v>848</v>
      </c>
      <c r="U524" s="391" t="s">
        <v>848</v>
      </c>
      <c r="V524" s="391" t="s">
        <v>848</v>
      </c>
      <c r="W524" s="391" t="s">
        <v>848</v>
      </c>
      <c r="X524" s="391" t="s">
        <v>848</v>
      </c>
      <c r="Y524" s="392" t="s">
        <v>848</v>
      </c>
      <c r="Z524" s="391" t="s">
        <v>848</v>
      </c>
      <c r="AA524" s="391" t="s">
        <v>848</v>
      </c>
      <c r="AB524" s="391" t="s">
        <v>848</v>
      </c>
      <c r="AC524" s="391" t="s">
        <v>848</v>
      </c>
      <c r="AD524" s="391" t="s">
        <v>848</v>
      </c>
      <c r="AE524" s="391" t="s">
        <v>848</v>
      </c>
      <c r="AF524" s="38" t="s">
        <v>848</v>
      </c>
      <c r="AG524" s="391" t="s">
        <v>848</v>
      </c>
      <c r="AH524" s="391"/>
      <c r="AI524" s="391" t="s">
        <v>848</v>
      </c>
      <c r="AJ524" s="391" t="s">
        <v>848</v>
      </c>
      <c r="AK524" s="391" t="s">
        <v>848</v>
      </c>
      <c r="AL524" s="391" t="s">
        <v>848</v>
      </c>
      <c r="AM524" s="391" t="s">
        <v>848</v>
      </c>
      <c r="AN524" s="391" t="s">
        <v>848</v>
      </c>
      <c r="AO524" s="391"/>
      <c r="AP524" s="319"/>
      <c r="AQ524" s="319"/>
      <c r="AR524" s="319"/>
    </row>
    <row r="525" spans="1:44" ht="15.75" customHeight="1">
      <c r="A525" s="319" t="s">
        <v>848</v>
      </c>
      <c r="B525" s="319" t="s">
        <v>848</v>
      </c>
      <c r="C525" s="319" t="s">
        <v>848</v>
      </c>
      <c r="D525" s="38" t="s">
        <v>848</v>
      </c>
      <c r="E525" s="391" t="s">
        <v>848</v>
      </c>
      <c r="F525" s="391" t="s">
        <v>848</v>
      </c>
      <c r="G525" s="391" t="s">
        <v>848</v>
      </c>
      <c r="H525" s="391" t="s">
        <v>848</v>
      </c>
      <c r="I525" s="391" t="s">
        <v>848</v>
      </c>
      <c r="J525" s="391" t="s">
        <v>848</v>
      </c>
      <c r="K525" s="38" t="s">
        <v>848</v>
      </c>
      <c r="L525" s="391" t="s">
        <v>848</v>
      </c>
      <c r="M525" s="391" t="s">
        <v>848</v>
      </c>
      <c r="N525" s="391" t="s">
        <v>848</v>
      </c>
      <c r="O525" s="391" t="s">
        <v>848</v>
      </c>
      <c r="P525" s="391" t="s">
        <v>848</v>
      </c>
      <c r="Q525" s="391" t="s">
        <v>848</v>
      </c>
      <c r="R525" s="38" t="s">
        <v>848</v>
      </c>
      <c r="S525" s="391" t="s">
        <v>848</v>
      </c>
      <c r="T525" s="391" t="s">
        <v>848</v>
      </c>
      <c r="U525" s="391" t="s">
        <v>848</v>
      </c>
      <c r="V525" s="391" t="s">
        <v>848</v>
      </c>
      <c r="W525" s="391" t="s">
        <v>848</v>
      </c>
      <c r="X525" s="391" t="s">
        <v>848</v>
      </c>
      <c r="Y525" s="392" t="s">
        <v>848</v>
      </c>
      <c r="Z525" s="391" t="s">
        <v>848</v>
      </c>
      <c r="AA525" s="391" t="s">
        <v>848</v>
      </c>
      <c r="AB525" s="391" t="s">
        <v>848</v>
      </c>
      <c r="AC525" s="391" t="s">
        <v>848</v>
      </c>
      <c r="AD525" s="391" t="s">
        <v>848</v>
      </c>
      <c r="AE525" s="391" t="s">
        <v>848</v>
      </c>
      <c r="AF525" s="38" t="s">
        <v>848</v>
      </c>
      <c r="AG525" s="391" t="s">
        <v>848</v>
      </c>
      <c r="AH525" s="391"/>
      <c r="AI525" s="391" t="s">
        <v>848</v>
      </c>
      <c r="AJ525" s="391" t="s">
        <v>848</v>
      </c>
      <c r="AK525" s="391" t="s">
        <v>848</v>
      </c>
      <c r="AL525" s="391" t="s">
        <v>848</v>
      </c>
      <c r="AM525" s="391" t="s">
        <v>848</v>
      </c>
      <c r="AN525" s="391" t="s">
        <v>848</v>
      </c>
      <c r="AO525" s="391"/>
      <c r="AP525" s="319"/>
      <c r="AQ525" s="319"/>
      <c r="AR525" s="319"/>
    </row>
    <row r="526" spans="1:44" ht="15.75" customHeight="1">
      <c r="A526" s="319" t="s">
        <v>848</v>
      </c>
      <c r="B526" s="319" t="s">
        <v>848</v>
      </c>
      <c r="C526" s="319" t="s">
        <v>848</v>
      </c>
      <c r="D526" s="38" t="s">
        <v>848</v>
      </c>
      <c r="E526" s="391" t="s">
        <v>848</v>
      </c>
      <c r="F526" s="391" t="s">
        <v>848</v>
      </c>
      <c r="G526" s="391" t="s">
        <v>848</v>
      </c>
      <c r="H526" s="391" t="s">
        <v>848</v>
      </c>
      <c r="I526" s="391" t="s">
        <v>848</v>
      </c>
      <c r="J526" s="391" t="s">
        <v>848</v>
      </c>
      <c r="K526" s="38" t="s">
        <v>848</v>
      </c>
      <c r="L526" s="391" t="s">
        <v>848</v>
      </c>
      <c r="M526" s="391" t="s">
        <v>848</v>
      </c>
      <c r="N526" s="391" t="s">
        <v>848</v>
      </c>
      <c r="O526" s="391" t="s">
        <v>848</v>
      </c>
      <c r="P526" s="391" t="s">
        <v>848</v>
      </c>
      <c r="Q526" s="391" t="s">
        <v>848</v>
      </c>
      <c r="R526" s="38" t="s">
        <v>848</v>
      </c>
      <c r="S526" s="391" t="s">
        <v>848</v>
      </c>
      <c r="T526" s="391" t="s">
        <v>848</v>
      </c>
      <c r="U526" s="391" t="s">
        <v>848</v>
      </c>
      <c r="V526" s="391" t="s">
        <v>848</v>
      </c>
      <c r="W526" s="391" t="s">
        <v>848</v>
      </c>
      <c r="X526" s="391" t="s">
        <v>848</v>
      </c>
      <c r="Y526" s="392" t="s">
        <v>848</v>
      </c>
      <c r="Z526" s="391" t="s">
        <v>848</v>
      </c>
      <c r="AA526" s="391" t="s">
        <v>848</v>
      </c>
      <c r="AB526" s="391" t="s">
        <v>848</v>
      </c>
      <c r="AC526" s="391" t="s">
        <v>848</v>
      </c>
      <c r="AD526" s="391" t="s">
        <v>848</v>
      </c>
      <c r="AE526" s="391" t="s">
        <v>848</v>
      </c>
      <c r="AF526" s="38" t="s">
        <v>848</v>
      </c>
      <c r="AG526" s="391" t="s">
        <v>848</v>
      </c>
      <c r="AH526" s="391"/>
      <c r="AI526" s="391" t="s">
        <v>848</v>
      </c>
      <c r="AJ526" s="391" t="s">
        <v>848</v>
      </c>
      <c r="AK526" s="391" t="s">
        <v>848</v>
      </c>
      <c r="AL526" s="391" t="s">
        <v>848</v>
      </c>
      <c r="AM526" s="391" t="s">
        <v>848</v>
      </c>
      <c r="AN526" s="391" t="s">
        <v>848</v>
      </c>
      <c r="AO526" s="391"/>
      <c r="AP526" s="319"/>
      <c r="AQ526" s="319"/>
      <c r="AR526" s="319"/>
    </row>
    <row r="527" spans="1:44" ht="15.75" customHeight="1">
      <c r="A527" s="319" t="s">
        <v>848</v>
      </c>
      <c r="B527" s="319" t="s">
        <v>848</v>
      </c>
      <c r="C527" s="319" t="s">
        <v>848</v>
      </c>
      <c r="D527" s="38" t="s">
        <v>848</v>
      </c>
      <c r="E527" s="391" t="s">
        <v>848</v>
      </c>
      <c r="F527" s="391" t="s">
        <v>848</v>
      </c>
      <c r="G527" s="391" t="s">
        <v>848</v>
      </c>
      <c r="H527" s="391" t="s">
        <v>848</v>
      </c>
      <c r="I527" s="391" t="s">
        <v>848</v>
      </c>
      <c r="J527" s="391" t="s">
        <v>848</v>
      </c>
      <c r="K527" s="38" t="s">
        <v>848</v>
      </c>
      <c r="L527" s="391" t="s">
        <v>848</v>
      </c>
      <c r="M527" s="391" t="s">
        <v>848</v>
      </c>
      <c r="N527" s="391" t="s">
        <v>848</v>
      </c>
      <c r="O527" s="391" t="s">
        <v>848</v>
      </c>
      <c r="P527" s="391" t="s">
        <v>848</v>
      </c>
      <c r="Q527" s="391" t="s">
        <v>848</v>
      </c>
      <c r="R527" s="38" t="s">
        <v>848</v>
      </c>
      <c r="S527" s="391" t="s">
        <v>848</v>
      </c>
      <c r="T527" s="391" t="s">
        <v>848</v>
      </c>
      <c r="U527" s="391" t="s">
        <v>848</v>
      </c>
      <c r="V527" s="391" t="s">
        <v>848</v>
      </c>
      <c r="W527" s="391" t="s">
        <v>848</v>
      </c>
      <c r="X527" s="391" t="s">
        <v>848</v>
      </c>
      <c r="Y527" s="392" t="s">
        <v>848</v>
      </c>
      <c r="Z527" s="391" t="s">
        <v>848</v>
      </c>
      <c r="AA527" s="391" t="s">
        <v>848</v>
      </c>
      <c r="AB527" s="391" t="s">
        <v>848</v>
      </c>
      <c r="AC527" s="391" t="s">
        <v>848</v>
      </c>
      <c r="AD527" s="391" t="s">
        <v>848</v>
      </c>
      <c r="AE527" s="391" t="s">
        <v>848</v>
      </c>
      <c r="AF527" s="38" t="s">
        <v>848</v>
      </c>
      <c r="AG527" s="391" t="s">
        <v>848</v>
      </c>
      <c r="AH527" s="391"/>
      <c r="AI527" s="391" t="s">
        <v>848</v>
      </c>
      <c r="AJ527" s="391" t="s">
        <v>848</v>
      </c>
      <c r="AK527" s="391" t="s">
        <v>848</v>
      </c>
      <c r="AL527" s="391" t="s">
        <v>848</v>
      </c>
      <c r="AM527" s="391" t="s">
        <v>848</v>
      </c>
      <c r="AN527" s="391" t="s">
        <v>848</v>
      </c>
      <c r="AO527" s="391"/>
      <c r="AP527" s="319"/>
      <c r="AQ527" s="319"/>
      <c r="AR527" s="319"/>
    </row>
    <row r="528" spans="1:44" ht="15.75" customHeight="1">
      <c r="A528" s="319" t="s">
        <v>848</v>
      </c>
      <c r="B528" s="319" t="s">
        <v>848</v>
      </c>
      <c r="C528" s="319" t="s">
        <v>848</v>
      </c>
      <c r="D528" s="38" t="s">
        <v>848</v>
      </c>
      <c r="E528" s="391" t="s">
        <v>848</v>
      </c>
      <c r="F528" s="391" t="s">
        <v>848</v>
      </c>
      <c r="G528" s="391" t="s">
        <v>848</v>
      </c>
      <c r="H528" s="391" t="s">
        <v>848</v>
      </c>
      <c r="I528" s="391" t="s">
        <v>848</v>
      </c>
      <c r="J528" s="391" t="s">
        <v>848</v>
      </c>
      <c r="K528" s="38" t="s">
        <v>848</v>
      </c>
      <c r="L528" s="391" t="s">
        <v>848</v>
      </c>
      <c r="M528" s="391" t="s">
        <v>848</v>
      </c>
      <c r="N528" s="391" t="s">
        <v>848</v>
      </c>
      <c r="O528" s="391" t="s">
        <v>848</v>
      </c>
      <c r="P528" s="391" t="s">
        <v>848</v>
      </c>
      <c r="Q528" s="391" t="s">
        <v>848</v>
      </c>
      <c r="R528" s="38" t="s">
        <v>848</v>
      </c>
      <c r="S528" s="391" t="s">
        <v>848</v>
      </c>
      <c r="T528" s="391" t="s">
        <v>848</v>
      </c>
      <c r="U528" s="391" t="s">
        <v>848</v>
      </c>
      <c r="V528" s="391" t="s">
        <v>848</v>
      </c>
      <c r="W528" s="391" t="s">
        <v>848</v>
      </c>
      <c r="X528" s="391" t="s">
        <v>848</v>
      </c>
      <c r="Y528" s="392" t="s">
        <v>848</v>
      </c>
      <c r="Z528" s="391" t="s">
        <v>848</v>
      </c>
      <c r="AA528" s="391" t="s">
        <v>848</v>
      </c>
      <c r="AB528" s="391" t="s">
        <v>848</v>
      </c>
      <c r="AC528" s="391" t="s">
        <v>848</v>
      </c>
      <c r="AD528" s="391" t="s">
        <v>848</v>
      </c>
      <c r="AE528" s="391" t="s">
        <v>848</v>
      </c>
      <c r="AF528" s="38" t="s">
        <v>848</v>
      </c>
      <c r="AG528" s="391" t="s">
        <v>848</v>
      </c>
      <c r="AH528" s="391"/>
      <c r="AI528" s="391" t="s">
        <v>848</v>
      </c>
      <c r="AJ528" s="391" t="s">
        <v>848</v>
      </c>
      <c r="AK528" s="391" t="s">
        <v>848</v>
      </c>
      <c r="AL528" s="391" t="s">
        <v>848</v>
      </c>
      <c r="AM528" s="391" t="s">
        <v>848</v>
      </c>
      <c r="AN528" s="391" t="s">
        <v>848</v>
      </c>
      <c r="AO528" s="391"/>
      <c r="AP528" s="319"/>
      <c r="AQ528" s="319"/>
      <c r="AR528" s="319"/>
    </row>
    <row r="529" spans="1:44" ht="15.75" customHeight="1">
      <c r="A529" s="319" t="s">
        <v>848</v>
      </c>
      <c r="B529" s="319" t="s">
        <v>848</v>
      </c>
      <c r="C529" s="319" t="s">
        <v>848</v>
      </c>
      <c r="D529" s="38" t="s">
        <v>848</v>
      </c>
      <c r="E529" s="391" t="s">
        <v>848</v>
      </c>
      <c r="F529" s="391" t="s">
        <v>848</v>
      </c>
      <c r="G529" s="391" t="s">
        <v>848</v>
      </c>
      <c r="H529" s="391" t="s">
        <v>848</v>
      </c>
      <c r="I529" s="391" t="s">
        <v>848</v>
      </c>
      <c r="J529" s="391" t="s">
        <v>848</v>
      </c>
      <c r="K529" s="38" t="s">
        <v>848</v>
      </c>
      <c r="L529" s="391" t="s">
        <v>848</v>
      </c>
      <c r="M529" s="391" t="s">
        <v>848</v>
      </c>
      <c r="N529" s="391" t="s">
        <v>848</v>
      </c>
      <c r="O529" s="391" t="s">
        <v>848</v>
      </c>
      <c r="P529" s="391" t="s">
        <v>848</v>
      </c>
      <c r="Q529" s="391" t="s">
        <v>848</v>
      </c>
      <c r="R529" s="38" t="s">
        <v>848</v>
      </c>
      <c r="S529" s="391" t="s">
        <v>848</v>
      </c>
      <c r="T529" s="391" t="s">
        <v>848</v>
      </c>
      <c r="U529" s="391" t="s">
        <v>848</v>
      </c>
      <c r="V529" s="391" t="s">
        <v>848</v>
      </c>
      <c r="W529" s="391" t="s">
        <v>848</v>
      </c>
      <c r="X529" s="391" t="s">
        <v>848</v>
      </c>
      <c r="Y529" s="392" t="s">
        <v>848</v>
      </c>
      <c r="Z529" s="391" t="s">
        <v>848</v>
      </c>
      <c r="AA529" s="391" t="s">
        <v>848</v>
      </c>
      <c r="AB529" s="391" t="s">
        <v>848</v>
      </c>
      <c r="AC529" s="391" t="s">
        <v>848</v>
      </c>
      <c r="AD529" s="391" t="s">
        <v>848</v>
      </c>
      <c r="AE529" s="391" t="s">
        <v>848</v>
      </c>
      <c r="AF529" s="38" t="s">
        <v>848</v>
      </c>
      <c r="AG529" s="391" t="s">
        <v>848</v>
      </c>
      <c r="AH529" s="391"/>
      <c r="AI529" s="391" t="s">
        <v>848</v>
      </c>
      <c r="AJ529" s="391" t="s">
        <v>848</v>
      </c>
      <c r="AK529" s="391" t="s">
        <v>848</v>
      </c>
      <c r="AL529" s="391" t="s">
        <v>848</v>
      </c>
      <c r="AM529" s="391" t="s">
        <v>848</v>
      </c>
      <c r="AN529" s="391" t="s">
        <v>848</v>
      </c>
      <c r="AO529" s="391"/>
      <c r="AP529" s="319"/>
      <c r="AQ529" s="319"/>
      <c r="AR529" s="319"/>
    </row>
    <row r="530" spans="1:44" ht="15.75" customHeight="1">
      <c r="A530" s="319" t="s">
        <v>848</v>
      </c>
      <c r="B530" s="319" t="s">
        <v>848</v>
      </c>
      <c r="C530" s="319" t="s">
        <v>848</v>
      </c>
      <c r="D530" s="38" t="s">
        <v>848</v>
      </c>
      <c r="E530" s="391" t="s">
        <v>848</v>
      </c>
      <c r="F530" s="391" t="s">
        <v>848</v>
      </c>
      <c r="G530" s="391" t="s">
        <v>848</v>
      </c>
      <c r="H530" s="391" t="s">
        <v>848</v>
      </c>
      <c r="I530" s="391" t="s">
        <v>848</v>
      </c>
      <c r="J530" s="391" t="s">
        <v>848</v>
      </c>
      <c r="K530" s="38" t="s">
        <v>848</v>
      </c>
      <c r="L530" s="391" t="s">
        <v>848</v>
      </c>
      <c r="M530" s="391" t="s">
        <v>848</v>
      </c>
      <c r="N530" s="391" t="s">
        <v>848</v>
      </c>
      <c r="O530" s="391" t="s">
        <v>848</v>
      </c>
      <c r="P530" s="391" t="s">
        <v>848</v>
      </c>
      <c r="Q530" s="391" t="s">
        <v>848</v>
      </c>
      <c r="R530" s="38" t="s">
        <v>848</v>
      </c>
      <c r="S530" s="391" t="s">
        <v>848</v>
      </c>
      <c r="T530" s="391" t="s">
        <v>848</v>
      </c>
      <c r="U530" s="391" t="s">
        <v>848</v>
      </c>
      <c r="V530" s="391" t="s">
        <v>848</v>
      </c>
      <c r="W530" s="391" t="s">
        <v>848</v>
      </c>
      <c r="X530" s="391" t="s">
        <v>848</v>
      </c>
      <c r="Y530" s="392" t="s">
        <v>848</v>
      </c>
      <c r="Z530" s="391" t="s">
        <v>848</v>
      </c>
      <c r="AA530" s="391" t="s">
        <v>848</v>
      </c>
      <c r="AB530" s="391" t="s">
        <v>848</v>
      </c>
      <c r="AC530" s="391" t="s">
        <v>848</v>
      </c>
      <c r="AD530" s="391" t="s">
        <v>848</v>
      </c>
      <c r="AE530" s="391" t="s">
        <v>848</v>
      </c>
      <c r="AF530" s="38" t="s">
        <v>848</v>
      </c>
      <c r="AG530" s="391" t="s">
        <v>848</v>
      </c>
      <c r="AH530" s="391"/>
      <c r="AI530" s="391" t="s">
        <v>848</v>
      </c>
      <c r="AJ530" s="391" t="s">
        <v>848</v>
      </c>
      <c r="AK530" s="391" t="s">
        <v>848</v>
      </c>
      <c r="AL530" s="391" t="s">
        <v>848</v>
      </c>
      <c r="AM530" s="391" t="s">
        <v>848</v>
      </c>
      <c r="AN530" s="391" t="s">
        <v>848</v>
      </c>
      <c r="AO530" s="391"/>
      <c r="AP530" s="319"/>
      <c r="AQ530" s="319"/>
      <c r="AR530" s="319"/>
    </row>
    <row r="531" spans="1:44" ht="15.75" customHeight="1">
      <c r="A531" s="319" t="s">
        <v>848</v>
      </c>
      <c r="B531" s="319" t="s">
        <v>848</v>
      </c>
      <c r="C531" s="319" t="s">
        <v>848</v>
      </c>
      <c r="D531" s="38" t="s">
        <v>848</v>
      </c>
      <c r="E531" s="391" t="s">
        <v>848</v>
      </c>
      <c r="F531" s="391" t="s">
        <v>848</v>
      </c>
      <c r="G531" s="391" t="s">
        <v>848</v>
      </c>
      <c r="H531" s="391" t="s">
        <v>848</v>
      </c>
      <c r="I531" s="391" t="s">
        <v>848</v>
      </c>
      <c r="J531" s="391" t="s">
        <v>848</v>
      </c>
      <c r="K531" s="38" t="s">
        <v>848</v>
      </c>
      <c r="L531" s="391" t="s">
        <v>848</v>
      </c>
      <c r="M531" s="391" t="s">
        <v>848</v>
      </c>
      <c r="N531" s="391" t="s">
        <v>848</v>
      </c>
      <c r="O531" s="391" t="s">
        <v>848</v>
      </c>
      <c r="P531" s="391" t="s">
        <v>848</v>
      </c>
      <c r="Q531" s="391" t="s">
        <v>848</v>
      </c>
      <c r="R531" s="38" t="s">
        <v>848</v>
      </c>
      <c r="S531" s="391" t="s">
        <v>848</v>
      </c>
      <c r="T531" s="391" t="s">
        <v>848</v>
      </c>
      <c r="U531" s="391" t="s">
        <v>848</v>
      </c>
      <c r="V531" s="391" t="s">
        <v>848</v>
      </c>
      <c r="W531" s="391" t="s">
        <v>848</v>
      </c>
      <c r="X531" s="391" t="s">
        <v>848</v>
      </c>
      <c r="Y531" s="392" t="s">
        <v>848</v>
      </c>
      <c r="Z531" s="391" t="s">
        <v>848</v>
      </c>
      <c r="AA531" s="391" t="s">
        <v>848</v>
      </c>
      <c r="AB531" s="391" t="s">
        <v>848</v>
      </c>
      <c r="AC531" s="391" t="s">
        <v>848</v>
      </c>
      <c r="AD531" s="391" t="s">
        <v>848</v>
      </c>
      <c r="AE531" s="391" t="s">
        <v>848</v>
      </c>
      <c r="AF531" s="38" t="s">
        <v>848</v>
      </c>
      <c r="AG531" s="391" t="s">
        <v>848</v>
      </c>
      <c r="AH531" s="391"/>
      <c r="AI531" s="391" t="s">
        <v>848</v>
      </c>
      <c r="AJ531" s="391" t="s">
        <v>848</v>
      </c>
      <c r="AK531" s="391" t="s">
        <v>848</v>
      </c>
      <c r="AL531" s="391" t="s">
        <v>848</v>
      </c>
      <c r="AM531" s="391" t="s">
        <v>848</v>
      </c>
      <c r="AN531" s="391" t="s">
        <v>848</v>
      </c>
      <c r="AO531" s="391"/>
      <c r="AP531" s="319"/>
      <c r="AQ531" s="319"/>
      <c r="AR531" s="319"/>
    </row>
    <row r="532" spans="1:44" ht="15.75" customHeight="1">
      <c r="A532" s="319" t="s">
        <v>848</v>
      </c>
      <c r="B532" s="319" t="s">
        <v>848</v>
      </c>
      <c r="C532" s="319" t="s">
        <v>848</v>
      </c>
      <c r="D532" s="38" t="s">
        <v>848</v>
      </c>
      <c r="E532" s="391" t="s">
        <v>848</v>
      </c>
      <c r="F532" s="391" t="s">
        <v>848</v>
      </c>
      <c r="G532" s="391" t="s">
        <v>848</v>
      </c>
      <c r="H532" s="391" t="s">
        <v>848</v>
      </c>
      <c r="I532" s="391" t="s">
        <v>848</v>
      </c>
      <c r="J532" s="391" t="s">
        <v>848</v>
      </c>
      <c r="K532" s="38" t="s">
        <v>848</v>
      </c>
      <c r="L532" s="391" t="s">
        <v>848</v>
      </c>
      <c r="M532" s="391" t="s">
        <v>848</v>
      </c>
      <c r="N532" s="391" t="s">
        <v>848</v>
      </c>
      <c r="O532" s="391" t="s">
        <v>848</v>
      </c>
      <c r="P532" s="391" t="s">
        <v>848</v>
      </c>
      <c r="Q532" s="391" t="s">
        <v>848</v>
      </c>
      <c r="R532" s="38" t="s">
        <v>848</v>
      </c>
      <c r="S532" s="391" t="s">
        <v>848</v>
      </c>
      <c r="T532" s="391" t="s">
        <v>848</v>
      </c>
      <c r="U532" s="391" t="s">
        <v>848</v>
      </c>
      <c r="V532" s="391" t="s">
        <v>848</v>
      </c>
      <c r="W532" s="391" t="s">
        <v>848</v>
      </c>
      <c r="X532" s="391" t="s">
        <v>848</v>
      </c>
      <c r="Y532" s="392" t="s">
        <v>848</v>
      </c>
      <c r="Z532" s="391" t="s">
        <v>848</v>
      </c>
      <c r="AA532" s="391" t="s">
        <v>848</v>
      </c>
      <c r="AB532" s="391" t="s">
        <v>848</v>
      </c>
      <c r="AC532" s="391" t="s">
        <v>848</v>
      </c>
      <c r="AD532" s="391" t="s">
        <v>848</v>
      </c>
      <c r="AE532" s="391" t="s">
        <v>848</v>
      </c>
      <c r="AF532" s="38" t="s">
        <v>848</v>
      </c>
      <c r="AG532" s="391" t="s">
        <v>848</v>
      </c>
      <c r="AH532" s="391"/>
      <c r="AI532" s="391" t="s">
        <v>848</v>
      </c>
      <c r="AJ532" s="391" t="s">
        <v>848</v>
      </c>
      <c r="AK532" s="391" t="s">
        <v>848</v>
      </c>
      <c r="AL532" s="391" t="s">
        <v>848</v>
      </c>
      <c r="AM532" s="391" t="s">
        <v>848</v>
      </c>
      <c r="AN532" s="391" t="s">
        <v>848</v>
      </c>
      <c r="AO532" s="391"/>
      <c r="AP532" s="319"/>
      <c r="AQ532" s="319"/>
      <c r="AR532" s="319"/>
    </row>
    <row r="533" spans="1:44" ht="15.75" customHeight="1">
      <c r="A533" s="319" t="s">
        <v>848</v>
      </c>
      <c r="B533" s="319" t="s">
        <v>848</v>
      </c>
      <c r="C533" s="319" t="s">
        <v>848</v>
      </c>
      <c r="D533" s="38" t="s">
        <v>848</v>
      </c>
      <c r="E533" s="391" t="s">
        <v>848</v>
      </c>
      <c r="F533" s="391" t="s">
        <v>848</v>
      </c>
      <c r="G533" s="391" t="s">
        <v>848</v>
      </c>
      <c r="H533" s="391" t="s">
        <v>848</v>
      </c>
      <c r="I533" s="391" t="s">
        <v>848</v>
      </c>
      <c r="J533" s="391" t="s">
        <v>848</v>
      </c>
      <c r="K533" s="38" t="s">
        <v>848</v>
      </c>
      <c r="L533" s="391" t="s">
        <v>848</v>
      </c>
      <c r="M533" s="391" t="s">
        <v>848</v>
      </c>
      <c r="N533" s="391" t="s">
        <v>848</v>
      </c>
      <c r="O533" s="391" t="s">
        <v>848</v>
      </c>
      <c r="P533" s="391" t="s">
        <v>848</v>
      </c>
      <c r="Q533" s="391" t="s">
        <v>848</v>
      </c>
      <c r="R533" s="38" t="s">
        <v>848</v>
      </c>
      <c r="S533" s="391" t="s">
        <v>848</v>
      </c>
      <c r="T533" s="391" t="s">
        <v>848</v>
      </c>
      <c r="U533" s="391" t="s">
        <v>848</v>
      </c>
      <c r="V533" s="391" t="s">
        <v>848</v>
      </c>
      <c r="W533" s="391" t="s">
        <v>848</v>
      </c>
      <c r="X533" s="391" t="s">
        <v>848</v>
      </c>
      <c r="Y533" s="392" t="s">
        <v>848</v>
      </c>
      <c r="Z533" s="391" t="s">
        <v>848</v>
      </c>
      <c r="AA533" s="391" t="s">
        <v>848</v>
      </c>
      <c r="AB533" s="391" t="s">
        <v>848</v>
      </c>
      <c r="AC533" s="391" t="s">
        <v>848</v>
      </c>
      <c r="AD533" s="391" t="s">
        <v>848</v>
      </c>
      <c r="AE533" s="391" t="s">
        <v>848</v>
      </c>
      <c r="AF533" s="38" t="s">
        <v>848</v>
      </c>
      <c r="AG533" s="391" t="s">
        <v>848</v>
      </c>
      <c r="AH533" s="391"/>
      <c r="AI533" s="391" t="s">
        <v>848</v>
      </c>
      <c r="AJ533" s="391" t="s">
        <v>848</v>
      </c>
      <c r="AK533" s="391" t="s">
        <v>848</v>
      </c>
      <c r="AL533" s="391" t="s">
        <v>848</v>
      </c>
      <c r="AM533" s="391" t="s">
        <v>848</v>
      </c>
      <c r="AN533" s="391" t="s">
        <v>848</v>
      </c>
      <c r="AO533" s="391"/>
      <c r="AP533" s="319"/>
      <c r="AQ533" s="319"/>
      <c r="AR533" s="319"/>
    </row>
    <row r="534" spans="1:44" ht="15.75" customHeight="1">
      <c r="A534" s="319" t="s">
        <v>848</v>
      </c>
      <c r="B534" s="319" t="s">
        <v>848</v>
      </c>
      <c r="C534" s="319" t="s">
        <v>848</v>
      </c>
      <c r="D534" s="38" t="s">
        <v>848</v>
      </c>
      <c r="E534" s="391" t="s">
        <v>848</v>
      </c>
      <c r="F534" s="391" t="s">
        <v>848</v>
      </c>
      <c r="G534" s="391" t="s">
        <v>848</v>
      </c>
      <c r="H534" s="391" t="s">
        <v>848</v>
      </c>
      <c r="I534" s="391" t="s">
        <v>848</v>
      </c>
      <c r="J534" s="391" t="s">
        <v>848</v>
      </c>
      <c r="K534" s="38" t="s">
        <v>848</v>
      </c>
      <c r="L534" s="391" t="s">
        <v>848</v>
      </c>
      <c r="M534" s="391" t="s">
        <v>848</v>
      </c>
      <c r="N534" s="391" t="s">
        <v>848</v>
      </c>
      <c r="O534" s="391" t="s">
        <v>848</v>
      </c>
      <c r="P534" s="391" t="s">
        <v>848</v>
      </c>
      <c r="Q534" s="391" t="s">
        <v>848</v>
      </c>
      <c r="R534" s="38" t="s">
        <v>848</v>
      </c>
      <c r="S534" s="391" t="s">
        <v>848</v>
      </c>
      <c r="T534" s="391" t="s">
        <v>848</v>
      </c>
      <c r="U534" s="391" t="s">
        <v>848</v>
      </c>
      <c r="V534" s="391" t="s">
        <v>848</v>
      </c>
      <c r="W534" s="391" t="s">
        <v>848</v>
      </c>
      <c r="X534" s="391" t="s">
        <v>848</v>
      </c>
      <c r="Y534" s="392" t="s">
        <v>848</v>
      </c>
      <c r="Z534" s="391" t="s">
        <v>848</v>
      </c>
      <c r="AA534" s="391" t="s">
        <v>848</v>
      </c>
      <c r="AB534" s="391" t="s">
        <v>848</v>
      </c>
      <c r="AC534" s="391" t="s">
        <v>848</v>
      </c>
      <c r="AD534" s="391" t="s">
        <v>848</v>
      </c>
      <c r="AE534" s="391" t="s">
        <v>848</v>
      </c>
      <c r="AF534" s="38" t="s">
        <v>848</v>
      </c>
      <c r="AG534" s="391" t="s">
        <v>848</v>
      </c>
      <c r="AH534" s="391"/>
      <c r="AI534" s="391" t="s">
        <v>848</v>
      </c>
      <c r="AJ534" s="391" t="s">
        <v>848</v>
      </c>
      <c r="AK534" s="391" t="s">
        <v>848</v>
      </c>
      <c r="AL534" s="391" t="s">
        <v>848</v>
      </c>
      <c r="AM534" s="391" t="s">
        <v>848</v>
      </c>
      <c r="AN534" s="391" t="s">
        <v>848</v>
      </c>
      <c r="AO534" s="391"/>
      <c r="AP534" s="319"/>
      <c r="AQ534" s="319"/>
      <c r="AR534" s="319"/>
    </row>
    <row r="535" spans="1:44" ht="15.75" customHeight="1">
      <c r="A535" s="319" t="s">
        <v>848</v>
      </c>
      <c r="B535" s="319" t="s">
        <v>848</v>
      </c>
      <c r="C535" s="319" t="s">
        <v>848</v>
      </c>
      <c r="D535" s="38" t="s">
        <v>848</v>
      </c>
      <c r="E535" s="391" t="s">
        <v>848</v>
      </c>
      <c r="F535" s="391" t="s">
        <v>848</v>
      </c>
      <c r="G535" s="391" t="s">
        <v>848</v>
      </c>
      <c r="H535" s="391" t="s">
        <v>848</v>
      </c>
      <c r="I535" s="391" t="s">
        <v>848</v>
      </c>
      <c r="J535" s="391" t="s">
        <v>848</v>
      </c>
      <c r="K535" s="38" t="s">
        <v>848</v>
      </c>
      <c r="L535" s="391" t="s">
        <v>848</v>
      </c>
      <c r="M535" s="391" t="s">
        <v>848</v>
      </c>
      <c r="N535" s="391" t="s">
        <v>848</v>
      </c>
      <c r="O535" s="391" t="s">
        <v>848</v>
      </c>
      <c r="P535" s="391" t="s">
        <v>848</v>
      </c>
      <c r="Q535" s="391" t="s">
        <v>848</v>
      </c>
      <c r="R535" s="38" t="s">
        <v>848</v>
      </c>
      <c r="S535" s="391" t="s">
        <v>848</v>
      </c>
      <c r="T535" s="391" t="s">
        <v>848</v>
      </c>
      <c r="U535" s="391" t="s">
        <v>848</v>
      </c>
      <c r="V535" s="391" t="s">
        <v>848</v>
      </c>
      <c r="W535" s="391" t="s">
        <v>848</v>
      </c>
      <c r="X535" s="391" t="s">
        <v>848</v>
      </c>
      <c r="Y535" s="392" t="s">
        <v>848</v>
      </c>
      <c r="Z535" s="391" t="s">
        <v>848</v>
      </c>
      <c r="AA535" s="391" t="s">
        <v>848</v>
      </c>
      <c r="AB535" s="391" t="s">
        <v>848</v>
      </c>
      <c r="AC535" s="391" t="s">
        <v>848</v>
      </c>
      <c r="AD535" s="391" t="s">
        <v>848</v>
      </c>
      <c r="AE535" s="391" t="s">
        <v>848</v>
      </c>
      <c r="AF535" s="38" t="s">
        <v>848</v>
      </c>
      <c r="AG535" s="391" t="s">
        <v>848</v>
      </c>
      <c r="AH535" s="391"/>
      <c r="AI535" s="391" t="s">
        <v>848</v>
      </c>
      <c r="AJ535" s="391" t="s">
        <v>848</v>
      </c>
      <c r="AK535" s="391" t="s">
        <v>848</v>
      </c>
      <c r="AL535" s="391" t="s">
        <v>848</v>
      </c>
      <c r="AM535" s="391" t="s">
        <v>848</v>
      </c>
      <c r="AN535" s="391" t="s">
        <v>848</v>
      </c>
      <c r="AO535" s="391"/>
      <c r="AP535" s="319"/>
      <c r="AQ535" s="319"/>
      <c r="AR535" s="319"/>
    </row>
    <row r="536" spans="1:44" ht="15.75" customHeight="1">
      <c r="A536" s="319" t="s">
        <v>848</v>
      </c>
      <c r="B536" s="319" t="s">
        <v>848</v>
      </c>
      <c r="C536" s="319" t="s">
        <v>848</v>
      </c>
      <c r="D536" s="38" t="s">
        <v>848</v>
      </c>
      <c r="E536" s="391" t="s">
        <v>848</v>
      </c>
      <c r="F536" s="391" t="s">
        <v>848</v>
      </c>
      <c r="G536" s="391" t="s">
        <v>848</v>
      </c>
      <c r="H536" s="391" t="s">
        <v>848</v>
      </c>
      <c r="I536" s="391" t="s">
        <v>848</v>
      </c>
      <c r="J536" s="391" t="s">
        <v>848</v>
      </c>
      <c r="K536" s="38" t="s">
        <v>848</v>
      </c>
      <c r="L536" s="391" t="s">
        <v>848</v>
      </c>
      <c r="M536" s="391" t="s">
        <v>848</v>
      </c>
      <c r="N536" s="391" t="s">
        <v>848</v>
      </c>
      <c r="O536" s="391" t="s">
        <v>848</v>
      </c>
      <c r="P536" s="391" t="s">
        <v>848</v>
      </c>
      <c r="Q536" s="391" t="s">
        <v>848</v>
      </c>
      <c r="R536" s="38" t="s">
        <v>848</v>
      </c>
      <c r="S536" s="391" t="s">
        <v>848</v>
      </c>
      <c r="T536" s="391" t="s">
        <v>848</v>
      </c>
      <c r="U536" s="391" t="s">
        <v>848</v>
      </c>
      <c r="V536" s="391" t="s">
        <v>848</v>
      </c>
      <c r="W536" s="391" t="s">
        <v>848</v>
      </c>
      <c r="X536" s="391" t="s">
        <v>848</v>
      </c>
      <c r="Y536" s="392" t="s">
        <v>848</v>
      </c>
      <c r="Z536" s="391" t="s">
        <v>848</v>
      </c>
      <c r="AA536" s="391" t="s">
        <v>848</v>
      </c>
      <c r="AB536" s="391" t="s">
        <v>848</v>
      </c>
      <c r="AC536" s="391" t="s">
        <v>848</v>
      </c>
      <c r="AD536" s="391" t="s">
        <v>848</v>
      </c>
      <c r="AE536" s="391" t="s">
        <v>848</v>
      </c>
      <c r="AF536" s="38" t="s">
        <v>848</v>
      </c>
      <c r="AG536" s="391" t="s">
        <v>848</v>
      </c>
      <c r="AH536" s="391"/>
      <c r="AI536" s="391" t="s">
        <v>848</v>
      </c>
      <c r="AJ536" s="391" t="s">
        <v>848</v>
      </c>
      <c r="AK536" s="391" t="s">
        <v>848</v>
      </c>
      <c r="AL536" s="391" t="s">
        <v>848</v>
      </c>
      <c r="AM536" s="391" t="s">
        <v>848</v>
      </c>
      <c r="AN536" s="391" t="s">
        <v>848</v>
      </c>
      <c r="AO536" s="391"/>
      <c r="AP536" s="319"/>
      <c r="AQ536" s="319"/>
      <c r="AR536" s="319"/>
    </row>
    <row r="537" spans="1:44" ht="15.75" customHeight="1">
      <c r="A537" s="319" t="s">
        <v>848</v>
      </c>
      <c r="B537" s="319" t="s">
        <v>848</v>
      </c>
      <c r="C537" s="319" t="s">
        <v>848</v>
      </c>
      <c r="D537" s="38" t="s">
        <v>848</v>
      </c>
      <c r="E537" s="391" t="s">
        <v>848</v>
      </c>
      <c r="F537" s="391" t="s">
        <v>848</v>
      </c>
      <c r="G537" s="391" t="s">
        <v>848</v>
      </c>
      <c r="H537" s="391" t="s">
        <v>848</v>
      </c>
      <c r="I537" s="391" t="s">
        <v>848</v>
      </c>
      <c r="J537" s="391" t="s">
        <v>848</v>
      </c>
      <c r="K537" s="38" t="s">
        <v>848</v>
      </c>
      <c r="L537" s="391" t="s">
        <v>848</v>
      </c>
      <c r="M537" s="391" t="s">
        <v>848</v>
      </c>
      <c r="N537" s="391" t="s">
        <v>848</v>
      </c>
      <c r="O537" s="391" t="s">
        <v>848</v>
      </c>
      <c r="P537" s="391" t="s">
        <v>848</v>
      </c>
      <c r="Q537" s="391" t="s">
        <v>848</v>
      </c>
      <c r="R537" s="38" t="s">
        <v>848</v>
      </c>
      <c r="S537" s="391" t="s">
        <v>848</v>
      </c>
      <c r="T537" s="391" t="s">
        <v>848</v>
      </c>
      <c r="U537" s="391" t="s">
        <v>848</v>
      </c>
      <c r="V537" s="391" t="s">
        <v>848</v>
      </c>
      <c r="W537" s="391" t="s">
        <v>848</v>
      </c>
      <c r="X537" s="391" t="s">
        <v>848</v>
      </c>
      <c r="Y537" s="392" t="s">
        <v>848</v>
      </c>
      <c r="Z537" s="391" t="s">
        <v>848</v>
      </c>
      <c r="AA537" s="391" t="s">
        <v>848</v>
      </c>
      <c r="AB537" s="391" t="s">
        <v>848</v>
      </c>
      <c r="AC537" s="391" t="s">
        <v>848</v>
      </c>
      <c r="AD537" s="391" t="s">
        <v>848</v>
      </c>
      <c r="AE537" s="391" t="s">
        <v>848</v>
      </c>
      <c r="AF537" s="38" t="s">
        <v>848</v>
      </c>
      <c r="AG537" s="391" t="s">
        <v>848</v>
      </c>
      <c r="AH537" s="391"/>
      <c r="AI537" s="391" t="s">
        <v>848</v>
      </c>
      <c r="AJ537" s="391" t="s">
        <v>848</v>
      </c>
      <c r="AK537" s="391" t="s">
        <v>848</v>
      </c>
      <c r="AL537" s="391" t="s">
        <v>848</v>
      </c>
      <c r="AM537" s="391" t="s">
        <v>848</v>
      </c>
      <c r="AN537" s="391" t="s">
        <v>848</v>
      </c>
      <c r="AO537" s="391"/>
      <c r="AP537" s="319"/>
      <c r="AQ537" s="319"/>
      <c r="AR537" s="319"/>
    </row>
    <row r="538" spans="1:44" ht="15.75" customHeight="1">
      <c r="A538" s="319" t="s">
        <v>848</v>
      </c>
      <c r="B538" s="319" t="s">
        <v>848</v>
      </c>
      <c r="C538" s="319" t="s">
        <v>848</v>
      </c>
      <c r="D538" s="38" t="s">
        <v>848</v>
      </c>
      <c r="E538" s="391" t="s">
        <v>848</v>
      </c>
      <c r="F538" s="391" t="s">
        <v>848</v>
      </c>
      <c r="G538" s="391" t="s">
        <v>848</v>
      </c>
      <c r="H538" s="391" t="s">
        <v>848</v>
      </c>
      <c r="I538" s="391" t="s">
        <v>848</v>
      </c>
      <c r="J538" s="391" t="s">
        <v>848</v>
      </c>
      <c r="K538" s="38" t="s">
        <v>848</v>
      </c>
      <c r="L538" s="391" t="s">
        <v>848</v>
      </c>
      <c r="M538" s="391" t="s">
        <v>848</v>
      </c>
      <c r="N538" s="391" t="s">
        <v>848</v>
      </c>
      <c r="O538" s="391" t="s">
        <v>848</v>
      </c>
      <c r="P538" s="391" t="s">
        <v>848</v>
      </c>
      <c r="Q538" s="391" t="s">
        <v>848</v>
      </c>
      <c r="R538" s="38" t="s">
        <v>848</v>
      </c>
      <c r="S538" s="391" t="s">
        <v>848</v>
      </c>
      <c r="T538" s="391" t="s">
        <v>848</v>
      </c>
      <c r="U538" s="391" t="s">
        <v>848</v>
      </c>
      <c r="V538" s="391" t="s">
        <v>848</v>
      </c>
      <c r="W538" s="391" t="s">
        <v>848</v>
      </c>
      <c r="X538" s="391" t="s">
        <v>848</v>
      </c>
      <c r="Y538" s="392" t="s">
        <v>848</v>
      </c>
      <c r="Z538" s="391" t="s">
        <v>848</v>
      </c>
      <c r="AA538" s="391" t="s">
        <v>848</v>
      </c>
      <c r="AB538" s="391" t="s">
        <v>848</v>
      </c>
      <c r="AC538" s="391" t="s">
        <v>848</v>
      </c>
      <c r="AD538" s="391" t="s">
        <v>848</v>
      </c>
      <c r="AE538" s="391" t="s">
        <v>848</v>
      </c>
      <c r="AF538" s="38" t="s">
        <v>848</v>
      </c>
      <c r="AG538" s="391" t="s">
        <v>848</v>
      </c>
      <c r="AH538" s="391"/>
      <c r="AI538" s="391" t="s">
        <v>848</v>
      </c>
      <c r="AJ538" s="391" t="s">
        <v>848</v>
      </c>
      <c r="AK538" s="391" t="s">
        <v>848</v>
      </c>
      <c r="AL538" s="391" t="s">
        <v>848</v>
      </c>
      <c r="AM538" s="391" t="s">
        <v>848</v>
      </c>
      <c r="AN538" s="391" t="s">
        <v>848</v>
      </c>
      <c r="AO538" s="391"/>
      <c r="AP538" s="319"/>
      <c r="AQ538" s="319"/>
      <c r="AR538" s="319"/>
    </row>
    <row r="539" spans="1:44" ht="15.75" customHeight="1">
      <c r="A539" s="319" t="s">
        <v>848</v>
      </c>
      <c r="B539" s="319" t="s">
        <v>848</v>
      </c>
      <c r="C539" s="319" t="s">
        <v>848</v>
      </c>
      <c r="D539" s="38" t="s">
        <v>848</v>
      </c>
      <c r="E539" s="391" t="s">
        <v>848</v>
      </c>
      <c r="F539" s="391" t="s">
        <v>848</v>
      </c>
      <c r="G539" s="391" t="s">
        <v>848</v>
      </c>
      <c r="H539" s="391" t="s">
        <v>848</v>
      </c>
      <c r="I539" s="391" t="s">
        <v>848</v>
      </c>
      <c r="J539" s="391" t="s">
        <v>848</v>
      </c>
      <c r="K539" s="38" t="s">
        <v>848</v>
      </c>
      <c r="L539" s="391" t="s">
        <v>848</v>
      </c>
      <c r="M539" s="391" t="s">
        <v>848</v>
      </c>
      <c r="N539" s="391" t="s">
        <v>848</v>
      </c>
      <c r="O539" s="391" t="s">
        <v>848</v>
      </c>
      <c r="P539" s="391" t="s">
        <v>848</v>
      </c>
      <c r="Q539" s="391" t="s">
        <v>848</v>
      </c>
      <c r="R539" s="38" t="s">
        <v>848</v>
      </c>
      <c r="S539" s="391" t="s">
        <v>848</v>
      </c>
      <c r="T539" s="391" t="s">
        <v>848</v>
      </c>
      <c r="U539" s="391" t="s">
        <v>848</v>
      </c>
      <c r="V539" s="391" t="s">
        <v>848</v>
      </c>
      <c r="W539" s="391" t="s">
        <v>848</v>
      </c>
      <c r="X539" s="391" t="s">
        <v>848</v>
      </c>
      <c r="Y539" s="392" t="s">
        <v>848</v>
      </c>
      <c r="Z539" s="391" t="s">
        <v>848</v>
      </c>
      <c r="AA539" s="391" t="s">
        <v>848</v>
      </c>
      <c r="AB539" s="391" t="s">
        <v>848</v>
      </c>
      <c r="AC539" s="391" t="s">
        <v>848</v>
      </c>
      <c r="AD539" s="391" t="s">
        <v>848</v>
      </c>
      <c r="AE539" s="391" t="s">
        <v>848</v>
      </c>
      <c r="AF539" s="38" t="s">
        <v>848</v>
      </c>
      <c r="AG539" s="391" t="s">
        <v>848</v>
      </c>
      <c r="AH539" s="391"/>
      <c r="AI539" s="391" t="s">
        <v>848</v>
      </c>
      <c r="AJ539" s="391" t="s">
        <v>848</v>
      </c>
      <c r="AK539" s="391" t="s">
        <v>848</v>
      </c>
      <c r="AL539" s="391" t="s">
        <v>848</v>
      </c>
      <c r="AM539" s="391" t="s">
        <v>848</v>
      </c>
      <c r="AN539" s="391" t="s">
        <v>848</v>
      </c>
      <c r="AO539" s="391"/>
      <c r="AP539" s="319"/>
      <c r="AQ539" s="319"/>
      <c r="AR539" s="319"/>
    </row>
    <row r="540" spans="1:44" ht="15.75" customHeight="1">
      <c r="A540" s="319" t="s">
        <v>848</v>
      </c>
      <c r="B540" s="319" t="s">
        <v>848</v>
      </c>
      <c r="C540" s="319" t="s">
        <v>848</v>
      </c>
      <c r="D540" s="38" t="s">
        <v>848</v>
      </c>
      <c r="E540" s="391" t="s">
        <v>848</v>
      </c>
      <c r="F540" s="391" t="s">
        <v>848</v>
      </c>
      <c r="G540" s="391" t="s">
        <v>848</v>
      </c>
      <c r="H540" s="391" t="s">
        <v>848</v>
      </c>
      <c r="I540" s="391" t="s">
        <v>848</v>
      </c>
      <c r="J540" s="391" t="s">
        <v>848</v>
      </c>
      <c r="K540" s="38" t="s">
        <v>848</v>
      </c>
      <c r="L540" s="391" t="s">
        <v>848</v>
      </c>
      <c r="M540" s="391" t="s">
        <v>848</v>
      </c>
      <c r="N540" s="391" t="s">
        <v>848</v>
      </c>
      <c r="O540" s="391" t="s">
        <v>848</v>
      </c>
      <c r="P540" s="391" t="s">
        <v>848</v>
      </c>
      <c r="Q540" s="391" t="s">
        <v>848</v>
      </c>
      <c r="R540" s="38" t="s">
        <v>848</v>
      </c>
      <c r="S540" s="391" t="s">
        <v>848</v>
      </c>
      <c r="T540" s="391" t="s">
        <v>848</v>
      </c>
      <c r="U540" s="391" t="s">
        <v>848</v>
      </c>
      <c r="V540" s="391" t="s">
        <v>848</v>
      </c>
      <c r="W540" s="391" t="s">
        <v>848</v>
      </c>
      <c r="X540" s="391" t="s">
        <v>848</v>
      </c>
      <c r="Y540" s="392" t="s">
        <v>848</v>
      </c>
      <c r="Z540" s="391" t="s">
        <v>848</v>
      </c>
      <c r="AA540" s="391" t="s">
        <v>848</v>
      </c>
      <c r="AB540" s="391" t="s">
        <v>848</v>
      </c>
      <c r="AC540" s="391" t="s">
        <v>848</v>
      </c>
      <c r="AD540" s="391" t="s">
        <v>848</v>
      </c>
      <c r="AE540" s="391" t="s">
        <v>848</v>
      </c>
      <c r="AF540" s="38" t="s">
        <v>848</v>
      </c>
      <c r="AG540" s="391" t="s">
        <v>848</v>
      </c>
      <c r="AH540" s="391"/>
      <c r="AI540" s="391" t="s">
        <v>848</v>
      </c>
      <c r="AJ540" s="391" t="s">
        <v>848</v>
      </c>
      <c r="AK540" s="391" t="s">
        <v>848</v>
      </c>
      <c r="AL540" s="391" t="s">
        <v>848</v>
      </c>
      <c r="AM540" s="391" t="s">
        <v>848</v>
      </c>
      <c r="AN540" s="391" t="s">
        <v>848</v>
      </c>
      <c r="AO540" s="391"/>
      <c r="AP540" s="319"/>
      <c r="AQ540" s="319"/>
      <c r="AR540" s="319"/>
    </row>
    <row r="541" spans="1:44" ht="15.75" customHeight="1">
      <c r="A541" s="319" t="s">
        <v>848</v>
      </c>
      <c r="B541" s="319" t="s">
        <v>848</v>
      </c>
      <c r="C541" s="319" t="s">
        <v>848</v>
      </c>
      <c r="D541" s="38" t="s">
        <v>848</v>
      </c>
      <c r="E541" s="391" t="s">
        <v>848</v>
      </c>
      <c r="F541" s="391" t="s">
        <v>848</v>
      </c>
      <c r="G541" s="391" t="s">
        <v>848</v>
      </c>
      <c r="H541" s="391" t="s">
        <v>848</v>
      </c>
      <c r="I541" s="391" t="s">
        <v>848</v>
      </c>
      <c r="J541" s="391" t="s">
        <v>848</v>
      </c>
      <c r="K541" s="38" t="s">
        <v>848</v>
      </c>
      <c r="L541" s="391" t="s">
        <v>848</v>
      </c>
      <c r="M541" s="391" t="s">
        <v>848</v>
      </c>
      <c r="N541" s="391" t="s">
        <v>848</v>
      </c>
      <c r="O541" s="391" t="s">
        <v>848</v>
      </c>
      <c r="P541" s="391" t="s">
        <v>848</v>
      </c>
      <c r="Q541" s="391" t="s">
        <v>848</v>
      </c>
      <c r="R541" s="38" t="s">
        <v>848</v>
      </c>
      <c r="S541" s="391" t="s">
        <v>848</v>
      </c>
      <c r="T541" s="391" t="s">
        <v>848</v>
      </c>
      <c r="U541" s="391" t="s">
        <v>848</v>
      </c>
      <c r="V541" s="391" t="s">
        <v>848</v>
      </c>
      <c r="W541" s="391" t="s">
        <v>848</v>
      </c>
      <c r="X541" s="391" t="s">
        <v>848</v>
      </c>
      <c r="Y541" s="392" t="s">
        <v>848</v>
      </c>
      <c r="Z541" s="391" t="s">
        <v>848</v>
      </c>
      <c r="AA541" s="391" t="s">
        <v>848</v>
      </c>
      <c r="AB541" s="391" t="s">
        <v>848</v>
      </c>
      <c r="AC541" s="391" t="s">
        <v>848</v>
      </c>
      <c r="AD541" s="391" t="s">
        <v>848</v>
      </c>
      <c r="AE541" s="391" t="s">
        <v>848</v>
      </c>
      <c r="AF541" s="38" t="s">
        <v>848</v>
      </c>
      <c r="AG541" s="391" t="s">
        <v>848</v>
      </c>
      <c r="AH541" s="391"/>
      <c r="AI541" s="391" t="s">
        <v>848</v>
      </c>
      <c r="AJ541" s="391" t="s">
        <v>848</v>
      </c>
      <c r="AK541" s="391" t="s">
        <v>848</v>
      </c>
      <c r="AL541" s="391" t="s">
        <v>848</v>
      </c>
      <c r="AM541" s="391" t="s">
        <v>848</v>
      </c>
      <c r="AN541" s="391" t="s">
        <v>848</v>
      </c>
      <c r="AO541" s="391"/>
      <c r="AP541" s="319"/>
      <c r="AQ541" s="319"/>
      <c r="AR541" s="319"/>
    </row>
    <row r="542" spans="1:44" ht="15.75" customHeight="1">
      <c r="A542" s="319" t="s">
        <v>848</v>
      </c>
      <c r="B542" s="319" t="s">
        <v>848</v>
      </c>
      <c r="C542" s="319" t="s">
        <v>848</v>
      </c>
      <c r="D542" s="38" t="s">
        <v>848</v>
      </c>
      <c r="E542" s="391" t="s">
        <v>848</v>
      </c>
      <c r="F542" s="391" t="s">
        <v>848</v>
      </c>
      <c r="G542" s="391" t="s">
        <v>848</v>
      </c>
      <c r="H542" s="391" t="s">
        <v>848</v>
      </c>
      <c r="I542" s="391" t="s">
        <v>848</v>
      </c>
      <c r="J542" s="391" t="s">
        <v>848</v>
      </c>
      <c r="K542" s="38" t="s">
        <v>848</v>
      </c>
      <c r="L542" s="391" t="s">
        <v>848</v>
      </c>
      <c r="M542" s="391" t="s">
        <v>848</v>
      </c>
      <c r="N542" s="391" t="s">
        <v>848</v>
      </c>
      <c r="O542" s="391" t="s">
        <v>848</v>
      </c>
      <c r="P542" s="391" t="s">
        <v>848</v>
      </c>
      <c r="Q542" s="391" t="s">
        <v>848</v>
      </c>
      <c r="R542" s="38" t="s">
        <v>848</v>
      </c>
      <c r="S542" s="391" t="s">
        <v>848</v>
      </c>
      <c r="T542" s="391" t="s">
        <v>848</v>
      </c>
      <c r="U542" s="391" t="s">
        <v>848</v>
      </c>
      <c r="V542" s="391" t="s">
        <v>848</v>
      </c>
      <c r="W542" s="391" t="s">
        <v>848</v>
      </c>
      <c r="X542" s="391" t="s">
        <v>848</v>
      </c>
      <c r="Y542" s="392" t="s">
        <v>848</v>
      </c>
      <c r="Z542" s="391" t="s">
        <v>848</v>
      </c>
      <c r="AA542" s="391" t="s">
        <v>848</v>
      </c>
      <c r="AB542" s="391" t="s">
        <v>848</v>
      </c>
      <c r="AC542" s="391" t="s">
        <v>848</v>
      </c>
      <c r="AD542" s="391" t="s">
        <v>848</v>
      </c>
      <c r="AE542" s="391" t="s">
        <v>848</v>
      </c>
      <c r="AF542" s="38" t="s">
        <v>848</v>
      </c>
      <c r="AG542" s="391" t="s">
        <v>848</v>
      </c>
      <c r="AH542" s="391"/>
      <c r="AI542" s="391" t="s">
        <v>848</v>
      </c>
      <c r="AJ542" s="391" t="s">
        <v>848</v>
      </c>
      <c r="AK542" s="391" t="s">
        <v>848</v>
      </c>
      <c r="AL542" s="391" t="s">
        <v>848</v>
      </c>
      <c r="AM542" s="391" t="s">
        <v>848</v>
      </c>
      <c r="AN542" s="391" t="s">
        <v>848</v>
      </c>
      <c r="AO542" s="391"/>
      <c r="AP542" s="319"/>
      <c r="AQ542" s="319"/>
      <c r="AR542" s="319"/>
    </row>
    <row r="543" spans="1:44" ht="15.75" customHeight="1">
      <c r="A543" s="319" t="s">
        <v>848</v>
      </c>
      <c r="B543" s="319" t="s">
        <v>848</v>
      </c>
      <c r="C543" s="319" t="s">
        <v>848</v>
      </c>
      <c r="D543" s="38" t="s">
        <v>848</v>
      </c>
      <c r="E543" s="391" t="s">
        <v>848</v>
      </c>
      <c r="F543" s="391" t="s">
        <v>848</v>
      </c>
      <c r="G543" s="391" t="s">
        <v>848</v>
      </c>
      <c r="H543" s="391" t="s">
        <v>848</v>
      </c>
      <c r="I543" s="391" t="s">
        <v>848</v>
      </c>
      <c r="J543" s="391" t="s">
        <v>848</v>
      </c>
      <c r="K543" s="38" t="s">
        <v>848</v>
      </c>
      <c r="L543" s="391" t="s">
        <v>848</v>
      </c>
      <c r="M543" s="391" t="s">
        <v>848</v>
      </c>
      <c r="N543" s="391" t="s">
        <v>848</v>
      </c>
      <c r="O543" s="391" t="s">
        <v>848</v>
      </c>
      <c r="P543" s="391" t="s">
        <v>848</v>
      </c>
      <c r="Q543" s="391" t="s">
        <v>848</v>
      </c>
      <c r="R543" s="38" t="s">
        <v>848</v>
      </c>
      <c r="S543" s="391" t="s">
        <v>848</v>
      </c>
      <c r="T543" s="391" t="s">
        <v>848</v>
      </c>
      <c r="U543" s="391" t="s">
        <v>848</v>
      </c>
      <c r="V543" s="391" t="s">
        <v>848</v>
      </c>
      <c r="W543" s="391" t="s">
        <v>848</v>
      </c>
      <c r="X543" s="391" t="s">
        <v>848</v>
      </c>
      <c r="Y543" s="392" t="s">
        <v>848</v>
      </c>
      <c r="Z543" s="391" t="s">
        <v>848</v>
      </c>
      <c r="AA543" s="391" t="s">
        <v>848</v>
      </c>
      <c r="AB543" s="391" t="s">
        <v>848</v>
      </c>
      <c r="AC543" s="391" t="s">
        <v>848</v>
      </c>
      <c r="AD543" s="391" t="s">
        <v>848</v>
      </c>
      <c r="AE543" s="391" t="s">
        <v>848</v>
      </c>
      <c r="AF543" s="38" t="s">
        <v>848</v>
      </c>
      <c r="AG543" s="391" t="s">
        <v>848</v>
      </c>
      <c r="AH543" s="391"/>
      <c r="AI543" s="391" t="s">
        <v>848</v>
      </c>
      <c r="AJ543" s="391" t="s">
        <v>848</v>
      </c>
      <c r="AK543" s="391" t="s">
        <v>848</v>
      </c>
      <c r="AL543" s="391" t="s">
        <v>848</v>
      </c>
      <c r="AM543" s="391" t="s">
        <v>848</v>
      </c>
      <c r="AN543" s="391" t="s">
        <v>848</v>
      </c>
      <c r="AO543" s="391"/>
      <c r="AP543" s="319"/>
      <c r="AQ543" s="319"/>
      <c r="AR543" s="319"/>
    </row>
    <row r="544" spans="1:44" ht="15.75" customHeight="1">
      <c r="A544" s="319" t="s">
        <v>848</v>
      </c>
      <c r="B544" s="319" t="s">
        <v>848</v>
      </c>
      <c r="C544" s="319" t="s">
        <v>848</v>
      </c>
      <c r="D544" s="38" t="s">
        <v>848</v>
      </c>
      <c r="E544" s="391" t="s">
        <v>848</v>
      </c>
      <c r="F544" s="391" t="s">
        <v>848</v>
      </c>
      <c r="G544" s="391" t="s">
        <v>848</v>
      </c>
      <c r="H544" s="391" t="s">
        <v>848</v>
      </c>
      <c r="I544" s="391" t="s">
        <v>848</v>
      </c>
      <c r="J544" s="391" t="s">
        <v>848</v>
      </c>
      <c r="K544" s="38" t="s">
        <v>848</v>
      </c>
      <c r="L544" s="391" t="s">
        <v>848</v>
      </c>
      <c r="M544" s="391" t="s">
        <v>848</v>
      </c>
      <c r="N544" s="391" t="s">
        <v>848</v>
      </c>
      <c r="O544" s="391" t="s">
        <v>848</v>
      </c>
      <c r="P544" s="391" t="s">
        <v>848</v>
      </c>
      <c r="Q544" s="391" t="s">
        <v>848</v>
      </c>
      <c r="R544" s="38" t="s">
        <v>848</v>
      </c>
      <c r="S544" s="391" t="s">
        <v>848</v>
      </c>
      <c r="T544" s="391" t="s">
        <v>848</v>
      </c>
      <c r="U544" s="391" t="s">
        <v>848</v>
      </c>
      <c r="V544" s="391" t="s">
        <v>848</v>
      </c>
      <c r="W544" s="391" t="s">
        <v>848</v>
      </c>
      <c r="X544" s="391" t="s">
        <v>848</v>
      </c>
      <c r="Y544" s="392" t="s">
        <v>848</v>
      </c>
      <c r="Z544" s="391" t="s">
        <v>848</v>
      </c>
      <c r="AA544" s="391" t="s">
        <v>848</v>
      </c>
      <c r="AB544" s="391" t="s">
        <v>848</v>
      </c>
      <c r="AC544" s="391" t="s">
        <v>848</v>
      </c>
      <c r="AD544" s="391" t="s">
        <v>848</v>
      </c>
      <c r="AE544" s="391" t="s">
        <v>848</v>
      </c>
      <c r="AF544" s="38" t="s">
        <v>848</v>
      </c>
      <c r="AG544" s="391" t="s">
        <v>848</v>
      </c>
      <c r="AH544" s="391"/>
      <c r="AI544" s="391" t="s">
        <v>848</v>
      </c>
      <c r="AJ544" s="391" t="s">
        <v>848</v>
      </c>
      <c r="AK544" s="391" t="s">
        <v>848</v>
      </c>
      <c r="AL544" s="391" t="s">
        <v>848</v>
      </c>
      <c r="AM544" s="391" t="s">
        <v>848</v>
      </c>
      <c r="AN544" s="391" t="s">
        <v>848</v>
      </c>
      <c r="AO544" s="391"/>
      <c r="AP544" s="319"/>
      <c r="AQ544" s="319"/>
      <c r="AR544" s="319"/>
    </row>
    <row r="545" spans="1:44" ht="15.75" customHeight="1">
      <c r="A545" s="319" t="s">
        <v>848</v>
      </c>
      <c r="B545" s="319" t="s">
        <v>848</v>
      </c>
      <c r="C545" s="319" t="s">
        <v>848</v>
      </c>
      <c r="D545" s="38" t="s">
        <v>848</v>
      </c>
      <c r="E545" s="391" t="s">
        <v>848</v>
      </c>
      <c r="F545" s="391" t="s">
        <v>848</v>
      </c>
      <c r="G545" s="391" t="s">
        <v>848</v>
      </c>
      <c r="H545" s="391" t="s">
        <v>848</v>
      </c>
      <c r="I545" s="391" t="s">
        <v>848</v>
      </c>
      <c r="J545" s="391" t="s">
        <v>848</v>
      </c>
      <c r="K545" s="38" t="s">
        <v>848</v>
      </c>
      <c r="L545" s="391" t="s">
        <v>848</v>
      </c>
      <c r="M545" s="391" t="s">
        <v>848</v>
      </c>
      <c r="N545" s="391" t="s">
        <v>848</v>
      </c>
      <c r="O545" s="391" t="s">
        <v>848</v>
      </c>
      <c r="P545" s="391" t="s">
        <v>848</v>
      </c>
      <c r="Q545" s="391" t="s">
        <v>848</v>
      </c>
      <c r="R545" s="38" t="s">
        <v>848</v>
      </c>
      <c r="S545" s="391" t="s">
        <v>848</v>
      </c>
      <c r="T545" s="391" t="s">
        <v>848</v>
      </c>
      <c r="U545" s="391" t="s">
        <v>848</v>
      </c>
      <c r="V545" s="391" t="s">
        <v>848</v>
      </c>
      <c r="W545" s="391" t="s">
        <v>848</v>
      </c>
      <c r="X545" s="391" t="s">
        <v>848</v>
      </c>
      <c r="Y545" s="392" t="s">
        <v>848</v>
      </c>
      <c r="Z545" s="391" t="s">
        <v>848</v>
      </c>
      <c r="AA545" s="391" t="s">
        <v>848</v>
      </c>
      <c r="AB545" s="391" t="s">
        <v>848</v>
      </c>
      <c r="AC545" s="391" t="s">
        <v>848</v>
      </c>
      <c r="AD545" s="391" t="s">
        <v>848</v>
      </c>
      <c r="AE545" s="391" t="s">
        <v>848</v>
      </c>
      <c r="AF545" s="38" t="s">
        <v>848</v>
      </c>
      <c r="AG545" s="391" t="s">
        <v>848</v>
      </c>
      <c r="AH545" s="391"/>
      <c r="AI545" s="391" t="s">
        <v>848</v>
      </c>
      <c r="AJ545" s="391" t="s">
        <v>848</v>
      </c>
      <c r="AK545" s="391" t="s">
        <v>848</v>
      </c>
      <c r="AL545" s="391" t="s">
        <v>848</v>
      </c>
      <c r="AM545" s="391" t="s">
        <v>848</v>
      </c>
      <c r="AN545" s="391" t="s">
        <v>848</v>
      </c>
      <c r="AO545" s="391"/>
      <c r="AP545" s="319"/>
      <c r="AQ545" s="319"/>
      <c r="AR545" s="319"/>
    </row>
    <row r="546" spans="1:44" ht="15.75" customHeight="1">
      <c r="A546" s="319" t="s">
        <v>848</v>
      </c>
      <c r="B546" s="319" t="s">
        <v>848</v>
      </c>
      <c r="C546" s="319" t="s">
        <v>848</v>
      </c>
      <c r="D546" s="38" t="s">
        <v>848</v>
      </c>
      <c r="E546" s="391" t="s">
        <v>848</v>
      </c>
      <c r="F546" s="391" t="s">
        <v>848</v>
      </c>
      <c r="G546" s="391" t="s">
        <v>848</v>
      </c>
      <c r="H546" s="391" t="s">
        <v>848</v>
      </c>
      <c r="I546" s="391" t="s">
        <v>848</v>
      </c>
      <c r="J546" s="391" t="s">
        <v>848</v>
      </c>
      <c r="K546" s="38" t="s">
        <v>848</v>
      </c>
      <c r="L546" s="391" t="s">
        <v>848</v>
      </c>
      <c r="M546" s="391" t="s">
        <v>848</v>
      </c>
      <c r="N546" s="391" t="s">
        <v>848</v>
      </c>
      <c r="O546" s="391" t="s">
        <v>848</v>
      </c>
      <c r="P546" s="391" t="s">
        <v>848</v>
      </c>
      <c r="Q546" s="391" t="s">
        <v>848</v>
      </c>
      <c r="R546" s="38" t="s">
        <v>848</v>
      </c>
      <c r="S546" s="391" t="s">
        <v>848</v>
      </c>
      <c r="T546" s="391" t="s">
        <v>848</v>
      </c>
      <c r="U546" s="391" t="s">
        <v>848</v>
      </c>
      <c r="V546" s="391" t="s">
        <v>848</v>
      </c>
      <c r="W546" s="391" t="s">
        <v>848</v>
      </c>
      <c r="X546" s="391" t="s">
        <v>848</v>
      </c>
      <c r="Y546" s="392" t="s">
        <v>848</v>
      </c>
      <c r="Z546" s="391" t="s">
        <v>848</v>
      </c>
      <c r="AA546" s="391" t="s">
        <v>848</v>
      </c>
      <c r="AB546" s="391" t="s">
        <v>848</v>
      </c>
      <c r="AC546" s="391" t="s">
        <v>848</v>
      </c>
      <c r="AD546" s="391" t="s">
        <v>848</v>
      </c>
      <c r="AE546" s="391" t="s">
        <v>848</v>
      </c>
      <c r="AF546" s="38" t="s">
        <v>848</v>
      </c>
      <c r="AG546" s="391" t="s">
        <v>848</v>
      </c>
      <c r="AH546" s="391"/>
      <c r="AI546" s="391" t="s">
        <v>848</v>
      </c>
      <c r="AJ546" s="391" t="s">
        <v>848</v>
      </c>
      <c r="AK546" s="391" t="s">
        <v>848</v>
      </c>
      <c r="AL546" s="391" t="s">
        <v>848</v>
      </c>
      <c r="AM546" s="391" t="s">
        <v>848</v>
      </c>
      <c r="AN546" s="391" t="s">
        <v>848</v>
      </c>
      <c r="AO546" s="391"/>
      <c r="AP546" s="319"/>
      <c r="AQ546" s="319"/>
      <c r="AR546" s="319"/>
    </row>
    <row r="547" spans="1:44" ht="15.75" customHeight="1">
      <c r="A547" s="319" t="s">
        <v>848</v>
      </c>
      <c r="B547" s="319" t="s">
        <v>848</v>
      </c>
      <c r="C547" s="319" t="s">
        <v>848</v>
      </c>
      <c r="D547" s="38" t="s">
        <v>848</v>
      </c>
      <c r="E547" s="391" t="s">
        <v>848</v>
      </c>
      <c r="F547" s="391" t="s">
        <v>848</v>
      </c>
      <c r="G547" s="391" t="s">
        <v>848</v>
      </c>
      <c r="H547" s="391" t="s">
        <v>848</v>
      </c>
      <c r="I547" s="391" t="s">
        <v>848</v>
      </c>
      <c r="J547" s="391" t="s">
        <v>848</v>
      </c>
      <c r="K547" s="38" t="s">
        <v>848</v>
      </c>
      <c r="L547" s="391" t="s">
        <v>848</v>
      </c>
      <c r="M547" s="391" t="s">
        <v>848</v>
      </c>
      <c r="N547" s="391" t="s">
        <v>848</v>
      </c>
      <c r="O547" s="391" t="s">
        <v>848</v>
      </c>
      <c r="P547" s="391" t="s">
        <v>848</v>
      </c>
      <c r="Q547" s="391" t="s">
        <v>848</v>
      </c>
      <c r="R547" s="38" t="s">
        <v>848</v>
      </c>
      <c r="S547" s="391" t="s">
        <v>848</v>
      </c>
      <c r="T547" s="391" t="s">
        <v>848</v>
      </c>
      <c r="U547" s="391" t="s">
        <v>848</v>
      </c>
      <c r="V547" s="391" t="s">
        <v>848</v>
      </c>
      <c r="W547" s="391" t="s">
        <v>848</v>
      </c>
      <c r="X547" s="391" t="s">
        <v>848</v>
      </c>
      <c r="Y547" s="392" t="s">
        <v>848</v>
      </c>
      <c r="Z547" s="391" t="s">
        <v>848</v>
      </c>
      <c r="AA547" s="391" t="s">
        <v>848</v>
      </c>
      <c r="AB547" s="391" t="s">
        <v>848</v>
      </c>
      <c r="AC547" s="391" t="s">
        <v>848</v>
      </c>
      <c r="AD547" s="391" t="s">
        <v>848</v>
      </c>
      <c r="AE547" s="391" t="s">
        <v>848</v>
      </c>
      <c r="AF547" s="38" t="s">
        <v>848</v>
      </c>
      <c r="AG547" s="391" t="s">
        <v>848</v>
      </c>
      <c r="AH547" s="391"/>
      <c r="AI547" s="391" t="s">
        <v>848</v>
      </c>
      <c r="AJ547" s="391" t="s">
        <v>848</v>
      </c>
      <c r="AK547" s="391" t="s">
        <v>848</v>
      </c>
      <c r="AL547" s="391" t="s">
        <v>848</v>
      </c>
      <c r="AM547" s="391" t="s">
        <v>848</v>
      </c>
      <c r="AN547" s="391" t="s">
        <v>848</v>
      </c>
      <c r="AO547" s="391"/>
      <c r="AP547" s="319"/>
      <c r="AQ547" s="319"/>
      <c r="AR547" s="319"/>
    </row>
    <row r="548" spans="1:44" ht="15.75" customHeight="1">
      <c r="A548" s="319" t="s">
        <v>848</v>
      </c>
      <c r="B548" s="319" t="s">
        <v>848</v>
      </c>
      <c r="C548" s="319" t="s">
        <v>848</v>
      </c>
      <c r="D548" s="38" t="s">
        <v>848</v>
      </c>
      <c r="E548" s="391" t="s">
        <v>848</v>
      </c>
      <c r="F548" s="391" t="s">
        <v>848</v>
      </c>
      <c r="G548" s="391" t="s">
        <v>848</v>
      </c>
      <c r="H548" s="391" t="s">
        <v>848</v>
      </c>
      <c r="I548" s="391" t="s">
        <v>848</v>
      </c>
      <c r="J548" s="391" t="s">
        <v>848</v>
      </c>
      <c r="K548" s="38" t="s">
        <v>848</v>
      </c>
      <c r="L548" s="391" t="s">
        <v>848</v>
      </c>
      <c r="M548" s="391" t="s">
        <v>848</v>
      </c>
      <c r="N548" s="391" t="s">
        <v>848</v>
      </c>
      <c r="O548" s="391" t="s">
        <v>848</v>
      </c>
      <c r="P548" s="391" t="s">
        <v>848</v>
      </c>
      <c r="Q548" s="391" t="s">
        <v>848</v>
      </c>
      <c r="R548" s="38" t="s">
        <v>848</v>
      </c>
      <c r="S548" s="391" t="s">
        <v>848</v>
      </c>
      <c r="T548" s="391" t="s">
        <v>848</v>
      </c>
      <c r="U548" s="391" t="s">
        <v>848</v>
      </c>
      <c r="V548" s="391" t="s">
        <v>848</v>
      </c>
      <c r="W548" s="391" t="s">
        <v>848</v>
      </c>
      <c r="X548" s="391" t="s">
        <v>848</v>
      </c>
      <c r="Y548" s="392" t="s">
        <v>848</v>
      </c>
      <c r="Z548" s="391" t="s">
        <v>848</v>
      </c>
      <c r="AA548" s="391" t="s">
        <v>848</v>
      </c>
      <c r="AB548" s="391" t="s">
        <v>848</v>
      </c>
      <c r="AC548" s="391" t="s">
        <v>848</v>
      </c>
      <c r="AD548" s="391" t="s">
        <v>848</v>
      </c>
      <c r="AE548" s="391" t="s">
        <v>848</v>
      </c>
      <c r="AF548" s="38" t="s">
        <v>848</v>
      </c>
      <c r="AG548" s="391" t="s">
        <v>848</v>
      </c>
      <c r="AH548" s="391"/>
      <c r="AI548" s="391" t="s">
        <v>848</v>
      </c>
      <c r="AJ548" s="391" t="s">
        <v>848</v>
      </c>
      <c r="AK548" s="391" t="s">
        <v>848</v>
      </c>
      <c r="AL548" s="391" t="s">
        <v>848</v>
      </c>
      <c r="AM548" s="391" t="s">
        <v>848</v>
      </c>
      <c r="AN548" s="391" t="s">
        <v>848</v>
      </c>
      <c r="AO548" s="391"/>
      <c r="AP548" s="319"/>
      <c r="AQ548" s="319"/>
      <c r="AR548" s="319"/>
    </row>
    <row r="549" spans="1:44" ht="15.75" customHeight="1">
      <c r="A549" s="319" t="s">
        <v>848</v>
      </c>
      <c r="B549" s="319" t="s">
        <v>848</v>
      </c>
      <c r="C549" s="319" t="s">
        <v>848</v>
      </c>
      <c r="D549" s="38" t="s">
        <v>848</v>
      </c>
      <c r="E549" s="391" t="s">
        <v>848</v>
      </c>
      <c r="F549" s="391" t="s">
        <v>848</v>
      </c>
      <c r="G549" s="391" t="s">
        <v>848</v>
      </c>
      <c r="H549" s="391" t="s">
        <v>848</v>
      </c>
      <c r="I549" s="391" t="s">
        <v>848</v>
      </c>
      <c r="J549" s="391" t="s">
        <v>848</v>
      </c>
      <c r="K549" s="38" t="s">
        <v>848</v>
      </c>
      <c r="L549" s="391" t="s">
        <v>848</v>
      </c>
      <c r="M549" s="391" t="s">
        <v>848</v>
      </c>
      <c r="N549" s="391" t="s">
        <v>848</v>
      </c>
      <c r="O549" s="391" t="s">
        <v>848</v>
      </c>
      <c r="P549" s="391" t="s">
        <v>848</v>
      </c>
      <c r="Q549" s="391" t="s">
        <v>848</v>
      </c>
      <c r="R549" s="38" t="s">
        <v>848</v>
      </c>
      <c r="S549" s="391" t="s">
        <v>848</v>
      </c>
      <c r="T549" s="391" t="s">
        <v>848</v>
      </c>
      <c r="U549" s="391" t="s">
        <v>848</v>
      </c>
      <c r="V549" s="391" t="s">
        <v>848</v>
      </c>
      <c r="W549" s="391" t="s">
        <v>848</v>
      </c>
      <c r="X549" s="391" t="s">
        <v>848</v>
      </c>
      <c r="Y549" s="392" t="s">
        <v>848</v>
      </c>
      <c r="Z549" s="391" t="s">
        <v>848</v>
      </c>
      <c r="AA549" s="391" t="s">
        <v>848</v>
      </c>
      <c r="AB549" s="391" t="s">
        <v>848</v>
      </c>
      <c r="AC549" s="391" t="s">
        <v>848</v>
      </c>
      <c r="AD549" s="391" t="s">
        <v>848</v>
      </c>
      <c r="AE549" s="391" t="s">
        <v>848</v>
      </c>
      <c r="AF549" s="38" t="s">
        <v>848</v>
      </c>
      <c r="AG549" s="391" t="s">
        <v>848</v>
      </c>
      <c r="AH549" s="391"/>
      <c r="AI549" s="391" t="s">
        <v>848</v>
      </c>
      <c r="AJ549" s="391" t="s">
        <v>848</v>
      </c>
      <c r="AK549" s="391" t="s">
        <v>848</v>
      </c>
      <c r="AL549" s="391" t="s">
        <v>848</v>
      </c>
      <c r="AM549" s="391" t="s">
        <v>848</v>
      </c>
      <c r="AN549" s="391" t="s">
        <v>848</v>
      </c>
      <c r="AO549" s="391"/>
      <c r="AP549" s="319"/>
      <c r="AQ549" s="319"/>
      <c r="AR549" s="319"/>
    </row>
    <row r="550" spans="1:44" ht="15.75" customHeight="1">
      <c r="A550" s="319" t="s">
        <v>848</v>
      </c>
      <c r="B550" s="319" t="s">
        <v>848</v>
      </c>
      <c r="C550" s="319" t="s">
        <v>848</v>
      </c>
      <c r="D550" s="38" t="s">
        <v>848</v>
      </c>
      <c r="E550" s="391" t="s">
        <v>848</v>
      </c>
      <c r="F550" s="391" t="s">
        <v>848</v>
      </c>
      <c r="G550" s="391" t="s">
        <v>848</v>
      </c>
      <c r="H550" s="391" t="s">
        <v>848</v>
      </c>
      <c r="I550" s="391" t="s">
        <v>848</v>
      </c>
      <c r="J550" s="391" t="s">
        <v>848</v>
      </c>
      <c r="K550" s="38" t="s">
        <v>848</v>
      </c>
      <c r="L550" s="391" t="s">
        <v>848</v>
      </c>
      <c r="M550" s="391" t="s">
        <v>848</v>
      </c>
      <c r="N550" s="391" t="s">
        <v>848</v>
      </c>
      <c r="O550" s="391" t="s">
        <v>848</v>
      </c>
      <c r="P550" s="391" t="s">
        <v>848</v>
      </c>
      <c r="Q550" s="391" t="s">
        <v>848</v>
      </c>
      <c r="R550" s="38" t="s">
        <v>848</v>
      </c>
      <c r="S550" s="391" t="s">
        <v>848</v>
      </c>
      <c r="T550" s="391" t="s">
        <v>848</v>
      </c>
      <c r="U550" s="391" t="s">
        <v>848</v>
      </c>
      <c r="V550" s="391" t="s">
        <v>848</v>
      </c>
      <c r="W550" s="391" t="s">
        <v>848</v>
      </c>
      <c r="X550" s="391" t="s">
        <v>848</v>
      </c>
      <c r="Y550" s="392" t="s">
        <v>848</v>
      </c>
      <c r="Z550" s="391" t="s">
        <v>848</v>
      </c>
      <c r="AA550" s="391" t="s">
        <v>848</v>
      </c>
      <c r="AB550" s="391" t="s">
        <v>848</v>
      </c>
      <c r="AC550" s="391" t="s">
        <v>848</v>
      </c>
      <c r="AD550" s="391" t="s">
        <v>848</v>
      </c>
      <c r="AE550" s="391" t="s">
        <v>848</v>
      </c>
      <c r="AF550" s="38" t="s">
        <v>848</v>
      </c>
      <c r="AG550" s="391" t="s">
        <v>848</v>
      </c>
      <c r="AH550" s="391"/>
      <c r="AI550" s="391" t="s">
        <v>848</v>
      </c>
      <c r="AJ550" s="391" t="s">
        <v>848</v>
      </c>
      <c r="AK550" s="391" t="s">
        <v>848</v>
      </c>
      <c r="AL550" s="391" t="s">
        <v>848</v>
      </c>
      <c r="AM550" s="391" t="s">
        <v>848</v>
      </c>
      <c r="AN550" s="391" t="s">
        <v>848</v>
      </c>
      <c r="AO550" s="391"/>
      <c r="AP550" s="319"/>
      <c r="AQ550" s="319"/>
      <c r="AR550" s="319"/>
    </row>
    <row r="551" spans="1:44" ht="15.75" customHeight="1">
      <c r="A551" s="319" t="s">
        <v>848</v>
      </c>
      <c r="B551" s="319" t="s">
        <v>848</v>
      </c>
      <c r="C551" s="319" t="s">
        <v>848</v>
      </c>
      <c r="D551" s="38" t="s">
        <v>848</v>
      </c>
      <c r="E551" s="391" t="s">
        <v>848</v>
      </c>
      <c r="F551" s="391" t="s">
        <v>848</v>
      </c>
      <c r="G551" s="391" t="s">
        <v>848</v>
      </c>
      <c r="H551" s="391" t="s">
        <v>848</v>
      </c>
      <c r="I551" s="391" t="s">
        <v>848</v>
      </c>
      <c r="J551" s="391" t="s">
        <v>848</v>
      </c>
      <c r="K551" s="38" t="s">
        <v>848</v>
      </c>
      <c r="L551" s="391" t="s">
        <v>848</v>
      </c>
      <c r="M551" s="391" t="s">
        <v>848</v>
      </c>
      <c r="N551" s="391" t="s">
        <v>848</v>
      </c>
      <c r="O551" s="391" t="s">
        <v>848</v>
      </c>
      <c r="P551" s="391" t="s">
        <v>848</v>
      </c>
      <c r="Q551" s="391" t="s">
        <v>848</v>
      </c>
      <c r="R551" s="38" t="s">
        <v>848</v>
      </c>
      <c r="S551" s="391" t="s">
        <v>848</v>
      </c>
      <c r="T551" s="391" t="s">
        <v>848</v>
      </c>
      <c r="U551" s="391" t="s">
        <v>848</v>
      </c>
      <c r="V551" s="391" t="s">
        <v>848</v>
      </c>
      <c r="W551" s="391" t="s">
        <v>848</v>
      </c>
      <c r="X551" s="391" t="s">
        <v>848</v>
      </c>
      <c r="Y551" s="392" t="s">
        <v>848</v>
      </c>
      <c r="Z551" s="391" t="s">
        <v>848</v>
      </c>
      <c r="AA551" s="391" t="s">
        <v>848</v>
      </c>
      <c r="AB551" s="391" t="s">
        <v>848</v>
      </c>
      <c r="AC551" s="391" t="s">
        <v>848</v>
      </c>
      <c r="AD551" s="391" t="s">
        <v>848</v>
      </c>
      <c r="AE551" s="391" t="s">
        <v>848</v>
      </c>
      <c r="AF551" s="38" t="s">
        <v>848</v>
      </c>
      <c r="AG551" s="391" t="s">
        <v>848</v>
      </c>
      <c r="AH551" s="391"/>
      <c r="AI551" s="391" t="s">
        <v>848</v>
      </c>
      <c r="AJ551" s="391" t="s">
        <v>848</v>
      </c>
      <c r="AK551" s="391" t="s">
        <v>848</v>
      </c>
      <c r="AL551" s="391" t="s">
        <v>848</v>
      </c>
      <c r="AM551" s="391" t="s">
        <v>848</v>
      </c>
      <c r="AN551" s="391" t="s">
        <v>848</v>
      </c>
      <c r="AO551" s="391"/>
      <c r="AP551" s="319"/>
      <c r="AQ551" s="319"/>
      <c r="AR551" s="319"/>
    </row>
    <row r="552" spans="1:44" ht="15.75" customHeight="1">
      <c r="A552" s="319" t="s">
        <v>848</v>
      </c>
      <c r="B552" s="319" t="s">
        <v>848</v>
      </c>
      <c r="C552" s="319" t="s">
        <v>848</v>
      </c>
      <c r="D552" s="38" t="s">
        <v>848</v>
      </c>
      <c r="E552" s="391" t="s">
        <v>848</v>
      </c>
      <c r="F552" s="391" t="s">
        <v>848</v>
      </c>
      <c r="G552" s="391" t="s">
        <v>848</v>
      </c>
      <c r="H552" s="391" t="s">
        <v>848</v>
      </c>
      <c r="I552" s="391" t="s">
        <v>848</v>
      </c>
      <c r="J552" s="391" t="s">
        <v>848</v>
      </c>
      <c r="K552" s="38" t="s">
        <v>848</v>
      </c>
      <c r="L552" s="391" t="s">
        <v>848</v>
      </c>
      <c r="M552" s="391" t="s">
        <v>848</v>
      </c>
      <c r="N552" s="391" t="s">
        <v>848</v>
      </c>
      <c r="O552" s="391" t="s">
        <v>848</v>
      </c>
      <c r="P552" s="391" t="s">
        <v>848</v>
      </c>
      <c r="Q552" s="391" t="s">
        <v>848</v>
      </c>
      <c r="R552" s="38" t="s">
        <v>848</v>
      </c>
      <c r="S552" s="391" t="s">
        <v>848</v>
      </c>
      <c r="T552" s="391" t="s">
        <v>848</v>
      </c>
      <c r="U552" s="391" t="s">
        <v>848</v>
      </c>
      <c r="V552" s="391" t="s">
        <v>848</v>
      </c>
      <c r="W552" s="391" t="s">
        <v>848</v>
      </c>
      <c r="X552" s="391" t="s">
        <v>848</v>
      </c>
      <c r="Y552" s="392" t="s">
        <v>848</v>
      </c>
      <c r="Z552" s="391" t="s">
        <v>848</v>
      </c>
      <c r="AA552" s="391" t="s">
        <v>848</v>
      </c>
      <c r="AB552" s="391" t="s">
        <v>848</v>
      </c>
      <c r="AC552" s="391" t="s">
        <v>848</v>
      </c>
      <c r="AD552" s="391" t="s">
        <v>848</v>
      </c>
      <c r="AE552" s="391" t="s">
        <v>848</v>
      </c>
      <c r="AF552" s="38" t="s">
        <v>848</v>
      </c>
      <c r="AG552" s="391" t="s">
        <v>848</v>
      </c>
      <c r="AH552" s="391"/>
      <c r="AI552" s="391" t="s">
        <v>848</v>
      </c>
      <c r="AJ552" s="391" t="s">
        <v>848</v>
      </c>
      <c r="AK552" s="391" t="s">
        <v>848</v>
      </c>
      <c r="AL552" s="391" t="s">
        <v>848</v>
      </c>
      <c r="AM552" s="391" t="s">
        <v>848</v>
      </c>
      <c r="AN552" s="391" t="s">
        <v>848</v>
      </c>
      <c r="AO552" s="391"/>
      <c r="AP552" s="319"/>
      <c r="AQ552" s="319"/>
      <c r="AR552" s="319"/>
    </row>
    <row r="553" spans="1:44" ht="15.75" customHeight="1">
      <c r="A553" s="319" t="s">
        <v>848</v>
      </c>
      <c r="B553" s="319" t="s">
        <v>848</v>
      </c>
      <c r="C553" s="319" t="s">
        <v>848</v>
      </c>
      <c r="D553" s="38" t="s">
        <v>848</v>
      </c>
      <c r="E553" s="391" t="s">
        <v>848</v>
      </c>
      <c r="F553" s="391" t="s">
        <v>848</v>
      </c>
      <c r="G553" s="391" t="s">
        <v>848</v>
      </c>
      <c r="H553" s="391" t="s">
        <v>848</v>
      </c>
      <c r="I553" s="391" t="s">
        <v>848</v>
      </c>
      <c r="J553" s="391" t="s">
        <v>848</v>
      </c>
      <c r="K553" s="38" t="s">
        <v>848</v>
      </c>
      <c r="L553" s="391" t="s">
        <v>848</v>
      </c>
      <c r="M553" s="391" t="s">
        <v>848</v>
      </c>
      <c r="N553" s="391" t="s">
        <v>848</v>
      </c>
      <c r="O553" s="391" t="s">
        <v>848</v>
      </c>
      <c r="P553" s="391" t="s">
        <v>848</v>
      </c>
      <c r="Q553" s="391" t="s">
        <v>848</v>
      </c>
      <c r="R553" s="38" t="s">
        <v>848</v>
      </c>
      <c r="S553" s="391" t="s">
        <v>848</v>
      </c>
      <c r="T553" s="391" t="s">
        <v>848</v>
      </c>
      <c r="U553" s="391" t="s">
        <v>848</v>
      </c>
      <c r="V553" s="391" t="s">
        <v>848</v>
      </c>
      <c r="W553" s="391" t="s">
        <v>848</v>
      </c>
      <c r="X553" s="391" t="s">
        <v>848</v>
      </c>
      <c r="Y553" s="392" t="s">
        <v>848</v>
      </c>
      <c r="Z553" s="391" t="s">
        <v>848</v>
      </c>
      <c r="AA553" s="391" t="s">
        <v>848</v>
      </c>
      <c r="AB553" s="391" t="s">
        <v>848</v>
      </c>
      <c r="AC553" s="391" t="s">
        <v>848</v>
      </c>
      <c r="AD553" s="391" t="s">
        <v>848</v>
      </c>
      <c r="AE553" s="391" t="s">
        <v>848</v>
      </c>
      <c r="AF553" s="38" t="s">
        <v>848</v>
      </c>
      <c r="AG553" s="391" t="s">
        <v>848</v>
      </c>
      <c r="AH553" s="391"/>
      <c r="AI553" s="391" t="s">
        <v>848</v>
      </c>
      <c r="AJ553" s="391" t="s">
        <v>848</v>
      </c>
      <c r="AK553" s="391" t="s">
        <v>848</v>
      </c>
      <c r="AL553" s="391" t="s">
        <v>848</v>
      </c>
      <c r="AM553" s="391" t="s">
        <v>848</v>
      </c>
      <c r="AN553" s="391" t="s">
        <v>848</v>
      </c>
      <c r="AO553" s="391"/>
      <c r="AP553" s="319"/>
      <c r="AQ553" s="319"/>
      <c r="AR553" s="319"/>
    </row>
    <row r="554" spans="1:44" ht="15.75" customHeight="1">
      <c r="A554" s="319" t="s">
        <v>848</v>
      </c>
      <c r="B554" s="319" t="s">
        <v>848</v>
      </c>
      <c r="C554" s="319" t="s">
        <v>848</v>
      </c>
      <c r="D554" s="38" t="s">
        <v>848</v>
      </c>
      <c r="E554" s="391" t="s">
        <v>848</v>
      </c>
      <c r="F554" s="391" t="s">
        <v>848</v>
      </c>
      <c r="G554" s="391" t="s">
        <v>848</v>
      </c>
      <c r="H554" s="391" t="s">
        <v>848</v>
      </c>
      <c r="I554" s="391" t="s">
        <v>848</v>
      </c>
      <c r="J554" s="391" t="s">
        <v>848</v>
      </c>
      <c r="K554" s="38" t="s">
        <v>848</v>
      </c>
      <c r="L554" s="391" t="s">
        <v>848</v>
      </c>
      <c r="M554" s="391" t="s">
        <v>848</v>
      </c>
      <c r="N554" s="391" t="s">
        <v>848</v>
      </c>
      <c r="O554" s="391" t="s">
        <v>848</v>
      </c>
      <c r="P554" s="391" t="s">
        <v>848</v>
      </c>
      <c r="Q554" s="391" t="s">
        <v>848</v>
      </c>
      <c r="R554" s="38" t="s">
        <v>848</v>
      </c>
      <c r="S554" s="391" t="s">
        <v>848</v>
      </c>
      <c r="T554" s="391" t="s">
        <v>848</v>
      </c>
      <c r="U554" s="391" t="s">
        <v>848</v>
      </c>
      <c r="V554" s="391" t="s">
        <v>848</v>
      </c>
      <c r="W554" s="391" t="s">
        <v>848</v>
      </c>
      <c r="X554" s="391" t="s">
        <v>848</v>
      </c>
      <c r="Y554" s="392" t="s">
        <v>848</v>
      </c>
      <c r="Z554" s="391" t="s">
        <v>848</v>
      </c>
      <c r="AA554" s="391" t="s">
        <v>848</v>
      </c>
      <c r="AB554" s="391" t="s">
        <v>848</v>
      </c>
      <c r="AC554" s="391" t="s">
        <v>848</v>
      </c>
      <c r="AD554" s="391" t="s">
        <v>848</v>
      </c>
      <c r="AE554" s="391" t="s">
        <v>848</v>
      </c>
      <c r="AF554" s="38" t="s">
        <v>848</v>
      </c>
      <c r="AG554" s="391" t="s">
        <v>848</v>
      </c>
      <c r="AH554" s="391"/>
      <c r="AI554" s="391" t="s">
        <v>848</v>
      </c>
      <c r="AJ554" s="391" t="s">
        <v>848</v>
      </c>
      <c r="AK554" s="391" t="s">
        <v>848</v>
      </c>
      <c r="AL554" s="391" t="s">
        <v>848</v>
      </c>
      <c r="AM554" s="391" t="s">
        <v>848</v>
      </c>
      <c r="AN554" s="391" t="s">
        <v>848</v>
      </c>
      <c r="AO554" s="391"/>
      <c r="AP554" s="319"/>
      <c r="AQ554" s="319"/>
      <c r="AR554" s="319"/>
    </row>
    <row r="555" spans="1:44" ht="15.75" customHeight="1">
      <c r="A555" s="319" t="s">
        <v>848</v>
      </c>
      <c r="B555" s="319" t="s">
        <v>848</v>
      </c>
      <c r="C555" s="319" t="s">
        <v>848</v>
      </c>
      <c r="D555" s="38" t="s">
        <v>848</v>
      </c>
      <c r="E555" s="391" t="s">
        <v>848</v>
      </c>
      <c r="F555" s="391" t="s">
        <v>848</v>
      </c>
      <c r="G555" s="391" t="s">
        <v>848</v>
      </c>
      <c r="H555" s="391" t="s">
        <v>848</v>
      </c>
      <c r="I555" s="391" t="s">
        <v>848</v>
      </c>
      <c r="J555" s="391" t="s">
        <v>848</v>
      </c>
      <c r="K555" s="38" t="s">
        <v>848</v>
      </c>
      <c r="L555" s="391" t="s">
        <v>848</v>
      </c>
      <c r="M555" s="391" t="s">
        <v>848</v>
      </c>
      <c r="N555" s="391" t="s">
        <v>848</v>
      </c>
      <c r="O555" s="391" t="s">
        <v>848</v>
      </c>
      <c r="P555" s="391" t="s">
        <v>848</v>
      </c>
      <c r="Q555" s="391" t="s">
        <v>848</v>
      </c>
      <c r="R555" s="38" t="s">
        <v>848</v>
      </c>
      <c r="S555" s="391" t="s">
        <v>848</v>
      </c>
      <c r="T555" s="391" t="s">
        <v>848</v>
      </c>
      <c r="U555" s="391" t="s">
        <v>848</v>
      </c>
      <c r="V555" s="391" t="s">
        <v>848</v>
      </c>
      <c r="W555" s="391" t="s">
        <v>848</v>
      </c>
      <c r="X555" s="391" t="s">
        <v>848</v>
      </c>
      <c r="Y555" s="392" t="s">
        <v>848</v>
      </c>
      <c r="Z555" s="391" t="s">
        <v>848</v>
      </c>
      <c r="AA555" s="391" t="s">
        <v>848</v>
      </c>
      <c r="AB555" s="391" t="s">
        <v>848</v>
      </c>
      <c r="AC555" s="391" t="s">
        <v>848</v>
      </c>
      <c r="AD555" s="391" t="s">
        <v>848</v>
      </c>
      <c r="AE555" s="391" t="s">
        <v>848</v>
      </c>
      <c r="AF555" s="38" t="s">
        <v>848</v>
      </c>
      <c r="AG555" s="391" t="s">
        <v>848</v>
      </c>
      <c r="AH555" s="391"/>
      <c r="AI555" s="391" t="s">
        <v>848</v>
      </c>
      <c r="AJ555" s="391" t="s">
        <v>848</v>
      </c>
      <c r="AK555" s="391" t="s">
        <v>848</v>
      </c>
      <c r="AL555" s="391" t="s">
        <v>848</v>
      </c>
      <c r="AM555" s="391" t="s">
        <v>848</v>
      </c>
      <c r="AN555" s="391" t="s">
        <v>848</v>
      </c>
      <c r="AO555" s="391"/>
      <c r="AP555" s="319"/>
      <c r="AQ555" s="319"/>
      <c r="AR555" s="319"/>
    </row>
    <row r="556" spans="1:44" ht="15.75" customHeight="1">
      <c r="A556" s="319" t="s">
        <v>848</v>
      </c>
      <c r="B556" s="319" t="s">
        <v>848</v>
      </c>
      <c r="C556" s="319" t="s">
        <v>848</v>
      </c>
      <c r="D556" s="38" t="s">
        <v>848</v>
      </c>
      <c r="E556" s="391" t="s">
        <v>848</v>
      </c>
      <c r="F556" s="391" t="s">
        <v>848</v>
      </c>
      <c r="G556" s="391" t="s">
        <v>848</v>
      </c>
      <c r="H556" s="391" t="s">
        <v>848</v>
      </c>
      <c r="I556" s="391" t="s">
        <v>848</v>
      </c>
      <c r="J556" s="391" t="s">
        <v>848</v>
      </c>
      <c r="K556" s="38" t="s">
        <v>848</v>
      </c>
      <c r="L556" s="391" t="s">
        <v>848</v>
      </c>
      <c r="M556" s="391" t="s">
        <v>848</v>
      </c>
      <c r="N556" s="391" t="s">
        <v>848</v>
      </c>
      <c r="O556" s="391" t="s">
        <v>848</v>
      </c>
      <c r="P556" s="391" t="s">
        <v>848</v>
      </c>
      <c r="Q556" s="391" t="s">
        <v>848</v>
      </c>
      <c r="R556" s="38" t="s">
        <v>848</v>
      </c>
      <c r="S556" s="391" t="s">
        <v>848</v>
      </c>
      <c r="T556" s="391" t="s">
        <v>848</v>
      </c>
      <c r="U556" s="391" t="s">
        <v>848</v>
      </c>
      <c r="V556" s="391" t="s">
        <v>848</v>
      </c>
      <c r="W556" s="391" t="s">
        <v>848</v>
      </c>
      <c r="X556" s="391" t="s">
        <v>848</v>
      </c>
      <c r="Y556" s="392" t="s">
        <v>848</v>
      </c>
      <c r="Z556" s="391" t="s">
        <v>848</v>
      </c>
      <c r="AA556" s="391" t="s">
        <v>848</v>
      </c>
      <c r="AB556" s="391" t="s">
        <v>848</v>
      </c>
      <c r="AC556" s="391" t="s">
        <v>848</v>
      </c>
      <c r="AD556" s="391" t="s">
        <v>848</v>
      </c>
      <c r="AE556" s="391" t="s">
        <v>848</v>
      </c>
      <c r="AF556" s="38" t="s">
        <v>848</v>
      </c>
      <c r="AG556" s="391" t="s">
        <v>848</v>
      </c>
      <c r="AH556" s="391"/>
      <c r="AI556" s="391" t="s">
        <v>848</v>
      </c>
      <c r="AJ556" s="391" t="s">
        <v>848</v>
      </c>
      <c r="AK556" s="391" t="s">
        <v>848</v>
      </c>
      <c r="AL556" s="391" t="s">
        <v>848</v>
      </c>
      <c r="AM556" s="391" t="s">
        <v>848</v>
      </c>
      <c r="AN556" s="391" t="s">
        <v>848</v>
      </c>
      <c r="AO556" s="391"/>
      <c r="AP556" s="319"/>
      <c r="AQ556" s="319"/>
      <c r="AR556" s="319"/>
    </row>
    <row r="557" spans="1:44" ht="15.75" customHeight="1">
      <c r="A557" s="319" t="s">
        <v>848</v>
      </c>
      <c r="B557" s="319" t="s">
        <v>848</v>
      </c>
      <c r="C557" s="319" t="s">
        <v>848</v>
      </c>
      <c r="D557" s="38" t="s">
        <v>848</v>
      </c>
      <c r="E557" s="391" t="s">
        <v>848</v>
      </c>
      <c r="F557" s="391" t="s">
        <v>848</v>
      </c>
      <c r="G557" s="391" t="s">
        <v>848</v>
      </c>
      <c r="H557" s="391" t="s">
        <v>848</v>
      </c>
      <c r="I557" s="391" t="s">
        <v>848</v>
      </c>
      <c r="J557" s="391" t="s">
        <v>848</v>
      </c>
      <c r="K557" s="38" t="s">
        <v>848</v>
      </c>
      <c r="L557" s="391" t="s">
        <v>848</v>
      </c>
      <c r="M557" s="391" t="s">
        <v>848</v>
      </c>
      <c r="N557" s="391" t="s">
        <v>848</v>
      </c>
      <c r="O557" s="391" t="s">
        <v>848</v>
      </c>
      <c r="P557" s="391" t="s">
        <v>848</v>
      </c>
      <c r="Q557" s="391" t="s">
        <v>848</v>
      </c>
      <c r="R557" s="38" t="s">
        <v>848</v>
      </c>
      <c r="S557" s="391" t="s">
        <v>848</v>
      </c>
      <c r="T557" s="391" t="s">
        <v>848</v>
      </c>
      <c r="U557" s="391" t="s">
        <v>848</v>
      </c>
      <c r="V557" s="391" t="s">
        <v>848</v>
      </c>
      <c r="W557" s="391" t="s">
        <v>848</v>
      </c>
      <c r="X557" s="391" t="s">
        <v>848</v>
      </c>
      <c r="Y557" s="392" t="s">
        <v>848</v>
      </c>
      <c r="Z557" s="391" t="s">
        <v>848</v>
      </c>
      <c r="AA557" s="391" t="s">
        <v>848</v>
      </c>
      <c r="AB557" s="391" t="s">
        <v>848</v>
      </c>
      <c r="AC557" s="391" t="s">
        <v>848</v>
      </c>
      <c r="AD557" s="391" t="s">
        <v>848</v>
      </c>
      <c r="AE557" s="391" t="s">
        <v>848</v>
      </c>
      <c r="AF557" s="38" t="s">
        <v>848</v>
      </c>
      <c r="AG557" s="391" t="s">
        <v>848</v>
      </c>
      <c r="AH557" s="391"/>
      <c r="AI557" s="391" t="s">
        <v>848</v>
      </c>
      <c r="AJ557" s="391" t="s">
        <v>848</v>
      </c>
      <c r="AK557" s="391" t="s">
        <v>848</v>
      </c>
      <c r="AL557" s="391" t="s">
        <v>848</v>
      </c>
      <c r="AM557" s="391" t="s">
        <v>848</v>
      </c>
      <c r="AN557" s="391" t="s">
        <v>848</v>
      </c>
      <c r="AO557" s="391"/>
      <c r="AP557" s="319"/>
      <c r="AQ557" s="319"/>
      <c r="AR557" s="319"/>
    </row>
    <row r="558" spans="1:44" ht="15.75" customHeight="1">
      <c r="A558" s="319" t="s">
        <v>848</v>
      </c>
      <c r="B558" s="319" t="s">
        <v>848</v>
      </c>
      <c r="C558" s="319" t="s">
        <v>848</v>
      </c>
      <c r="D558" s="38" t="s">
        <v>848</v>
      </c>
      <c r="E558" s="391" t="s">
        <v>848</v>
      </c>
      <c r="F558" s="391" t="s">
        <v>848</v>
      </c>
      <c r="G558" s="391" t="s">
        <v>848</v>
      </c>
      <c r="H558" s="391" t="s">
        <v>848</v>
      </c>
      <c r="I558" s="391" t="s">
        <v>848</v>
      </c>
      <c r="J558" s="391" t="s">
        <v>848</v>
      </c>
      <c r="K558" s="38" t="s">
        <v>848</v>
      </c>
      <c r="L558" s="391" t="s">
        <v>848</v>
      </c>
      <c r="M558" s="391" t="s">
        <v>848</v>
      </c>
      <c r="N558" s="391" t="s">
        <v>848</v>
      </c>
      <c r="O558" s="391" t="s">
        <v>848</v>
      </c>
      <c r="P558" s="391" t="s">
        <v>848</v>
      </c>
      <c r="Q558" s="391" t="s">
        <v>848</v>
      </c>
      <c r="R558" s="38" t="s">
        <v>848</v>
      </c>
      <c r="S558" s="391" t="s">
        <v>848</v>
      </c>
      <c r="T558" s="391" t="s">
        <v>848</v>
      </c>
      <c r="U558" s="391" t="s">
        <v>848</v>
      </c>
      <c r="V558" s="391" t="s">
        <v>848</v>
      </c>
      <c r="W558" s="391" t="s">
        <v>848</v>
      </c>
      <c r="X558" s="391" t="s">
        <v>848</v>
      </c>
      <c r="Y558" s="392" t="s">
        <v>848</v>
      </c>
      <c r="Z558" s="391" t="s">
        <v>848</v>
      </c>
      <c r="AA558" s="391" t="s">
        <v>848</v>
      </c>
      <c r="AB558" s="391" t="s">
        <v>848</v>
      </c>
      <c r="AC558" s="391" t="s">
        <v>848</v>
      </c>
      <c r="AD558" s="391" t="s">
        <v>848</v>
      </c>
      <c r="AE558" s="391" t="s">
        <v>848</v>
      </c>
      <c r="AF558" s="38" t="s">
        <v>848</v>
      </c>
      <c r="AG558" s="391" t="s">
        <v>848</v>
      </c>
      <c r="AH558" s="391"/>
      <c r="AI558" s="391" t="s">
        <v>848</v>
      </c>
      <c r="AJ558" s="391" t="s">
        <v>848</v>
      </c>
      <c r="AK558" s="391" t="s">
        <v>848</v>
      </c>
      <c r="AL558" s="391" t="s">
        <v>848</v>
      </c>
      <c r="AM558" s="391" t="s">
        <v>848</v>
      </c>
      <c r="AN558" s="391" t="s">
        <v>848</v>
      </c>
      <c r="AO558" s="391"/>
      <c r="AP558" s="319"/>
      <c r="AQ558" s="319"/>
      <c r="AR558" s="319"/>
    </row>
    <row r="559" spans="1:44" ht="15.75" customHeight="1">
      <c r="A559" s="319" t="s">
        <v>848</v>
      </c>
      <c r="B559" s="319" t="s">
        <v>848</v>
      </c>
      <c r="C559" s="319" t="s">
        <v>848</v>
      </c>
      <c r="D559" s="38" t="s">
        <v>848</v>
      </c>
      <c r="E559" s="391" t="s">
        <v>848</v>
      </c>
      <c r="F559" s="391" t="s">
        <v>848</v>
      </c>
      <c r="G559" s="391" t="s">
        <v>848</v>
      </c>
      <c r="H559" s="391" t="s">
        <v>848</v>
      </c>
      <c r="I559" s="391" t="s">
        <v>848</v>
      </c>
      <c r="J559" s="391" t="s">
        <v>848</v>
      </c>
      <c r="K559" s="38" t="s">
        <v>848</v>
      </c>
      <c r="L559" s="391" t="s">
        <v>848</v>
      </c>
      <c r="M559" s="391" t="s">
        <v>848</v>
      </c>
      <c r="N559" s="391" t="s">
        <v>848</v>
      </c>
      <c r="O559" s="391" t="s">
        <v>848</v>
      </c>
      <c r="P559" s="391" t="s">
        <v>848</v>
      </c>
      <c r="Q559" s="391" t="s">
        <v>848</v>
      </c>
      <c r="R559" s="38" t="s">
        <v>848</v>
      </c>
      <c r="S559" s="391" t="s">
        <v>848</v>
      </c>
      <c r="T559" s="391" t="s">
        <v>848</v>
      </c>
      <c r="U559" s="391" t="s">
        <v>848</v>
      </c>
      <c r="V559" s="391" t="s">
        <v>848</v>
      </c>
      <c r="W559" s="391" t="s">
        <v>848</v>
      </c>
      <c r="X559" s="391" t="s">
        <v>848</v>
      </c>
      <c r="Y559" s="392" t="s">
        <v>848</v>
      </c>
      <c r="Z559" s="391" t="s">
        <v>848</v>
      </c>
      <c r="AA559" s="391" t="s">
        <v>848</v>
      </c>
      <c r="AB559" s="391" t="s">
        <v>848</v>
      </c>
      <c r="AC559" s="391" t="s">
        <v>848</v>
      </c>
      <c r="AD559" s="391" t="s">
        <v>848</v>
      </c>
      <c r="AE559" s="391" t="s">
        <v>848</v>
      </c>
      <c r="AF559" s="38" t="s">
        <v>848</v>
      </c>
      <c r="AG559" s="391" t="s">
        <v>848</v>
      </c>
      <c r="AH559" s="391"/>
      <c r="AI559" s="391" t="s">
        <v>848</v>
      </c>
      <c r="AJ559" s="391" t="s">
        <v>848</v>
      </c>
      <c r="AK559" s="391" t="s">
        <v>848</v>
      </c>
      <c r="AL559" s="391" t="s">
        <v>848</v>
      </c>
      <c r="AM559" s="391" t="s">
        <v>848</v>
      </c>
      <c r="AN559" s="391" t="s">
        <v>848</v>
      </c>
      <c r="AO559" s="391"/>
      <c r="AP559" s="319"/>
      <c r="AQ559" s="319"/>
      <c r="AR559" s="319"/>
    </row>
    <row r="560" spans="1:44" ht="15.75" customHeight="1">
      <c r="A560" s="319" t="s">
        <v>848</v>
      </c>
      <c r="B560" s="319" t="s">
        <v>848</v>
      </c>
      <c r="C560" s="319" t="s">
        <v>848</v>
      </c>
      <c r="D560" s="38" t="s">
        <v>848</v>
      </c>
      <c r="E560" s="391" t="s">
        <v>848</v>
      </c>
      <c r="F560" s="391" t="s">
        <v>848</v>
      </c>
      <c r="G560" s="391" t="s">
        <v>848</v>
      </c>
      <c r="H560" s="391" t="s">
        <v>848</v>
      </c>
      <c r="I560" s="391" t="s">
        <v>848</v>
      </c>
      <c r="J560" s="391" t="s">
        <v>848</v>
      </c>
      <c r="K560" s="38" t="s">
        <v>848</v>
      </c>
      <c r="L560" s="391" t="s">
        <v>848</v>
      </c>
      <c r="M560" s="391" t="s">
        <v>848</v>
      </c>
      <c r="N560" s="391" t="s">
        <v>848</v>
      </c>
      <c r="O560" s="391" t="s">
        <v>848</v>
      </c>
      <c r="P560" s="391" t="s">
        <v>848</v>
      </c>
      <c r="Q560" s="391" t="s">
        <v>848</v>
      </c>
      <c r="R560" s="38" t="s">
        <v>848</v>
      </c>
      <c r="S560" s="391" t="s">
        <v>848</v>
      </c>
      <c r="T560" s="391" t="s">
        <v>848</v>
      </c>
      <c r="U560" s="391" t="s">
        <v>848</v>
      </c>
      <c r="V560" s="391" t="s">
        <v>848</v>
      </c>
      <c r="W560" s="391" t="s">
        <v>848</v>
      </c>
      <c r="X560" s="391" t="s">
        <v>848</v>
      </c>
      <c r="Y560" s="392" t="s">
        <v>848</v>
      </c>
      <c r="Z560" s="391" t="s">
        <v>848</v>
      </c>
      <c r="AA560" s="391" t="s">
        <v>848</v>
      </c>
      <c r="AB560" s="391" t="s">
        <v>848</v>
      </c>
      <c r="AC560" s="391" t="s">
        <v>848</v>
      </c>
      <c r="AD560" s="391" t="s">
        <v>848</v>
      </c>
      <c r="AE560" s="391" t="s">
        <v>848</v>
      </c>
      <c r="AF560" s="38" t="s">
        <v>848</v>
      </c>
      <c r="AG560" s="391" t="s">
        <v>848</v>
      </c>
      <c r="AH560" s="391"/>
      <c r="AI560" s="391" t="s">
        <v>848</v>
      </c>
      <c r="AJ560" s="391" t="s">
        <v>848</v>
      </c>
      <c r="AK560" s="391" t="s">
        <v>848</v>
      </c>
      <c r="AL560" s="391" t="s">
        <v>848</v>
      </c>
      <c r="AM560" s="391" t="s">
        <v>848</v>
      </c>
      <c r="AN560" s="391" t="s">
        <v>848</v>
      </c>
      <c r="AO560" s="391"/>
      <c r="AP560" s="319"/>
      <c r="AQ560" s="319"/>
      <c r="AR560" s="319"/>
    </row>
    <row r="561" spans="1:44" ht="15.75" customHeight="1">
      <c r="A561" s="319" t="s">
        <v>848</v>
      </c>
      <c r="B561" s="319" t="s">
        <v>848</v>
      </c>
      <c r="C561" s="319" t="s">
        <v>848</v>
      </c>
      <c r="D561" s="38" t="s">
        <v>848</v>
      </c>
      <c r="E561" s="391" t="s">
        <v>848</v>
      </c>
      <c r="F561" s="391" t="s">
        <v>848</v>
      </c>
      <c r="G561" s="391" t="s">
        <v>848</v>
      </c>
      <c r="H561" s="391" t="s">
        <v>848</v>
      </c>
      <c r="I561" s="391" t="s">
        <v>848</v>
      </c>
      <c r="J561" s="391" t="s">
        <v>848</v>
      </c>
      <c r="K561" s="38" t="s">
        <v>848</v>
      </c>
      <c r="L561" s="391" t="s">
        <v>848</v>
      </c>
      <c r="M561" s="391" t="s">
        <v>848</v>
      </c>
      <c r="N561" s="391" t="s">
        <v>848</v>
      </c>
      <c r="O561" s="391" t="s">
        <v>848</v>
      </c>
      <c r="P561" s="391" t="s">
        <v>848</v>
      </c>
      <c r="Q561" s="391" t="s">
        <v>848</v>
      </c>
      <c r="R561" s="38" t="s">
        <v>848</v>
      </c>
      <c r="S561" s="391" t="s">
        <v>848</v>
      </c>
      <c r="T561" s="391" t="s">
        <v>848</v>
      </c>
      <c r="U561" s="391" t="s">
        <v>848</v>
      </c>
      <c r="V561" s="391" t="s">
        <v>848</v>
      </c>
      <c r="W561" s="391" t="s">
        <v>848</v>
      </c>
      <c r="X561" s="391" t="s">
        <v>848</v>
      </c>
      <c r="Y561" s="392" t="s">
        <v>848</v>
      </c>
      <c r="Z561" s="391" t="s">
        <v>848</v>
      </c>
      <c r="AA561" s="391" t="s">
        <v>848</v>
      </c>
      <c r="AB561" s="391" t="s">
        <v>848</v>
      </c>
      <c r="AC561" s="391" t="s">
        <v>848</v>
      </c>
      <c r="AD561" s="391" t="s">
        <v>848</v>
      </c>
      <c r="AE561" s="391" t="s">
        <v>848</v>
      </c>
      <c r="AF561" s="38" t="s">
        <v>848</v>
      </c>
      <c r="AG561" s="391" t="s">
        <v>848</v>
      </c>
      <c r="AH561" s="391"/>
      <c r="AI561" s="391" t="s">
        <v>848</v>
      </c>
      <c r="AJ561" s="391" t="s">
        <v>848</v>
      </c>
      <c r="AK561" s="391" t="s">
        <v>848</v>
      </c>
      <c r="AL561" s="391" t="s">
        <v>848</v>
      </c>
      <c r="AM561" s="391" t="s">
        <v>848</v>
      </c>
      <c r="AN561" s="391" t="s">
        <v>848</v>
      </c>
      <c r="AO561" s="391"/>
      <c r="AP561" s="319"/>
      <c r="AQ561" s="319"/>
      <c r="AR561" s="319"/>
    </row>
    <row r="562" spans="1:44" ht="15.75" customHeight="1">
      <c r="A562" s="319" t="s">
        <v>848</v>
      </c>
      <c r="B562" s="319" t="s">
        <v>848</v>
      </c>
      <c r="C562" s="319" t="s">
        <v>848</v>
      </c>
      <c r="D562" s="38" t="s">
        <v>848</v>
      </c>
      <c r="E562" s="391" t="s">
        <v>848</v>
      </c>
      <c r="F562" s="391" t="s">
        <v>848</v>
      </c>
      <c r="G562" s="391" t="s">
        <v>848</v>
      </c>
      <c r="H562" s="391" t="s">
        <v>848</v>
      </c>
      <c r="I562" s="391" t="s">
        <v>848</v>
      </c>
      <c r="J562" s="391" t="s">
        <v>848</v>
      </c>
      <c r="K562" s="38" t="s">
        <v>848</v>
      </c>
      <c r="L562" s="391" t="s">
        <v>848</v>
      </c>
      <c r="M562" s="391" t="s">
        <v>848</v>
      </c>
      <c r="N562" s="391" t="s">
        <v>848</v>
      </c>
      <c r="O562" s="391" t="s">
        <v>848</v>
      </c>
      <c r="P562" s="391" t="s">
        <v>848</v>
      </c>
      <c r="Q562" s="391" t="s">
        <v>848</v>
      </c>
      <c r="R562" s="38" t="s">
        <v>848</v>
      </c>
      <c r="S562" s="391" t="s">
        <v>848</v>
      </c>
      <c r="T562" s="391" t="s">
        <v>848</v>
      </c>
      <c r="U562" s="391" t="s">
        <v>848</v>
      </c>
      <c r="V562" s="391" t="s">
        <v>848</v>
      </c>
      <c r="W562" s="391" t="s">
        <v>848</v>
      </c>
      <c r="X562" s="391" t="s">
        <v>848</v>
      </c>
      <c r="Y562" s="392" t="s">
        <v>848</v>
      </c>
      <c r="Z562" s="391" t="s">
        <v>848</v>
      </c>
      <c r="AA562" s="391" t="s">
        <v>848</v>
      </c>
      <c r="AB562" s="391" t="s">
        <v>848</v>
      </c>
      <c r="AC562" s="391" t="s">
        <v>848</v>
      </c>
      <c r="AD562" s="391" t="s">
        <v>848</v>
      </c>
      <c r="AE562" s="391" t="s">
        <v>848</v>
      </c>
      <c r="AF562" s="38" t="s">
        <v>848</v>
      </c>
      <c r="AG562" s="391" t="s">
        <v>848</v>
      </c>
      <c r="AH562" s="391"/>
      <c r="AI562" s="391" t="s">
        <v>848</v>
      </c>
      <c r="AJ562" s="391" t="s">
        <v>848</v>
      </c>
      <c r="AK562" s="391" t="s">
        <v>848</v>
      </c>
      <c r="AL562" s="391" t="s">
        <v>848</v>
      </c>
      <c r="AM562" s="391" t="s">
        <v>848</v>
      </c>
      <c r="AN562" s="391" t="s">
        <v>848</v>
      </c>
      <c r="AO562" s="391"/>
      <c r="AP562" s="319"/>
      <c r="AQ562" s="319"/>
      <c r="AR562" s="319"/>
    </row>
    <row r="563" spans="1:44" ht="15.75" customHeight="1">
      <c r="A563" s="319" t="s">
        <v>848</v>
      </c>
      <c r="B563" s="319" t="s">
        <v>848</v>
      </c>
      <c r="C563" s="319" t="s">
        <v>848</v>
      </c>
      <c r="D563" s="38" t="s">
        <v>848</v>
      </c>
      <c r="E563" s="391" t="s">
        <v>848</v>
      </c>
      <c r="F563" s="391" t="s">
        <v>848</v>
      </c>
      <c r="G563" s="391" t="s">
        <v>848</v>
      </c>
      <c r="H563" s="391" t="s">
        <v>848</v>
      </c>
      <c r="I563" s="391" t="s">
        <v>848</v>
      </c>
      <c r="J563" s="391" t="s">
        <v>848</v>
      </c>
      <c r="K563" s="38" t="s">
        <v>848</v>
      </c>
      <c r="L563" s="391" t="s">
        <v>848</v>
      </c>
      <c r="M563" s="391" t="s">
        <v>848</v>
      </c>
      <c r="N563" s="391" t="s">
        <v>848</v>
      </c>
      <c r="O563" s="391" t="s">
        <v>848</v>
      </c>
      <c r="P563" s="391" t="s">
        <v>848</v>
      </c>
      <c r="Q563" s="391" t="s">
        <v>848</v>
      </c>
      <c r="R563" s="38" t="s">
        <v>848</v>
      </c>
      <c r="S563" s="391" t="s">
        <v>848</v>
      </c>
      <c r="T563" s="391" t="s">
        <v>848</v>
      </c>
      <c r="U563" s="391" t="s">
        <v>848</v>
      </c>
      <c r="V563" s="391" t="s">
        <v>848</v>
      </c>
      <c r="W563" s="391" t="s">
        <v>848</v>
      </c>
      <c r="X563" s="391" t="s">
        <v>848</v>
      </c>
      <c r="Y563" s="392" t="s">
        <v>848</v>
      </c>
      <c r="Z563" s="391" t="s">
        <v>848</v>
      </c>
      <c r="AA563" s="391" t="s">
        <v>848</v>
      </c>
      <c r="AB563" s="391" t="s">
        <v>848</v>
      </c>
      <c r="AC563" s="391" t="s">
        <v>848</v>
      </c>
      <c r="AD563" s="391" t="s">
        <v>848</v>
      </c>
      <c r="AE563" s="391" t="s">
        <v>848</v>
      </c>
      <c r="AF563" s="38" t="s">
        <v>848</v>
      </c>
      <c r="AG563" s="391" t="s">
        <v>848</v>
      </c>
      <c r="AH563" s="391"/>
      <c r="AI563" s="391" t="s">
        <v>848</v>
      </c>
      <c r="AJ563" s="391" t="s">
        <v>848</v>
      </c>
      <c r="AK563" s="391" t="s">
        <v>848</v>
      </c>
      <c r="AL563" s="391" t="s">
        <v>848</v>
      </c>
      <c r="AM563" s="391" t="s">
        <v>848</v>
      </c>
      <c r="AN563" s="391" t="s">
        <v>848</v>
      </c>
      <c r="AO563" s="391"/>
      <c r="AP563" s="319"/>
      <c r="AQ563" s="319"/>
      <c r="AR563" s="319"/>
    </row>
    <row r="564" spans="1:44" ht="15.75" customHeight="1">
      <c r="A564" s="319" t="s">
        <v>848</v>
      </c>
      <c r="B564" s="319" t="s">
        <v>848</v>
      </c>
      <c r="C564" s="319" t="s">
        <v>848</v>
      </c>
      <c r="D564" s="38" t="s">
        <v>848</v>
      </c>
      <c r="E564" s="391" t="s">
        <v>848</v>
      </c>
      <c r="F564" s="391" t="s">
        <v>848</v>
      </c>
      <c r="G564" s="391" t="s">
        <v>848</v>
      </c>
      <c r="H564" s="391" t="s">
        <v>848</v>
      </c>
      <c r="I564" s="391" t="s">
        <v>848</v>
      </c>
      <c r="J564" s="391" t="s">
        <v>848</v>
      </c>
      <c r="K564" s="38" t="s">
        <v>848</v>
      </c>
      <c r="L564" s="391" t="s">
        <v>848</v>
      </c>
      <c r="M564" s="391" t="s">
        <v>848</v>
      </c>
      <c r="N564" s="391" t="s">
        <v>848</v>
      </c>
      <c r="O564" s="391" t="s">
        <v>848</v>
      </c>
      <c r="P564" s="391" t="s">
        <v>848</v>
      </c>
      <c r="Q564" s="391" t="s">
        <v>848</v>
      </c>
      <c r="R564" s="38" t="s">
        <v>848</v>
      </c>
      <c r="S564" s="391" t="s">
        <v>848</v>
      </c>
      <c r="T564" s="391" t="s">
        <v>848</v>
      </c>
      <c r="U564" s="391" t="s">
        <v>848</v>
      </c>
      <c r="V564" s="391" t="s">
        <v>848</v>
      </c>
      <c r="W564" s="391" t="s">
        <v>848</v>
      </c>
      <c r="X564" s="391" t="s">
        <v>848</v>
      </c>
      <c r="Y564" s="392" t="s">
        <v>848</v>
      </c>
      <c r="Z564" s="391" t="s">
        <v>848</v>
      </c>
      <c r="AA564" s="391" t="s">
        <v>848</v>
      </c>
      <c r="AB564" s="391" t="s">
        <v>848</v>
      </c>
      <c r="AC564" s="391" t="s">
        <v>848</v>
      </c>
      <c r="AD564" s="391" t="s">
        <v>848</v>
      </c>
      <c r="AE564" s="391" t="s">
        <v>848</v>
      </c>
      <c r="AF564" s="38" t="s">
        <v>848</v>
      </c>
      <c r="AG564" s="391" t="s">
        <v>848</v>
      </c>
      <c r="AH564" s="391"/>
      <c r="AI564" s="391" t="s">
        <v>848</v>
      </c>
      <c r="AJ564" s="391" t="s">
        <v>848</v>
      </c>
      <c r="AK564" s="391" t="s">
        <v>848</v>
      </c>
      <c r="AL564" s="391" t="s">
        <v>848</v>
      </c>
      <c r="AM564" s="391" t="s">
        <v>848</v>
      </c>
      <c r="AN564" s="391" t="s">
        <v>848</v>
      </c>
      <c r="AO564" s="391"/>
      <c r="AP564" s="319"/>
      <c r="AQ564" s="319"/>
      <c r="AR564" s="319"/>
    </row>
    <row r="565" spans="1:44" ht="15.75" customHeight="1">
      <c r="A565" s="319" t="s">
        <v>848</v>
      </c>
      <c r="B565" s="319" t="s">
        <v>848</v>
      </c>
      <c r="C565" s="319" t="s">
        <v>848</v>
      </c>
      <c r="D565" s="38" t="s">
        <v>848</v>
      </c>
      <c r="E565" s="391" t="s">
        <v>848</v>
      </c>
      <c r="F565" s="391" t="s">
        <v>848</v>
      </c>
      <c r="G565" s="391" t="s">
        <v>848</v>
      </c>
      <c r="H565" s="391" t="s">
        <v>848</v>
      </c>
      <c r="I565" s="391" t="s">
        <v>848</v>
      </c>
      <c r="J565" s="391" t="s">
        <v>848</v>
      </c>
      <c r="K565" s="38" t="s">
        <v>848</v>
      </c>
      <c r="L565" s="391" t="s">
        <v>848</v>
      </c>
      <c r="M565" s="391" t="s">
        <v>848</v>
      </c>
      <c r="N565" s="391" t="s">
        <v>848</v>
      </c>
      <c r="O565" s="391" t="s">
        <v>848</v>
      </c>
      <c r="P565" s="391" t="s">
        <v>848</v>
      </c>
      <c r="Q565" s="391" t="s">
        <v>848</v>
      </c>
      <c r="R565" s="38" t="s">
        <v>848</v>
      </c>
      <c r="S565" s="391" t="s">
        <v>848</v>
      </c>
      <c r="T565" s="391" t="s">
        <v>848</v>
      </c>
      <c r="U565" s="391" t="s">
        <v>848</v>
      </c>
      <c r="V565" s="391" t="s">
        <v>848</v>
      </c>
      <c r="W565" s="391" t="s">
        <v>848</v>
      </c>
      <c r="X565" s="391" t="s">
        <v>848</v>
      </c>
      <c r="Y565" s="392" t="s">
        <v>848</v>
      </c>
      <c r="Z565" s="391" t="s">
        <v>848</v>
      </c>
      <c r="AA565" s="391" t="s">
        <v>848</v>
      </c>
      <c r="AB565" s="391" t="s">
        <v>848</v>
      </c>
      <c r="AC565" s="391" t="s">
        <v>848</v>
      </c>
      <c r="AD565" s="391" t="s">
        <v>848</v>
      </c>
      <c r="AE565" s="391" t="s">
        <v>848</v>
      </c>
      <c r="AF565" s="38" t="s">
        <v>848</v>
      </c>
      <c r="AG565" s="391" t="s">
        <v>848</v>
      </c>
      <c r="AH565" s="391"/>
      <c r="AI565" s="391" t="s">
        <v>848</v>
      </c>
      <c r="AJ565" s="391" t="s">
        <v>848</v>
      </c>
      <c r="AK565" s="391" t="s">
        <v>848</v>
      </c>
      <c r="AL565" s="391" t="s">
        <v>848</v>
      </c>
      <c r="AM565" s="391" t="s">
        <v>848</v>
      </c>
      <c r="AN565" s="391" t="s">
        <v>848</v>
      </c>
      <c r="AO565" s="391"/>
      <c r="AP565" s="319"/>
      <c r="AQ565" s="319"/>
      <c r="AR565" s="319"/>
    </row>
    <row r="566" spans="1:44" ht="15.75" customHeight="1">
      <c r="A566" s="319" t="s">
        <v>848</v>
      </c>
      <c r="B566" s="319" t="s">
        <v>848</v>
      </c>
      <c r="C566" s="319" t="s">
        <v>848</v>
      </c>
      <c r="D566" s="38" t="s">
        <v>848</v>
      </c>
      <c r="E566" s="391" t="s">
        <v>848</v>
      </c>
      <c r="F566" s="391" t="s">
        <v>848</v>
      </c>
      <c r="G566" s="391" t="s">
        <v>848</v>
      </c>
      <c r="H566" s="391" t="s">
        <v>848</v>
      </c>
      <c r="I566" s="391" t="s">
        <v>848</v>
      </c>
      <c r="J566" s="391" t="s">
        <v>848</v>
      </c>
      <c r="K566" s="38" t="s">
        <v>848</v>
      </c>
      <c r="L566" s="391" t="s">
        <v>848</v>
      </c>
      <c r="M566" s="391" t="s">
        <v>848</v>
      </c>
      <c r="N566" s="391" t="s">
        <v>848</v>
      </c>
      <c r="O566" s="391" t="s">
        <v>848</v>
      </c>
      <c r="P566" s="391" t="s">
        <v>848</v>
      </c>
      <c r="Q566" s="391" t="s">
        <v>848</v>
      </c>
      <c r="R566" s="38" t="s">
        <v>848</v>
      </c>
      <c r="S566" s="391" t="s">
        <v>848</v>
      </c>
      <c r="T566" s="391" t="s">
        <v>848</v>
      </c>
      <c r="U566" s="391" t="s">
        <v>848</v>
      </c>
      <c r="V566" s="391" t="s">
        <v>848</v>
      </c>
      <c r="W566" s="391" t="s">
        <v>848</v>
      </c>
      <c r="X566" s="391" t="s">
        <v>848</v>
      </c>
      <c r="Y566" s="392" t="s">
        <v>848</v>
      </c>
      <c r="Z566" s="391" t="s">
        <v>848</v>
      </c>
      <c r="AA566" s="391" t="s">
        <v>848</v>
      </c>
      <c r="AB566" s="391" t="s">
        <v>848</v>
      </c>
      <c r="AC566" s="391" t="s">
        <v>848</v>
      </c>
      <c r="AD566" s="391" t="s">
        <v>848</v>
      </c>
      <c r="AE566" s="391" t="s">
        <v>848</v>
      </c>
      <c r="AF566" s="38" t="s">
        <v>848</v>
      </c>
      <c r="AG566" s="391" t="s">
        <v>848</v>
      </c>
      <c r="AH566" s="391"/>
      <c r="AI566" s="391" t="s">
        <v>848</v>
      </c>
      <c r="AJ566" s="391" t="s">
        <v>848</v>
      </c>
      <c r="AK566" s="391" t="s">
        <v>848</v>
      </c>
      <c r="AL566" s="391" t="s">
        <v>848</v>
      </c>
      <c r="AM566" s="391" t="s">
        <v>848</v>
      </c>
      <c r="AN566" s="391" t="s">
        <v>848</v>
      </c>
      <c r="AO566" s="391"/>
      <c r="AP566" s="319"/>
      <c r="AQ566" s="319"/>
      <c r="AR566" s="319"/>
    </row>
    <row r="567" spans="1:44" ht="15.75" customHeight="1">
      <c r="A567" s="319" t="s">
        <v>848</v>
      </c>
      <c r="B567" s="319" t="s">
        <v>848</v>
      </c>
      <c r="C567" s="319" t="s">
        <v>848</v>
      </c>
      <c r="D567" s="38" t="s">
        <v>848</v>
      </c>
      <c r="E567" s="391" t="s">
        <v>848</v>
      </c>
      <c r="F567" s="391" t="s">
        <v>848</v>
      </c>
      <c r="G567" s="391" t="s">
        <v>848</v>
      </c>
      <c r="H567" s="391" t="s">
        <v>848</v>
      </c>
      <c r="I567" s="391" t="s">
        <v>848</v>
      </c>
      <c r="J567" s="391" t="s">
        <v>848</v>
      </c>
      <c r="K567" s="38" t="s">
        <v>848</v>
      </c>
      <c r="L567" s="391" t="s">
        <v>848</v>
      </c>
      <c r="M567" s="391" t="s">
        <v>848</v>
      </c>
      <c r="N567" s="391" t="s">
        <v>848</v>
      </c>
      <c r="O567" s="391" t="s">
        <v>848</v>
      </c>
      <c r="P567" s="391" t="s">
        <v>848</v>
      </c>
      <c r="Q567" s="391" t="s">
        <v>848</v>
      </c>
      <c r="R567" s="38" t="s">
        <v>848</v>
      </c>
      <c r="S567" s="391" t="s">
        <v>848</v>
      </c>
      <c r="T567" s="391" t="s">
        <v>848</v>
      </c>
      <c r="U567" s="391" t="s">
        <v>848</v>
      </c>
      <c r="V567" s="391" t="s">
        <v>848</v>
      </c>
      <c r="W567" s="391" t="s">
        <v>848</v>
      </c>
      <c r="X567" s="391" t="s">
        <v>848</v>
      </c>
      <c r="Y567" s="392" t="s">
        <v>848</v>
      </c>
      <c r="Z567" s="391" t="s">
        <v>848</v>
      </c>
      <c r="AA567" s="391" t="s">
        <v>848</v>
      </c>
      <c r="AB567" s="391" t="s">
        <v>848</v>
      </c>
      <c r="AC567" s="391" t="s">
        <v>848</v>
      </c>
      <c r="AD567" s="391" t="s">
        <v>848</v>
      </c>
      <c r="AE567" s="391" t="s">
        <v>848</v>
      </c>
      <c r="AF567" s="38" t="s">
        <v>848</v>
      </c>
      <c r="AG567" s="391" t="s">
        <v>848</v>
      </c>
      <c r="AH567" s="391"/>
      <c r="AI567" s="391" t="s">
        <v>848</v>
      </c>
      <c r="AJ567" s="391" t="s">
        <v>848</v>
      </c>
      <c r="AK567" s="391" t="s">
        <v>848</v>
      </c>
      <c r="AL567" s="391" t="s">
        <v>848</v>
      </c>
      <c r="AM567" s="391" t="s">
        <v>848</v>
      </c>
      <c r="AN567" s="391" t="s">
        <v>848</v>
      </c>
      <c r="AO567" s="391"/>
      <c r="AP567" s="319"/>
      <c r="AQ567" s="319"/>
      <c r="AR567" s="319"/>
    </row>
    <row r="568" spans="1:44" ht="15.75" customHeight="1">
      <c r="A568" s="319" t="s">
        <v>848</v>
      </c>
      <c r="B568" s="319" t="s">
        <v>848</v>
      </c>
      <c r="C568" s="319" t="s">
        <v>848</v>
      </c>
      <c r="D568" s="38" t="s">
        <v>848</v>
      </c>
      <c r="E568" s="391" t="s">
        <v>848</v>
      </c>
      <c r="F568" s="391" t="s">
        <v>848</v>
      </c>
      <c r="G568" s="391" t="s">
        <v>848</v>
      </c>
      <c r="H568" s="391" t="s">
        <v>848</v>
      </c>
      <c r="I568" s="391" t="s">
        <v>848</v>
      </c>
      <c r="J568" s="391" t="s">
        <v>848</v>
      </c>
      <c r="K568" s="38" t="s">
        <v>848</v>
      </c>
      <c r="L568" s="391" t="s">
        <v>848</v>
      </c>
      <c r="M568" s="391" t="s">
        <v>848</v>
      </c>
      <c r="N568" s="391" t="s">
        <v>848</v>
      </c>
      <c r="O568" s="391" t="s">
        <v>848</v>
      </c>
      <c r="P568" s="391" t="s">
        <v>848</v>
      </c>
      <c r="Q568" s="391" t="s">
        <v>848</v>
      </c>
      <c r="R568" s="38" t="s">
        <v>848</v>
      </c>
      <c r="S568" s="391" t="s">
        <v>848</v>
      </c>
      <c r="T568" s="391" t="s">
        <v>848</v>
      </c>
      <c r="U568" s="391" t="s">
        <v>848</v>
      </c>
      <c r="V568" s="391" t="s">
        <v>848</v>
      </c>
      <c r="W568" s="391" t="s">
        <v>848</v>
      </c>
      <c r="X568" s="391" t="s">
        <v>848</v>
      </c>
      <c r="Y568" s="392" t="s">
        <v>848</v>
      </c>
      <c r="Z568" s="391" t="s">
        <v>848</v>
      </c>
      <c r="AA568" s="391" t="s">
        <v>848</v>
      </c>
      <c r="AB568" s="391" t="s">
        <v>848</v>
      </c>
      <c r="AC568" s="391" t="s">
        <v>848</v>
      </c>
      <c r="AD568" s="391" t="s">
        <v>848</v>
      </c>
      <c r="AE568" s="391" t="s">
        <v>848</v>
      </c>
      <c r="AF568" s="38" t="s">
        <v>848</v>
      </c>
      <c r="AG568" s="391" t="s">
        <v>848</v>
      </c>
      <c r="AH568" s="391"/>
      <c r="AI568" s="391" t="s">
        <v>848</v>
      </c>
      <c r="AJ568" s="391" t="s">
        <v>848</v>
      </c>
      <c r="AK568" s="391" t="s">
        <v>848</v>
      </c>
      <c r="AL568" s="391" t="s">
        <v>848</v>
      </c>
      <c r="AM568" s="391" t="s">
        <v>848</v>
      </c>
      <c r="AN568" s="391" t="s">
        <v>848</v>
      </c>
      <c r="AO568" s="391"/>
      <c r="AP568" s="319"/>
      <c r="AQ568" s="319"/>
      <c r="AR568" s="319"/>
    </row>
    <row r="569" spans="1:44" ht="15.75" customHeight="1">
      <c r="A569" s="319" t="s">
        <v>848</v>
      </c>
      <c r="B569" s="319" t="s">
        <v>848</v>
      </c>
      <c r="C569" s="319" t="s">
        <v>848</v>
      </c>
      <c r="D569" s="38" t="s">
        <v>848</v>
      </c>
      <c r="E569" s="391" t="s">
        <v>848</v>
      </c>
      <c r="F569" s="391" t="s">
        <v>848</v>
      </c>
      <c r="G569" s="391" t="s">
        <v>848</v>
      </c>
      <c r="H569" s="391" t="s">
        <v>848</v>
      </c>
      <c r="I569" s="391" t="s">
        <v>848</v>
      </c>
      <c r="J569" s="391" t="s">
        <v>848</v>
      </c>
      <c r="K569" s="38" t="s">
        <v>848</v>
      </c>
      <c r="L569" s="391" t="s">
        <v>848</v>
      </c>
      <c r="M569" s="391" t="s">
        <v>848</v>
      </c>
      <c r="N569" s="391" t="s">
        <v>848</v>
      </c>
      <c r="O569" s="391" t="s">
        <v>848</v>
      </c>
      <c r="P569" s="391" t="s">
        <v>848</v>
      </c>
      <c r="Q569" s="391" t="s">
        <v>848</v>
      </c>
      <c r="R569" s="38" t="s">
        <v>848</v>
      </c>
      <c r="S569" s="391" t="s">
        <v>848</v>
      </c>
      <c r="T569" s="391" t="s">
        <v>848</v>
      </c>
      <c r="U569" s="391" t="s">
        <v>848</v>
      </c>
      <c r="V569" s="391" t="s">
        <v>848</v>
      </c>
      <c r="W569" s="391" t="s">
        <v>848</v>
      </c>
      <c r="X569" s="391" t="s">
        <v>848</v>
      </c>
      <c r="Y569" s="392" t="s">
        <v>848</v>
      </c>
      <c r="Z569" s="391" t="s">
        <v>848</v>
      </c>
      <c r="AA569" s="391" t="s">
        <v>848</v>
      </c>
      <c r="AB569" s="391" t="s">
        <v>848</v>
      </c>
      <c r="AC569" s="391" t="s">
        <v>848</v>
      </c>
      <c r="AD569" s="391" t="s">
        <v>848</v>
      </c>
      <c r="AE569" s="391" t="s">
        <v>848</v>
      </c>
      <c r="AF569" s="38" t="s">
        <v>848</v>
      </c>
      <c r="AG569" s="391" t="s">
        <v>848</v>
      </c>
      <c r="AH569" s="391"/>
      <c r="AI569" s="391" t="s">
        <v>848</v>
      </c>
      <c r="AJ569" s="391" t="s">
        <v>848</v>
      </c>
      <c r="AK569" s="391" t="s">
        <v>848</v>
      </c>
      <c r="AL569" s="391" t="s">
        <v>848</v>
      </c>
      <c r="AM569" s="391" t="s">
        <v>848</v>
      </c>
      <c r="AN569" s="391" t="s">
        <v>848</v>
      </c>
      <c r="AO569" s="391"/>
      <c r="AP569" s="319"/>
      <c r="AQ569" s="319"/>
      <c r="AR569" s="319"/>
    </row>
    <row r="570" spans="1:44" ht="15.75" customHeight="1">
      <c r="A570" s="319" t="s">
        <v>848</v>
      </c>
      <c r="B570" s="319" t="s">
        <v>848</v>
      </c>
      <c r="C570" s="319" t="s">
        <v>848</v>
      </c>
      <c r="D570" s="38" t="s">
        <v>848</v>
      </c>
      <c r="E570" s="391" t="s">
        <v>848</v>
      </c>
      <c r="F570" s="391" t="s">
        <v>848</v>
      </c>
      <c r="G570" s="391" t="s">
        <v>848</v>
      </c>
      <c r="H570" s="391" t="s">
        <v>848</v>
      </c>
      <c r="I570" s="391" t="s">
        <v>848</v>
      </c>
      <c r="J570" s="391" t="s">
        <v>848</v>
      </c>
      <c r="K570" s="38" t="s">
        <v>848</v>
      </c>
      <c r="L570" s="391" t="s">
        <v>848</v>
      </c>
      <c r="M570" s="391" t="s">
        <v>848</v>
      </c>
      <c r="N570" s="391" t="s">
        <v>848</v>
      </c>
      <c r="O570" s="391" t="s">
        <v>848</v>
      </c>
      <c r="P570" s="391" t="s">
        <v>848</v>
      </c>
      <c r="Q570" s="391" t="s">
        <v>848</v>
      </c>
      <c r="R570" s="38" t="s">
        <v>848</v>
      </c>
      <c r="S570" s="391" t="s">
        <v>848</v>
      </c>
      <c r="T570" s="391" t="s">
        <v>848</v>
      </c>
      <c r="U570" s="391" t="s">
        <v>848</v>
      </c>
      <c r="V570" s="391" t="s">
        <v>848</v>
      </c>
      <c r="W570" s="391" t="s">
        <v>848</v>
      </c>
      <c r="X570" s="391" t="s">
        <v>848</v>
      </c>
      <c r="Y570" s="392" t="s">
        <v>848</v>
      </c>
      <c r="Z570" s="391" t="s">
        <v>848</v>
      </c>
      <c r="AA570" s="391" t="s">
        <v>848</v>
      </c>
      <c r="AB570" s="391" t="s">
        <v>848</v>
      </c>
      <c r="AC570" s="391" t="s">
        <v>848</v>
      </c>
      <c r="AD570" s="391" t="s">
        <v>848</v>
      </c>
      <c r="AE570" s="391" t="s">
        <v>848</v>
      </c>
      <c r="AF570" s="38" t="s">
        <v>848</v>
      </c>
      <c r="AG570" s="391" t="s">
        <v>848</v>
      </c>
      <c r="AH570" s="391"/>
      <c r="AI570" s="391" t="s">
        <v>848</v>
      </c>
      <c r="AJ570" s="391" t="s">
        <v>848</v>
      </c>
      <c r="AK570" s="391" t="s">
        <v>848</v>
      </c>
      <c r="AL570" s="391" t="s">
        <v>848</v>
      </c>
      <c r="AM570" s="391" t="s">
        <v>848</v>
      </c>
      <c r="AN570" s="391" t="s">
        <v>848</v>
      </c>
      <c r="AO570" s="391"/>
      <c r="AP570" s="319"/>
      <c r="AQ570" s="319"/>
      <c r="AR570" s="319"/>
    </row>
    <row r="571" spans="1:44" ht="15.75" customHeight="1">
      <c r="A571" s="319" t="s">
        <v>848</v>
      </c>
      <c r="B571" s="319" t="s">
        <v>848</v>
      </c>
      <c r="C571" s="319" t="s">
        <v>848</v>
      </c>
      <c r="D571" s="38" t="s">
        <v>848</v>
      </c>
      <c r="E571" s="391" t="s">
        <v>848</v>
      </c>
      <c r="F571" s="391" t="s">
        <v>848</v>
      </c>
      <c r="G571" s="391" t="s">
        <v>848</v>
      </c>
      <c r="H571" s="391" t="s">
        <v>848</v>
      </c>
      <c r="I571" s="391" t="s">
        <v>848</v>
      </c>
      <c r="J571" s="391" t="s">
        <v>848</v>
      </c>
      <c r="K571" s="38" t="s">
        <v>848</v>
      </c>
      <c r="L571" s="391" t="s">
        <v>848</v>
      </c>
      <c r="M571" s="391" t="s">
        <v>848</v>
      </c>
      <c r="N571" s="391" t="s">
        <v>848</v>
      </c>
      <c r="O571" s="391" t="s">
        <v>848</v>
      </c>
      <c r="P571" s="391" t="s">
        <v>848</v>
      </c>
      <c r="Q571" s="391" t="s">
        <v>848</v>
      </c>
      <c r="R571" s="38" t="s">
        <v>848</v>
      </c>
      <c r="S571" s="391" t="s">
        <v>848</v>
      </c>
      <c r="T571" s="391" t="s">
        <v>848</v>
      </c>
      <c r="U571" s="391" t="s">
        <v>848</v>
      </c>
      <c r="V571" s="391" t="s">
        <v>848</v>
      </c>
      <c r="W571" s="391" t="s">
        <v>848</v>
      </c>
      <c r="X571" s="391" t="s">
        <v>848</v>
      </c>
      <c r="Y571" s="392" t="s">
        <v>848</v>
      </c>
      <c r="Z571" s="391" t="s">
        <v>848</v>
      </c>
      <c r="AA571" s="391" t="s">
        <v>848</v>
      </c>
      <c r="AB571" s="391" t="s">
        <v>848</v>
      </c>
      <c r="AC571" s="391" t="s">
        <v>848</v>
      </c>
      <c r="AD571" s="391" t="s">
        <v>848</v>
      </c>
      <c r="AE571" s="391" t="s">
        <v>848</v>
      </c>
      <c r="AF571" s="38" t="s">
        <v>848</v>
      </c>
      <c r="AG571" s="391" t="s">
        <v>848</v>
      </c>
      <c r="AH571" s="391"/>
      <c r="AI571" s="391" t="s">
        <v>848</v>
      </c>
      <c r="AJ571" s="391" t="s">
        <v>848</v>
      </c>
      <c r="AK571" s="391" t="s">
        <v>848</v>
      </c>
      <c r="AL571" s="391" t="s">
        <v>848</v>
      </c>
      <c r="AM571" s="391" t="s">
        <v>848</v>
      </c>
      <c r="AN571" s="391" t="s">
        <v>848</v>
      </c>
      <c r="AO571" s="391"/>
      <c r="AP571" s="319"/>
      <c r="AQ571" s="319"/>
      <c r="AR571" s="319"/>
    </row>
    <row r="572" spans="1:44" ht="15.75" customHeight="1">
      <c r="A572" s="319" t="s">
        <v>848</v>
      </c>
      <c r="B572" s="319" t="s">
        <v>848</v>
      </c>
      <c r="C572" s="319" t="s">
        <v>848</v>
      </c>
      <c r="D572" s="38" t="s">
        <v>848</v>
      </c>
      <c r="E572" s="391" t="s">
        <v>848</v>
      </c>
      <c r="F572" s="391" t="s">
        <v>848</v>
      </c>
      <c r="G572" s="391" t="s">
        <v>848</v>
      </c>
      <c r="H572" s="391" t="s">
        <v>848</v>
      </c>
      <c r="I572" s="391" t="s">
        <v>848</v>
      </c>
      <c r="J572" s="391" t="s">
        <v>848</v>
      </c>
      <c r="K572" s="38" t="s">
        <v>848</v>
      </c>
      <c r="L572" s="391" t="s">
        <v>848</v>
      </c>
      <c r="M572" s="391" t="s">
        <v>848</v>
      </c>
      <c r="N572" s="391" t="s">
        <v>848</v>
      </c>
      <c r="O572" s="391" t="s">
        <v>848</v>
      </c>
      <c r="P572" s="391" t="s">
        <v>848</v>
      </c>
      <c r="Q572" s="391" t="s">
        <v>848</v>
      </c>
      <c r="R572" s="38" t="s">
        <v>848</v>
      </c>
      <c r="S572" s="391" t="s">
        <v>848</v>
      </c>
      <c r="T572" s="391" t="s">
        <v>848</v>
      </c>
      <c r="U572" s="391" t="s">
        <v>848</v>
      </c>
      <c r="V572" s="391" t="s">
        <v>848</v>
      </c>
      <c r="W572" s="391" t="s">
        <v>848</v>
      </c>
      <c r="X572" s="391" t="s">
        <v>848</v>
      </c>
      <c r="Y572" s="392" t="s">
        <v>848</v>
      </c>
      <c r="Z572" s="391" t="s">
        <v>848</v>
      </c>
      <c r="AA572" s="391" t="s">
        <v>848</v>
      </c>
      <c r="AB572" s="391" t="s">
        <v>848</v>
      </c>
      <c r="AC572" s="391" t="s">
        <v>848</v>
      </c>
      <c r="AD572" s="391" t="s">
        <v>848</v>
      </c>
      <c r="AE572" s="391" t="s">
        <v>848</v>
      </c>
      <c r="AF572" s="38" t="s">
        <v>848</v>
      </c>
      <c r="AG572" s="391" t="s">
        <v>848</v>
      </c>
      <c r="AH572" s="391"/>
      <c r="AI572" s="391" t="s">
        <v>848</v>
      </c>
      <c r="AJ572" s="391" t="s">
        <v>848</v>
      </c>
      <c r="AK572" s="391" t="s">
        <v>848</v>
      </c>
      <c r="AL572" s="391" t="s">
        <v>848</v>
      </c>
      <c r="AM572" s="391" t="s">
        <v>848</v>
      </c>
      <c r="AN572" s="391" t="s">
        <v>848</v>
      </c>
      <c r="AO572" s="391"/>
      <c r="AP572" s="319"/>
      <c r="AQ572" s="319"/>
      <c r="AR572" s="319"/>
    </row>
    <row r="573" spans="1:44" ht="15.75" customHeight="1">
      <c r="A573" s="319" t="s">
        <v>848</v>
      </c>
      <c r="B573" s="319" t="s">
        <v>848</v>
      </c>
      <c r="C573" s="319" t="s">
        <v>848</v>
      </c>
      <c r="D573" s="38" t="s">
        <v>848</v>
      </c>
      <c r="E573" s="391" t="s">
        <v>848</v>
      </c>
      <c r="F573" s="391" t="s">
        <v>848</v>
      </c>
      <c r="G573" s="391" t="s">
        <v>848</v>
      </c>
      <c r="H573" s="391" t="s">
        <v>848</v>
      </c>
      <c r="I573" s="391" t="s">
        <v>848</v>
      </c>
      <c r="J573" s="391" t="s">
        <v>848</v>
      </c>
      <c r="K573" s="38" t="s">
        <v>848</v>
      </c>
      <c r="L573" s="391" t="s">
        <v>848</v>
      </c>
      <c r="M573" s="391" t="s">
        <v>848</v>
      </c>
      <c r="N573" s="391" t="s">
        <v>848</v>
      </c>
      <c r="O573" s="391" t="s">
        <v>848</v>
      </c>
      <c r="P573" s="391" t="s">
        <v>848</v>
      </c>
      <c r="Q573" s="391" t="s">
        <v>848</v>
      </c>
      <c r="R573" s="38" t="s">
        <v>848</v>
      </c>
      <c r="S573" s="391" t="s">
        <v>848</v>
      </c>
      <c r="T573" s="391" t="s">
        <v>848</v>
      </c>
      <c r="U573" s="391" t="s">
        <v>848</v>
      </c>
      <c r="V573" s="391" t="s">
        <v>848</v>
      </c>
      <c r="W573" s="391" t="s">
        <v>848</v>
      </c>
      <c r="X573" s="391" t="s">
        <v>848</v>
      </c>
      <c r="Y573" s="392" t="s">
        <v>848</v>
      </c>
      <c r="Z573" s="391" t="s">
        <v>848</v>
      </c>
      <c r="AA573" s="391" t="s">
        <v>848</v>
      </c>
      <c r="AB573" s="391" t="s">
        <v>848</v>
      </c>
      <c r="AC573" s="391" t="s">
        <v>848</v>
      </c>
      <c r="AD573" s="391" t="s">
        <v>848</v>
      </c>
      <c r="AE573" s="391" t="s">
        <v>848</v>
      </c>
      <c r="AF573" s="38" t="s">
        <v>848</v>
      </c>
      <c r="AG573" s="391" t="s">
        <v>848</v>
      </c>
      <c r="AH573" s="391"/>
      <c r="AI573" s="391" t="s">
        <v>848</v>
      </c>
      <c r="AJ573" s="391" t="s">
        <v>848</v>
      </c>
      <c r="AK573" s="391" t="s">
        <v>848</v>
      </c>
      <c r="AL573" s="391" t="s">
        <v>848</v>
      </c>
      <c r="AM573" s="391" t="s">
        <v>848</v>
      </c>
      <c r="AN573" s="391" t="s">
        <v>848</v>
      </c>
      <c r="AO573" s="391"/>
      <c r="AP573" s="319"/>
      <c r="AQ573" s="319"/>
      <c r="AR573" s="319"/>
    </row>
    <row r="574" spans="1:44" ht="15.75" customHeight="1">
      <c r="A574" s="319" t="s">
        <v>848</v>
      </c>
      <c r="B574" s="319" t="s">
        <v>848</v>
      </c>
      <c r="C574" s="319" t="s">
        <v>848</v>
      </c>
      <c r="D574" s="38" t="s">
        <v>848</v>
      </c>
      <c r="E574" s="391" t="s">
        <v>848</v>
      </c>
      <c r="F574" s="391" t="s">
        <v>848</v>
      </c>
      <c r="G574" s="391" t="s">
        <v>848</v>
      </c>
      <c r="H574" s="391" t="s">
        <v>848</v>
      </c>
      <c r="I574" s="391" t="s">
        <v>848</v>
      </c>
      <c r="J574" s="391" t="s">
        <v>848</v>
      </c>
      <c r="K574" s="38" t="s">
        <v>848</v>
      </c>
      <c r="L574" s="391" t="s">
        <v>848</v>
      </c>
      <c r="M574" s="391" t="s">
        <v>848</v>
      </c>
      <c r="N574" s="391" t="s">
        <v>848</v>
      </c>
      <c r="O574" s="391" t="s">
        <v>848</v>
      </c>
      <c r="P574" s="391" t="s">
        <v>848</v>
      </c>
      <c r="Q574" s="391" t="s">
        <v>848</v>
      </c>
      <c r="R574" s="38" t="s">
        <v>848</v>
      </c>
      <c r="S574" s="391" t="s">
        <v>848</v>
      </c>
      <c r="T574" s="391" t="s">
        <v>848</v>
      </c>
      <c r="U574" s="391" t="s">
        <v>848</v>
      </c>
      <c r="V574" s="391" t="s">
        <v>848</v>
      </c>
      <c r="W574" s="391" t="s">
        <v>848</v>
      </c>
      <c r="X574" s="391" t="s">
        <v>848</v>
      </c>
      <c r="Y574" s="392" t="s">
        <v>848</v>
      </c>
      <c r="Z574" s="391" t="s">
        <v>848</v>
      </c>
      <c r="AA574" s="391" t="s">
        <v>848</v>
      </c>
      <c r="AB574" s="391" t="s">
        <v>848</v>
      </c>
      <c r="AC574" s="391" t="s">
        <v>848</v>
      </c>
      <c r="AD574" s="391" t="s">
        <v>848</v>
      </c>
      <c r="AE574" s="391" t="s">
        <v>848</v>
      </c>
      <c r="AF574" s="38" t="s">
        <v>848</v>
      </c>
      <c r="AG574" s="391" t="s">
        <v>848</v>
      </c>
      <c r="AH574" s="391"/>
      <c r="AI574" s="391" t="s">
        <v>848</v>
      </c>
      <c r="AJ574" s="391" t="s">
        <v>848</v>
      </c>
      <c r="AK574" s="391" t="s">
        <v>848</v>
      </c>
      <c r="AL574" s="391" t="s">
        <v>848</v>
      </c>
      <c r="AM574" s="391" t="s">
        <v>848</v>
      </c>
      <c r="AN574" s="391" t="s">
        <v>848</v>
      </c>
      <c r="AO574" s="391"/>
      <c r="AP574" s="319"/>
      <c r="AQ574" s="319"/>
      <c r="AR574" s="319"/>
    </row>
    <row r="575" spans="1:44" ht="15.75" customHeight="1">
      <c r="A575" s="319" t="s">
        <v>848</v>
      </c>
      <c r="B575" s="319" t="s">
        <v>848</v>
      </c>
      <c r="C575" s="319" t="s">
        <v>848</v>
      </c>
      <c r="D575" s="38" t="s">
        <v>848</v>
      </c>
      <c r="E575" s="391" t="s">
        <v>848</v>
      </c>
      <c r="F575" s="391" t="s">
        <v>848</v>
      </c>
      <c r="G575" s="391" t="s">
        <v>848</v>
      </c>
      <c r="H575" s="391" t="s">
        <v>848</v>
      </c>
      <c r="I575" s="391" t="s">
        <v>848</v>
      </c>
      <c r="J575" s="391" t="s">
        <v>848</v>
      </c>
      <c r="K575" s="38" t="s">
        <v>848</v>
      </c>
      <c r="L575" s="391" t="s">
        <v>848</v>
      </c>
      <c r="M575" s="391" t="s">
        <v>848</v>
      </c>
      <c r="N575" s="391" t="s">
        <v>848</v>
      </c>
      <c r="O575" s="391" t="s">
        <v>848</v>
      </c>
      <c r="P575" s="391" t="s">
        <v>848</v>
      </c>
      <c r="Q575" s="391" t="s">
        <v>848</v>
      </c>
      <c r="R575" s="38" t="s">
        <v>848</v>
      </c>
      <c r="S575" s="391" t="s">
        <v>848</v>
      </c>
      <c r="T575" s="391" t="s">
        <v>848</v>
      </c>
      <c r="U575" s="391" t="s">
        <v>848</v>
      </c>
      <c r="V575" s="391" t="s">
        <v>848</v>
      </c>
      <c r="W575" s="391" t="s">
        <v>848</v>
      </c>
      <c r="X575" s="391" t="s">
        <v>848</v>
      </c>
      <c r="Y575" s="392" t="s">
        <v>848</v>
      </c>
      <c r="Z575" s="391" t="s">
        <v>848</v>
      </c>
      <c r="AA575" s="391" t="s">
        <v>848</v>
      </c>
      <c r="AB575" s="391" t="s">
        <v>848</v>
      </c>
      <c r="AC575" s="391" t="s">
        <v>848</v>
      </c>
      <c r="AD575" s="391" t="s">
        <v>848</v>
      </c>
      <c r="AE575" s="391" t="s">
        <v>848</v>
      </c>
      <c r="AF575" s="38" t="s">
        <v>848</v>
      </c>
      <c r="AG575" s="391" t="s">
        <v>848</v>
      </c>
      <c r="AH575" s="391"/>
      <c r="AI575" s="391" t="s">
        <v>848</v>
      </c>
      <c r="AJ575" s="391" t="s">
        <v>848</v>
      </c>
      <c r="AK575" s="391" t="s">
        <v>848</v>
      </c>
      <c r="AL575" s="391" t="s">
        <v>848</v>
      </c>
      <c r="AM575" s="391" t="s">
        <v>848</v>
      </c>
      <c r="AN575" s="391" t="s">
        <v>848</v>
      </c>
      <c r="AO575" s="391"/>
      <c r="AP575" s="319"/>
      <c r="AQ575" s="319"/>
      <c r="AR575" s="319"/>
    </row>
    <row r="576" spans="1:44" ht="15.75" customHeight="1">
      <c r="A576" s="319" t="s">
        <v>848</v>
      </c>
      <c r="B576" s="319" t="s">
        <v>848</v>
      </c>
      <c r="C576" s="319" t="s">
        <v>848</v>
      </c>
      <c r="D576" s="38" t="s">
        <v>848</v>
      </c>
      <c r="E576" s="391" t="s">
        <v>848</v>
      </c>
      <c r="F576" s="391" t="s">
        <v>848</v>
      </c>
      <c r="G576" s="391" t="s">
        <v>848</v>
      </c>
      <c r="H576" s="391" t="s">
        <v>848</v>
      </c>
      <c r="I576" s="391" t="s">
        <v>848</v>
      </c>
      <c r="J576" s="391" t="s">
        <v>848</v>
      </c>
      <c r="K576" s="38" t="s">
        <v>848</v>
      </c>
      <c r="L576" s="391" t="s">
        <v>848</v>
      </c>
      <c r="M576" s="391" t="s">
        <v>848</v>
      </c>
      <c r="N576" s="391" t="s">
        <v>848</v>
      </c>
      <c r="O576" s="391" t="s">
        <v>848</v>
      </c>
      <c r="P576" s="391" t="s">
        <v>848</v>
      </c>
      <c r="Q576" s="391" t="s">
        <v>848</v>
      </c>
      <c r="R576" s="38" t="s">
        <v>848</v>
      </c>
      <c r="S576" s="391" t="s">
        <v>848</v>
      </c>
      <c r="T576" s="391" t="s">
        <v>848</v>
      </c>
      <c r="U576" s="391" t="s">
        <v>848</v>
      </c>
      <c r="V576" s="391" t="s">
        <v>848</v>
      </c>
      <c r="W576" s="391" t="s">
        <v>848</v>
      </c>
      <c r="X576" s="391" t="s">
        <v>848</v>
      </c>
      <c r="Y576" s="392" t="s">
        <v>848</v>
      </c>
      <c r="Z576" s="391" t="s">
        <v>848</v>
      </c>
      <c r="AA576" s="391" t="s">
        <v>848</v>
      </c>
      <c r="AB576" s="391" t="s">
        <v>848</v>
      </c>
      <c r="AC576" s="391" t="s">
        <v>848</v>
      </c>
      <c r="AD576" s="391" t="s">
        <v>848</v>
      </c>
      <c r="AE576" s="391" t="s">
        <v>848</v>
      </c>
      <c r="AF576" s="38" t="s">
        <v>848</v>
      </c>
      <c r="AG576" s="391" t="s">
        <v>848</v>
      </c>
      <c r="AH576" s="391"/>
      <c r="AI576" s="391" t="s">
        <v>848</v>
      </c>
      <c r="AJ576" s="391" t="s">
        <v>848</v>
      </c>
      <c r="AK576" s="391" t="s">
        <v>848</v>
      </c>
      <c r="AL576" s="391" t="s">
        <v>848</v>
      </c>
      <c r="AM576" s="391" t="s">
        <v>848</v>
      </c>
      <c r="AN576" s="391" t="s">
        <v>848</v>
      </c>
      <c r="AO576" s="391"/>
      <c r="AP576" s="319"/>
      <c r="AQ576" s="319"/>
      <c r="AR576" s="319"/>
    </row>
    <row r="577" spans="1:44" ht="15.75" customHeight="1">
      <c r="A577" s="319" t="s">
        <v>848</v>
      </c>
      <c r="B577" s="319" t="s">
        <v>848</v>
      </c>
      <c r="C577" s="319" t="s">
        <v>848</v>
      </c>
      <c r="D577" s="38" t="s">
        <v>848</v>
      </c>
      <c r="E577" s="391" t="s">
        <v>848</v>
      </c>
      <c r="F577" s="391" t="s">
        <v>848</v>
      </c>
      <c r="G577" s="391" t="s">
        <v>848</v>
      </c>
      <c r="H577" s="391" t="s">
        <v>848</v>
      </c>
      <c r="I577" s="391" t="s">
        <v>848</v>
      </c>
      <c r="J577" s="391" t="s">
        <v>848</v>
      </c>
      <c r="K577" s="38" t="s">
        <v>848</v>
      </c>
      <c r="L577" s="391" t="s">
        <v>848</v>
      </c>
      <c r="M577" s="391" t="s">
        <v>848</v>
      </c>
      <c r="N577" s="391" t="s">
        <v>848</v>
      </c>
      <c r="O577" s="391" t="s">
        <v>848</v>
      </c>
      <c r="P577" s="391" t="s">
        <v>848</v>
      </c>
      <c r="Q577" s="391" t="s">
        <v>848</v>
      </c>
      <c r="R577" s="38" t="s">
        <v>848</v>
      </c>
      <c r="S577" s="391" t="s">
        <v>848</v>
      </c>
      <c r="T577" s="391" t="s">
        <v>848</v>
      </c>
      <c r="U577" s="391" t="s">
        <v>848</v>
      </c>
      <c r="V577" s="391" t="s">
        <v>848</v>
      </c>
      <c r="W577" s="391" t="s">
        <v>848</v>
      </c>
      <c r="X577" s="391" t="s">
        <v>848</v>
      </c>
      <c r="Y577" s="392" t="s">
        <v>848</v>
      </c>
      <c r="Z577" s="391" t="s">
        <v>848</v>
      </c>
      <c r="AA577" s="391" t="s">
        <v>848</v>
      </c>
      <c r="AB577" s="391" t="s">
        <v>848</v>
      </c>
      <c r="AC577" s="391" t="s">
        <v>848</v>
      </c>
      <c r="AD577" s="391" t="s">
        <v>848</v>
      </c>
      <c r="AE577" s="391" t="s">
        <v>848</v>
      </c>
      <c r="AF577" s="38" t="s">
        <v>848</v>
      </c>
      <c r="AG577" s="391" t="s">
        <v>848</v>
      </c>
      <c r="AH577" s="391"/>
      <c r="AI577" s="391" t="s">
        <v>848</v>
      </c>
      <c r="AJ577" s="391" t="s">
        <v>848</v>
      </c>
      <c r="AK577" s="391" t="s">
        <v>848</v>
      </c>
      <c r="AL577" s="391" t="s">
        <v>848</v>
      </c>
      <c r="AM577" s="391" t="s">
        <v>848</v>
      </c>
      <c r="AN577" s="391" t="s">
        <v>848</v>
      </c>
      <c r="AO577" s="391"/>
      <c r="AP577" s="319"/>
      <c r="AQ577" s="319"/>
      <c r="AR577" s="319"/>
    </row>
    <row r="578" spans="1:44" ht="15.75" customHeight="1">
      <c r="A578" s="319" t="s">
        <v>848</v>
      </c>
      <c r="B578" s="319" t="s">
        <v>848</v>
      </c>
      <c r="C578" s="319" t="s">
        <v>848</v>
      </c>
      <c r="D578" s="38" t="s">
        <v>848</v>
      </c>
      <c r="E578" s="391" t="s">
        <v>848</v>
      </c>
      <c r="F578" s="391" t="s">
        <v>848</v>
      </c>
      <c r="G578" s="391" t="s">
        <v>848</v>
      </c>
      <c r="H578" s="391" t="s">
        <v>848</v>
      </c>
      <c r="I578" s="391" t="s">
        <v>848</v>
      </c>
      <c r="J578" s="391" t="s">
        <v>848</v>
      </c>
      <c r="K578" s="38" t="s">
        <v>848</v>
      </c>
      <c r="L578" s="391" t="s">
        <v>848</v>
      </c>
      <c r="M578" s="391" t="s">
        <v>848</v>
      </c>
      <c r="N578" s="391" t="s">
        <v>848</v>
      </c>
      <c r="O578" s="391" t="s">
        <v>848</v>
      </c>
      <c r="P578" s="391" t="s">
        <v>848</v>
      </c>
      <c r="Q578" s="391" t="s">
        <v>848</v>
      </c>
      <c r="R578" s="38" t="s">
        <v>848</v>
      </c>
      <c r="S578" s="391" t="s">
        <v>848</v>
      </c>
      <c r="T578" s="391" t="s">
        <v>848</v>
      </c>
      <c r="U578" s="391" t="s">
        <v>848</v>
      </c>
      <c r="V578" s="391" t="s">
        <v>848</v>
      </c>
      <c r="W578" s="391" t="s">
        <v>848</v>
      </c>
      <c r="X578" s="391" t="s">
        <v>848</v>
      </c>
      <c r="Y578" s="392" t="s">
        <v>848</v>
      </c>
      <c r="Z578" s="391" t="s">
        <v>848</v>
      </c>
      <c r="AA578" s="391" t="s">
        <v>848</v>
      </c>
      <c r="AB578" s="391" t="s">
        <v>848</v>
      </c>
      <c r="AC578" s="391" t="s">
        <v>848</v>
      </c>
      <c r="AD578" s="391" t="s">
        <v>848</v>
      </c>
      <c r="AE578" s="391" t="s">
        <v>848</v>
      </c>
      <c r="AF578" s="38" t="s">
        <v>848</v>
      </c>
      <c r="AG578" s="391" t="s">
        <v>848</v>
      </c>
      <c r="AH578" s="391"/>
      <c r="AI578" s="391" t="s">
        <v>848</v>
      </c>
      <c r="AJ578" s="391" t="s">
        <v>848</v>
      </c>
      <c r="AK578" s="391" t="s">
        <v>848</v>
      </c>
      <c r="AL578" s="391" t="s">
        <v>848</v>
      </c>
      <c r="AM578" s="391" t="s">
        <v>848</v>
      </c>
      <c r="AN578" s="391" t="s">
        <v>848</v>
      </c>
      <c r="AO578" s="391"/>
      <c r="AP578" s="319"/>
      <c r="AQ578" s="319"/>
      <c r="AR578" s="319"/>
    </row>
    <row r="579" spans="1:44" ht="15.75" customHeight="1">
      <c r="A579" s="319" t="s">
        <v>848</v>
      </c>
      <c r="B579" s="319" t="s">
        <v>848</v>
      </c>
      <c r="C579" s="319" t="s">
        <v>848</v>
      </c>
      <c r="D579" s="38" t="s">
        <v>848</v>
      </c>
      <c r="E579" s="391" t="s">
        <v>848</v>
      </c>
      <c r="F579" s="391" t="s">
        <v>848</v>
      </c>
      <c r="G579" s="391" t="s">
        <v>848</v>
      </c>
      <c r="H579" s="391" t="s">
        <v>848</v>
      </c>
      <c r="I579" s="391" t="s">
        <v>848</v>
      </c>
      <c r="J579" s="391" t="s">
        <v>848</v>
      </c>
      <c r="K579" s="38" t="s">
        <v>848</v>
      </c>
      <c r="L579" s="391" t="s">
        <v>848</v>
      </c>
      <c r="M579" s="391" t="s">
        <v>848</v>
      </c>
      <c r="N579" s="391" t="s">
        <v>848</v>
      </c>
      <c r="O579" s="391" t="s">
        <v>848</v>
      </c>
      <c r="P579" s="391" t="s">
        <v>848</v>
      </c>
      <c r="Q579" s="391" t="s">
        <v>848</v>
      </c>
      <c r="R579" s="38" t="s">
        <v>848</v>
      </c>
      <c r="S579" s="391" t="s">
        <v>848</v>
      </c>
      <c r="T579" s="391" t="s">
        <v>848</v>
      </c>
      <c r="U579" s="391" t="s">
        <v>848</v>
      </c>
      <c r="V579" s="391" t="s">
        <v>848</v>
      </c>
      <c r="W579" s="391" t="s">
        <v>848</v>
      </c>
      <c r="X579" s="391" t="s">
        <v>848</v>
      </c>
      <c r="Y579" s="392" t="s">
        <v>848</v>
      </c>
      <c r="Z579" s="391" t="s">
        <v>848</v>
      </c>
      <c r="AA579" s="391" t="s">
        <v>848</v>
      </c>
      <c r="AB579" s="391" t="s">
        <v>848</v>
      </c>
      <c r="AC579" s="391" t="s">
        <v>848</v>
      </c>
      <c r="AD579" s="391" t="s">
        <v>848</v>
      </c>
      <c r="AE579" s="391" t="s">
        <v>848</v>
      </c>
      <c r="AF579" s="38" t="s">
        <v>848</v>
      </c>
      <c r="AG579" s="391" t="s">
        <v>848</v>
      </c>
      <c r="AH579" s="391"/>
      <c r="AI579" s="391" t="s">
        <v>848</v>
      </c>
      <c r="AJ579" s="391" t="s">
        <v>848</v>
      </c>
      <c r="AK579" s="391" t="s">
        <v>848</v>
      </c>
      <c r="AL579" s="391" t="s">
        <v>848</v>
      </c>
      <c r="AM579" s="391" t="s">
        <v>848</v>
      </c>
      <c r="AN579" s="391" t="s">
        <v>848</v>
      </c>
      <c r="AO579" s="391"/>
      <c r="AP579" s="319"/>
      <c r="AQ579" s="319"/>
      <c r="AR579" s="319"/>
    </row>
    <row r="580" spans="1:44" ht="15.75" customHeight="1">
      <c r="A580" s="319" t="s">
        <v>848</v>
      </c>
      <c r="B580" s="319" t="s">
        <v>848</v>
      </c>
      <c r="C580" s="319" t="s">
        <v>848</v>
      </c>
      <c r="D580" s="38" t="s">
        <v>848</v>
      </c>
      <c r="E580" s="391" t="s">
        <v>848</v>
      </c>
      <c r="F580" s="391" t="s">
        <v>848</v>
      </c>
      <c r="G580" s="391" t="s">
        <v>848</v>
      </c>
      <c r="H580" s="391" t="s">
        <v>848</v>
      </c>
      <c r="I580" s="391" t="s">
        <v>848</v>
      </c>
      <c r="J580" s="391" t="s">
        <v>848</v>
      </c>
      <c r="K580" s="38" t="s">
        <v>848</v>
      </c>
      <c r="L580" s="391" t="s">
        <v>848</v>
      </c>
      <c r="M580" s="391" t="s">
        <v>848</v>
      </c>
      <c r="N580" s="391" t="s">
        <v>848</v>
      </c>
      <c r="O580" s="391" t="s">
        <v>848</v>
      </c>
      <c r="P580" s="391" t="s">
        <v>848</v>
      </c>
      <c r="Q580" s="391" t="s">
        <v>848</v>
      </c>
      <c r="R580" s="38" t="s">
        <v>848</v>
      </c>
      <c r="S580" s="391" t="s">
        <v>848</v>
      </c>
      <c r="T580" s="391" t="s">
        <v>848</v>
      </c>
      <c r="U580" s="391" t="s">
        <v>848</v>
      </c>
      <c r="V580" s="391" t="s">
        <v>848</v>
      </c>
      <c r="W580" s="391" t="s">
        <v>848</v>
      </c>
      <c r="X580" s="391" t="s">
        <v>848</v>
      </c>
      <c r="Y580" s="392" t="s">
        <v>848</v>
      </c>
      <c r="Z580" s="391" t="s">
        <v>848</v>
      </c>
      <c r="AA580" s="391" t="s">
        <v>848</v>
      </c>
      <c r="AB580" s="391" t="s">
        <v>848</v>
      </c>
      <c r="AC580" s="391" t="s">
        <v>848</v>
      </c>
      <c r="AD580" s="391" t="s">
        <v>848</v>
      </c>
      <c r="AE580" s="391" t="s">
        <v>848</v>
      </c>
      <c r="AF580" s="38" t="s">
        <v>848</v>
      </c>
      <c r="AG580" s="391" t="s">
        <v>848</v>
      </c>
      <c r="AH580" s="391"/>
      <c r="AI580" s="391" t="s">
        <v>848</v>
      </c>
      <c r="AJ580" s="391" t="s">
        <v>848</v>
      </c>
      <c r="AK580" s="391" t="s">
        <v>848</v>
      </c>
      <c r="AL580" s="391" t="s">
        <v>848</v>
      </c>
      <c r="AM580" s="391" t="s">
        <v>848</v>
      </c>
      <c r="AN580" s="391" t="s">
        <v>848</v>
      </c>
      <c r="AO580" s="391"/>
      <c r="AP580" s="319"/>
      <c r="AQ580" s="319"/>
      <c r="AR580" s="319"/>
    </row>
    <row r="581" spans="1:44" ht="15.75" customHeight="1">
      <c r="A581" s="319" t="s">
        <v>848</v>
      </c>
      <c r="B581" s="319" t="s">
        <v>848</v>
      </c>
      <c r="C581" s="319" t="s">
        <v>848</v>
      </c>
      <c r="D581" s="38" t="s">
        <v>848</v>
      </c>
      <c r="E581" s="391" t="s">
        <v>848</v>
      </c>
      <c r="F581" s="391" t="s">
        <v>848</v>
      </c>
      <c r="G581" s="391" t="s">
        <v>848</v>
      </c>
      <c r="H581" s="391" t="s">
        <v>848</v>
      </c>
      <c r="I581" s="391" t="s">
        <v>848</v>
      </c>
      <c r="J581" s="391" t="s">
        <v>848</v>
      </c>
      <c r="K581" s="38" t="s">
        <v>848</v>
      </c>
      <c r="L581" s="391" t="s">
        <v>848</v>
      </c>
      <c r="M581" s="391" t="s">
        <v>848</v>
      </c>
      <c r="N581" s="391" t="s">
        <v>848</v>
      </c>
      <c r="O581" s="391" t="s">
        <v>848</v>
      </c>
      <c r="P581" s="391" t="s">
        <v>848</v>
      </c>
      <c r="Q581" s="391" t="s">
        <v>848</v>
      </c>
      <c r="R581" s="38" t="s">
        <v>848</v>
      </c>
      <c r="S581" s="391" t="s">
        <v>848</v>
      </c>
      <c r="T581" s="391" t="s">
        <v>848</v>
      </c>
      <c r="U581" s="391" t="s">
        <v>848</v>
      </c>
      <c r="V581" s="391" t="s">
        <v>848</v>
      </c>
      <c r="W581" s="391" t="s">
        <v>848</v>
      </c>
      <c r="X581" s="391" t="s">
        <v>848</v>
      </c>
      <c r="Y581" s="392" t="s">
        <v>848</v>
      </c>
      <c r="Z581" s="391" t="s">
        <v>848</v>
      </c>
      <c r="AA581" s="391" t="s">
        <v>848</v>
      </c>
      <c r="AB581" s="391" t="s">
        <v>848</v>
      </c>
      <c r="AC581" s="391" t="s">
        <v>848</v>
      </c>
      <c r="AD581" s="391" t="s">
        <v>848</v>
      </c>
      <c r="AE581" s="391" t="s">
        <v>848</v>
      </c>
      <c r="AF581" s="38" t="s">
        <v>848</v>
      </c>
      <c r="AG581" s="391" t="s">
        <v>848</v>
      </c>
      <c r="AH581" s="391"/>
      <c r="AI581" s="391" t="s">
        <v>848</v>
      </c>
      <c r="AJ581" s="391" t="s">
        <v>848</v>
      </c>
      <c r="AK581" s="391" t="s">
        <v>848</v>
      </c>
      <c r="AL581" s="391" t="s">
        <v>848</v>
      </c>
      <c r="AM581" s="391" t="s">
        <v>848</v>
      </c>
      <c r="AN581" s="391" t="s">
        <v>848</v>
      </c>
      <c r="AO581" s="391"/>
      <c r="AP581" s="319"/>
      <c r="AQ581" s="319"/>
      <c r="AR581" s="319"/>
    </row>
    <row r="582" spans="1:44" ht="15.75" customHeight="1">
      <c r="A582" s="319" t="s">
        <v>848</v>
      </c>
      <c r="B582" s="319" t="s">
        <v>848</v>
      </c>
      <c r="C582" s="319" t="s">
        <v>848</v>
      </c>
      <c r="D582" s="38" t="s">
        <v>848</v>
      </c>
      <c r="E582" s="391" t="s">
        <v>848</v>
      </c>
      <c r="F582" s="391" t="s">
        <v>848</v>
      </c>
      <c r="G582" s="391" t="s">
        <v>848</v>
      </c>
      <c r="H582" s="391" t="s">
        <v>848</v>
      </c>
      <c r="I582" s="391" t="s">
        <v>848</v>
      </c>
      <c r="J582" s="391" t="s">
        <v>848</v>
      </c>
      <c r="K582" s="38" t="s">
        <v>848</v>
      </c>
      <c r="L582" s="391" t="s">
        <v>848</v>
      </c>
      <c r="M582" s="391" t="s">
        <v>848</v>
      </c>
      <c r="N582" s="391" t="s">
        <v>848</v>
      </c>
      <c r="O582" s="391" t="s">
        <v>848</v>
      </c>
      <c r="P582" s="391" t="s">
        <v>848</v>
      </c>
      <c r="Q582" s="391" t="s">
        <v>848</v>
      </c>
      <c r="R582" s="38" t="s">
        <v>848</v>
      </c>
      <c r="S582" s="391" t="s">
        <v>848</v>
      </c>
      <c r="T582" s="391" t="s">
        <v>848</v>
      </c>
      <c r="U582" s="391" t="s">
        <v>848</v>
      </c>
      <c r="V582" s="391" t="s">
        <v>848</v>
      </c>
      <c r="W582" s="391" t="s">
        <v>848</v>
      </c>
      <c r="X582" s="391" t="s">
        <v>848</v>
      </c>
      <c r="Y582" s="392" t="s">
        <v>848</v>
      </c>
      <c r="Z582" s="391" t="s">
        <v>848</v>
      </c>
      <c r="AA582" s="391" t="s">
        <v>848</v>
      </c>
      <c r="AB582" s="391" t="s">
        <v>848</v>
      </c>
      <c r="AC582" s="391" t="s">
        <v>848</v>
      </c>
      <c r="AD582" s="391" t="s">
        <v>848</v>
      </c>
      <c r="AE582" s="391" t="s">
        <v>848</v>
      </c>
      <c r="AF582" s="38" t="s">
        <v>848</v>
      </c>
      <c r="AG582" s="391" t="s">
        <v>848</v>
      </c>
      <c r="AH582" s="391"/>
      <c r="AI582" s="391" t="s">
        <v>848</v>
      </c>
      <c r="AJ582" s="391" t="s">
        <v>848</v>
      </c>
      <c r="AK582" s="391" t="s">
        <v>848</v>
      </c>
      <c r="AL582" s="391" t="s">
        <v>848</v>
      </c>
      <c r="AM582" s="391" t="s">
        <v>848</v>
      </c>
      <c r="AN582" s="391" t="s">
        <v>848</v>
      </c>
      <c r="AO582" s="391"/>
      <c r="AP582" s="319"/>
      <c r="AQ582" s="319"/>
      <c r="AR582" s="319"/>
    </row>
    <row r="583" spans="1:44" ht="15.75" customHeight="1">
      <c r="A583" s="319" t="s">
        <v>848</v>
      </c>
      <c r="B583" s="319" t="s">
        <v>848</v>
      </c>
      <c r="C583" s="319" t="s">
        <v>848</v>
      </c>
      <c r="D583" s="38" t="s">
        <v>848</v>
      </c>
      <c r="E583" s="391" t="s">
        <v>848</v>
      </c>
      <c r="F583" s="391" t="s">
        <v>848</v>
      </c>
      <c r="G583" s="391" t="s">
        <v>848</v>
      </c>
      <c r="H583" s="391" t="s">
        <v>848</v>
      </c>
      <c r="I583" s="391" t="s">
        <v>848</v>
      </c>
      <c r="J583" s="391" t="s">
        <v>848</v>
      </c>
      <c r="K583" s="38" t="s">
        <v>848</v>
      </c>
      <c r="L583" s="391" t="s">
        <v>848</v>
      </c>
      <c r="M583" s="391" t="s">
        <v>848</v>
      </c>
      <c r="N583" s="391" t="s">
        <v>848</v>
      </c>
      <c r="O583" s="391" t="s">
        <v>848</v>
      </c>
      <c r="P583" s="391" t="s">
        <v>848</v>
      </c>
      <c r="Q583" s="391" t="s">
        <v>848</v>
      </c>
      <c r="R583" s="38" t="s">
        <v>848</v>
      </c>
      <c r="S583" s="391" t="s">
        <v>848</v>
      </c>
      <c r="T583" s="391" t="s">
        <v>848</v>
      </c>
      <c r="U583" s="391" t="s">
        <v>848</v>
      </c>
      <c r="V583" s="391" t="s">
        <v>848</v>
      </c>
      <c r="W583" s="391" t="s">
        <v>848</v>
      </c>
      <c r="X583" s="391" t="s">
        <v>848</v>
      </c>
      <c r="Y583" s="392" t="s">
        <v>848</v>
      </c>
      <c r="Z583" s="391" t="s">
        <v>848</v>
      </c>
      <c r="AA583" s="391" t="s">
        <v>848</v>
      </c>
      <c r="AB583" s="391" t="s">
        <v>848</v>
      </c>
      <c r="AC583" s="391" t="s">
        <v>848</v>
      </c>
      <c r="AD583" s="391" t="s">
        <v>848</v>
      </c>
      <c r="AE583" s="391" t="s">
        <v>848</v>
      </c>
      <c r="AF583" s="38" t="s">
        <v>848</v>
      </c>
      <c r="AG583" s="391" t="s">
        <v>848</v>
      </c>
      <c r="AH583" s="391"/>
      <c r="AI583" s="391" t="s">
        <v>848</v>
      </c>
      <c r="AJ583" s="391" t="s">
        <v>848</v>
      </c>
      <c r="AK583" s="391" t="s">
        <v>848</v>
      </c>
      <c r="AL583" s="391" t="s">
        <v>848</v>
      </c>
      <c r="AM583" s="391" t="s">
        <v>848</v>
      </c>
      <c r="AN583" s="391" t="s">
        <v>848</v>
      </c>
      <c r="AO583" s="391"/>
      <c r="AP583" s="319"/>
      <c r="AQ583" s="319"/>
      <c r="AR583" s="319"/>
    </row>
    <row r="584" spans="1:44" ht="15.75" customHeight="1">
      <c r="A584" s="319" t="s">
        <v>848</v>
      </c>
      <c r="B584" s="319" t="s">
        <v>848</v>
      </c>
      <c r="C584" s="319" t="s">
        <v>848</v>
      </c>
      <c r="D584" s="38" t="s">
        <v>848</v>
      </c>
      <c r="E584" s="391" t="s">
        <v>848</v>
      </c>
      <c r="F584" s="391" t="s">
        <v>848</v>
      </c>
      <c r="G584" s="391" t="s">
        <v>848</v>
      </c>
      <c r="H584" s="391" t="s">
        <v>848</v>
      </c>
      <c r="I584" s="391" t="s">
        <v>848</v>
      </c>
      <c r="J584" s="391" t="s">
        <v>848</v>
      </c>
      <c r="K584" s="38" t="s">
        <v>848</v>
      </c>
      <c r="L584" s="391" t="s">
        <v>848</v>
      </c>
      <c r="M584" s="391" t="s">
        <v>848</v>
      </c>
      <c r="N584" s="391" t="s">
        <v>848</v>
      </c>
      <c r="O584" s="391" t="s">
        <v>848</v>
      </c>
      <c r="P584" s="391" t="s">
        <v>848</v>
      </c>
      <c r="Q584" s="391" t="s">
        <v>848</v>
      </c>
      <c r="R584" s="38" t="s">
        <v>848</v>
      </c>
      <c r="S584" s="391" t="s">
        <v>848</v>
      </c>
      <c r="T584" s="391" t="s">
        <v>848</v>
      </c>
      <c r="U584" s="391" t="s">
        <v>848</v>
      </c>
      <c r="V584" s="391" t="s">
        <v>848</v>
      </c>
      <c r="W584" s="391" t="s">
        <v>848</v>
      </c>
      <c r="X584" s="391" t="s">
        <v>848</v>
      </c>
      <c r="Y584" s="392" t="s">
        <v>848</v>
      </c>
      <c r="Z584" s="391" t="s">
        <v>848</v>
      </c>
      <c r="AA584" s="391" t="s">
        <v>848</v>
      </c>
      <c r="AB584" s="391" t="s">
        <v>848</v>
      </c>
      <c r="AC584" s="391" t="s">
        <v>848</v>
      </c>
      <c r="AD584" s="391" t="s">
        <v>848</v>
      </c>
      <c r="AE584" s="391" t="s">
        <v>848</v>
      </c>
      <c r="AF584" s="38" t="s">
        <v>848</v>
      </c>
      <c r="AG584" s="391" t="s">
        <v>848</v>
      </c>
      <c r="AH584" s="391"/>
      <c r="AI584" s="391" t="s">
        <v>848</v>
      </c>
      <c r="AJ584" s="391" t="s">
        <v>848</v>
      </c>
      <c r="AK584" s="391" t="s">
        <v>848</v>
      </c>
      <c r="AL584" s="391" t="s">
        <v>848</v>
      </c>
      <c r="AM584" s="391" t="s">
        <v>848</v>
      </c>
      <c r="AN584" s="391" t="s">
        <v>848</v>
      </c>
      <c r="AO584" s="391"/>
      <c r="AP584" s="319"/>
      <c r="AQ584" s="319"/>
      <c r="AR584" s="319"/>
    </row>
    <row r="585" spans="1:44" ht="15.75" customHeight="1">
      <c r="A585" s="319" t="s">
        <v>848</v>
      </c>
      <c r="B585" s="319" t="s">
        <v>848</v>
      </c>
      <c r="C585" s="319" t="s">
        <v>848</v>
      </c>
      <c r="D585" s="38" t="s">
        <v>848</v>
      </c>
      <c r="E585" s="391" t="s">
        <v>848</v>
      </c>
      <c r="F585" s="391" t="s">
        <v>848</v>
      </c>
      <c r="G585" s="391" t="s">
        <v>848</v>
      </c>
      <c r="H585" s="391" t="s">
        <v>848</v>
      </c>
      <c r="I585" s="391" t="s">
        <v>848</v>
      </c>
      <c r="J585" s="391" t="s">
        <v>848</v>
      </c>
      <c r="K585" s="38" t="s">
        <v>848</v>
      </c>
      <c r="L585" s="391" t="s">
        <v>848</v>
      </c>
      <c r="M585" s="391" t="s">
        <v>848</v>
      </c>
      <c r="N585" s="391" t="s">
        <v>848</v>
      </c>
      <c r="O585" s="391" t="s">
        <v>848</v>
      </c>
      <c r="P585" s="391" t="s">
        <v>848</v>
      </c>
      <c r="Q585" s="391" t="s">
        <v>848</v>
      </c>
      <c r="R585" s="38" t="s">
        <v>848</v>
      </c>
      <c r="S585" s="391" t="s">
        <v>848</v>
      </c>
      <c r="T585" s="391" t="s">
        <v>848</v>
      </c>
      <c r="U585" s="391" t="s">
        <v>848</v>
      </c>
      <c r="V585" s="391" t="s">
        <v>848</v>
      </c>
      <c r="W585" s="391" t="s">
        <v>848</v>
      </c>
      <c r="X585" s="391" t="s">
        <v>848</v>
      </c>
      <c r="Y585" s="392" t="s">
        <v>848</v>
      </c>
      <c r="Z585" s="391" t="s">
        <v>848</v>
      </c>
      <c r="AA585" s="391" t="s">
        <v>848</v>
      </c>
      <c r="AB585" s="391" t="s">
        <v>848</v>
      </c>
      <c r="AC585" s="391" t="s">
        <v>848</v>
      </c>
      <c r="AD585" s="391" t="s">
        <v>848</v>
      </c>
      <c r="AE585" s="391" t="s">
        <v>848</v>
      </c>
      <c r="AF585" s="38" t="s">
        <v>848</v>
      </c>
      <c r="AG585" s="391" t="s">
        <v>848</v>
      </c>
      <c r="AH585" s="391"/>
      <c r="AI585" s="391" t="s">
        <v>848</v>
      </c>
      <c r="AJ585" s="391" t="s">
        <v>848</v>
      </c>
      <c r="AK585" s="391" t="s">
        <v>848</v>
      </c>
      <c r="AL585" s="391" t="s">
        <v>848</v>
      </c>
      <c r="AM585" s="391" t="s">
        <v>848</v>
      </c>
      <c r="AN585" s="391" t="s">
        <v>848</v>
      </c>
      <c r="AO585" s="391"/>
      <c r="AP585" s="319"/>
      <c r="AQ585" s="319"/>
      <c r="AR585" s="319"/>
    </row>
    <row r="586" spans="1:44" ht="15.75" customHeight="1">
      <c r="A586" s="319" t="s">
        <v>848</v>
      </c>
      <c r="B586" s="319" t="s">
        <v>848</v>
      </c>
      <c r="C586" s="319" t="s">
        <v>848</v>
      </c>
      <c r="D586" s="38" t="s">
        <v>848</v>
      </c>
      <c r="E586" s="391" t="s">
        <v>848</v>
      </c>
      <c r="F586" s="391" t="s">
        <v>848</v>
      </c>
      <c r="G586" s="391" t="s">
        <v>848</v>
      </c>
      <c r="H586" s="391" t="s">
        <v>848</v>
      </c>
      <c r="I586" s="391" t="s">
        <v>848</v>
      </c>
      <c r="J586" s="391" t="s">
        <v>848</v>
      </c>
      <c r="K586" s="38" t="s">
        <v>848</v>
      </c>
      <c r="L586" s="391" t="s">
        <v>848</v>
      </c>
      <c r="M586" s="391" t="s">
        <v>848</v>
      </c>
      <c r="N586" s="391" t="s">
        <v>848</v>
      </c>
      <c r="O586" s="391" t="s">
        <v>848</v>
      </c>
      <c r="P586" s="391" t="s">
        <v>848</v>
      </c>
      <c r="Q586" s="391" t="s">
        <v>848</v>
      </c>
      <c r="R586" s="38" t="s">
        <v>848</v>
      </c>
      <c r="S586" s="391" t="s">
        <v>848</v>
      </c>
      <c r="T586" s="391" t="s">
        <v>848</v>
      </c>
      <c r="U586" s="391" t="s">
        <v>848</v>
      </c>
      <c r="V586" s="391" t="s">
        <v>848</v>
      </c>
      <c r="W586" s="391" t="s">
        <v>848</v>
      </c>
      <c r="X586" s="391" t="s">
        <v>848</v>
      </c>
      <c r="Y586" s="392" t="s">
        <v>848</v>
      </c>
      <c r="Z586" s="391" t="s">
        <v>848</v>
      </c>
      <c r="AA586" s="391" t="s">
        <v>848</v>
      </c>
      <c r="AB586" s="391" t="s">
        <v>848</v>
      </c>
      <c r="AC586" s="391" t="s">
        <v>848</v>
      </c>
      <c r="AD586" s="391" t="s">
        <v>848</v>
      </c>
      <c r="AE586" s="391" t="s">
        <v>848</v>
      </c>
      <c r="AF586" s="38" t="s">
        <v>848</v>
      </c>
      <c r="AG586" s="391" t="s">
        <v>848</v>
      </c>
      <c r="AH586" s="391"/>
      <c r="AI586" s="391" t="s">
        <v>848</v>
      </c>
      <c r="AJ586" s="391" t="s">
        <v>848</v>
      </c>
      <c r="AK586" s="391" t="s">
        <v>848</v>
      </c>
      <c r="AL586" s="391" t="s">
        <v>848</v>
      </c>
      <c r="AM586" s="391" t="s">
        <v>848</v>
      </c>
      <c r="AN586" s="391" t="s">
        <v>848</v>
      </c>
      <c r="AO586" s="391"/>
      <c r="AP586" s="319"/>
      <c r="AQ586" s="319"/>
      <c r="AR586" s="319"/>
    </row>
    <row r="587" spans="1:44" ht="15.75" customHeight="1">
      <c r="A587" s="319" t="s">
        <v>848</v>
      </c>
      <c r="B587" s="319" t="s">
        <v>848</v>
      </c>
      <c r="C587" s="319" t="s">
        <v>848</v>
      </c>
      <c r="D587" s="38" t="s">
        <v>848</v>
      </c>
      <c r="E587" s="391" t="s">
        <v>848</v>
      </c>
      <c r="F587" s="391" t="s">
        <v>848</v>
      </c>
      <c r="G587" s="391" t="s">
        <v>848</v>
      </c>
      <c r="H587" s="391" t="s">
        <v>848</v>
      </c>
      <c r="I587" s="391" t="s">
        <v>848</v>
      </c>
      <c r="J587" s="391" t="s">
        <v>848</v>
      </c>
      <c r="K587" s="38" t="s">
        <v>848</v>
      </c>
      <c r="L587" s="391" t="s">
        <v>848</v>
      </c>
      <c r="M587" s="391" t="s">
        <v>848</v>
      </c>
      <c r="N587" s="391" t="s">
        <v>848</v>
      </c>
      <c r="O587" s="391" t="s">
        <v>848</v>
      </c>
      <c r="P587" s="391" t="s">
        <v>848</v>
      </c>
      <c r="Q587" s="391" t="s">
        <v>848</v>
      </c>
      <c r="R587" s="38" t="s">
        <v>848</v>
      </c>
      <c r="S587" s="391" t="s">
        <v>848</v>
      </c>
      <c r="T587" s="391" t="s">
        <v>848</v>
      </c>
      <c r="U587" s="391" t="s">
        <v>848</v>
      </c>
      <c r="V587" s="391" t="s">
        <v>848</v>
      </c>
      <c r="W587" s="391" t="s">
        <v>848</v>
      </c>
      <c r="X587" s="391" t="s">
        <v>848</v>
      </c>
      <c r="Y587" s="392" t="s">
        <v>848</v>
      </c>
      <c r="Z587" s="391" t="s">
        <v>848</v>
      </c>
      <c r="AA587" s="391" t="s">
        <v>848</v>
      </c>
      <c r="AB587" s="391" t="s">
        <v>848</v>
      </c>
      <c r="AC587" s="391" t="s">
        <v>848</v>
      </c>
      <c r="AD587" s="391" t="s">
        <v>848</v>
      </c>
      <c r="AE587" s="391" t="s">
        <v>848</v>
      </c>
      <c r="AF587" s="38" t="s">
        <v>848</v>
      </c>
      <c r="AG587" s="391" t="s">
        <v>848</v>
      </c>
      <c r="AH587" s="391"/>
      <c r="AI587" s="391" t="s">
        <v>848</v>
      </c>
      <c r="AJ587" s="391" t="s">
        <v>848</v>
      </c>
      <c r="AK587" s="391" t="s">
        <v>848</v>
      </c>
      <c r="AL587" s="391" t="s">
        <v>848</v>
      </c>
      <c r="AM587" s="391" t="s">
        <v>848</v>
      </c>
      <c r="AN587" s="391" t="s">
        <v>848</v>
      </c>
      <c r="AO587" s="391"/>
      <c r="AP587" s="319"/>
      <c r="AQ587" s="319"/>
      <c r="AR587" s="319"/>
    </row>
    <row r="588" spans="1:44" ht="15.75" customHeight="1">
      <c r="A588" s="319" t="s">
        <v>848</v>
      </c>
      <c r="B588" s="319" t="s">
        <v>848</v>
      </c>
      <c r="C588" s="319" t="s">
        <v>848</v>
      </c>
      <c r="D588" s="38" t="s">
        <v>848</v>
      </c>
      <c r="E588" s="391" t="s">
        <v>848</v>
      </c>
      <c r="F588" s="391" t="s">
        <v>848</v>
      </c>
      <c r="G588" s="391" t="s">
        <v>848</v>
      </c>
      <c r="H588" s="391" t="s">
        <v>848</v>
      </c>
      <c r="I588" s="391" t="s">
        <v>848</v>
      </c>
      <c r="J588" s="391" t="s">
        <v>848</v>
      </c>
      <c r="K588" s="38" t="s">
        <v>848</v>
      </c>
      <c r="L588" s="391" t="s">
        <v>848</v>
      </c>
      <c r="M588" s="391" t="s">
        <v>848</v>
      </c>
      <c r="N588" s="391" t="s">
        <v>848</v>
      </c>
      <c r="O588" s="391" t="s">
        <v>848</v>
      </c>
      <c r="P588" s="391" t="s">
        <v>848</v>
      </c>
      <c r="Q588" s="391" t="s">
        <v>848</v>
      </c>
      <c r="R588" s="38" t="s">
        <v>848</v>
      </c>
      <c r="S588" s="391" t="s">
        <v>848</v>
      </c>
      <c r="T588" s="391" t="s">
        <v>848</v>
      </c>
      <c r="U588" s="391" t="s">
        <v>848</v>
      </c>
      <c r="V588" s="391" t="s">
        <v>848</v>
      </c>
      <c r="W588" s="391" t="s">
        <v>848</v>
      </c>
      <c r="X588" s="391" t="s">
        <v>848</v>
      </c>
      <c r="Y588" s="392" t="s">
        <v>848</v>
      </c>
      <c r="Z588" s="391" t="s">
        <v>848</v>
      </c>
      <c r="AA588" s="391" t="s">
        <v>848</v>
      </c>
      <c r="AB588" s="391" t="s">
        <v>848</v>
      </c>
      <c r="AC588" s="391" t="s">
        <v>848</v>
      </c>
      <c r="AD588" s="391" t="s">
        <v>848</v>
      </c>
      <c r="AE588" s="391" t="s">
        <v>848</v>
      </c>
      <c r="AF588" s="38" t="s">
        <v>848</v>
      </c>
      <c r="AG588" s="391" t="s">
        <v>848</v>
      </c>
      <c r="AH588" s="391"/>
      <c r="AI588" s="391" t="s">
        <v>848</v>
      </c>
      <c r="AJ588" s="391" t="s">
        <v>848</v>
      </c>
      <c r="AK588" s="391" t="s">
        <v>848</v>
      </c>
      <c r="AL588" s="391" t="s">
        <v>848</v>
      </c>
      <c r="AM588" s="391" t="s">
        <v>848</v>
      </c>
      <c r="AN588" s="391" t="s">
        <v>848</v>
      </c>
      <c r="AO588" s="391"/>
      <c r="AP588" s="319"/>
      <c r="AQ588" s="319"/>
      <c r="AR588" s="319"/>
    </row>
    <row r="589" spans="1:44" ht="15.75" customHeight="1">
      <c r="A589" s="319" t="s">
        <v>848</v>
      </c>
      <c r="B589" s="319" t="s">
        <v>848</v>
      </c>
      <c r="C589" s="319" t="s">
        <v>848</v>
      </c>
      <c r="D589" s="38" t="s">
        <v>848</v>
      </c>
      <c r="E589" s="391" t="s">
        <v>848</v>
      </c>
      <c r="F589" s="391" t="s">
        <v>848</v>
      </c>
      <c r="G589" s="391" t="s">
        <v>848</v>
      </c>
      <c r="H589" s="391" t="s">
        <v>848</v>
      </c>
      <c r="I589" s="391" t="s">
        <v>848</v>
      </c>
      <c r="J589" s="391" t="s">
        <v>848</v>
      </c>
      <c r="K589" s="38" t="s">
        <v>848</v>
      </c>
      <c r="L589" s="391" t="s">
        <v>848</v>
      </c>
      <c r="M589" s="391" t="s">
        <v>848</v>
      </c>
      <c r="N589" s="391" t="s">
        <v>848</v>
      </c>
      <c r="O589" s="391" t="s">
        <v>848</v>
      </c>
      <c r="P589" s="391" t="s">
        <v>848</v>
      </c>
      <c r="Q589" s="391" t="s">
        <v>848</v>
      </c>
      <c r="R589" s="38" t="s">
        <v>848</v>
      </c>
      <c r="S589" s="391" t="s">
        <v>848</v>
      </c>
      <c r="T589" s="391" t="s">
        <v>848</v>
      </c>
      <c r="U589" s="391" t="s">
        <v>848</v>
      </c>
      <c r="V589" s="391" t="s">
        <v>848</v>
      </c>
      <c r="W589" s="391" t="s">
        <v>848</v>
      </c>
      <c r="X589" s="391" t="s">
        <v>848</v>
      </c>
      <c r="Y589" s="392" t="s">
        <v>848</v>
      </c>
      <c r="Z589" s="391" t="s">
        <v>848</v>
      </c>
      <c r="AA589" s="391" t="s">
        <v>848</v>
      </c>
      <c r="AB589" s="391" t="s">
        <v>848</v>
      </c>
      <c r="AC589" s="391" t="s">
        <v>848</v>
      </c>
      <c r="AD589" s="391" t="s">
        <v>848</v>
      </c>
      <c r="AE589" s="391" t="s">
        <v>848</v>
      </c>
      <c r="AF589" s="38" t="s">
        <v>848</v>
      </c>
      <c r="AG589" s="391" t="s">
        <v>848</v>
      </c>
      <c r="AH589" s="391"/>
      <c r="AI589" s="391" t="s">
        <v>848</v>
      </c>
      <c r="AJ589" s="391" t="s">
        <v>848</v>
      </c>
      <c r="AK589" s="391" t="s">
        <v>848</v>
      </c>
      <c r="AL589" s="391" t="s">
        <v>848</v>
      </c>
      <c r="AM589" s="391" t="s">
        <v>848</v>
      </c>
      <c r="AN589" s="391" t="s">
        <v>848</v>
      </c>
      <c r="AO589" s="391"/>
      <c r="AP589" s="319"/>
      <c r="AQ589" s="319"/>
      <c r="AR589" s="319"/>
    </row>
    <row r="590" spans="1:44" ht="15.75" customHeight="1">
      <c r="A590" s="319" t="s">
        <v>848</v>
      </c>
      <c r="B590" s="319" t="s">
        <v>848</v>
      </c>
      <c r="C590" s="319" t="s">
        <v>848</v>
      </c>
      <c r="D590" s="38" t="s">
        <v>848</v>
      </c>
      <c r="E590" s="391" t="s">
        <v>848</v>
      </c>
      <c r="F590" s="391" t="s">
        <v>848</v>
      </c>
      <c r="G590" s="391" t="s">
        <v>848</v>
      </c>
      <c r="H590" s="391" t="s">
        <v>848</v>
      </c>
      <c r="I590" s="391" t="s">
        <v>848</v>
      </c>
      <c r="J590" s="391" t="s">
        <v>848</v>
      </c>
      <c r="K590" s="38" t="s">
        <v>848</v>
      </c>
      <c r="L590" s="391" t="s">
        <v>848</v>
      </c>
      <c r="M590" s="391" t="s">
        <v>848</v>
      </c>
      <c r="N590" s="391" t="s">
        <v>848</v>
      </c>
      <c r="O590" s="391" t="s">
        <v>848</v>
      </c>
      <c r="P590" s="391" t="s">
        <v>848</v>
      </c>
      <c r="Q590" s="391" t="s">
        <v>848</v>
      </c>
      <c r="R590" s="38" t="s">
        <v>848</v>
      </c>
      <c r="S590" s="391" t="s">
        <v>848</v>
      </c>
      <c r="T590" s="391" t="s">
        <v>848</v>
      </c>
      <c r="U590" s="391" t="s">
        <v>848</v>
      </c>
      <c r="V590" s="391" t="s">
        <v>848</v>
      </c>
      <c r="W590" s="391" t="s">
        <v>848</v>
      </c>
      <c r="X590" s="391" t="s">
        <v>848</v>
      </c>
      <c r="Y590" s="392" t="s">
        <v>848</v>
      </c>
      <c r="Z590" s="391" t="s">
        <v>848</v>
      </c>
      <c r="AA590" s="391" t="s">
        <v>848</v>
      </c>
      <c r="AB590" s="391" t="s">
        <v>848</v>
      </c>
      <c r="AC590" s="391" t="s">
        <v>848</v>
      </c>
      <c r="AD590" s="391" t="s">
        <v>848</v>
      </c>
      <c r="AE590" s="391" t="s">
        <v>848</v>
      </c>
      <c r="AF590" s="38" t="s">
        <v>848</v>
      </c>
      <c r="AG590" s="391" t="s">
        <v>848</v>
      </c>
      <c r="AH590" s="391"/>
      <c r="AI590" s="391" t="s">
        <v>848</v>
      </c>
      <c r="AJ590" s="391" t="s">
        <v>848</v>
      </c>
      <c r="AK590" s="391" t="s">
        <v>848</v>
      </c>
      <c r="AL590" s="391" t="s">
        <v>848</v>
      </c>
      <c r="AM590" s="391" t="s">
        <v>848</v>
      </c>
      <c r="AN590" s="391" t="s">
        <v>848</v>
      </c>
      <c r="AO590" s="391"/>
      <c r="AP590" s="319"/>
      <c r="AQ590" s="319"/>
      <c r="AR590" s="319"/>
    </row>
    <row r="591" spans="1:44" ht="15.75" customHeight="1">
      <c r="A591" s="319" t="s">
        <v>848</v>
      </c>
      <c r="B591" s="319" t="s">
        <v>848</v>
      </c>
      <c r="C591" s="319" t="s">
        <v>848</v>
      </c>
      <c r="D591" s="38" t="s">
        <v>848</v>
      </c>
      <c r="E591" s="391" t="s">
        <v>848</v>
      </c>
      <c r="F591" s="391" t="s">
        <v>848</v>
      </c>
      <c r="G591" s="391" t="s">
        <v>848</v>
      </c>
      <c r="H591" s="391" t="s">
        <v>848</v>
      </c>
      <c r="I591" s="391" t="s">
        <v>848</v>
      </c>
      <c r="J591" s="391" t="s">
        <v>848</v>
      </c>
      <c r="K591" s="38" t="s">
        <v>848</v>
      </c>
      <c r="L591" s="391" t="s">
        <v>848</v>
      </c>
      <c r="M591" s="391" t="s">
        <v>848</v>
      </c>
      <c r="N591" s="391" t="s">
        <v>848</v>
      </c>
      <c r="O591" s="391" t="s">
        <v>848</v>
      </c>
      <c r="P591" s="391" t="s">
        <v>848</v>
      </c>
      <c r="Q591" s="391" t="s">
        <v>848</v>
      </c>
      <c r="R591" s="38" t="s">
        <v>848</v>
      </c>
      <c r="S591" s="391" t="s">
        <v>848</v>
      </c>
      <c r="T591" s="391" t="s">
        <v>848</v>
      </c>
      <c r="U591" s="391" t="s">
        <v>848</v>
      </c>
      <c r="V591" s="391" t="s">
        <v>848</v>
      </c>
      <c r="W591" s="391" t="s">
        <v>848</v>
      </c>
      <c r="X591" s="391" t="s">
        <v>848</v>
      </c>
      <c r="Y591" s="392" t="s">
        <v>848</v>
      </c>
      <c r="Z591" s="391" t="s">
        <v>848</v>
      </c>
      <c r="AA591" s="391" t="s">
        <v>848</v>
      </c>
      <c r="AB591" s="391" t="s">
        <v>848</v>
      </c>
      <c r="AC591" s="391" t="s">
        <v>848</v>
      </c>
      <c r="AD591" s="391" t="s">
        <v>848</v>
      </c>
      <c r="AE591" s="391" t="s">
        <v>848</v>
      </c>
      <c r="AF591" s="38" t="s">
        <v>848</v>
      </c>
      <c r="AG591" s="391" t="s">
        <v>848</v>
      </c>
      <c r="AH591" s="391"/>
      <c r="AI591" s="391" t="s">
        <v>848</v>
      </c>
      <c r="AJ591" s="391" t="s">
        <v>848</v>
      </c>
      <c r="AK591" s="391" t="s">
        <v>848</v>
      </c>
      <c r="AL591" s="391" t="s">
        <v>848</v>
      </c>
      <c r="AM591" s="391" t="s">
        <v>848</v>
      </c>
      <c r="AN591" s="391" t="s">
        <v>848</v>
      </c>
      <c r="AO591" s="391"/>
      <c r="AP591" s="319"/>
      <c r="AQ591" s="319"/>
      <c r="AR591" s="319"/>
    </row>
    <row r="592" spans="1:44" ht="15.75" customHeight="1">
      <c r="A592" s="319" t="s">
        <v>848</v>
      </c>
      <c r="B592" s="319" t="s">
        <v>848</v>
      </c>
      <c r="C592" s="319" t="s">
        <v>848</v>
      </c>
      <c r="D592" s="38" t="s">
        <v>848</v>
      </c>
      <c r="E592" s="391" t="s">
        <v>848</v>
      </c>
      <c r="F592" s="391" t="s">
        <v>848</v>
      </c>
      <c r="G592" s="391" t="s">
        <v>848</v>
      </c>
      <c r="H592" s="391" t="s">
        <v>848</v>
      </c>
      <c r="I592" s="391" t="s">
        <v>848</v>
      </c>
      <c r="J592" s="391" t="s">
        <v>848</v>
      </c>
      <c r="K592" s="38" t="s">
        <v>848</v>
      </c>
      <c r="L592" s="391" t="s">
        <v>848</v>
      </c>
      <c r="M592" s="391" t="s">
        <v>848</v>
      </c>
      <c r="N592" s="391" t="s">
        <v>848</v>
      </c>
      <c r="O592" s="391" t="s">
        <v>848</v>
      </c>
      <c r="P592" s="391" t="s">
        <v>848</v>
      </c>
      <c r="Q592" s="391" t="s">
        <v>848</v>
      </c>
      <c r="R592" s="38" t="s">
        <v>848</v>
      </c>
      <c r="S592" s="391" t="s">
        <v>848</v>
      </c>
      <c r="T592" s="391" t="s">
        <v>848</v>
      </c>
      <c r="U592" s="391" t="s">
        <v>848</v>
      </c>
      <c r="V592" s="391" t="s">
        <v>848</v>
      </c>
      <c r="W592" s="391" t="s">
        <v>848</v>
      </c>
      <c r="X592" s="391" t="s">
        <v>848</v>
      </c>
      <c r="Y592" s="392" t="s">
        <v>848</v>
      </c>
      <c r="Z592" s="391" t="s">
        <v>848</v>
      </c>
      <c r="AA592" s="391" t="s">
        <v>848</v>
      </c>
      <c r="AB592" s="391" t="s">
        <v>848</v>
      </c>
      <c r="AC592" s="391" t="s">
        <v>848</v>
      </c>
      <c r="AD592" s="391" t="s">
        <v>848</v>
      </c>
      <c r="AE592" s="391" t="s">
        <v>848</v>
      </c>
      <c r="AF592" s="38" t="s">
        <v>848</v>
      </c>
      <c r="AG592" s="391" t="s">
        <v>848</v>
      </c>
      <c r="AH592" s="391"/>
      <c r="AI592" s="391" t="s">
        <v>848</v>
      </c>
      <c r="AJ592" s="391" t="s">
        <v>848</v>
      </c>
      <c r="AK592" s="391" t="s">
        <v>848</v>
      </c>
      <c r="AL592" s="391" t="s">
        <v>848</v>
      </c>
      <c r="AM592" s="391" t="s">
        <v>848</v>
      </c>
      <c r="AN592" s="391" t="s">
        <v>848</v>
      </c>
      <c r="AO592" s="391"/>
      <c r="AP592" s="319"/>
      <c r="AQ592" s="319"/>
      <c r="AR592" s="319"/>
    </row>
    <row r="593" spans="1:44" ht="15.75" customHeight="1">
      <c r="A593" s="319" t="s">
        <v>848</v>
      </c>
      <c r="B593" s="319" t="s">
        <v>848</v>
      </c>
      <c r="C593" s="319" t="s">
        <v>848</v>
      </c>
      <c r="D593" s="38" t="s">
        <v>848</v>
      </c>
      <c r="E593" s="391" t="s">
        <v>848</v>
      </c>
      <c r="F593" s="391" t="s">
        <v>848</v>
      </c>
      <c r="G593" s="391" t="s">
        <v>848</v>
      </c>
      <c r="H593" s="391" t="s">
        <v>848</v>
      </c>
      <c r="I593" s="391" t="s">
        <v>848</v>
      </c>
      <c r="J593" s="391" t="s">
        <v>848</v>
      </c>
      <c r="K593" s="38" t="s">
        <v>848</v>
      </c>
      <c r="L593" s="391" t="s">
        <v>848</v>
      </c>
      <c r="M593" s="391" t="s">
        <v>848</v>
      </c>
      <c r="N593" s="391" t="s">
        <v>848</v>
      </c>
      <c r="O593" s="391" t="s">
        <v>848</v>
      </c>
      <c r="P593" s="391" t="s">
        <v>848</v>
      </c>
      <c r="Q593" s="391" t="s">
        <v>848</v>
      </c>
      <c r="R593" s="38" t="s">
        <v>848</v>
      </c>
      <c r="S593" s="391" t="s">
        <v>848</v>
      </c>
      <c r="T593" s="391" t="s">
        <v>848</v>
      </c>
      <c r="U593" s="391" t="s">
        <v>848</v>
      </c>
      <c r="V593" s="391" t="s">
        <v>848</v>
      </c>
      <c r="W593" s="391" t="s">
        <v>848</v>
      </c>
      <c r="X593" s="391" t="s">
        <v>848</v>
      </c>
      <c r="Y593" s="392" t="s">
        <v>848</v>
      </c>
      <c r="Z593" s="391" t="s">
        <v>848</v>
      </c>
      <c r="AA593" s="391" t="s">
        <v>848</v>
      </c>
      <c r="AB593" s="391" t="s">
        <v>848</v>
      </c>
      <c r="AC593" s="391" t="s">
        <v>848</v>
      </c>
      <c r="AD593" s="391" t="s">
        <v>848</v>
      </c>
      <c r="AE593" s="391" t="s">
        <v>848</v>
      </c>
      <c r="AF593" s="38" t="s">
        <v>848</v>
      </c>
      <c r="AG593" s="391" t="s">
        <v>848</v>
      </c>
      <c r="AH593" s="391"/>
      <c r="AI593" s="391" t="s">
        <v>848</v>
      </c>
      <c r="AJ593" s="391" t="s">
        <v>848</v>
      </c>
      <c r="AK593" s="391" t="s">
        <v>848</v>
      </c>
      <c r="AL593" s="391" t="s">
        <v>848</v>
      </c>
      <c r="AM593" s="391" t="s">
        <v>848</v>
      </c>
      <c r="AN593" s="391" t="s">
        <v>848</v>
      </c>
      <c r="AO593" s="391"/>
      <c r="AP593" s="319"/>
      <c r="AQ593" s="319"/>
      <c r="AR593" s="319"/>
    </row>
    <row r="594" spans="1:44" ht="15.75" customHeight="1">
      <c r="A594" s="319" t="s">
        <v>848</v>
      </c>
      <c r="B594" s="319" t="s">
        <v>848</v>
      </c>
      <c r="C594" s="319" t="s">
        <v>848</v>
      </c>
      <c r="D594" s="38" t="s">
        <v>848</v>
      </c>
      <c r="E594" s="391" t="s">
        <v>848</v>
      </c>
      <c r="F594" s="391" t="s">
        <v>848</v>
      </c>
      <c r="G594" s="391" t="s">
        <v>848</v>
      </c>
      <c r="H594" s="391" t="s">
        <v>848</v>
      </c>
      <c r="I594" s="391" t="s">
        <v>848</v>
      </c>
      <c r="J594" s="391" t="s">
        <v>848</v>
      </c>
      <c r="K594" s="38" t="s">
        <v>848</v>
      </c>
      <c r="L594" s="391" t="s">
        <v>848</v>
      </c>
      <c r="M594" s="391" t="s">
        <v>848</v>
      </c>
      <c r="N594" s="391" t="s">
        <v>848</v>
      </c>
      <c r="O594" s="391" t="s">
        <v>848</v>
      </c>
      <c r="P594" s="391" t="s">
        <v>848</v>
      </c>
      <c r="Q594" s="391" t="s">
        <v>848</v>
      </c>
      <c r="R594" s="38" t="s">
        <v>848</v>
      </c>
      <c r="S594" s="391" t="s">
        <v>848</v>
      </c>
      <c r="T594" s="391" t="s">
        <v>848</v>
      </c>
      <c r="U594" s="391" t="s">
        <v>848</v>
      </c>
      <c r="V594" s="391" t="s">
        <v>848</v>
      </c>
      <c r="W594" s="391" t="s">
        <v>848</v>
      </c>
      <c r="X594" s="391" t="s">
        <v>848</v>
      </c>
      <c r="Y594" s="392" t="s">
        <v>848</v>
      </c>
      <c r="Z594" s="391" t="s">
        <v>848</v>
      </c>
      <c r="AA594" s="391" t="s">
        <v>848</v>
      </c>
      <c r="AB594" s="391" t="s">
        <v>848</v>
      </c>
      <c r="AC594" s="391" t="s">
        <v>848</v>
      </c>
      <c r="AD594" s="391" t="s">
        <v>848</v>
      </c>
      <c r="AE594" s="391" t="s">
        <v>848</v>
      </c>
      <c r="AF594" s="38" t="s">
        <v>848</v>
      </c>
      <c r="AG594" s="391" t="s">
        <v>848</v>
      </c>
      <c r="AH594" s="391"/>
      <c r="AI594" s="391" t="s">
        <v>848</v>
      </c>
      <c r="AJ594" s="391" t="s">
        <v>848</v>
      </c>
      <c r="AK594" s="391" t="s">
        <v>848</v>
      </c>
      <c r="AL594" s="391" t="s">
        <v>848</v>
      </c>
      <c r="AM594" s="391" t="s">
        <v>848</v>
      </c>
      <c r="AN594" s="391" t="s">
        <v>848</v>
      </c>
      <c r="AO594" s="391"/>
      <c r="AP594" s="319"/>
      <c r="AQ594" s="319"/>
      <c r="AR594" s="319"/>
    </row>
    <row r="595" spans="1:44" ht="15.75" customHeight="1">
      <c r="A595" s="319" t="s">
        <v>848</v>
      </c>
      <c r="B595" s="319" t="s">
        <v>848</v>
      </c>
      <c r="C595" s="319" t="s">
        <v>848</v>
      </c>
      <c r="D595" s="38" t="s">
        <v>848</v>
      </c>
      <c r="E595" s="391" t="s">
        <v>848</v>
      </c>
      <c r="F595" s="391" t="s">
        <v>848</v>
      </c>
      <c r="G595" s="391" t="s">
        <v>848</v>
      </c>
      <c r="H595" s="391" t="s">
        <v>848</v>
      </c>
      <c r="I595" s="391" t="s">
        <v>848</v>
      </c>
      <c r="J595" s="391" t="s">
        <v>848</v>
      </c>
      <c r="K595" s="38" t="s">
        <v>848</v>
      </c>
      <c r="L595" s="391" t="s">
        <v>848</v>
      </c>
      <c r="M595" s="391" t="s">
        <v>848</v>
      </c>
      <c r="N595" s="391" t="s">
        <v>848</v>
      </c>
      <c r="O595" s="391" t="s">
        <v>848</v>
      </c>
      <c r="P595" s="391" t="s">
        <v>848</v>
      </c>
      <c r="Q595" s="391" t="s">
        <v>848</v>
      </c>
      <c r="R595" s="38" t="s">
        <v>848</v>
      </c>
      <c r="S595" s="391" t="s">
        <v>848</v>
      </c>
      <c r="T595" s="391" t="s">
        <v>848</v>
      </c>
      <c r="U595" s="391" t="s">
        <v>848</v>
      </c>
      <c r="V595" s="391" t="s">
        <v>848</v>
      </c>
      <c r="W595" s="391" t="s">
        <v>848</v>
      </c>
      <c r="X595" s="391" t="s">
        <v>848</v>
      </c>
      <c r="Y595" s="392" t="s">
        <v>848</v>
      </c>
      <c r="Z595" s="391" t="s">
        <v>848</v>
      </c>
      <c r="AA595" s="391" t="s">
        <v>848</v>
      </c>
      <c r="AB595" s="391" t="s">
        <v>848</v>
      </c>
      <c r="AC595" s="391" t="s">
        <v>848</v>
      </c>
      <c r="AD595" s="391" t="s">
        <v>848</v>
      </c>
      <c r="AE595" s="391" t="s">
        <v>848</v>
      </c>
      <c r="AF595" s="38" t="s">
        <v>848</v>
      </c>
      <c r="AG595" s="391" t="s">
        <v>848</v>
      </c>
      <c r="AH595" s="391"/>
      <c r="AI595" s="391" t="s">
        <v>848</v>
      </c>
      <c r="AJ595" s="391" t="s">
        <v>848</v>
      </c>
      <c r="AK595" s="391" t="s">
        <v>848</v>
      </c>
      <c r="AL595" s="391" t="s">
        <v>848</v>
      </c>
      <c r="AM595" s="391" t="s">
        <v>848</v>
      </c>
      <c r="AN595" s="391" t="s">
        <v>848</v>
      </c>
      <c r="AO595" s="391"/>
      <c r="AP595" s="319"/>
      <c r="AQ595" s="319"/>
      <c r="AR595" s="319"/>
    </row>
    <row r="596" spans="1:44" ht="15.75" customHeight="1">
      <c r="A596" s="319" t="s">
        <v>848</v>
      </c>
      <c r="B596" s="319" t="s">
        <v>848</v>
      </c>
      <c r="C596" s="319" t="s">
        <v>848</v>
      </c>
      <c r="D596" s="38" t="s">
        <v>848</v>
      </c>
      <c r="E596" s="391" t="s">
        <v>848</v>
      </c>
      <c r="F596" s="391" t="s">
        <v>848</v>
      </c>
      <c r="G596" s="391" t="s">
        <v>848</v>
      </c>
      <c r="H596" s="391" t="s">
        <v>848</v>
      </c>
      <c r="I596" s="391" t="s">
        <v>848</v>
      </c>
      <c r="J596" s="391" t="s">
        <v>848</v>
      </c>
      <c r="K596" s="38" t="s">
        <v>848</v>
      </c>
      <c r="L596" s="391" t="s">
        <v>848</v>
      </c>
      <c r="M596" s="391" t="s">
        <v>848</v>
      </c>
      <c r="N596" s="391" t="s">
        <v>848</v>
      </c>
      <c r="O596" s="391" t="s">
        <v>848</v>
      </c>
      <c r="P596" s="391" t="s">
        <v>848</v>
      </c>
      <c r="Q596" s="391" t="s">
        <v>848</v>
      </c>
      <c r="R596" s="38" t="s">
        <v>848</v>
      </c>
      <c r="S596" s="391" t="s">
        <v>848</v>
      </c>
      <c r="T596" s="391" t="s">
        <v>848</v>
      </c>
      <c r="U596" s="391" t="s">
        <v>848</v>
      </c>
      <c r="V596" s="391" t="s">
        <v>848</v>
      </c>
      <c r="W596" s="391" t="s">
        <v>848</v>
      </c>
      <c r="X596" s="391" t="s">
        <v>848</v>
      </c>
      <c r="Y596" s="392" t="s">
        <v>848</v>
      </c>
      <c r="Z596" s="391" t="s">
        <v>848</v>
      </c>
      <c r="AA596" s="391" t="s">
        <v>848</v>
      </c>
      <c r="AB596" s="391" t="s">
        <v>848</v>
      </c>
      <c r="AC596" s="391" t="s">
        <v>848</v>
      </c>
      <c r="AD596" s="391" t="s">
        <v>848</v>
      </c>
      <c r="AE596" s="391" t="s">
        <v>848</v>
      </c>
      <c r="AF596" s="38" t="s">
        <v>848</v>
      </c>
      <c r="AG596" s="391" t="s">
        <v>848</v>
      </c>
      <c r="AH596" s="391"/>
      <c r="AI596" s="391" t="s">
        <v>848</v>
      </c>
      <c r="AJ596" s="391" t="s">
        <v>848</v>
      </c>
      <c r="AK596" s="391" t="s">
        <v>848</v>
      </c>
      <c r="AL596" s="391" t="s">
        <v>848</v>
      </c>
      <c r="AM596" s="391" t="s">
        <v>848</v>
      </c>
      <c r="AN596" s="391" t="s">
        <v>848</v>
      </c>
      <c r="AO596" s="391"/>
      <c r="AP596" s="319"/>
      <c r="AQ596" s="319"/>
      <c r="AR596" s="319"/>
    </row>
    <row r="597" spans="1:44" ht="15.75" customHeight="1">
      <c r="A597" s="319" t="s">
        <v>848</v>
      </c>
      <c r="B597" s="319" t="s">
        <v>848</v>
      </c>
      <c r="C597" s="319" t="s">
        <v>848</v>
      </c>
      <c r="D597" s="38" t="s">
        <v>848</v>
      </c>
      <c r="E597" s="391" t="s">
        <v>848</v>
      </c>
      <c r="F597" s="391" t="s">
        <v>848</v>
      </c>
      <c r="G597" s="391" t="s">
        <v>848</v>
      </c>
      <c r="H597" s="391" t="s">
        <v>848</v>
      </c>
      <c r="I597" s="391" t="s">
        <v>848</v>
      </c>
      <c r="J597" s="391" t="s">
        <v>848</v>
      </c>
      <c r="K597" s="38" t="s">
        <v>848</v>
      </c>
      <c r="L597" s="391" t="s">
        <v>848</v>
      </c>
      <c r="M597" s="391" t="s">
        <v>848</v>
      </c>
      <c r="N597" s="391" t="s">
        <v>848</v>
      </c>
      <c r="O597" s="391" t="s">
        <v>848</v>
      </c>
      <c r="P597" s="391" t="s">
        <v>848</v>
      </c>
      <c r="Q597" s="391" t="s">
        <v>848</v>
      </c>
      <c r="R597" s="38" t="s">
        <v>848</v>
      </c>
      <c r="S597" s="391" t="s">
        <v>848</v>
      </c>
      <c r="T597" s="391" t="s">
        <v>848</v>
      </c>
      <c r="U597" s="391" t="s">
        <v>848</v>
      </c>
      <c r="V597" s="391" t="s">
        <v>848</v>
      </c>
      <c r="W597" s="391" t="s">
        <v>848</v>
      </c>
      <c r="X597" s="391" t="s">
        <v>848</v>
      </c>
      <c r="Y597" s="392" t="s">
        <v>848</v>
      </c>
      <c r="Z597" s="391" t="s">
        <v>848</v>
      </c>
      <c r="AA597" s="391" t="s">
        <v>848</v>
      </c>
      <c r="AB597" s="391" t="s">
        <v>848</v>
      </c>
      <c r="AC597" s="391" t="s">
        <v>848</v>
      </c>
      <c r="AD597" s="391" t="s">
        <v>848</v>
      </c>
      <c r="AE597" s="391" t="s">
        <v>848</v>
      </c>
      <c r="AF597" s="38" t="s">
        <v>848</v>
      </c>
      <c r="AG597" s="391" t="s">
        <v>848</v>
      </c>
      <c r="AH597" s="391"/>
      <c r="AI597" s="391" t="s">
        <v>848</v>
      </c>
      <c r="AJ597" s="391" t="s">
        <v>848</v>
      </c>
      <c r="AK597" s="391" t="s">
        <v>848</v>
      </c>
      <c r="AL597" s="391" t="s">
        <v>848</v>
      </c>
      <c r="AM597" s="391" t="s">
        <v>848</v>
      </c>
      <c r="AN597" s="391" t="s">
        <v>848</v>
      </c>
      <c r="AO597" s="391"/>
      <c r="AP597" s="319"/>
      <c r="AQ597" s="319"/>
      <c r="AR597" s="319"/>
    </row>
    <row r="598" spans="1:44" ht="15.75" customHeight="1">
      <c r="A598" s="319" t="s">
        <v>848</v>
      </c>
      <c r="B598" s="319" t="s">
        <v>848</v>
      </c>
      <c r="C598" s="319" t="s">
        <v>848</v>
      </c>
      <c r="D598" s="38" t="s">
        <v>848</v>
      </c>
      <c r="E598" s="391" t="s">
        <v>848</v>
      </c>
      <c r="F598" s="391" t="s">
        <v>848</v>
      </c>
      <c r="G598" s="391" t="s">
        <v>848</v>
      </c>
      <c r="H598" s="391" t="s">
        <v>848</v>
      </c>
      <c r="I598" s="391" t="s">
        <v>848</v>
      </c>
      <c r="J598" s="391" t="s">
        <v>848</v>
      </c>
      <c r="K598" s="38" t="s">
        <v>848</v>
      </c>
      <c r="L598" s="391" t="s">
        <v>848</v>
      </c>
      <c r="M598" s="391" t="s">
        <v>848</v>
      </c>
      <c r="N598" s="391" t="s">
        <v>848</v>
      </c>
      <c r="O598" s="391" t="s">
        <v>848</v>
      </c>
      <c r="P598" s="391" t="s">
        <v>848</v>
      </c>
      <c r="Q598" s="391" t="s">
        <v>848</v>
      </c>
      <c r="R598" s="38" t="s">
        <v>848</v>
      </c>
      <c r="S598" s="391" t="s">
        <v>848</v>
      </c>
      <c r="T598" s="391" t="s">
        <v>848</v>
      </c>
      <c r="U598" s="391" t="s">
        <v>848</v>
      </c>
      <c r="V598" s="391" t="s">
        <v>848</v>
      </c>
      <c r="W598" s="391" t="s">
        <v>848</v>
      </c>
      <c r="X598" s="391" t="s">
        <v>848</v>
      </c>
      <c r="Y598" s="392" t="s">
        <v>848</v>
      </c>
      <c r="Z598" s="391" t="s">
        <v>848</v>
      </c>
      <c r="AA598" s="391" t="s">
        <v>848</v>
      </c>
      <c r="AB598" s="391" t="s">
        <v>848</v>
      </c>
      <c r="AC598" s="391" t="s">
        <v>848</v>
      </c>
      <c r="AD598" s="391" t="s">
        <v>848</v>
      </c>
      <c r="AE598" s="391" t="s">
        <v>848</v>
      </c>
      <c r="AF598" s="38" t="s">
        <v>848</v>
      </c>
      <c r="AG598" s="391" t="s">
        <v>848</v>
      </c>
      <c r="AH598" s="391"/>
      <c r="AI598" s="391" t="s">
        <v>848</v>
      </c>
      <c r="AJ598" s="391" t="s">
        <v>848</v>
      </c>
      <c r="AK598" s="391" t="s">
        <v>848</v>
      </c>
      <c r="AL598" s="391" t="s">
        <v>848</v>
      </c>
      <c r="AM598" s="391" t="s">
        <v>848</v>
      </c>
      <c r="AN598" s="391" t="s">
        <v>848</v>
      </c>
      <c r="AO598" s="391"/>
      <c r="AP598" s="319"/>
      <c r="AQ598" s="319"/>
      <c r="AR598" s="319"/>
    </row>
    <row r="599" spans="1:44" ht="15.75" customHeight="1">
      <c r="A599" s="319" t="s">
        <v>848</v>
      </c>
      <c r="B599" s="319" t="s">
        <v>848</v>
      </c>
      <c r="C599" s="319" t="s">
        <v>848</v>
      </c>
      <c r="D599" s="38" t="s">
        <v>848</v>
      </c>
      <c r="E599" s="391" t="s">
        <v>848</v>
      </c>
      <c r="F599" s="391" t="s">
        <v>848</v>
      </c>
      <c r="G599" s="391" t="s">
        <v>848</v>
      </c>
      <c r="H599" s="391" t="s">
        <v>848</v>
      </c>
      <c r="I599" s="391" t="s">
        <v>848</v>
      </c>
      <c r="J599" s="391" t="s">
        <v>848</v>
      </c>
      <c r="K599" s="38" t="s">
        <v>848</v>
      </c>
      <c r="L599" s="391" t="s">
        <v>848</v>
      </c>
      <c r="M599" s="391" t="s">
        <v>848</v>
      </c>
      <c r="N599" s="391" t="s">
        <v>848</v>
      </c>
      <c r="O599" s="391" t="s">
        <v>848</v>
      </c>
      <c r="P599" s="391" t="s">
        <v>848</v>
      </c>
      <c r="Q599" s="391" t="s">
        <v>848</v>
      </c>
      <c r="R599" s="38" t="s">
        <v>848</v>
      </c>
      <c r="S599" s="391" t="s">
        <v>848</v>
      </c>
      <c r="T599" s="391" t="s">
        <v>848</v>
      </c>
      <c r="U599" s="391" t="s">
        <v>848</v>
      </c>
      <c r="V599" s="391" t="s">
        <v>848</v>
      </c>
      <c r="W599" s="391" t="s">
        <v>848</v>
      </c>
      <c r="X599" s="391" t="s">
        <v>848</v>
      </c>
      <c r="Y599" s="392" t="s">
        <v>848</v>
      </c>
      <c r="Z599" s="391" t="s">
        <v>848</v>
      </c>
      <c r="AA599" s="391" t="s">
        <v>848</v>
      </c>
      <c r="AB599" s="391" t="s">
        <v>848</v>
      </c>
      <c r="AC599" s="391" t="s">
        <v>848</v>
      </c>
      <c r="AD599" s="391" t="s">
        <v>848</v>
      </c>
      <c r="AE599" s="391" t="s">
        <v>848</v>
      </c>
      <c r="AF599" s="38" t="s">
        <v>848</v>
      </c>
      <c r="AG599" s="391" t="s">
        <v>848</v>
      </c>
      <c r="AH599" s="391"/>
      <c r="AI599" s="391" t="s">
        <v>848</v>
      </c>
      <c r="AJ599" s="391" t="s">
        <v>848</v>
      </c>
      <c r="AK599" s="391" t="s">
        <v>848</v>
      </c>
      <c r="AL599" s="391" t="s">
        <v>848</v>
      </c>
      <c r="AM599" s="391" t="s">
        <v>848</v>
      </c>
      <c r="AN599" s="391" t="s">
        <v>848</v>
      </c>
      <c r="AO599" s="391"/>
      <c r="AP599" s="319"/>
      <c r="AQ599" s="319"/>
      <c r="AR599" s="319"/>
    </row>
    <row r="600" spans="1:44" ht="15.75" customHeight="1">
      <c r="A600" s="319" t="s">
        <v>848</v>
      </c>
      <c r="B600" s="319" t="s">
        <v>848</v>
      </c>
      <c r="C600" s="319" t="s">
        <v>848</v>
      </c>
      <c r="D600" s="38" t="s">
        <v>848</v>
      </c>
      <c r="E600" s="391" t="s">
        <v>848</v>
      </c>
      <c r="F600" s="391" t="s">
        <v>848</v>
      </c>
      <c r="G600" s="391" t="s">
        <v>848</v>
      </c>
      <c r="H600" s="391" t="s">
        <v>848</v>
      </c>
      <c r="I600" s="391" t="s">
        <v>848</v>
      </c>
      <c r="J600" s="391" t="s">
        <v>848</v>
      </c>
      <c r="K600" s="38" t="s">
        <v>848</v>
      </c>
      <c r="L600" s="391" t="s">
        <v>848</v>
      </c>
      <c r="M600" s="391" t="s">
        <v>848</v>
      </c>
      <c r="N600" s="391" t="s">
        <v>848</v>
      </c>
      <c r="O600" s="391" t="s">
        <v>848</v>
      </c>
      <c r="P600" s="391" t="s">
        <v>848</v>
      </c>
      <c r="Q600" s="391" t="s">
        <v>848</v>
      </c>
      <c r="R600" s="38" t="s">
        <v>848</v>
      </c>
      <c r="S600" s="391" t="s">
        <v>848</v>
      </c>
      <c r="T600" s="391" t="s">
        <v>848</v>
      </c>
      <c r="U600" s="391" t="s">
        <v>848</v>
      </c>
      <c r="V600" s="391" t="s">
        <v>848</v>
      </c>
      <c r="W600" s="391" t="s">
        <v>848</v>
      </c>
      <c r="X600" s="391" t="s">
        <v>848</v>
      </c>
      <c r="Y600" s="392" t="s">
        <v>848</v>
      </c>
      <c r="Z600" s="391" t="s">
        <v>848</v>
      </c>
      <c r="AA600" s="391" t="s">
        <v>848</v>
      </c>
      <c r="AB600" s="391" t="s">
        <v>848</v>
      </c>
      <c r="AC600" s="391" t="s">
        <v>848</v>
      </c>
      <c r="AD600" s="391" t="s">
        <v>848</v>
      </c>
      <c r="AE600" s="391" t="s">
        <v>848</v>
      </c>
      <c r="AF600" s="38" t="s">
        <v>848</v>
      </c>
      <c r="AG600" s="391" t="s">
        <v>848</v>
      </c>
      <c r="AH600" s="391"/>
      <c r="AI600" s="391" t="s">
        <v>848</v>
      </c>
      <c r="AJ600" s="391" t="s">
        <v>848</v>
      </c>
      <c r="AK600" s="391" t="s">
        <v>848</v>
      </c>
      <c r="AL600" s="391" t="s">
        <v>848</v>
      </c>
      <c r="AM600" s="391" t="s">
        <v>848</v>
      </c>
      <c r="AN600" s="391" t="s">
        <v>848</v>
      </c>
      <c r="AO600" s="391"/>
      <c r="AP600" s="319"/>
      <c r="AQ600" s="319"/>
      <c r="AR600" s="319"/>
    </row>
    <row r="601" spans="1:44" ht="15.75" customHeight="1">
      <c r="A601" s="319" t="s">
        <v>848</v>
      </c>
      <c r="B601" s="319" t="s">
        <v>848</v>
      </c>
      <c r="C601" s="319" t="s">
        <v>848</v>
      </c>
      <c r="D601" s="38" t="s">
        <v>848</v>
      </c>
      <c r="E601" s="391" t="s">
        <v>848</v>
      </c>
      <c r="F601" s="391" t="s">
        <v>848</v>
      </c>
      <c r="G601" s="391" t="s">
        <v>848</v>
      </c>
      <c r="H601" s="391" t="s">
        <v>848</v>
      </c>
      <c r="I601" s="391" t="s">
        <v>848</v>
      </c>
      <c r="J601" s="391" t="s">
        <v>848</v>
      </c>
      <c r="K601" s="38" t="s">
        <v>848</v>
      </c>
      <c r="L601" s="391" t="s">
        <v>848</v>
      </c>
      <c r="M601" s="391" t="s">
        <v>848</v>
      </c>
      <c r="N601" s="391" t="s">
        <v>848</v>
      </c>
      <c r="O601" s="391" t="s">
        <v>848</v>
      </c>
      <c r="P601" s="391" t="s">
        <v>848</v>
      </c>
      <c r="Q601" s="391" t="s">
        <v>848</v>
      </c>
      <c r="R601" s="38" t="s">
        <v>848</v>
      </c>
      <c r="S601" s="391" t="s">
        <v>848</v>
      </c>
      <c r="T601" s="391" t="s">
        <v>848</v>
      </c>
      <c r="U601" s="391" t="s">
        <v>848</v>
      </c>
      <c r="V601" s="391" t="s">
        <v>848</v>
      </c>
      <c r="W601" s="391" t="s">
        <v>848</v>
      </c>
      <c r="X601" s="391" t="s">
        <v>848</v>
      </c>
      <c r="Y601" s="392" t="s">
        <v>848</v>
      </c>
      <c r="Z601" s="391" t="s">
        <v>848</v>
      </c>
      <c r="AA601" s="391" t="s">
        <v>848</v>
      </c>
      <c r="AB601" s="391" t="s">
        <v>848</v>
      </c>
      <c r="AC601" s="391" t="s">
        <v>848</v>
      </c>
      <c r="AD601" s="391" t="s">
        <v>848</v>
      </c>
      <c r="AE601" s="391" t="s">
        <v>848</v>
      </c>
      <c r="AF601" s="38" t="s">
        <v>848</v>
      </c>
      <c r="AG601" s="391" t="s">
        <v>848</v>
      </c>
      <c r="AH601" s="391"/>
      <c r="AI601" s="391" t="s">
        <v>848</v>
      </c>
      <c r="AJ601" s="391" t="s">
        <v>848</v>
      </c>
      <c r="AK601" s="391" t="s">
        <v>848</v>
      </c>
      <c r="AL601" s="391" t="s">
        <v>848</v>
      </c>
      <c r="AM601" s="391" t="s">
        <v>848</v>
      </c>
      <c r="AN601" s="391" t="s">
        <v>848</v>
      </c>
      <c r="AO601" s="391"/>
      <c r="AP601" s="319"/>
      <c r="AQ601" s="319"/>
      <c r="AR601" s="319"/>
    </row>
    <row r="602" spans="1:44" ht="15.75" customHeight="1">
      <c r="A602" s="319" t="s">
        <v>848</v>
      </c>
      <c r="B602" s="319" t="s">
        <v>848</v>
      </c>
      <c r="C602" s="319" t="s">
        <v>848</v>
      </c>
      <c r="D602" s="38" t="s">
        <v>848</v>
      </c>
      <c r="E602" s="391" t="s">
        <v>848</v>
      </c>
      <c r="F602" s="391" t="s">
        <v>848</v>
      </c>
      <c r="G602" s="391" t="s">
        <v>848</v>
      </c>
      <c r="H602" s="391" t="s">
        <v>848</v>
      </c>
      <c r="I602" s="391" t="s">
        <v>848</v>
      </c>
      <c r="J602" s="391" t="s">
        <v>848</v>
      </c>
      <c r="K602" s="38" t="s">
        <v>848</v>
      </c>
      <c r="L602" s="391" t="s">
        <v>848</v>
      </c>
      <c r="M602" s="391" t="s">
        <v>848</v>
      </c>
      <c r="N602" s="391" t="s">
        <v>848</v>
      </c>
      <c r="O602" s="391" t="s">
        <v>848</v>
      </c>
      <c r="P602" s="391" t="s">
        <v>848</v>
      </c>
      <c r="Q602" s="391" t="s">
        <v>848</v>
      </c>
      <c r="R602" s="38" t="s">
        <v>848</v>
      </c>
      <c r="S602" s="391" t="s">
        <v>848</v>
      </c>
      <c r="T602" s="391" t="s">
        <v>848</v>
      </c>
      <c r="U602" s="391" t="s">
        <v>848</v>
      </c>
      <c r="V602" s="391" t="s">
        <v>848</v>
      </c>
      <c r="W602" s="391" t="s">
        <v>848</v>
      </c>
      <c r="X602" s="391" t="s">
        <v>848</v>
      </c>
      <c r="Y602" s="392" t="s">
        <v>848</v>
      </c>
      <c r="Z602" s="391" t="s">
        <v>848</v>
      </c>
      <c r="AA602" s="391" t="s">
        <v>848</v>
      </c>
      <c r="AB602" s="391" t="s">
        <v>848</v>
      </c>
      <c r="AC602" s="391" t="s">
        <v>848</v>
      </c>
      <c r="AD602" s="391" t="s">
        <v>848</v>
      </c>
      <c r="AE602" s="391" t="s">
        <v>848</v>
      </c>
      <c r="AF602" s="38" t="s">
        <v>848</v>
      </c>
      <c r="AG602" s="391" t="s">
        <v>848</v>
      </c>
      <c r="AH602" s="391"/>
      <c r="AI602" s="391" t="s">
        <v>848</v>
      </c>
      <c r="AJ602" s="391" t="s">
        <v>848</v>
      </c>
      <c r="AK602" s="391" t="s">
        <v>848</v>
      </c>
      <c r="AL602" s="391" t="s">
        <v>848</v>
      </c>
      <c r="AM602" s="391" t="s">
        <v>848</v>
      </c>
      <c r="AN602" s="391" t="s">
        <v>848</v>
      </c>
      <c r="AO602" s="391"/>
      <c r="AP602" s="319"/>
      <c r="AQ602" s="319"/>
      <c r="AR602" s="319"/>
    </row>
    <row r="603" spans="1:44" ht="15.75" customHeight="1">
      <c r="A603" s="319" t="s">
        <v>848</v>
      </c>
      <c r="B603" s="319" t="s">
        <v>848</v>
      </c>
      <c r="C603" s="319" t="s">
        <v>848</v>
      </c>
      <c r="D603" s="38" t="s">
        <v>848</v>
      </c>
      <c r="E603" s="391" t="s">
        <v>848</v>
      </c>
      <c r="F603" s="391" t="s">
        <v>848</v>
      </c>
      <c r="G603" s="391" t="s">
        <v>848</v>
      </c>
      <c r="H603" s="391" t="s">
        <v>848</v>
      </c>
      <c r="I603" s="391" t="s">
        <v>848</v>
      </c>
      <c r="J603" s="391" t="s">
        <v>848</v>
      </c>
      <c r="K603" s="38" t="s">
        <v>848</v>
      </c>
      <c r="L603" s="391" t="s">
        <v>848</v>
      </c>
      <c r="M603" s="391" t="s">
        <v>848</v>
      </c>
      <c r="N603" s="391" t="s">
        <v>848</v>
      </c>
      <c r="O603" s="391" t="s">
        <v>848</v>
      </c>
      <c r="P603" s="391" t="s">
        <v>848</v>
      </c>
      <c r="Q603" s="391" t="s">
        <v>848</v>
      </c>
      <c r="R603" s="38" t="s">
        <v>848</v>
      </c>
      <c r="S603" s="391" t="s">
        <v>848</v>
      </c>
      <c r="T603" s="391" t="s">
        <v>848</v>
      </c>
      <c r="U603" s="391" t="s">
        <v>848</v>
      </c>
      <c r="V603" s="391" t="s">
        <v>848</v>
      </c>
      <c r="W603" s="391" t="s">
        <v>848</v>
      </c>
      <c r="X603" s="391" t="s">
        <v>848</v>
      </c>
      <c r="Y603" s="392" t="s">
        <v>848</v>
      </c>
      <c r="Z603" s="391" t="s">
        <v>848</v>
      </c>
      <c r="AA603" s="391" t="s">
        <v>848</v>
      </c>
      <c r="AB603" s="391" t="s">
        <v>848</v>
      </c>
      <c r="AC603" s="391" t="s">
        <v>848</v>
      </c>
      <c r="AD603" s="391" t="s">
        <v>848</v>
      </c>
      <c r="AE603" s="391" t="s">
        <v>848</v>
      </c>
      <c r="AF603" s="38" t="s">
        <v>848</v>
      </c>
      <c r="AG603" s="391" t="s">
        <v>848</v>
      </c>
      <c r="AH603" s="391"/>
      <c r="AI603" s="391" t="s">
        <v>848</v>
      </c>
      <c r="AJ603" s="391" t="s">
        <v>848</v>
      </c>
      <c r="AK603" s="391" t="s">
        <v>848</v>
      </c>
      <c r="AL603" s="391" t="s">
        <v>848</v>
      </c>
      <c r="AM603" s="391" t="s">
        <v>848</v>
      </c>
      <c r="AN603" s="391" t="s">
        <v>848</v>
      </c>
      <c r="AO603" s="391"/>
      <c r="AP603" s="319"/>
      <c r="AQ603" s="319"/>
      <c r="AR603" s="319"/>
    </row>
    <row r="604" spans="1:44" ht="15.75" customHeight="1">
      <c r="A604" s="319" t="s">
        <v>848</v>
      </c>
      <c r="B604" s="319" t="s">
        <v>848</v>
      </c>
      <c r="C604" s="319" t="s">
        <v>848</v>
      </c>
      <c r="D604" s="38" t="s">
        <v>848</v>
      </c>
      <c r="E604" s="391" t="s">
        <v>848</v>
      </c>
      <c r="F604" s="391" t="s">
        <v>848</v>
      </c>
      <c r="G604" s="391" t="s">
        <v>848</v>
      </c>
      <c r="H604" s="391" t="s">
        <v>848</v>
      </c>
      <c r="I604" s="391" t="s">
        <v>848</v>
      </c>
      <c r="J604" s="391" t="s">
        <v>848</v>
      </c>
      <c r="K604" s="38" t="s">
        <v>848</v>
      </c>
      <c r="L604" s="391" t="s">
        <v>848</v>
      </c>
      <c r="M604" s="391" t="s">
        <v>848</v>
      </c>
      <c r="N604" s="391" t="s">
        <v>848</v>
      </c>
      <c r="O604" s="391" t="s">
        <v>848</v>
      </c>
      <c r="P604" s="391" t="s">
        <v>848</v>
      </c>
      <c r="Q604" s="391" t="s">
        <v>848</v>
      </c>
      <c r="R604" s="38" t="s">
        <v>848</v>
      </c>
      <c r="S604" s="391" t="s">
        <v>848</v>
      </c>
      <c r="T604" s="391" t="s">
        <v>848</v>
      </c>
      <c r="U604" s="391" t="s">
        <v>848</v>
      </c>
      <c r="V604" s="391" t="s">
        <v>848</v>
      </c>
      <c r="W604" s="391" t="s">
        <v>848</v>
      </c>
      <c r="X604" s="391" t="s">
        <v>848</v>
      </c>
      <c r="Y604" s="392" t="s">
        <v>848</v>
      </c>
      <c r="Z604" s="391" t="s">
        <v>848</v>
      </c>
      <c r="AA604" s="391" t="s">
        <v>848</v>
      </c>
      <c r="AB604" s="391" t="s">
        <v>848</v>
      </c>
      <c r="AC604" s="391" t="s">
        <v>848</v>
      </c>
      <c r="AD604" s="391" t="s">
        <v>848</v>
      </c>
      <c r="AE604" s="391" t="s">
        <v>848</v>
      </c>
      <c r="AF604" s="38" t="s">
        <v>848</v>
      </c>
      <c r="AG604" s="391" t="s">
        <v>848</v>
      </c>
      <c r="AH604" s="391"/>
      <c r="AI604" s="391" t="s">
        <v>848</v>
      </c>
      <c r="AJ604" s="391" t="s">
        <v>848</v>
      </c>
      <c r="AK604" s="391" t="s">
        <v>848</v>
      </c>
      <c r="AL604" s="391" t="s">
        <v>848</v>
      </c>
      <c r="AM604" s="391" t="s">
        <v>848</v>
      </c>
      <c r="AN604" s="391" t="s">
        <v>848</v>
      </c>
      <c r="AO604" s="391"/>
      <c r="AP604" s="319"/>
      <c r="AQ604" s="319"/>
      <c r="AR604" s="319"/>
    </row>
    <row r="605" spans="1:44" ht="15.75" customHeight="1">
      <c r="A605" s="319" t="s">
        <v>848</v>
      </c>
      <c r="B605" s="319" t="s">
        <v>848</v>
      </c>
      <c r="C605" s="319" t="s">
        <v>848</v>
      </c>
      <c r="D605" s="38" t="s">
        <v>848</v>
      </c>
      <c r="E605" s="391" t="s">
        <v>848</v>
      </c>
      <c r="F605" s="391" t="s">
        <v>848</v>
      </c>
      <c r="G605" s="391" t="s">
        <v>848</v>
      </c>
      <c r="H605" s="391" t="s">
        <v>848</v>
      </c>
      <c r="I605" s="391" t="s">
        <v>848</v>
      </c>
      <c r="J605" s="391" t="s">
        <v>848</v>
      </c>
      <c r="K605" s="38" t="s">
        <v>848</v>
      </c>
      <c r="L605" s="391" t="s">
        <v>848</v>
      </c>
      <c r="M605" s="391" t="s">
        <v>848</v>
      </c>
      <c r="N605" s="391" t="s">
        <v>848</v>
      </c>
      <c r="O605" s="391" t="s">
        <v>848</v>
      </c>
      <c r="P605" s="391" t="s">
        <v>848</v>
      </c>
      <c r="Q605" s="391" t="s">
        <v>848</v>
      </c>
      <c r="R605" s="38" t="s">
        <v>848</v>
      </c>
      <c r="S605" s="391" t="s">
        <v>848</v>
      </c>
      <c r="T605" s="391" t="s">
        <v>848</v>
      </c>
      <c r="U605" s="391" t="s">
        <v>848</v>
      </c>
      <c r="V605" s="391" t="s">
        <v>848</v>
      </c>
      <c r="W605" s="391" t="s">
        <v>848</v>
      </c>
      <c r="X605" s="391" t="s">
        <v>848</v>
      </c>
      <c r="Y605" s="392" t="s">
        <v>848</v>
      </c>
      <c r="Z605" s="391" t="s">
        <v>848</v>
      </c>
      <c r="AA605" s="391" t="s">
        <v>848</v>
      </c>
      <c r="AB605" s="391" t="s">
        <v>848</v>
      </c>
      <c r="AC605" s="391" t="s">
        <v>848</v>
      </c>
      <c r="AD605" s="391" t="s">
        <v>848</v>
      </c>
      <c r="AE605" s="391" t="s">
        <v>848</v>
      </c>
      <c r="AF605" s="38" t="s">
        <v>848</v>
      </c>
      <c r="AG605" s="391" t="s">
        <v>848</v>
      </c>
      <c r="AH605" s="391"/>
      <c r="AI605" s="391" t="s">
        <v>848</v>
      </c>
      <c r="AJ605" s="391" t="s">
        <v>848</v>
      </c>
      <c r="AK605" s="391" t="s">
        <v>848</v>
      </c>
      <c r="AL605" s="391" t="s">
        <v>848</v>
      </c>
      <c r="AM605" s="391" t="s">
        <v>848</v>
      </c>
      <c r="AN605" s="391" t="s">
        <v>848</v>
      </c>
      <c r="AO605" s="391"/>
      <c r="AP605" s="319"/>
      <c r="AQ605" s="319"/>
      <c r="AR605" s="319"/>
    </row>
    <row r="606" spans="1:44" ht="15.75" customHeight="1">
      <c r="A606" s="319" t="s">
        <v>848</v>
      </c>
      <c r="B606" s="319" t="s">
        <v>848</v>
      </c>
      <c r="C606" s="319" t="s">
        <v>848</v>
      </c>
      <c r="D606" s="38" t="s">
        <v>848</v>
      </c>
      <c r="E606" s="391" t="s">
        <v>848</v>
      </c>
      <c r="F606" s="391" t="s">
        <v>848</v>
      </c>
      <c r="G606" s="391" t="s">
        <v>848</v>
      </c>
      <c r="H606" s="391" t="s">
        <v>848</v>
      </c>
      <c r="I606" s="391" t="s">
        <v>848</v>
      </c>
      <c r="J606" s="391" t="s">
        <v>848</v>
      </c>
      <c r="K606" s="38" t="s">
        <v>848</v>
      </c>
      <c r="L606" s="391" t="s">
        <v>848</v>
      </c>
      <c r="M606" s="391" t="s">
        <v>848</v>
      </c>
      <c r="N606" s="391" t="s">
        <v>848</v>
      </c>
      <c r="O606" s="391" t="s">
        <v>848</v>
      </c>
      <c r="P606" s="391" t="s">
        <v>848</v>
      </c>
      <c r="Q606" s="391" t="s">
        <v>848</v>
      </c>
      <c r="R606" s="38" t="s">
        <v>848</v>
      </c>
      <c r="S606" s="391" t="s">
        <v>848</v>
      </c>
      <c r="T606" s="391" t="s">
        <v>848</v>
      </c>
      <c r="U606" s="391" t="s">
        <v>848</v>
      </c>
      <c r="V606" s="391" t="s">
        <v>848</v>
      </c>
      <c r="W606" s="391" t="s">
        <v>848</v>
      </c>
      <c r="X606" s="391" t="s">
        <v>848</v>
      </c>
      <c r="Y606" s="392" t="s">
        <v>848</v>
      </c>
      <c r="Z606" s="391" t="s">
        <v>848</v>
      </c>
      <c r="AA606" s="391" t="s">
        <v>848</v>
      </c>
      <c r="AB606" s="391" t="s">
        <v>848</v>
      </c>
      <c r="AC606" s="391" t="s">
        <v>848</v>
      </c>
      <c r="AD606" s="391" t="s">
        <v>848</v>
      </c>
      <c r="AE606" s="391" t="s">
        <v>848</v>
      </c>
      <c r="AF606" s="38" t="s">
        <v>848</v>
      </c>
      <c r="AG606" s="391" t="s">
        <v>848</v>
      </c>
      <c r="AH606" s="391"/>
      <c r="AI606" s="391" t="s">
        <v>848</v>
      </c>
      <c r="AJ606" s="391" t="s">
        <v>848</v>
      </c>
      <c r="AK606" s="391" t="s">
        <v>848</v>
      </c>
      <c r="AL606" s="391" t="s">
        <v>848</v>
      </c>
      <c r="AM606" s="391" t="s">
        <v>848</v>
      </c>
      <c r="AN606" s="391" t="s">
        <v>848</v>
      </c>
      <c r="AO606" s="391"/>
      <c r="AP606" s="319"/>
      <c r="AQ606" s="319"/>
      <c r="AR606" s="319"/>
    </row>
    <row r="607" spans="1:44" ht="15.75" customHeight="1">
      <c r="A607" s="319" t="s">
        <v>848</v>
      </c>
      <c r="B607" s="319" t="s">
        <v>848</v>
      </c>
      <c r="C607" s="319" t="s">
        <v>848</v>
      </c>
      <c r="D607" s="38" t="s">
        <v>848</v>
      </c>
      <c r="E607" s="391" t="s">
        <v>848</v>
      </c>
      <c r="F607" s="391" t="s">
        <v>848</v>
      </c>
      <c r="G607" s="391" t="s">
        <v>848</v>
      </c>
      <c r="H607" s="391" t="s">
        <v>848</v>
      </c>
      <c r="I607" s="391" t="s">
        <v>848</v>
      </c>
      <c r="J607" s="391" t="s">
        <v>848</v>
      </c>
      <c r="K607" s="38" t="s">
        <v>848</v>
      </c>
      <c r="L607" s="391" t="s">
        <v>848</v>
      </c>
      <c r="M607" s="391" t="s">
        <v>848</v>
      </c>
      <c r="N607" s="391" t="s">
        <v>848</v>
      </c>
      <c r="O607" s="391" t="s">
        <v>848</v>
      </c>
      <c r="P607" s="391" t="s">
        <v>848</v>
      </c>
      <c r="Q607" s="391" t="s">
        <v>848</v>
      </c>
      <c r="R607" s="38" t="s">
        <v>848</v>
      </c>
      <c r="S607" s="391" t="s">
        <v>848</v>
      </c>
      <c r="T607" s="391" t="s">
        <v>848</v>
      </c>
      <c r="U607" s="391" t="s">
        <v>848</v>
      </c>
      <c r="V607" s="391" t="s">
        <v>848</v>
      </c>
      <c r="W607" s="391" t="s">
        <v>848</v>
      </c>
      <c r="X607" s="391" t="s">
        <v>848</v>
      </c>
      <c r="Y607" s="392" t="s">
        <v>848</v>
      </c>
      <c r="Z607" s="391" t="s">
        <v>848</v>
      </c>
      <c r="AA607" s="391" t="s">
        <v>848</v>
      </c>
      <c r="AB607" s="391" t="s">
        <v>848</v>
      </c>
      <c r="AC607" s="391" t="s">
        <v>848</v>
      </c>
      <c r="AD607" s="391" t="s">
        <v>848</v>
      </c>
      <c r="AE607" s="391" t="s">
        <v>848</v>
      </c>
      <c r="AF607" s="38" t="s">
        <v>848</v>
      </c>
      <c r="AG607" s="391" t="s">
        <v>848</v>
      </c>
      <c r="AH607" s="391"/>
      <c r="AI607" s="391" t="s">
        <v>848</v>
      </c>
      <c r="AJ607" s="391" t="s">
        <v>848</v>
      </c>
      <c r="AK607" s="391" t="s">
        <v>848</v>
      </c>
      <c r="AL607" s="391" t="s">
        <v>848</v>
      </c>
      <c r="AM607" s="391" t="s">
        <v>848</v>
      </c>
      <c r="AN607" s="391" t="s">
        <v>848</v>
      </c>
      <c r="AO607" s="391"/>
      <c r="AP607" s="319"/>
      <c r="AQ607" s="319"/>
      <c r="AR607" s="319"/>
    </row>
    <row r="608" spans="1:44" ht="15.75" customHeight="1">
      <c r="A608" s="319" t="s">
        <v>848</v>
      </c>
      <c r="B608" s="319" t="s">
        <v>848</v>
      </c>
      <c r="C608" s="319" t="s">
        <v>848</v>
      </c>
      <c r="D608" s="38" t="s">
        <v>848</v>
      </c>
      <c r="E608" s="391" t="s">
        <v>848</v>
      </c>
      <c r="F608" s="391" t="s">
        <v>848</v>
      </c>
      <c r="G608" s="391" t="s">
        <v>848</v>
      </c>
      <c r="H608" s="391" t="s">
        <v>848</v>
      </c>
      <c r="I608" s="391" t="s">
        <v>848</v>
      </c>
      <c r="J608" s="391" t="s">
        <v>848</v>
      </c>
      <c r="K608" s="38" t="s">
        <v>848</v>
      </c>
      <c r="L608" s="391" t="s">
        <v>848</v>
      </c>
      <c r="M608" s="391" t="s">
        <v>848</v>
      </c>
      <c r="N608" s="391" t="s">
        <v>848</v>
      </c>
      <c r="O608" s="391" t="s">
        <v>848</v>
      </c>
      <c r="P608" s="391" t="s">
        <v>848</v>
      </c>
      <c r="Q608" s="391" t="s">
        <v>848</v>
      </c>
      <c r="R608" s="38" t="s">
        <v>848</v>
      </c>
      <c r="S608" s="391" t="s">
        <v>848</v>
      </c>
      <c r="T608" s="391" t="s">
        <v>848</v>
      </c>
      <c r="U608" s="391" t="s">
        <v>848</v>
      </c>
      <c r="V608" s="391" t="s">
        <v>848</v>
      </c>
      <c r="W608" s="391" t="s">
        <v>848</v>
      </c>
      <c r="X608" s="391" t="s">
        <v>848</v>
      </c>
      <c r="Y608" s="392" t="s">
        <v>848</v>
      </c>
      <c r="Z608" s="391" t="s">
        <v>848</v>
      </c>
      <c r="AA608" s="391" t="s">
        <v>848</v>
      </c>
      <c r="AB608" s="391" t="s">
        <v>848</v>
      </c>
      <c r="AC608" s="391" t="s">
        <v>848</v>
      </c>
      <c r="AD608" s="391" t="s">
        <v>848</v>
      </c>
      <c r="AE608" s="391" t="s">
        <v>848</v>
      </c>
      <c r="AF608" s="38" t="s">
        <v>848</v>
      </c>
      <c r="AG608" s="391" t="s">
        <v>848</v>
      </c>
      <c r="AH608" s="391"/>
      <c r="AI608" s="391" t="s">
        <v>848</v>
      </c>
      <c r="AJ608" s="391" t="s">
        <v>848</v>
      </c>
      <c r="AK608" s="391" t="s">
        <v>848</v>
      </c>
      <c r="AL608" s="391" t="s">
        <v>848</v>
      </c>
      <c r="AM608" s="391" t="s">
        <v>848</v>
      </c>
      <c r="AN608" s="391" t="s">
        <v>848</v>
      </c>
      <c r="AO608" s="391"/>
      <c r="AP608" s="319"/>
      <c r="AQ608" s="319"/>
      <c r="AR608" s="319"/>
    </row>
    <row r="609" spans="1:44" ht="15.75" customHeight="1">
      <c r="A609" s="319" t="s">
        <v>848</v>
      </c>
      <c r="B609" s="319" t="s">
        <v>848</v>
      </c>
      <c r="C609" s="319" t="s">
        <v>848</v>
      </c>
      <c r="D609" s="38" t="s">
        <v>848</v>
      </c>
      <c r="E609" s="391" t="s">
        <v>848</v>
      </c>
      <c r="F609" s="391" t="s">
        <v>848</v>
      </c>
      <c r="G609" s="391" t="s">
        <v>848</v>
      </c>
      <c r="H609" s="391" t="s">
        <v>848</v>
      </c>
      <c r="I609" s="391" t="s">
        <v>848</v>
      </c>
      <c r="J609" s="391" t="s">
        <v>848</v>
      </c>
      <c r="K609" s="38" t="s">
        <v>848</v>
      </c>
      <c r="L609" s="391" t="s">
        <v>848</v>
      </c>
      <c r="M609" s="391" t="s">
        <v>848</v>
      </c>
      <c r="N609" s="391" t="s">
        <v>848</v>
      </c>
      <c r="O609" s="391" t="s">
        <v>848</v>
      </c>
      <c r="P609" s="391" t="s">
        <v>848</v>
      </c>
      <c r="Q609" s="391" t="s">
        <v>848</v>
      </c>
      <c r="R609" s="38" t="s">
        <v>848</v>
      </c>
      <c r="S609" s="391" t="s">
        <v>848</v>
      </c>
      <c r="T609" s="391" t="s">
        <v>848</v>
      </c>
      <c r="U609" s="391" t="s">
        <v>848</v>
      </c>
      <c r="V609" s="391" t="s">
        <v>848</v>
      </c>
      <c r="W609" s="391" t="s">
        <v>848</v>
      </c>
      <c r="X609" s="391" t="s">
        <v>848</v>
      </c>
      <c r="Y609" s="392" t="s">
        <v>848</v>
      </c>
      <c r="Z609" s="391" t="s">
        <v>848</v>
      </c>
      <c r="AA609" s="391" t="s">
        <v>848</v>
      </c>
      <c r="AB609" s="391" t="s">
        <v>848</v>
      </c>
      <c r="AC609" s="391" t="s">
        <v>848</v>
      </c>
      <c r="AD609" s="391" t="s">
        <v>848</v>
      </c>
      <c r="AE609" s="391" t="s">
        <v>848</v>
      </c>
      <c r="AF609" s="38" t="s">
        <v>848</v>
      </c>
      <c r="AG609" s="391" t="s">
        <v>848</v>
      </c>
      <c r="AH609" s="391"/>
      <c r="AI609" s="391" t="s">
        <v>848</v>
      </c>
      <c r="AJ609" s="391" t="s">
        <v>848</v>
      </c>
      <c r="AK609" s="391" t="s">
        <v>848</v>
      </c>
      <c r="AL609" s="391" t="s">
        <v>848</v>
      </c>
      <c r="AM609" s="391" t="s">
        <v>848</v>
      </c>
      <c r="AN609" s="391" t="s">
        <v>848</v>
      </c>
      <c r="AO609" s="391"/>
      <c r="AP609" s="319"/>
      <c r="AQ609" s="319"/>
      <c r="AR609" s="319"/>
    </row>
    <row r="610" spans="1:44" ht="15.75" customHeight="1">
      <c r="A610" s="319" t="s">
        <v>848</v>
      </c>
      <c r="B610" s="319" t="s">
        <v>848</v>
      </c>
      <c r="C610" s="319" t="s">
        <v>848</v>
      </c>
      <c r="D610" s="38" t="s">
        <v>848</v>
      </c>
      <c r="E610" s="391" t="s">
        <v>848</v>
      </c>
      <c r="F610" s="391" t="s">
        <v>848</v>
      </c>
      <c r="G610" s="391" t="s">
        <v>848</v>
      </c>
      <c r="H610" s="391" t="s">
        <v>848</v>
      </c>
      <c r="I610" s="391" t="s">
        <v>848</v>
      </c>
      <c r="J610" s="391" t="s">
        <v>848</v>
      </c>
      <c r="K610" s="38" t="s">
        <v>848</v>
      </c>
      <c r="L610" s="391" t="s">
        <v>848</v>
      </c>
      <c r="M610" s="391" t="s">
        <v>848</v>
      </c>
      <c r="N610" s="391" t="s">
        <v>848</v>
      </c>
      <c r="O610" s="391" t="s">
        <v>848</v>
      </c>
      <c r="P610" s="391" t="s">
        <v>848</v>
      </c>
      <c r="Q610" s="391" t="s">
        <v>848</v>
      </c>
      <c r="R610" s="38" t="s">
        <v>848</v>
      </c>
      <c r="S610" s="391" t="s">
        <v>848</v>
      </c>
      <c r="T610" s="391" t="s">
        <v>848</v>
      </c>
      <c r="U610" s="391" t="s">
        <v>848</v>
      </c>
      <c r="V610" s="391" t="s">
        <v>848</v>
      </c>
      <c r="W610" s="391" t="s">
        <v>848</v>
      </c>
      <c r="X610" s="391" t="s">
        <v>848</v>
      </c>
      <c r="Y610" s="392" t="s">
        <v>848</v>
      </c>
      <c r="Z610" s="391" t="s">
        <v>848</v>
      </c>
      <c r="AA610" s="391" t="s">
        <v>848</v>
      </c>
      <c r="AB610" s="391" t="s">
        <v>848</v>
      </c>
      <c r="AC610" s="391" t="s">
        <v>848</v>
      </c>
      <c r="AD610" s="391" t="s">
        <v>848</v>
      </c>
      <c r="AE610" s="391" t="s">
        <v>848</v>
      </c>
      <c r="AF610" s="38" t="s">
        <v>848</v>
      </c>
      <c r="AG610" s="391" t="s">
        <v>848</v>
      </c>
      <c r="AH610" s="391"/>
      <c r="AI610" s="391" t="s">
        <v>848</v>
      </c>
      <c r="AJ610" s="391" t="s">
        <v>848</v>
      </c>
      <c r="AK610" s="391" t="s">
        <v>848</v>
      </c>
      <c r="AL610" s="391" t="s">
        <v>848</v>
      </c>
      <c r="AM610" s="391" t="s">
        <v>848</v>
      </c>
      <c r="AN610" s="391" t="s">
        <v>848</v>
      </c>
      <c r="AO610" s="391"/>
      <c r="AP610" s="319"/>
      <c r="AQ610" s="319"/>
      <c r="AR610" s="319"/>
    </row>
    <row r="611" spans="1:44" ht="15.75" customHeight="1">
      <c r="A611" s="319" t="s">
        <v>848</v>
      </c>
      <c r="B611" s="319" t="s">
        <v>848</v>
      </c>
      <c r="C611" s="319" t="s">
        <v>848</v>
      </c>
      <c r="D611" s="38" t="s">
        <v>848</v>
      </c>
      <c r="E611" s="391" t="s">
        <v>848</v>
      </c>
      <c r="F611" s="391" t="s">
        <v>848</v>
      </c>
      <c r="G611" s="391" t="s">
        <v>848</v>
      </c>
      <c r="H611" s="391" t="s">
        <v>848</v>
      </c>
      <c r="I611" s="391" t="s">
        <v>848</v>
      </c>
      <c r="J611" s="391" t="s">
        <v>848</v>
      </c>
      <c r="K611" s="38" t="s">
        <v>848</v>
      </c>
      <c r="L611" s="391" t="s">
        <v>848</v>
      </c>
      <c r="M611" s="391" t="s">
        <v>848</v>
      </c>
      <c r="N611" s="391" t="s">
        <v>848</v>
      </c>
      <c r="O611" s="391" t="s">
        <v>848</v>
      </c>
      <c r="P611" s="391" t="s">
        <v>848</v>
      </c>
      <c r="Q611" s="391" t="s">
        <v>848</v>
      </c>
      <c r="R611" s="38" t="s">
        <v>848</v>
      </c>
      <c r="S611" s="391" t="s">
        <v>848</v>
      </c>
      <c r="T611" s="391" t="s">
        <v>848</v>
      </c>
      <c r="U611" s="391" t="s">
        <v>848</v>
      </c>
      <c r="V611" s="391" t="s">
        <v>848</v>
      </c>
      <c r="W611" s="391" t="s">
        <v>848</v>
      </c>
      <c r="X611" s="391" t="s">
        <v>848</v>
      </c>
      <c r="Y611" s="392" t="s">
        <v>848</v>
      </c>
      <c r="Z611" s="391" t="s">
        <v>848</v>
      </c>
      <c r="AA611" s="391" t="s">
        <v>848</v>
      </c>
      <c r="AB611" s="391" t="s">
        <v>848</v>
      </c>
      <c r="AC611" s="391" t="s">
        <v>848</v>
      </c>
      <c r="AD611" s="391" t="s">
        <v>848</v>
      </c>
      <c r="AE611" s="391" t="s">
        <v>848</v>
      </c>
      <c r="AF611" s="38" t="s">
        <v>848</v>
      </c>
      <c r="AG611" s="391" t="s">
        <v>848</v>
      </c>
      <c r="AH611" s="391"/>
      <c r="AI611" s="391" t="s">
        <v>848</v>
      </c>
      <c r="AJ611" s="391" t="s">
        <v>848</v>
      </c>
      <c r="AK611" s="391" t="s">
        <v>848</v>
      </c>
      <c r="AL611" s="391" t="s">
        <v>848</v>
      </c>
      <c r="AM611" s="391" t="s">
        <v>848</v>
      </c>
      <c r="AN611" s="391" t="s">
        <v>848</v>
      </c>
      <c r="AO611" s="391"/>
      <c r="AP611" s="319"/>
      <c r="AQ611" s="319"/>
      <c r="AR611" s="319"/>
    </row>
    <row r="612" spans="1:44" ht="15.75" customHeight="1">
      <c r="A612" s="319" t="s">
        <v>848</v>
      </c>
      <c r="B612" s="319" t="s">
        <v>848</v>
      </c>
      <c r="C612" s="319" t="s">
        <v>848</v>
      </c>
      <c r="D612" s="38" t="s">
        <v>848</v>
      </c>
      <c r="E612" s="391" t="s">
        <v>848</v>
      </c>
      <c r="F612" s="391" t="s">
        <v>848</v>
      </c>
      <c r="G612" s="391" t="s">
        <v>848</v>
      </c>
      <c r="H612" s="391" t="s">
        <v>848</v>
      </c>
      <c r="I612" s="391" t="s">
        <v>848</v>
      </c>
      <c r="J612" s="391" t="s">
        <v>848</v>
      </c>
      <c r="K612" s="38" t="s">
        <v>848</v>
      </c>
      <c r="L612" s="391" t="s">
        <v>848</v>
      </c>
      <c r="M612" s="391" t="s">
        <v>848</v>
      </c>
      <c r="N612" s="391" t="s">
        <v>848</v>
      </c>
      <c r="O612" s="391" t="s">
        <v>848</v>
      </c>
      <c r="P612" s="391" t="s">
        <v>848</v>
      </c>
      <c r="Q612" s="391" t="s">
        <v>848</v>
      </c>
      <c r="R612" s="38" t="s">
        <v>848</v>
      </c>
      <c r="S612" s="391" t="s">
        <v>848</v>
      </c>
      <c r="T612" s="391" t="s">
        <v>848</v>
      </c>
      <c r="U612" s="391" t="s">
        <v>848</v>
      </c>
      <c r="V612" s="391" t="s">
        <v>848</v>
      </c>
      <c r="W612" s="391" t="s">
        <v>848</v>
      </c>
      <c r="X612" s="391" t="s">
        <v>848</v>
      </c>
      <c r="Y612" s="392" t="s">
        <v>848</v>
      </c>
      <c r="Z612" s="391" t="s">
        <v>848</v>
      </c>
      <c r="AA612" s="391" t="s">
        <v>848</v>
      </c>
      <c r="AB612" s="391" t="s">
        <v>848</v>
      </c>
      <c r="AC612" s="391" t="s">
        <v>848</v>
      </c>
      <c r="AD612" s="391" t="s">
        <v>848</v>
      </c>
      <c r="AE612" s="391" t="s">
        <v>848</v>
      </c>
      <c r="AF612" s="38" t="s">
        <v>848</v>
      </c>
      <c r="AG612" s="391" t="s">
        <v>848</v>
      </c>
      <c r="AH612" s="391"/>
      <c r="AI612" s="391" t="s">
        <v>848</v>
      </c>
      <c r="AJ612" s="391" t="s">
        <v>848</v>
      </c>
      <c r="AK612" s="391" t="s">
        <v>848</v>
      </c>
      <c r="AL612" s="391" t="s">
        <v>848</v>
      </c>
      <c r="AM612" s="391" t="s">
        <v>848</v>
      </c>
      <c r="AN612" s="391" t="s">
        <v>848</v>
      </c>
      <c r="AO612" s="391"/>
      <c r="AP612" s="319"/>
      <c r="AQ612" s="319"/>
      <c r="AR612" s="319"/>
    </row>
    <row r="613" spans="1:44" ht="15.75" customHeight="1">
      <c r="A613" s="319" t="s">
        <v>848</v>
      </c>
      <c r="B613" s="319" t="s">
        <v>848</v>
      </c>
      <c r="C613" s="319" t="s">
        <v>848</v>
      </c>
      <c r="D613" s="38" t="s">
        <v>848</v>
      </c>
      <c r="E613" s="391" t="s">
        <v>848</v>
      </c>
      <c r="F613" s="391" t="s">
        <v>848</v>
      </c>
      <c r="G613" s="391" t="s">
        <v>848</v>
      </c>
      <c r="H613" s="391" t="s">
        <v>848</v>
      </c>
      <c r="I613" s="391" t="s">
        <v>848</v>
      </c>
      <c r="J613" s="391" t="s">
        <v>848</v>
      </c>
      <c r="K613" s="38" t="s">
        <v>848</v>
      </c>
      <c r="L613" s="391" t="s">
        <v>848</v>
      </c>
      <c r="M613" s="391" t="s">
        <v>848</v>
      </c>
      <c r="N613" s="391" t="s">
        <v>848</v>
      </c>
      <c r="O613" s="391" t="s">
        <v>848</v>
      </c>
      <c r="P613" s="391" t="s">
        <v>848</v>
      </c>
      <c r="Q613" s="391" t="s">
        <v>848</v>
      </c>
      <c r="R613" s="38" t="s">
        <v>848</v>
      </c>
      <c r="S613" s="391" t="s">
        <v>848</v>
      </c>
      <c r="T613" s="391" t="s">
        <v>848</v>
      </c>
      <c r="U613" s="391" t="s">
        <v>848</v>
      </c>
      <c r="V613" s="391" t="s">
        <v>848</v>
      </c>
      <c r="W613" s="391" t="s">
        <v>848</v>
      </c>
      <c r="X613" s="391" t="s">
        <v>848</v>
      </c>
      <c r="Y613" s="392" t="s">
        <v>848</v>
      </c>
      <c r="Z613" s="391" t="s">
        <v>848</v>
      </c>
      <c r="AA613" s="391" t="s">
        <v>848</v>
      </c>
      <c r="AB613" s="391" t="s">
        <v>848</v>
      </c>
      <c r="AC613" s="391" t="s">
        <v>848</v>
      </c>
      <c r="AD613" s="391" t="s">
        <v>848</v>
      </c>
      <c r="AE613" s="391" t="s">
        <v>848</v>
      </c>
      <c r="AF613" s="38" t="s">
        <v>848</v>
      </c>
      <c r="AG613" s="391" t="s">
        <v>848</v>
      </c>
      <c r="AH613" s="391"/>
      <c r="AI613" s="391" t="s">
        <v>848</v>
      </c>
      <c r="AJ613" s="391" t="s">
        <v>848</v>
      </c>
      <c r="AK613" s="391" t="s">
        <v>848</v>
      </c>
      <c r="AL613" s="391" t="s">
        <v>848</v>
      </c>
      <c r="AM613" s="391" t="s">
        <v>848</v>
      </c>
      <c r="AN613" s="391" t="s">
        <v>848</v>
      </c>
      <c r="AO613" s="391"/>
      <c r="AP613" s="319"/>
      <c r="AQ613" s="319"/>
      <c r="AR613" s="319"/>
    </row>
    <row r="614" spans="1:44" ht="15.75" customHeight="1">
      <c r="A614" s="319" t="s">
        <v>848</v>
      </c>
      <c r="B614" s="319" t="s">
        <v>848</v>
      </c>
      <c r="C614" s="319" t="s">
        <v>848</v>
      </c>
      <c r="D614" s="38" t="s">
        <v>848</v>
      </c>
      <c r="E614" s="391" t="s">
        <v>848</v>
      </c>
      <c r="F614" s="391" t="s">
        <v>848</v>
      </c>
      <c r="G614" s="391" t="s">
        <v>848</v>
      </c>
      <c r="H614" s="391" t="s">
        <v>848</v>
      </c>
      <c r="I614" s="391" t="s">
        <v>848</v>
      </c>
      <c r="J614" s="391" t="s">
        <v>848</v>
      </c>
      <c r="K614" s="38" t="s">
        <v>848</v>
      </c>
      <c r="L614" s="391" t="s">
        <v>848</v>
      </c>
      <c r="M614" s="391" t="s">
        <v>848</v>
      </c>
      <c r="N614" s="391" t="s">
        <v>848</v>
      </c>
      <c r="O614" s="391" t="s">
        <v>848</v>
      </c>
      <c r="P614" s="391" t="s">
        <v>848</v>
      </c>
      <c r="Q614" s="391" t="s">
        <v>848</v>
      </c>
      <c r="R614" s="38" t="s">
        <v>848</v>
      </c>
      <c r="S614" s="391" t="s">
        <v>848</v>
      </c>
      <c r="T614" s="391" t="s">
        <v>848</v>
      </c>
      <c r="U614" s="391" t="s">
        <v>848</v>
      </c>
      <c r="V614" s="391" t="s">
        <v>848</v>
      </c>
      <c r="W614" s="391" t="s">
        <v>848</v>
      </c>
      <c r="X614" s="391" t="s">
        <v>848</v>
      </c>
      <c r="Y614" s="392" t="s">
        <v>848</v>
      </c>
      <c r="Z614" s="391" t="s">
        <v>848</v>
      </c>
      <c r="AA614" s="391" t="s">
        <v>848</v>
      </c>
      <c r="AB614" s="391" t="s">
        <v>848</v>
      </c>
      <c r="AC614" s="391" t="s">
        <v>848</v>
      </c>
      <c r="AD614" s="391" t="s">
        <v>848</v>
      </c>
      <c r="AE614" s="391" t="s">
        <v>848</v>
      </c>
      <c r="AF614" s="38" t="s">
        <v>848</v>
      </c>
      <c r="AG614" s="391" t="s">
        <v>848</v>
      </c>
      <c r="AH614" s="391"/>
      <c r="AI614" s="391" t="s">
        <v>848</v>
      </c>
      <c r="AJ614" s="391" t="s">
        <v>848</v>
      </c>
      <c r="AK614" s="391" t="s">
        <v>848</v>
      </c>
      <c r="AL614" s="391" t="s">
        <v>848</v>
      </c>
      <c r="AM614" s="391" t="s">
        <v>848</v>
      </c>
      <c r="AN614" s="391" t="s">
        <v>848</v>
      </c>
      <c r="AO614" s="391"/>
      <c r="AP614" s="319"/>
      <c r="AQ614" s="319"/>
      <c r="AR614" s="319"/>
    </row>
    <row r="615" spans="1:44" ht="15.75" customHeight="1">
      <c r="A615" s="319" t="s">
        <v>848</v>
      </c>
      <c r="B615" s="319" t="s">
        <v>848</v>
      </c>
      <c r="C615" s="319" t="s">
        <v>848</v>
      </c>
      <c r="D615" s="38" t="s">
        <v>848</v>
      </c>
      <c r="E615" s="391" t="s">
        <v>848</v>
      </c>
      <c r="F615" s="391" t="s">
        <v>848</v>
      </c>
      <c r="G615" s="391" t="s">
        <v>848</v>
      </c>
      <c r="H615" s="391" t="s">
        <v>848</v>
      </c>
      <c r="I615" s="391" t="s">
        <v>848</v>
      </c>
      <c r="J615" s="391" t="s">
        <v>848</v>
      </c>
      <c r="K615" s="38" t="s">
        <v>848</v>
      </c>
      <c r="L615" s="391" t="s">
        <v>848</v>
      </c>
      <c r="M615" s="391" t="s">
        <v>848</v>
      </c>
      <c r="N615" s="391" t="s">
        <v>848</v>
      </c>
      <c r="O615" s="391" t="s">
        <v>848</v>
      </c>
      <c r="P615" s="391" t="s">
        <v>848</v>
      </c>
      <c r="Q615" s="391" t="s">
        <v>848</v>
      </c>
      <c r="R615" s="38" t="s">
        <v>848</v>
      </c>
      <c r="S615" s="391" t="s">
        <v>848</v>
      </c>
      <c r="T615" s="391" t="s">
        <v>848</v>
      </c>
      <c r="U615" s="391" t="s">
        <v>848</v>
      </c>
      <c r="V615" s="391" t="s">
        <v>848</v>
      </c>
      <c r="W615" s="391" t="s">
        <v>848</v>
      </c>
      <c r="X615" s="391" t="s">
        <v>848</v>
      </c>
      <c r="Y615" s="392" t="s">
        <v>848</v>
      </c>
      <c r="Z615" s="391" t="s">
        <v>848</v>
      </c>
      <c r="AA615" s="391" t="s">
        <v>848</v>
      </c>
      <c r="AB615" s="391" t="s">
        <v>848</v>
      </c>
      <c r="AC615" s="391" t="s">
        <v>848</v>
      </c>
      <c r="AD615" s="391" t="s">
        <v>848</v>
      </c>
      <c r="AE615" s="391" t="s">
        <v>848</v>
      </c>
      <c r="AF615" s="38" t="s">
        <v>848</v>
      </c>
      <c r="AG615" s="391" t="s">
        <v>848</v>
      </c>
      <c r="AH615" s="391"/>
      <c r="AI615" s="391" t="s">
        <v>848</v>
      </c>
      <c r="AJ615" s="391" t="s">
        <v>848</v>
      </c>
      <c r="AK615" s="391" t="s">
        <v>848</v>
      </c>
      <c r="AL615" s="391" t="s">
        <v>848</v>
      </c>
      <c r="AM615" s="391" t="s">
        <v>848</v>
      </c>
      <c r="AN615" s="391" t="s">
        <v>848</v>
      </c>
      <c r="AO615" s="391"/>
      <c r="AP615" s="319"/>
      <c r="AQ615" s="319"/>
      <c r="AR615" s="319"/>
    </row>
    <row r="616" spans="1:44" ht="15.75" customHeight="1">
      <c r="A616" s="319" t="s">
        <v>848</v>
      </c>
      <c r="B616" s="319" t="s">
        <v>848</v>
      </c>
      <c r="C616" s="319" t="s">
        <v>848</v>
      </c>
      <c r="D616" s="38" t="s">
        <v>848</v>
      </c>
      <c r="E616" s="391" t="s">
        <v>848</v>
      </c>
      <c r="F616" s="391" t="s">
        <v>848</v>
      </c>
      <c r="G616" s="391" t="s">
        <v>848</v>
      </c>
      <c r="H616" s="391" t="s">
        <v>848</v>
      </c>
      <c r="I616" s="391" t="s">
        <v>848</v>
      </c>
      <c r="J616" s="391" t="s">
        <v>848</v>
      </c>
      <c r="K616" s="38" t="s">
        <v>848</v>
      </c>
      <c r="L616" s="391" t="s">
        <v>848</v>
      </c>
      <c r="M616" s="391" t="s">
        <v>848</v>
      </c>
      <c r="N616" s="391" t="s">
        <v>848</v>
      </c>
      <c r="O616" s="391" t="s">
        <v>848</v>
      </c>
      <c r="P616" s="391" t="s">
        <v>848</v>
      </c>
      <c r="Q616" s="391" t="s">
        <v>848</v>
      </c>
      <c r="R616" s="38" t="s">
        <v>848</v>
      </c>
      <c r="S616" s="391" t="s">
        <v>848</v>
      </c>
      <c r="T616" s="391" t="s">
        <v>848</v>
      </c>
      <c r="U616" s="391" t="s">
        <v>848</v>
      </c>
      <c r="V616" s="391" t="s">
        <v>848</v>
      </c>
      <c r="W616" s="391" t="s">
        <v>848</v>
      </c>
      <c r="X616" s="391" t="s">
        <v>848</v>
      </c>
      <c r="Y616" s="392" t="s">
        <v>848</v>
      </c>
      <c r="Z616" s="391" t="s">
        <v>848</v>
      </c>
      <c r="AA616" s="391" t="s">
        <v>848</v>
      </c>
      <c r="AB616" s="391" t="s">
        <v>848</v>
      </c>
      <c r="AC616" s="391" t="s">
        <v>848</v>
      </c>
      <c r="AD616" s="391" t="s">
        <v>848</v>
      </c>
      <c r="AE616" s="391" t="s">
        <v>848</v>
      </c>
      <c r="AF616" s="38" t="s">
        <v>848</v>
      </c>
      <c r="AG616" s="391" t="s">
        <v>848</v>
      </c>
      <c r="AH616" s="391"/>
      <c r="AI616" s="391" t="s">
        <v>848</v>
      </c>
      <c r="AJ616" s="391" t="s">
        <v>848</v>
      </c>
      <c r="AK616" s="391" t="s">
        <v>848</v>
      </c>
      <c r="AL616" s="391" t="s">
        <v>848</v>
      </c>
      <c r="AM616" s="391" t="s">
        <v>848</v>
      </c>
      <c r="AN616" s="391" t="s">
        <v>848</v>
      </c>
      <c r="AO616" s="391"/>
      <c r="AP616" s="319"/>
      <c r="AQ616" s="319"/>
      <c r="AR616" s="319"/>
    </row>
    <row r="617" spans="1:44" ht="15.75" customHeight="1">
      <c r="A617" s="319" t="s">
        <v>848</v>
      </c>
      <c r="B617" s="319" t="s">
        <v>848</v>
      </c>
      <c r="C617" s="319" t="s">
        <v>848</v>
      </c>
      <c r="D617" s="38" t="s">
        <v>848</v>
      </c>
      <c r="E617" s="391" t="s">
        <v>848</v>
      </c>
      <c r="F617" s="391" t="s">
        <v>848</v>
      </c>
      <c r="G617" s="391" t="s">
        <v>848</v>
      </c>
      <c r="H617" s="391" t="s">
        <v>848</v>
      </c>
      <c r="I617" s="391" t="s">
        <v>848</v>
      </c>
      <c r="J617" s="391" t="s">
        <v>848</v>
      </c>
      <c r="K617" s="38" t="s">
        <v>848</v>
      </c>
      <c r="L617" s="391" t="s">
        <v>848</v>
      </c>
      <c r="M617" s="391" t="s">
        <v>848</v>
      </c>
      <c r="N617" s="391" t="s">
        <v>848</v>
      </c>
      <c r="O617" s="391" t="s">
        <v>848</v>
      </c>
      <c r="P617" s="391" t="s">
        <v>848</v>
      </c>
      <c r="Q617" s="391" t="s">
        <v>848</v>
      </c>
      <c r="R617" s="38" t="s">
        <v>848</v>
      </c>
      <c r="S617" s="391" t="s">
        <v>848</v>
      </c>
      <c r="T617" s="391" t="s">
        <v>848</v>
      </c>
      <c r="U617" s="391" t="s">
        <v>848</v>
      </c>
      <c r="V617" s="391" t="s">
        <v>848</v>
      </c>
      <c r="W617" s="391" t="s">
        <v>848</v>
      </c>
      <c r="X617" s="391" t="s">
        <v>848</v>
      </c>
      <c r="Y617" s="392" t="s">
        <v>848</v>
      </c>
      <c r="Z617" s="391" t="s">
        <v>848</v>
      </c>
      <c r="AA617" s="391" t="s">
        <v>848</v>
      </c>
      <c r="AB617" s="391" t="s">
        <v>848</v>
      </c>
      <c r="AC617" s="391" t="s">
        <v>848</v>
      </c>
      <c r="AD617" s="391" t="s">
        <v>848</v>
      </c>
      <c r="AE617" s="391" t="s">
        <v>848</v>
      </c>
      <c r="AF617" s="38" t="s">
        <v>848</v>
      </c>
      <c r="AG617" s="391" t="s">
        <v>848</v>
      </c>
      <c r="AH617" s="391"/>
      <c r="AI617" s="391" t="s">
        <v>848</v>
      </c>
      <c r="AJ617" s="391" t="s">
        <v>848</v>
      </c>
      <c r="AK617" s="391" t="s">
        <v>848</v>
      </c>
      <c r="AL617" s="391" t="s">
        <v>848</v>
      </c>
      <c r="AM617" s="391" t="s">
        <v>848</v>
      </c>
      <c r="AN617" s="391" t="s">
        <v>848</v>
      </c>
      <c r="AO617" s="391"/>
      <c r="AP617" s="319"/>
      <c r="AQ617" s="319"/>
      <c r="AR617" s="319"/>
    </row>
    <row r="618" spans="1:44" ht="15.75" customHeight="1">
      <c r="A618" s="319" t="s">
        <v>848</v>
      </c>
      <c r="B618" s="319" t="s">
        <v>848</v>
      </c>
      <c r="C618" s="319" t="s">
        <v>848</v>
      </c>
      <c r="D618" s="38" t="s">
        <v>848</v>
      </c>
      <c r="E618" s="391" t="s">
        <v>848</v>
      </c>
      <c r="F618" s="391" t="s">
        <v>848</v>
      </c>
      <c r="G618" s="391" t="s">
        <v>848</v>
      </c>
      <c r="H618" s="391" t="s">
        <v>848</v>
      </c>
      <c r="I618" s="391" t="s">
        <v>848</v>
      </c>
      <c r="J618" s="391" t="s">
        <v>848</v>
      </c>
      <c r="K618" s="38" t="s">
        <v>848</v>
      </c>
      <c r="L618" s="391" t="s">
        <v>848</v>
      </c>
      <c r="M618" s="391" t="s">
        <v>848</v>
      </c>
      <c r="N618" s="391" t="s">
        <v>848</v>
      </c>
      <c r="O618" s="391" t="s">
        <v>848</v>
      </c>
      <c r="P618" s="391" t="s">
        <v>848</v>
      </c>
      <c r="Q618" s="391" t="s">
        <v>848</v>
      </c>
      <c r="R618" s="38" t="s">
        <v>848</v>
      </c>
      <c r="S618" s="391" t="s">
        <v>848</v>
      </c>
      <c r="T618" s="391" t="s">
        <v>848</v>
      </c>
      <c r="U618" s="391" t="s">
        <v>848</v>
      </c>
      <c r="V618" s="391" t="s">
        <v>848</v>
      </c>
      <c r="W618" s="391" t="s">
        <v>848</v>
      </c>
      <c r="X618" s="391" t="s">
        <v>848</v>
      </c>
      <c r="Y618" s="392" t="s">
        <v>848</v>
      </c>
      <c r="Z618" s="391" t="s">
        <v>848</v>
      </c>
      <c r="AA618" s="391" t="s">
        <v>848</v>
      </c>
      <c r="AB618" s="391" t="s">
        <v>848</v>
      </c>
      <c r="AC618" s="391" t="s">
        <v>848</v>
      </c>
      <c r="AD618" s="391" t="s">
        <v>848</v>
      </c>
      <c r="AE618" s="391" t="s">
        <v>848</v>
      </c>
      <c r="AF618" s="38" t="s">
        <v>848</v>
      </c>
      <c r="AG618" s="391" t="s">
        <v>848</v>
      </c>
      <c r="AH618" s="391"/>
      <c r="AI618" s="391" t="s">
        <v>848</v>
      </c>
      <c r="AJ618" s="391" t="s">
        <v>848</v>
      </c>
      <c r="AK618" s="391" t="s">
        <v>848</v>
      </c>
      <c r="AL618" s="391" t="s">
        <v>848</v>
      </c>
      <c r="AM618" s="391" t="s">
        <v>848</v>
      </c>
      <c r="AN618" s="391" t="s">
        <v>848</v>
      </c>
      <c r="AO618" s="391"/>
      <c r="AP618" s="319"/>
      <c r="AQ618" s="319"/>
      <c r="AR618" s="319"/>
    </row>
    <row r="619" spans="1:44" ht="15.75" customHeight="1">
      <c r="A619" s="319" t="s">
        <v>848</v>
      </c>
      <c r="B619" s="319" t="s">
        <v>848</v>
      </c>
      <c r="C619" s="319" t="s">
        <v>848</v>
      </c>
      <c r="D619" s="38" t="s">
        <v>848</v>
      </c>
      <c r="E619" s="391" t="s">
        <v>848</v>
      </c>
      <c r="F619" s="391" t="s">
        <v>848</v>
      </c>
      <c r="G619" s="391" t="s">
        <v>848</v>
      </c>
      <c r="H619" s="391" t="s">
        <v>848</v>
      </c>
      <c r="I619" s="391" t="s">
        <v>848</v>
      </c>
      <c r="J619" s="391" t="s">
        <v>848</v>
      </c>
      <c r="K619" s="38" t="s">
        <v>848</v>
      </c>
      <c r="L619" s="391" t="s">
        <v>848</v>
      </c>
      <c r="M619" s="391" t="s">
        <v>848</v>
      </c>
      <c r="N619" s="391" t="s">
        <v>848</v>
      </c>
      <c r="O619" s="391" t="s">
        <v>848</v>
      </c>
      <c r="P619" s="391" t="s">
        <v>848</v>
      </c>
      <c r="Q619" s="391" t="s">
        <v>848</v>
      </c>
      <c r="R619" s="38" t="s">
        <v>848</v>
      </c>
      <c r="S619" s="391" t="s">
        <v>848</v>
      </c>
      <c r="T619" s="391" t="s">
        <v>848</v>
      </c>
      <c r="U619" s="391" t="s">
        <v>848</v>
      </c>
      <c r="V619" s="391" t="s">
        <v>848</v>
      </c>
      <c r="W619" s="391" t="s">
        <v>848</v>
      </c>
      <c r="X619" s="391" t="s">
        <v>848</v>
      </c>
      <c r="Y619" s="392" t="s">
        <v>848</v>
      </c>
      <c r="Z619" s="391" t="s">
        <v>848</v>
      </c>
      <c r="AA619" s="391" t="s">
        <v>848</v>
      </c>
      <c r="AB619" s="391" t="s">
        <v>848</v>
      </c>
      <c r="AC619" s="391" t="s">
        <v>848</v>
      </c>
      <c r="AD619" s="391" t="s">
        <v>848</v>
      </c>
      <c r="AE619" s="391" t="s">
        <v>848</v>
      </c>
      <c r="AF619" s="38" t="s">
        <v>848</v>
      </c>
      <c r="AG619" s="391" t="s">
        <v>848</v>
      </c>
      <c r="AH619" s="391"/>
      <c r="AI619" s="391" t="s">
        <v>848</v>
      </c>
      <c r="AJ619" s="391" t="s">
        <v>848</v>
      </c>
      <c r="AK619" s="391" t="s">
        <v>848</v>
      </c>
      <c r="AL619" s="391" t="s">
        <v>848</v>
      </c>
      <c r="AM619" s="391" t="s">
        <v>848</v>
      </c>
      <c r="AN619" s="391" t="s">
        <v>848</v>
      </c>
      <c r="AO619" s="391"/>
      <c r="AP619" s="319"/>
      <c r="AQ619" s="319"/>
      <c r="AR619" s="319"/>
    </row>
    <row r="620" spans="1:44" ht="15.75" customHeight="1">
      <c r="A620" s="319" t="s">
        <v>848</v>
      </c>
      <c r="B620" s="319" t="s">
        <v>848</v>
      </c>
      <c r="C620" s="319" t="s">
        <v>848</v>
      </c>
      <c r="D620" s="38" t="s">
        <v>848</v>
      </c>
      <c r="E620" s="391" t="s">
        <v>848</v>
      </c>
      <c r="F620" s="391" t="s">
        <v>848</v>
      </c>
      <c r="G620" s="391" t="s">
        <v>848</v>
      </c>
      <c r="H620" s="391" t="s">
        <v>848</v>
      </c>
      <c r="I620" s="391" t="s">
        <v>848</v>
      </c>
      <c r="J620" s="391" t="s">
        <v>848</v>
      </c>
      <c r="K620" s="38" t="s">
        <v>848</v>
      </c>
      <c r="L620" s="391" t="s">
        <v>848</v>
      </c>
      <c r="M620" s="391" t="s">
        <v>848</v>
      </c>
      <c r="N620" s="391" t="s">
        <v>848</v>
      </c>
      <c r="O620" s="391" t="s">
        <v>848</v>
      </c>
      <c r="P620" s="391" t="s">
        <v>848</v>
      </c>
      <c r="Q620" s="391" t="s">
        <v>848</v>
      </c>
      <c r="R620" s="38" t="s">
        <v>848</v>
      </c>
      <c r="S620" s="391" t="s">
        <v>848</v>
      </c>
      <c r="T620" s="391" t="s">
        <v>848</v>
      </c>
      <c r="U620" s="391" t="s">
        <v>848</v>
      </c>
      <c r="V620" s="391" t="s">
        <v>848</v>
      </c>
      <c r="W620" s="391" t="s">
        <v>848</v>
      </c>
      <c r="X620" s="391" t="s">
        <v>848</v>
      </c>
      <c r="Y620" s="392" t="s">
        <v>848</v>
      </c>
      <c r="Z620" s="391" t="s">
        <v>848</v>
      </c>
      <c r="AA620" s="391" t="s">
        <v>848</v>
      </c>
      <c r="AB620" s="391" t="s">
        <v>848</v>
      </c>
      <c r="AC620" s="391" t="s">
        <v>848</v>
      </c>
      <c r="AD620" s="391" t="s">
        <v>848</v>
      </c>
      <c r="AE620" s="391" t="s">
        <v>848</v>
      </c>
      <c r="AF620" s="38" t="s">
        <v>848</v>
      </c>
      <c r="AG620" s="391" t="s">
        <v>848</v>
      </c>
      <c r="AH620" s="391"/>
      <c r="AI620" s="391" t="s">
        <v>848</v>
      </c>
      <c r="AJ620" s="391" t="s">
        <v>848</v>
      </c>
      <c r="AK620" s="391" t="s">
        <v>848</v>
      </c>
      <c r="AL620" s="391" t="s">
        <v>848</v>
      </c>
      <c r="AM620" s="391" t="s">
        <v>848</v>
      </c>
      <c r="AN620" s="391" t="s">
        <v>848</v>
      </c>
      <c r="AO620" s="391"/>
      <c r="AP620" s="319"/>
      <c r="AQ620" s="319"/>
      <c r="AR620" s="319"/>
    </row>
    <row r="621" spans="1:44" ht="15.75" customHeight="1">
      <c r="A621" s="319" t="s">
        <v>848</v>
      </c>
      <c r="B621" s="319" t="s">
        <v>848</v>
      </c>
      <c r="C621" s="319" t="s">
        <v>848</v>
      </c>
      <c r="D621" s="38" t="s">
        <v>848</v>
      </c>
      <c r="E621" s="391" t="s">
        <v>848</v>
      </c>
      <c r="F621" s="391" t="s">
        <v>848</v>
      </c>
      <c r="G621" s="391" t="s">
        <v>848</v>
      </c>
      <c r="H621" s="391" t="s">
        <v>848</v>
      </c>
      <c r="I621" s="391" t="s">
        <v>848</v>
      </c>
      <c r="J621" s="391" t="s">
        <v>848</v>
      </c>
      <c r="K621" s="38" t="s">
        <v>848</v>
      </c>
      <c r="L621" s="391" t="s">
        <v>848</v>
      </c>
      <c r="M621" s="391" t="s">
        <v>848</v>
      </c>
      <c r="N621" s="391" t="s">
        <v>848</v>
      </c>
      <c r="O621" s="391" t="s">
        <v>848</v>
      </c>
      <c r="P621" s="391" t="s">
        <v>848</v>
      </c>
      <c r="Q621" s="391" t="s">
        <v>848</v>
      </c>
      <c r="R621" s="38" t="s">
        <v>848</v>
      </c>
      <c r="S621" s="391" t="s">
        <v>848</v>
      </c>
      <c r="T621" s="391" t="s">
        <v>848</v>
      </c>
      <c r="U621" s="391" t="s">
        <v>848</v>
      </c>
      <c r="V621" s="391" t="s">
        <v>848</v>
      </c>
      <c r="W621" s="391" t="s">
        <v>848</v>
      </c>
      <c r="X621" s="391" t="s">
        <v>848</v>
      </c>
      <c r="Y621" s="392" t="s">
        <v>848</v>
      </c>
      <c r="Z621" s="391" t="s">
        <v>848</v>
      </c>
      <c r="AA621" s="391" t="s">
        <v>848</v>
      </c>
      <c r="AB621" s="391" t="s">
        <v>848</v>
      </c>
      <c r="AC621" s="391" t="s">
        <v>848</v>
      </c>
      <c r="AD621" s="391" t="s">
        <v>848</v>
      </c>
      <c r="AE621" s="391" t="s">
        <v>848</v>
      </c>
      <c r="AF621" s="38" t="s">
        <v>848</v>
      </c>
      <c r="AG621" s="391" t="s">
        <v>848</v>
      </c>
      <c r="AH621" s="391"/>
      <c r="AI621" s="391" t="s">
        <v>848</v>
      </c>
      <c r="AJ621" s="391" t="s">
        <v>848</v>
      </c>
      <c r="AK621" s="391" t="s">
        <v>848</v>
      </c>
      <c r="AL621" s="391" t="s">
        <v>848</v>
      </c>
      <c r="AM621" s="391" t="s">
        <v>848</v>
      </c>
      <c r="AN621" s="391" t="s">
        <v>848</v>
      </c>
      <c r="AO621" s="391"/>
      <c r="AP621" s="319"/>
      <c r="AQ621" s="319"/>
      <c r="AR621" s="319"/>
    </row>
    <row r="622" spans="1:44" ht="15.75" customHeight="1">
      <c r="A622" s="319" t="s">
        <v>848</v>
      </c>
      <c r="B622" s="319" t="s">
        <v>848</v>
      </c>
      <c r="C622" s="319" t="s">
        <v>848</v>
      </c>
      <c r="D622" s="38" t="s">
        <v>848</v>
      </c>
      <c r="E622" s="391" t="s">
        <v>848</v>
      </c>
      <c r="F622" s="391" t="s">
        <v>848</v>
      </c>
      <c r="G622" s="391" t="s">
        <v>848</v>
      </c>
      <c r="H622" s="391" t="s">
        <v>848</v>
      </c>
      <c r="I622" s="391" t="s">
        <v>848</v>
      </c>
      <c r="J622" s="391" t="s">
        <v>848</v>
      </c>
      <c r="K622" s="38" t="s">
        <v>848</v>
      </c>
      <c r="L622" s="391" t="s">
        <v>848</v>
      </c>
      <c r="M622" s="391" t="s">
        <v>848</v>
      </c>
      <c r="N622" s="391" t="s">
        <v>848</v>
      </c>
      <c r="O622" s="391" t="s">
        <v>848</v>
      </c>
      <c r="P622" s="391" t="s">
        <v>848</v>
      </c>
      <c r="Q622" s="391" t="s">
        <v>848</v>
      </c>
      <c r="R622" s="38" t="s">
        <v>848</v>
      </c>
      <c r="S622" s="391" t="s">
        <v>848</v>
      </c>
      <c r="T622" s="391" t="s">
        <v>848</v>
      </c>
      <c r="U622" s="391" t="s">
        <v>848</v>
      </c>
      <c r="V622" s="391" t="s">
        <v>848</v>
      </c>
      <c r="W622" s="391" t="s">
        <v>848</v>
      </c>
      <c r="X622" s="391" t="s">
        <v>848</v>
      </c>
      <c r="Y622" s="392" t="s">
        <v>848</v>
      </c>
      <c r="Z622" s="391" t="s">
        <v>848</v>
      </c>
      <c r="AA622" s="391" t="s">
        <v>848</v>
      </c>
      <c r="AB622" s="391" t="s">
        <v>848</v>
      </c>
      <c r="AC622" s="391" t="s">
        <v>848</v>
      </c>
      <c r="AD622" s="391" t="s">
        <v>848</v>
      </c>
      <c r="AE622" s="391" t="s">
        <v>848</v>
      </c>
      <c r="AF622" s="38" t="s">
        <v>848</v>
      </c>
      <c r="AG622" s="391" t="s">
        <v>848</v>
      </c>
      <c r="AH622" s="391"/>
      <c r="AI622" s="391" t="s">
        <v>848</v>
      </c>
      <c r="AJ622" s="391" t="s">
        <v>848</v>
      </c>
      <c r="AK622" s="391" t="s">
        <v>848</v>
      </c>
      <c r="AL622" s="391" t="s">
        <v>848</v>
      </c>
      <c r="AM622" s="391" t="s">
        <v>848</v>
      </c>
      <c r="AN622" s="391" t="s">
        <v>848</v>
      </c>
      <c r="AO622" s="391"/>
      <c r="AP622" s="319"/>
      <c r="AQ622" s="319"/>
      <c r="AR622" s="319"/>
    </row>
    <row r="623" spans="1:44" ht="15.75" customHeight="1">
      <c r="A623" s="319" t="s">
        <v>848</v>
      </c>
      <c r="B623" s="319" t="s">
        <v>848</v>
      </c>
      <c r="C623" s="319" t="s">
        <v>848</v>
      </c>
      <c r="D623" s="38" t="s">
        <v>848</v>
      </c>
      <c r="E623" s="391" t="s">
        <v>848</v>
      </c>
      <c r="F623" s="391" t="s">
        <v>848</v>
      </c>
      <c r="G623" s="391" t="s">
        <v>848</v>
      </c>
      <c r="H623" s="391" t="s">
        <v>848</v>
      </c>
      <c r="I623" s="391" t="s">
        <v>848</v>
      </c>
      <c r="J623" s="391" t="s">
        <v>848</v>
      </c>
      <c r="K623" s="38" t="s">
        <v>848</v>
      </c>
      <c r="L623" s="391" t="s">
        <v>848</v>
      </c>
      <c r="M623" s="391" t="s">
        <v>848</v>
      </c>
      <c r="N623" s="391" t="s">
        <v>848</v>
      </c>
      <c r="O623" s="391" t="s">
        <v>848</v>
      </c>
      <c r="P623" s="391" t="s">
        <v>848</v>
      </c>
      <c r="Q623" s="391" t="s">
        <v>848</v>
      </c>
      <c r="R623" s="38" t="s">
        <v>848</v>
      </c>
      <c r="S623" s="391" t="s">
        <v>848</v>
      </c>
      <c r="T623" s="391" t="s">
        <v>848</v>
      </c>
      <c r="U623" s="391" t="s">
        <v>848</v>
      </c>
      <c r="V623" s="391" t="s">
        <v>848</v>
      </c>
      <c r="W623" s="391" t="s">
        <v>848</v>
      </c>
      <c r="X623" s="391" t="s">
        <v>848</v>
      </c>
      <c r="Y623" s="392" t="s">
        <v>848</v>
      </c>
      <c r="Z623" s="391" t="s">
        <v>848</v>
      </c>
      <c r="AA623" s="391" t="s">
        <v>848</v>
      </c>
      <c r="AB623" s="391" t="s">
        <v>848</v>
      </c>
      <c r="AC623" s="391" t="s">
        <v>848</v>
      </c>
      <c r="AD623" s="391" t="s">
        <v>848</v>
      </c>
      <c r="AE623" s="391" t="s">
        <v>848</v>
      </c>
      <c r="AF623" s="38" t="s">
        <v>848</v>
      </c>
      <c r="AG623" s="391" t="s">
        <v>848</v>
      </c>
      <c r="AH623" s="391"/>
      <c r="AI623" s="391" t="s">
        <v>848</v>
      </c>
      <c r="AJ623" s="391" t="s">
        <v>848</v>
      </c>
      <c r="AK623" s="391" t="s">
        <v>848</v>
      </c>
      <c r="AL623" s="391" t="s">
        <v>848</v>
      </c>
      <c r="AM623" s="391" t="s">
        <v>848</v>
      </c>
      <c r="AN623" s="391" t="s">
        <v>848</v>
      </c>
      <c r="AO623" s="391"/>
      <c r="AP623" s="319"/>
      <c r="AQ623" s="319"/>
      <c r="AR623" s="319"/>
    </row>
    <row r="624" spans="1:44" ht="15.75" customHeight="1">
      <c r="A624" s="319" t="s">
        <v>848</v>
      </c>
      <c r="B624" s="319" t="s">
        <v>848</v>
      </c>
      <c r="C624" s="319" t="s">
        <v>848</v>
      </c>
      <c r="D624" s="38" t="s">
        <v>848</v>
      </c>
      <c r="E624" s="391" t="s">
        <v>848</v>
      </c>
      <c r="F624" s="391" t="s">
        <v>848</v>
      </c>
      <c r="G624" s="391" t="s">
        <v>848</v>
      </c>
      <c r="H624" s="391" t="s">
        <v>848</v>
      </c>
      <c r="I624" s="391" t="s">
        <v>848</v>
      </c>
      <c r="J624" s="391" t="s">
        <v>848</v>
      </c>
      <c r="K624" s="38" t="s">
        <v>848</v>
      </c>
      <c r="L624" s="391" t="s">
        <v>848</v>
      </c>
      <c r="M624" s="391" t="s">
        <v>848</v>
      </c>
      <c r="N624" s="391" t="s">
        <v>848</v>
      </c>
      <c r="O624" s="391" t="s">
        <v>848</v>
      </c>
      <c r="P624" s="391" t="s">
        <v>848</v>
      </c>
      <c r="Q624" s="391" t="s">
        <v>848</v>
      </c>
      <c r="R624" s="38" t="s">
        <v>848</v>
      </c>
      <c r="S624" s="391" t="s">
        <v>848</v>
      </c>
      <c r="T624" s="391" t="s">
        <v>848</v>
      </c>
      <c r="U624" s="391" t="s">
        <v>848</v>
      </c>
      <c r="V624" s="391" t="s">
        <v>848</v>
      </c>
      <c r="W624" s="391" t="s">
        <v>848</v>
      </c>
      <c r="X624" s="391" t="s">
        <v>848</v>
      </c>
      <c r="Y624" s="392" t="s">
        <v>848</v>
      </c>
      <c r="Z624" s="391" t="s">
        <v>848</v>
      </c>
      <c r="AA624" s="391" t="s">
        <v>848</v>
      </c>
      <c r="AB624" s="391" t="s">
        <v>848</v>
      </c>
      <c r="AC624" s="391" t="s">
        <v>848</v>
      </c>
      <c r="AD624" s="391" t="s">
        <v>848</v>
      </c>
      <c r="AE624" s="391" t="s">
        <v>848</v>
      </c>
      <c r="AF624" s="38" t="s">
        <v>848</v>
      </c>
      <c r="AG624" s="391" t="s">
        <v>848</v>
      </c>
      <c r="AH624" s="391"/>
      <c r="AI624" s="391" t="s">
        <v>848</v>
      </c>
      <c r="AJ624" s="391" t="s">
        <v>848</v>
      </c>
      <c r="AK624" s="391" t="s">
        <v>848</v>
      </c>
      <c r="AL624" s="391" t="s">
        <v>848</v>
      </c>
      <c r="AM624" s="391" t="s">
        <v>848</v>
      </c>
      <c r="AN624" s="391" t="s">
        <v>848</v>
      </c>
      <c r="AO624" s="391"/>
      <c r="AP624" s="319"/>
      <c r="AQ624" s="319"/>
      <c r="AR624" s="319"/>
    </row>
    <row r="625" spans="1:44" ht="15.75" customHeight="1">
      <c r="A625" s="319" t="s">
        <v>848</v>
      </c>
      <c r="B625" s="319" t="s">
        <v>848</v>
      </c>
      <c r="C625" s="319" t="s">
        <v>848</v>
      </c>
      <c r="D625" s="38" t="s">
        <v>848</v>
      </c>
      <c r="E625" s="391" t="s">
        <v>848</v>
      </c>
      <c r="F625" s="391" t="s">
        <v>848</v>
      </c>
      <c r="G625" s="391" t="s">
        <v>848</v>
      </c>
      <c r="H625" s="391" t="s">
        <v>848</v>
      </c>
      <c r="I625" s="391" t="s">
        <v>848</v>
      </c>
      <c r="J625" s="391" t="s">
        <v>848</v>
      </c>
      <c r="K625" s="38" t="s">
        <v>848</v>
      </c>
      <c r="L625" s="391" t="s">
        <v>848</v>
      </c>
      <c r="M625" s="391" t="s">
        <v>848</v>
      </c>
      <c r="N625" s="391" t="s">
        <v>848</v>
      </c>
      <c r="O625" s="391" t="s">
        <v>848</v>
      </c>
      <c r="P625" s="391" t="s">
        <v>848</v>
      </c>
      <c r="Q625" s="391" t="s">
        <v>848</v>
      </c>
      <c r="R625" s="38" t="s">
        <v>848</v>
      </c>
      <c r="S625" s="391" t="s">
        <v>848</v>
      </c>
      <c r="T625" s="391" t="s">
        <v>848</v>
      </c>
      <c r="U625" s="391" t="s">
        <v>848</v>
      </c>
      <c r="V625" s="391" t="s">
        <v>848</v>
      </c>
      <c r="W625" s="391" t="s">
        <v>848</v>
      </c>
      <c r="X625" s="391" t="s">
        <v>848</v>
      </c>
      <c r="Y625" s="392" t="s">
        <v>848</v>
      </c>
      <c r="Z625" s="391" t="s">
        <v>848</v>
      </c>
      <c r="AA625" s="391" t="s">
        <v>848</v>
      </c>
      <c r="AB625" s="391" t="s">
        <v>848</v>
      </c>
      <c r="AC625" s="391" t="s">
        <v>848</v>
      </c>
      <c r="AD625" s="391" t="s">
        <v>848</v>
      </c>
      <c r="AE625" s="391" t="s">
        <v>848</v>
      </c>
      <c r="AF625" s="38" t="s">
        <v>848</v>
      </c>
      <c r="AG625" s="391" t="s">
        <v>848</v>
      </c>
      <c r="AH625" s="391"/>
      <c r="AI625" s="391" t="s">
        <v>848</v>
      </c>
      <c r="AJ625" s="391" t="s">
        <v>848</v>
      </c>
      <c r="AK625" s="391" t="s">
        <v>848</v>
      </c>
      <c r="AL625" s="391" t="s">
        <v>848</v>
      </c>
      <c r="AM625" s="391" t="s">
        <v>848</v>
      </c>
      <c r="AN625" s="391" t="s">
        <v>848</v>
      </c>
      <c r="AO625" s="391"/>
      <c r="AP625" s="319"/>
      <c r="AQ625" s="319"/>
      <c r="AR625" s="319"/>
    </row>
    <row r="626" spans="1:44" ht="15.75" customHeight="1">
      <c r="A626" s="319" t="s">
        <v>848</v>
      </c>
      <c r="B626" s="319" t="s">
        <v>848</v>
      </c>
      <c r="C626" s="319" t="s">
        <v>848</v>
      </c>
      <c r="D626" s="38" t="s">
        <v>848</v>
      </c>
      <c r="E626" s="391" t="s">
        <v>848</v>
      </c>
      <c r="F626" s="391" t="s">
        <v>848</v>
      </c>
      <c r="G626" s="391" t="s">
        <v>848</v>
      </c>
      <c r="H626" s="391" t="s">
        <v>848</v>
      </c>
      <c r="I626" s="391" t="s">
        <v>848</v>
      </c>
      <c r="J626" s="391" t="s">
        <v>848</v>
      </c>
      <c r="K626" s="38" t="s">
        <v>848</v>
      </c>
      <c r="L626" s="391" t="s">
        <v>848</v>
      </c>
      <c r="M626" s="391" t="s">
        <v>848</v>
      </c>
      <c r="N626" s="391" t="s">
        <v>848</v>
      </c>
      <c r="O626" s="391" t="s">
        <v>848</v>
      </c>
      <c r="P626" s="391" t="s">
        <v>848</v>
      </c>
      <c r="Q626" s="391" t="s">
        <v>848</v>
      </c>
      <c r="R626" s="38" t="s">
        <v>848</v>
      </c>
      <c r="S626" s="391" t="s">
        <v>848</v>
      </c>
      <c r="T626" s="391" t="s">
        <v>848</v>
      </c>
      <c r="U626" s="391" t="s">
        <v>848</v>
      </c>
      <c r="V626" s="391" t="s">
        <v>848</v>
      </c>
      <c r="W626" s="391" t="s">
        <v>848</v>
      </c>
      <c r="X626" s="391" t="s">
        <v>848</v>
      </c>
      <c r="Y626" s="392" t="s">
        <v>848</v>
      </c>
      <c r="Z626" s="391" t="s">
        <v>848</v>
      </c>
      <c r="AA626" s="391" t="s">
        <v>848</v>
      </c>
      <c r="AB626" s="391" t="s">
        <v>848</v>
      </c>
      <c r="AC626" s="391" t="s">
        <v>848</v>
      </c>
      <c r="AD626" s="391" t="s">
        <v>848</v>
      </c>
      <c r="AE626" s="391" t="s">
        <v>848</v>
      </c>
      <c r="AF626" s="38" t="s">
        <v>848</v>
      </c>
      <c r="AG626" s="391" t="s">
        <v>848</v>
      </c>
      <c r="AH626" s="391"/>
      <c r="AI626" s="391" t="s">
        <v>848</v>
      </c>
      <c r="AJ626" s="391" t="s">
        <v>848</v>
      </c>
      <c r="AK626" s="391" t="s">
        <v>848</v>
      </c>
      <c r="AL626" s="391" t="s">
        <v>848</v>
      </c>
      <c r="AM626" s="391" t="s">
        <v>848</v>
      </c>
      <c r="AN626" s="391" t="s">
        <v>848</v>
      </c>
      <c r="AO626" s="391"/>
      <c r="AP626" s="319"/>
      <c r="AQ626" s="319"/>
      <c r="AR626" s="319"/>
    </row>
    <row r="627" spans="1:44" ht="15.75" customHeight="1">
      <c r="A627" s="319" t="s">
        <v>848</v>
      </c>
      <c r="B627" s="319" t="s">
        <v>848</v>
      </c>
      <c r="C627" s="319" t="s">
        <v>848</v>
      </c>
      <c r="D627" s="38" t="s">
        <v>848</v>
      </c>
      <c r="E627" s="391" t="s">
        <v>848</v>
      </c>
      <c r="F627" s="391" t="s">
        <v>848</v>
      </c>
      <c r="G627" s="391" t="s">
        <v>848</v>
      </c>
      <c r="H627" s="391" t="s">
        <v>848</v>
      </c>
      <c r="I627" s="391" t="s">
        <v>848</v>
      </c>
      <c r="J627" s="391" t="s">
        <v>848</v>
      </c>
      <c r="K627" s="38" t="s">
        <v>848</v>
      </c>
      <c r="L627" s="391" t="s">
        <v>848</v>
      </c>
      <c r="M627" s="391" t="s">
        <v>848</v>
      </c>
      <c r="N627" s="391" t="s">
        <v>848</v>
      </c>
      <c r="O627" s="391" t="s">
        <v>848</v>
      </c>
      <c r="P627" s="391" t="s">
        <v>848</v>
      </c>
      <c r="Q627" s="391" t="s">
        <v>848</v>
      </c>
      <c r="R627" s="38" t="s">
        <v>848</v>
      </c>
      <c r="S627" s="391" t="s">
        <v>848</v>
      </c>
      <c r="T627" s="391" t="s">
        <v>848</v>
      </c>
      <c r="U627" s="391" t="s">
        <v>848</v>
      </c>
      <c r="V627" s="391" t="s">
        <v>848</v>
      </c>
      <c r="W627" s="391" t="s">
        <v>848</v>
      </c>
      <c r="X627" s="391" t="s">
        <v>848</v>
      </c>
      <c r="Y627" s="392" t="s">
        <v>848</v>
      </c>
      <c r="Z627" s="391" t="s">
        <v>848</v>
      </c>
      <c r="AA627" s="391" t="s">
        <v>848</v>
      </c>
      <c r="AB627" s="391" t="s">
        <v>848</v>
      </c>
      <c r="AC627" s="391" t="s">
        <v>848</v>
      </c>
      <c r="AD627" s="391" t="s">
        <v>848</v>
      </c>
      <c r="AE627" s="391" t="s">
        <v>848</v>
      </c>
      <c r="AF627" s="38" t="s">
        <v>848</v>
      </c>
      <c r="AG627" s="391" t="s">
        <v>848</v>
      </c>
      <c r="AH627" s="391"/>
      <c r="AI627" s="391" t="s">
        <v>848</v>
      </c>
      <c r="AJ627" s="391" t="s">
        <v>848</v>
      </c>
      <c r="AK627" s="391" t="s">
        <v>848</v>
      </c>
      <c r="AL627" s="391" t="s">
        <v>848</v>
      </c>
      <c r="AM627" s="391" t="s">
        <v>848</v>
      </c>
      <c r="AN627" s="391" t="s">
        <v>848</v>
      </c>
      <c r="AO627" s="391"/>
      <c r="AP627" s="319"/>
      <c r="AQ627" s="319"/>
      <c r="AR627" s="319"/>
    </row>
    <row r="628" spans="1:44" ht="15.75" customHeight="1">
      <c r="A628" s="319" t="s">
        <v>848</v>
      </c>
      <c r="B628" s="319" t="s">
        <v>848</v>
      </c>
      <c r="C628" s="319" t="s">
        <v>848</v>
      </c>
      <c r="D628" s="38" t="s">
        <v>848</v>
      </c>
      <c r="E628" s="391" t="s">
        <v>848</v>
      </c>
      <c r="F628" s="391" t="s">
        <v>848</v>
      </c>
      <c r="G628" s="391" t="s">
        <v>848</v>
      </c>
      <c r="H628" s="391" t="s">
        <v>848</v>
      </c>
      <c r="I628" s="391" t="s">
        <v>848</v>
      </c>
      <c r="J628" s="391" t="s">
        <v>848</v>
      </c>
      <c r="K628" s="38" t="s">
        <v>848</v>
      </c>
      <c r="L628" s="391" t="s">
        <v>848</v>
      </c>
      <c r="M628" s="391" t="s">
        <v>848</v>
      </c>
      <c r="N628" s="391" t="s">
        <v>848</v>
      </c>
      <c r="O628" s="391" t="s">
        <v>848</v>
      </c>
      <c r="P628" s="391" t="s">
        <v>848</v>
      </c>
      <c r="Q628" s="391" t="s">
        <v>848</v>
      </c>
      <c r="R628" s="38" t="s">
        <v>848</v>
      </c>
      <c r="S628" s="391" t="s">
        <v>848</v>
      </c>
      <c r="T628" s="391" t="s">
        <v>848</v>
      </c>
      <c r="U628" s="391" t="s">
        <v>848</v>
      </c>
      <c r="V628" s="391" t="s">
        <v>848</v>
      </c>
      <c r="W628" s="391" t="s">
        <v>848</v>
      </c>
      <c r="X628" s="391" t="s">
        <v>848</v>
      </c>
      <c r="Y628" s="392" t="s">
        <v>848</v>
      </c>
      <c r="Z628" s="391" t="s">
        <v>848</v>
      </c>
      <c r="AA628" s="391" t="s">
        <v>848</v>
      </c>
      <c r="AB628" s="391" t="s">
        <v>848</v>
      </c>
      <c r="AC628" s="391" t="s">
        <v>848</v>
      </c>
      <c r="AD628" s="391" t="s">
        <v>848</v>
      </c>
      <c r="AE628" s="391" t="s">
        <v>848</v>
      </c>
      <c r="AF628" s="38" t="s">
        <v>848</v>
      </c>
      <c r="AG628" s="391" t="s">
        <v>848</v>
      </c>
      <c r="AH628" s="391"/>
      <c r="AI628" s="391" t="s">
        <v>848</v>
      </c>
      <c r="AJ628" s="391" t="s">
        <v>848</v>
      </c>
      <c r="AK628" s="391" t="s">
        <v>848</v>
      </c>
      <c r="AL628" s="391" t="s">
        <v>848</v>
      </c>
      <c r="AM628" s="391" t="s">
        <v>848</v>
      </c>
      <c r="AN628" s="391" t="s">
        <v>848</v>
      </c>
      <c r="AO628" s="391"/>
      <c r="AP628" s="319"/>
      <c r="AQ628" s="319"/>
      <c r="AR628" s="319"/>
    </row>
    <row r="629" spans="1:44" ht="15.75" customHeight="1">
      <c r="A629" s="319" t="s">
        <v>848</v>
      </c>
      <c r="B629" s="319" t="s">
        <v>848</v>
      </c>
      <c r="C629" s="319" t="s">
        <v>848</v>
      </c>
      <c r="D629" s="38" t="s">
        <v>848</v>
      </c>
      <c r="E629" s="391" t="s">
        <v>848</v>
      </c>
      <c r="F629" s="391" t="s">
        <v>848</v>
      </c>
      <c r="G629" s="391" t="s">
        <v>848</v>
      </c>
      <c r="H629" s="391" t="s">
        <v>848</v>
      </c>
      <c r="I629" s="391" t="s">
        <v>848</v>
      </c>
      <c r="J629" s="391" t="s">
        <v>848</v>
      </c>
      <c r="K629" s="38" t="s">
        <v>848</v>
      </c>
      <c r="L629" s="391" t="s">
        <v>848</v>
      </c>
      <c r="M629" s="391" t="s">
        <v>848</v>
      </c>
      <c r="N629" s="391" t="s">
        <v>848</v>
      </c>
      <c r="O629" s="391" t="s">
        <v>848</v>
      </c>
      <c r="P629" s="391" t="s">
        <v>848</v>
      </c>
      <c r="Q629" s="391" t="s">
        <v>848</v>
      </c>
      <c r="R629" s="38" t="s">
        <v>848</v>
      </c>
      <c r="S629" s="391" t="s">
        <v>848</v>
      </c>
      <c r="T629" s="391" t="s">
        <v>848</v>
      </c>
      <c r="U629" s="391" t="s">
        <v>848</v>
      </c>
      <c r="V629" s="391" t="s">
        <v>848</v>
      </c>
      <c r="W629" s="391" t="s">
        <v>848</v>
      </c>
      <c r="X629" s="391" t="s">
        <v>848</v>
      </c>
      <c r="Y629" s="392" t="s">
        <v>848</v>
      </c>
      <c r="Z629" s="391" t="s">
        <v>848</v>
      </c>
      <c r="AA629" s="391" t="s">
        <v>848</v>
      </c>
      <c r="AB629" s="391" t="s">
        <v>848</v>
      </c>
      <c r="AC629" s="391" t="s">
        <v>848</v>
      </c>
      <c r="AD629" s="391" t="s">
        <v>848</v>
      </c>
      <c r="AE629" s="391" t="s">
        <v>848</v>
      </c>
      <c r="AF629" s="38" t="s">
        <v>848</v>
      </c>
      <c r="AG629" s="391" t="s">
        <v>848</v>
      </c>
      <c r="AH629" s="391"/>
      <c r="AI629" s="391" t="s">
        <v>848</v>
      </c>
      <c r="AJ629" s="391" t="s">
        <v>848</v>
      </c>
      <c r="AK629" s="391" t="s">
        <v>848</v>
      </c>
      <c r="AL629" s="391" t="s">
        <v>848</v>
      </c>
      <c r="AM629" s="391" t="s">
        <v>848</v>
      </c>
      <c r="AN629" s="391" t="s">
        <v>848</v>
      </c>
      <c r="AO629" s="391"/>
      <c r="AP629" s="319"/>
      <c r="AQ629" s="319"/>
      <c r="AR629" s="319"/>
    </row>
    <row r="630" spans="1:44" ht="15.75" customHeight="1">
      <c r="A630" s="319" t="s">
        <v>848</v>
      </c>
      <c r="B630" s="319" t="s">
        <v>848</v>
      </c>
      <c r="C630" s="319" t="s">
        <v>848</v>
      </c>
      <c r="D630" s="38" t="s">
        <v>848</v>
      </c>
      <c r="E630" s="391" t="s">
        <v>848</v>
      </c>
      <c r="F630" s="391" t="s">
        <v>848</v>
      </c>
      <c r="G630" s="391" t="s">
        <v>848</v>
      </c>
      <c r="H630" s="391" t="s">
        <v>848</v>
      </c>
      <c r="I630" s="391" t="s">
        <v>848</v>
      </c>
      <c r="J630" s="391" t="s">
        <v>848</v>
      </c>
      <c r="K630" s="38" t="s">
        <v>848</v>
      </c>
      <c r="L630" s="391" t="s">
        <v>848</v>
      </c>
      <c r="M630" s="391" t="s">
        <v>848</v>
      </c>
      <c r="N630" s="391" t="s">
        <v>848</v>
      </c>
      <c r="O630" s="391" t="s">
        <v>848</v>
      </c>
      <c r="P630" s="391" t="s">
        <v>848</v>
      </c>
      <c r="Q630" s="391" t="s">
        <v>848</v>
      </c>
      <c r="R630" s="38" t="s">
        <v>848</v>
      </c>
      <c r="S630" s="391" t="s">
        <v>848</v>
      </c>
      <c r="T630" s="391" t="s">
        <v>848</v>
      </c>
      <c r="U630" s="391" t="s">
        <v>848</v>
      </c>
      <c r="V630" s="391" t="s">
        <v>848</v>
      </c>
      <c r="W630" s="391" t="s">
        <v>848</v>
      </c>
      <c r="X630" s="391" t="s">
        <v>848</v>
      </c>
      <c r="Y630" s="392" t="s">
        <v>848</v>
      </c>
      <c r="Z630" s="391" t="s">
        <v>848</v>
      </c>
      <c r="AA630" s="391" t="s">
        <v>848</v>
      </c>
      <c r="AB630" s="391" t="s">
        <v>848</v>
      </c>
      <c r="AC630" s="391" t="s">
        <v>848</v>
      </c>
      <c r="AD630" s="391" t="s">
        <v>848</v>
      </c>
      <c r="AE630" s="391" t="s">
        <v>848</v>
      </c>
      <c r="AF630" s="38" t="s">
        <v>848</v>
      </c>
      <c r="AG630" s="391" t="s">
        <v>848</v>
      </c>
      <c r="AH630" s="391"/>
      <c r="AI630" s="391" t="s">
        <v>848</v>
      </c>
      <c r="AJ630" s="391" t="s">
        <v>848</v>
      </c>
      <c r="AK630" s="391" t="s">
        <v>848</v>
      </c>
      <c r="AL630" s="391" t="s">
        <v>848</v>
      </c>
      <c r="AM630" s="391" t="s">
        <v>848</v>
      </c>
      <c r="AN630" s="391" t="s">
        <v>848</v>
      </c>
      <c r="AO630" s="391"/>
      <c r="AP630" s="319"/>
      <c r="AQ630" s="319"/>
      <c r="AR630" s="319"/>
    </row>
    <row r="631" spans="1:44" ht="15.75" customHeight="1">
      <c r="A631" s="319" t="s">
        <v>848</v>
      </c>
      <c r="B631" s="319" t="s">
        <v>848</v>
      </c>
      <c r="C631" s="319" t="s">
        <v>848</v>
      </c>
      <c r="D631" s="38" t="s">
        <v>848</v>
      </c>
      <c r="E631" s="391" t="s">
        <v>848</v>
      </c>
      <c r="F631" s="391" t="s">
        <v>848</v>
      </c>
      <c r="G631" s="391" t="s">
        <v>848</v>
      </c>
      <c r="H631" s="391" t="s">
        <v>848</v>
      </c>
      <c r="I631" s="391" t="s">
        <v>848</v>
      </c>
      <c r="J631" s="391" t="s">
        <v>848</v>
      </c>
      <c r="K631" s="38" t="s">
        <v>848</v>
      </c>
      <c r="L631" s="391" t="s">
        <v>848</v>
      </c>
      <c r="M631" s="391" t="s">
        <v>848</v>
      </c>
      <c r="N631" s="391" t="s">
        <v>848</v>
      </c>
      <c r="O631" s="391" t="s">
        <v>848</v>
      </c>
      <c r="P631" s="391" t="s">
        <v>848</v>
      </c>
      <c r="Q631" s="391" t="s">
        <v>848</v>
      </c>
      <c r="R631" s="38" t="s">
        <v>848</v>
      </c>
      <c r="S631" s="391" t="s">
        <v>848</v>
      </c>
      <c r="T631" s="391" t="s">
        <v>848</v>
      </c>
      <c r="U631" s="391" t="s">
        <v>848</v>
      </c>
      <c r="V631" s="391" t="s">
        <v>848</v>
      </c>
      <c r="W631" s="391" t="s">
        <v>848</v>
      </c>
      <c r="X631" s="391" t="s">
        <v>848</v>
      </c>
      <c r="Y631" s="392" t="s">
        <v>848</v>
      </c>
      <c r="Z631" s="391" t="s">
        <v>848</v>
      </c>
      <c r="AA631" s="391" t="s">
        <v>848</v>
      </c>
      <c r="AB631" s="391" t="s">
        <v>848</v>
      </c>
      <c r="AC631" s="391" t="s">
        <v>848</v>
      </c>
      <c r="AD631" s="391" t="s">
        <v>848</v>
      </c>
      <c r="AE631" s="391" t="s">
        <v>848</v>
      </c>
      <c r="AF631" s="38" t="s">
        <v>848</v>
      </c>
      <c r="AG631" s="391" t="s">
        <v>848</v>
      </c>
      <c r="AH631" s="391"/>
      <c r="AI631" s="391" t="s">
        <v>848</v>
      </c>
      <c r="AJ631" s="391" t="s">
        <v>848</v>
      </c>
      <c r="AK631" s="391" t="s">
        <v>848</v>
      </c>
      <c r="AL631" s="391" t="s">
        <v>848</v>
      </c>
      <c r="AM631" s="391" t="s">
        <v>848</v>
      </c>
      <c r="AN631" s="391" t="s">
        <v>848</v>
      </c>
      <c r="AO631" s="391"/>
      <c r="AP631" s="319"/>
      <c r="AQ631" s="319"/>
      <c r="AR631" s="319"/>
    </row>
    <row r="632" spans="1:44" ht="15.75" customHeight="1">
      <c r="A632" s="319" t="s">
        <v>848</v>
      </c>
      <c r="B632" s="319" t="s">
        <v>848</v>
      </c>
      <c r="C632" s="319" t="s">
        <v>848</v>
      </c>
      <c r="D632" s="38" t="s">
        <v>848</v>
      </c>
      <c r="E632" s="391" t="s">
        <v>848</v>
      </c>
      <c r="F632" s="391" t="s">
        <v>848</v>
      </c>
      <c r="G632" s="391" t="s">
        <v>848</v>
      </c>
      <c r="H632" s="391" t="s">
        <v>848</v>
      </c>
      <c r="I632" s="391" t="s">
        <v>848</v>
      </c>
      <c r="J632" s="391" t="s">
        <v>848</v>
      </c>
      <c r="K632" s="38" t="s">
        <v>848</v>
      </c>
      <c r="L632" s="391" t="s">
        <v>848</v>
      </c>
      <c r="M632" s="391" t="s">
        <v>848</v>
      </c>
      <c r="N632" s="391" t="s">
        <v>848</v>
      </c>
      <c r="O632" s="391" t="s">
        <v>848</v>
      </c>
      <c r="P632" s="391" t="s">
        <v>848</v>
      </c>
      <c r="Q632" s="391" t="s">
        <v>848</v>
      </c>
      <c r="R632" s="38" t="s">
        <v>848</v>
      </c>
      <c r="S632" s="391" t="s">
        <v>848</v>
      </c>
      <c r="T632" s="391" t="s">
        <v>848</v>
      </c>
      <c r="U632" s="391" t="s">
        <v>848</v>
      </c>
      <c r="V632" s="391" t="s">
        <v>848</v>
      </c>
      <c r="W632" s="391" t="s">
        <v>848</v>
      </c>
      <c r="X632" s="391" t="s">
        <v>848</v>
      </c>
      <c r="Y632" s="392" t="s">
        <v>848</v>
      </c>
      <c r="Z632" s="391" t="s">
        <v>848</v>
      </c>
      <c r="AA632" s="391" t="s">
        <v>848</v>
      </c>
      <c r="AB632" s="391" t="s">
        <v>848</v>
      </c>
      <c r="AC632" s="391" t="s">
        <v>848</v>
      </c>
      <c r="AD632" s="391" t="s">
        <v>848</v>
      </c>
      <c r="AE632" s="391" t="s">
        <v>848</v>
      </c>
      <c r="AF632" s="38" t="s">
        <v>848</v>
      </c>
      <c r="AG632" s="391" t="s">
        <v>848</v>
      </c>
      <c r="AH632" s="391"/>
      <c r="AI632" s="391" t="s">
        <v>848</v>
      </c>
      <c r="AJ632" s="391" t="s">
        <v>848</v>
      </c>
      <c r="AK632" s="391" t="s">
        <v>848</v>
      </c>
      <c r="AL632" s="391" t="s">
        <v>848</v>
      </c>
      <c r="AM632" s="391" t="s">
        <v>848</v>
      </c>
      <c r="AN632" s="391" t="s">
        <v>848</v>
      </c>
      <c r="AO632" s="391"/>
      <c r="AP632" s="319"/>
      <c r="AQ632" s="319"/>
      <c r="AR632" s="319"/>
    </row>
    <row r="633" spans="1:44" ht="15.75" customHeight="1">
      <c r="A633" s="319" t="s">
        <v>848</v>
      </c>
      <c r="B633" s="319" t="s">
        <v>848</v>
      </c>
      <c r="C633" s="319" t="s">
        <v>848</v>
      </c>
      <c r="D633" s="38" t="s">
        <v>848</v>
      </c>
      <c r="E633" s="391" t="s">
        <v>848</v>
      </c>
      <c r="F633" s="391" t="s">
        <v>848</v>
      </c>
      <c r="G633" s="391" t="s">
        <v>848</v>
      </c>
      <c r="H633" s="391" t="s">
        <v>848</v>
      </c>
      <c r="I633" s="391" t="s">
        <v>848</v>
      </c>
      <c r="J633" s="391" t="s">
        <v>848</v>
      </c>
      <c r="K633" s="38" t="s">
        <v>848</v>
      </c>
      <c r="L633" s="391" t="s">
        <v>848</v>
      </c>
      <c r="M633" s="391" t="s">
        <v>848</v>
      </c>
      <c r="N633" s="391" t="s">
        <v>848</v>
      </c>
      <c r="O633" s="391" t="s">
        <v>848</v>
      </c>
      <c r="P633" s="391" t="s">
        <v>848</v>
      </c>
      <c r="Q633" s="391" t="s">
        <v>848</v>
      </c>
      <c r="R633" s="38" t="s">
        <v>848</v>
      </c>
      <c r="S633" s="391" t="s">
        <v>848</v>
      </c>
      <c r="T633" s="391" t="s">
        <v>848</v>
      </c>
      <c r="U633" s="391" t="s">
        <v>848</v>
      </c>
      <c r="V633" s="391" t="s">
        <v>848</v>
      </c>
      <c r="W633" s="391" t="s">
        <v>848</v>
      </c>
      <c r="X633" s="391" t="s">
        <v>848</v>
      </c>
      <c r="Y633" s="392" t="s">
        <v>848</v>
      </c>
      <c r="Z633" s="391" t="s">
        <v>848</v>
      </c>
      <c r="AA633" s="391" t="s">
        <v>848</v>
      </c>
      <c r="AB633" s="391" t="s">
        <v>848</v>
      </c>
      <c r="AC633" s="391" t="s">
        <v>848</v>
      </c>
      <c r="AD633" s="391" t="s">
        <v>848</v>
      </c>
      <c r="AE633" s="391" t="s">
        <v>848</v>
      </c>
      <c r="AF633" s="38" t="s">
        <v>848</v>
      </c>
      <c r="AG633" s="391" t="s">
        <v>848</v>
      </c>
      <c r="AH633" s="391"/>
      <c r="AI633" s="391" t="s">
        <v>848</v>
      </c>
      <c r="AJ633" s="391" t="s">
        <v>848</v>
      </c>
      <c r="AK633" s="391" t="s">
        <v>848</v>
      </c>
      <c r="AL633" s="391" t="s">
        <v>848</v>
      </c>
      <c r="AM633" s="391" t="s">
        <v>848</v>
      </c>
      <c r="AN633" s="391" t="s">
        <v>848</v>
      </c>
      <c r="AO633" s="391"/>
      <c r="AP633" s="319"/>
      <c r="AQ633" s="319"/>
      <c r="AR633" s="319"/>
    </row>
    <row r="634" spans="1:44" ht="15.75" customHeight="1">
      <c r="A634" s="319" t="s">
        <v>848</v>
      </c>
      <c r="B634" s="319" t="s">
        <v>848</v>
      </c>
      <c r="C634" s="319" t="s">
        <v>848</v>
      </c>
      <c r="D634" s="38" t="s">
        <v>848</v>
      </c>
      <c r="E634" s="391" t="s">
        <v>848</v>
      </c>
      <c r="F634" s="391" t="s">
        <v>848</v>
      </c>
      <c r="G634" s="391" t="s">
        <v>848</v>
      </c>
      <c r="H634" s="391" t="s">
        <v>848</v>
      </c>
      <c r="I634" s="391" t="s">
        <v>848</v>
      </c>
      <c r="J634" s="391" t="s">
        <v>848</v>
      </c>
      <c r="K634" s="38" t="s">
        <v>848</v>
      </c>
      <c r="L634" s="391" t="s">
        <v>848</v>
      </c>
      <c r="M634" s="391" t="s">
        <v>848</v>
      </c>
      <c r="N634" s="391" t="s">
        <v>848</v>
      </c>
      <c r="O634" s="391" t="s">
        <v>848</v>
      </c>
      <c r="P634" s="391" t="s">
        <v>848</v>
      </c>
      <c r="Q634" s="391" t="s">
        <v>848</v>
      </c>
      <c r="R634" s="38" t="s">
        <v>848</v>
      </c>
      <c r="S634" s="391" t="s">
        <v>848</v>
      </c>
      <c r="T634" s="391" t="s">
        <v>848</v>
      </c>
      <c r="U634" s="391" t="s">
        <v>848</v>
      </c>
      <c r="V634" s="391" t="s">
        <v>848</v>
      </c>
      <c r="W634" s="391" t="s">
        <v>848</v>
      </c>
      <c r="X634" s="391" t="s">
        <v>848</v>
      </c>
      <c r="Y634" s="392" t="s">
        <v>848</v>
      </c>
      <c r="Z634" s="391" t="s">
        <v>848</v>
      </c>
      <c r="AA634" s="391" t="s">
        <v>848</v>
      </c>
      <c r="AB634" s="391" t="s">
        <v>848</v>
      </c>
      <c r="AC634" s="391" t="s">
        <v>848</v>
      </c>
      <c r="AD634" s="391" t="s">
        <v>848</v>
      </c>
      <c r="AE634" s="391" t="s">
        <v>848</v>
      </c>
      <c r="AF634" s="38" t="s">
        <v>848</v>
      </c>
      <c r="AG634" s="391" t="s">
        <v>848</v>
      </c>
      <c r="AH634" s="391"/>
      <c r="AI634" s="391" t="s">
        <v>848</v>
      </c>
      <c r="AJ634" s="391" t="s">
        <v>848</v>
      </c>
      <c r="AK634" s="391" t="s">
        <v>848</v>
      </c>
      <c r="AL634" s="391" t="s">
        <v>848</v>
      </c>
      <c r="AM634" s="391" t="s">
        <v>848</v>
      </c>
      <c r="AN634" s="391" t="s">
        <v>848</v>
      </c>
      <c r="AO634" s="391"/>
      <c r="AP634" s="319"/>
      <c r="AQ634" s="319"/>
      <c r="AR634" s="319"/>
    </row>
    <row r="635" spans="1:44" ht="15.75" customHeight="1">
      <c r="A635" s="319" t="s">
        <v>848</v>
      </c>
      <c r="B635" s="319" t="s">
        <v>848</v>
      </c>
      <c r="C635" s="319" t="s">
        <v>848</v>
      </c>
      <c r="D635" s="38" t="s">
        <v>848</v>
      </c>
      <c r="E635" s="391" t="s">
        <v>848</v>
      </c>
      <c r="F635" s="391" t="s">
        <v>848</v>
      </c>
      <c r="G635" s="391" t="s">
        <v>848</v>
      </c>
      <c r="H635" s="391" t="s">
        <v>848</v>
      </c>
      <c r="I635" s="391" t="s">
        <v>848</v>
      </c>
      <c r="J635" s="391" t="s">
        <v>848</v>
      </c>
      <c r="K635" s="38" t="s">
        <v>848</v>
      </c>
      <c r="L635" s="391" t="s">
        <v>848</v>
      </c>
      <c r="M635" s="391" t="s">
        <v>848</v>
      </c>
      <c r="N635" s="391" t="s">
        <v>848</v>
      </c>
      <c r="O635" s="391" t="s">
        <v>848</v>
      </c>
      <c r="P635" s="391" t="s">
        <v>848</v>
      </c>
      <c r="Q635" s="391" t="s">
        <v>848</v>
      </c>
      <c r="R635" s="38" t="s">
        <v>848</v>
      </c>
      <c r="S635" s="391" t="s">
        <v>848</v>
      </c>
      <c r="T635" s="391" t="s">
        <v>848</v>
      </c>
      <c r="U635" s="391" t="s">
        <v>848</v>
      </c>
      <c r="V635" s="391" t="s">
        <v>848</v>
      </c>
      <c r="W635" s="391" t="s">
        <v>848</v>
      </c>
      <c r="X635" s="391" t="s">
        <v>848</v>
      </c>
      <c r="Y635" s="392" t="s">
        <v>848</v>
      </c>
      <c r="Z635" s="391" t="s">
        <v>848</v>
      </c>
      <c r="AA635" s="391" t="s">
        <v>848</v>
      </c>
      <c r="AB635" s="391" t="s">
        <v>848</v>
      </c>
      <c r="AC635" s="391" t="s">
        <v>848</v>
      </c>
      <c r="AD635" s="391" t="s">
        <v>848</v>
      </c>
      <c r="AE635" s="391" t="s">
        <v>848</v>
      </c>
      <c r="AF635" s="38" t="s">
        <v>848</v>
      </c>
      <c r="AG635" s="391" t="s">
        <v>848</v>
      </c>
      <c r="AH635" s="391"/>
      <c r="AI635" s="391" t="s">
        <v>848</v>
      </c>
      <c r="AJ635" s="391" t="s">
        <v>848</v>
      </c>
      <c r="AK635" s="391" t="s">
        <v>848</v>
      </c>
      <c r="AL635" s="391" t="s">
        <v>848</v>
      </c>
      <c r="AM635" s="391" t="s">
        <v>848</v>
      </c>
      <c r="AN635" s="391" t="s">
        <v>848</v>
      </c>
      <c r="AO635" s="391"/>
      <c r="AP635" s="319"/>
      <c r="AQ635" s="319"/>
      <c r="AR635" s="319"/>
    </row>
    <row r="636" spans="1:44" ht="15.75" customHeight="1">
      <c r="A636" s="319" t="s">
        <v>848</v>
      </c>
      <c r="B636" s="319" t="s">
        <v>848</v>
      </c>
      <c r="C636" s="319" t="s">
        <v>848</v>
      </c>
      <c r="D636" s="38" t="s">
        <v>848</v>
      </c>
      <c r="E636" s="391" t="s">
        <v>848</v>
      </c>
      <c r="F636" s="391" t="s">
        <v>848</v>
      </c>
      <c r="G636" s="391" t="s">
        <v>848</v>
      </c>
      <c r="H636" s="391" t="s">
        <v>848</v>
      </c>
      <c r="I636" s="391" t="s">
        <v>848</v>
      </c>
      <c r="J636" s="391" t="s">
        <v>848</v>
      </c>
      <c r="K636" s="38" t="s">
        <v>848</v>
      </c>
      <c r="L636" s="391" t="s">
        <v>848</v>
      </c>
      <c r="M636" s="391" t="s">
        <v>848</v>
      </c>
      <c r="N636" s="391" t="s">
        <v>848</v>
      </c>
      <c r="O636" s="391" t="s">
        <v>848</v>
      </c>
      <c r="P636" s="391" t="s">
        <v>848</v>
      </c>
      <c r="Q636" s="391" t="s">
        <v>848</v>
      </c>
      <c r="R636" s="38" t="s">
        <v>848</v>
      </c>
      <c r="S636" s="391" t="s">
        <v>848</v>
      </c>
      <c r="T636" s="391" t="s">
        <v>848</v>
      </c>
      <c r="U636" s="391" t="s">
        <v>848</v>
      </c>
      <c r="V636" s="391" t="s">
        <v>848</v>
      </c>
      <c r="W636" s="391" t="s">
        <v>848</v>
      </c>
      <c r="X636" s="391" t="s">
        <v>848</v>
      </c>
      <c r="Y636" s="392" t="s">
        <v>848</v>
      </c>
      <c r="Z636" s="391" t="s">
        <v>848</v>
      </c>
      <c r="AA636" s="391" t="s">
        <v>848</v>
      </c>
      <c r="AB636" s="391" t="s">
        <v>848</v>
      </c>
      <c r="AC636" s="391" t="s">
        <v>848</v>
      </c>
      <c r="AD636" s="391" t="s">
        <v>848</v>
      </c>
      <c r="AE636" s="391" t="s">
        <v>848</v>
      </c>
      <c r="AF636" s="38" t="s">
        <v>848</v>
      </c>
      <c r="AG636" s="391" t="s">
        <v>848</v>
      </c>
      <c r="AH636" s="391"/>
      <c r="AI636" s="391" t="s">
        <v>848</v>
      </c>
      <c r="AJ636" s="391" t="s">
        <v>848</v>
      </c>
      <c r="AK636" s="391" t="s">
        <v>848</v>
      </c>
      <c r="AL636" s="391" t="s">
        <v>848</v>
      </c>
      <c r="AM636" s="391" t="s">
        <v>848</v>
      </c>
      <c r="AN636" s="391" t="s">
        <v>848</v>
      </c>
      <c r="AO636" s="391"/>
      <c r="AP636" s="319"/>
      <c r="AQ636" s="319"/>
      <c r="AR636" s="319"/>
    </row>
    <row r="637" spans="1:44" ht="15.75" customHeight="1">
      <c r="A637" s="319" t="s">
        <v>848</v>
      </c>
      <c r="B637" s="319" t="s">
        <v>848</v>
      </c>
      <c r="C637" s="319" t="s">
        <v>848</v>
      </c>
      <c r="D637" s="38" t="s">
        <v>848</v>
      </c>
      <c r="E637" s="391" t="s">
        <v>848</v>
      </c>
      <c r="F637" s="391" t="s">
        <v>848</v>
      </c>
      <c r="G637" s="391" t="s">
        <v>848</v>
      </c>
      <c r="H637" s="391" t="s">
        <v>848</v>
      </c>
      <c r="I637" s="391" t="s">
        <v>848</v>
      </c>
      <c r="J637" s="391" t="s">
        <v>848</v>
      </c>
      <c r="K637" s="38" t="s">
        <v>848</v>
      </c>
      <c r="L637" s="391" t="s">
        <v>848</v>
      </c>
      <c r="M637" s="391" t="s">
        <v>848</v>
      </c>
      <c r="N637" s="391" t="s">
        <v>848</v>
      </c>
      <c r="O637" s="391" t="s">
        <v>848</v>
      </c>
      <c r="P637" s="391" t="s">
        <v>848</v>
      </c>
      <c r="Q637" s="391" t="s">
        <v>848</v>
      </c>
      <c r="R637" s="38" t="s">
        <v>848</v>
      </c>
      <c r="S637" s="391" t="s">
        <v>848</v>
      </c>
      <c r="T637" s="391" t="s">
        <v>848</v>
      </c>
      <c r="U637" s="391" t="s">
        <v>848</v>
      </c>
      <c r="V637" s="391" t="s">
        <v>848</v>
      </c>
      <c r="W637" s="391" t="s">
        <v>848</v>
      </c>
      <c r="X637" s="391" t="s">
        <v>848</v>
      </c>
      <c r="Y637" s="392" t="s">
        <v>848</v>
      </c>
      <c r="Z637" s="391" t="s">
        <v>848</v>
      </c>
      <c r="AA637" s="391" t="s">
        <v>848</v>
      </c>
      <c r="AB637" s="391" t="s">
        <v>848</v>
      </c>
      <c r="AC637" s="391" t="s">
        <v>848</v>
      </c>
      <c r="AD637" s="391" t="s">
        <v>848</v>
      </c>
      <c r="AE637" s="391" t="s">
        <v>848</v>
      </c>
      <c r="AF637" s="38" t="s">
        <v>848</v>
      </c>
      <c r="AG637" s="391" t="s">
        <v>848</v>
      </c>
      <c r="AH637" s="391"/>
      <c r="AI637" s="391" t="s">
        <v>848</v>
      </c>
      <c r="AJ637" s="391" t="s">
        <v>848</v>
      </c>
      <c r="AK637" s="391" t="s">
        <v>848</v>
      </c>
      <c r="AL637" s="391" t="s">
        <v>848</v>
      </c>
      <c r="AM637" s="391" t="s">
        <v>848</v>
      </c>
      <c r="AN637" s="391" t="s">
        <v>848</v>
      </c>
      <c r="AO637" s="391"/>
      <c r="AP637" s="319"/>
      <c r="AQ637" s="319"/>
      <c r="AR637" s="319"/>
    </row>
    <row r="638" spans="1:44" ht="15.75" customHeight="1">
      <c r="A638" s="319" t="s">
        <v>848</v>
      </c>
      <c r="B638" s="319" t="s">
        <v>848</v>
      </c>
      <c r="C638" s="319" t="s">
        <v>848</v>
      </c>
      <c r="D638" s="38" t="s">
        <v>848</v>
      </c>
      <c r="E638" s="391" t="s">
        <v>848</v>
      </c>
      <c r="F638" s="391" t="s">
        <v>848</v>
      </c>
      <c r="G638" s="391" t="s">
        <v>848</v>
      </c>
      <c r="H638" s="391" t="s">
        <v>848</v>
      </c>
      <c r="I638" s="391" t="s">
        <v>848</v>
      </c>
      <c r="J638" s="391" t="s">
        <v>848</v>
      </c>
      <c r="K638" s="38" t="s">
        <v>848</v>
      </c>
      <c r="L638" s="391" t="s">
        <v>848</v>
      </c>
      <c r="M638" s="391" t="s">
        <v>848</v>
      </c>
      <c r="N638" s="391" t="s">
        <v>848</v>
      </c>
      <c r="O638" s="391" t="s">
        <v>848</v>
      </c>
      <c r="P638" s="391" t="s">
        <v>848</v>
      </c>
      <c r="Q638" s="391" t="s">
        <v>848</v>
      </c>
      <c r="R638" s="38" t="s">
        <v>848</v>
      </c>
      <c r="S638" s="391" t="s">
        <v>848</v>
      </c>
      <c r="T638" s="391" t="s">
        <v>848</v>
      </c>
      <c r="U638" s="391" t="s">
        <v>848</v>
      </c>
      <c r="V638" s="391" t="s">
        <v>848</v>
      </c>
      <c r="W638" s="391" t="s">
        <v>848</v>
      </c>
      <c r="X638" s="391" t="s">
        <v>848</v>
      </c>
      <c r="Y638" s="392" t="s">
        <v>848</v>
      </c>
      <c r="Z638" s="391" t="s">
        <v>848</v>
      </c>
      <c r="AA638" s="391" t="s">
        <v>848</v>
      </c>
      <c r="AB638" s="391" t="s">
        <v>848</v>
      </c>
      <c r="AC638" s="391" t="s">
        <v>848</v>
      </c>
      <c r="AD638" s="391" t="s">
        <v>848</v>
      </c>
      <c r="AE638" s="391" t="s">
        <v>848</v>
      </c>
      <c r="AF638" s="38" t="s">
        <v>848</v>
      </c>
      <c r="AG638" s="391" t="s">
        <v>848</v>
      </c>
      <c r="AH638" s="391"/>
      <c r="AI638" s="391" t="s">
        <v>848</v>
      </c>
      <c r="AJ638" s="391" t="s">
        <v>848</v>
      </c>
      <c r="AK638" s="391" t="s">
        <v>848</v>
      </c>
      <c r="AL638" s="391" t="s">
        <v>848</v>
      </c>
      <c r="AM638" s="391" t="s">
        <v>848</v>
      </c>
      <c r="AN638" s="391" t="s">
        <v>848</v>
      </c>
      <c r="AO638" s="391"/>
      <c r="AP638" s="319"/>
      <c r="AQ638" s="319"/>
      <c r="AR638" s="319"/>
    </row>
    <row r="639" spans="1:44" ht="15.75" customHeight="1">
      <c r="A639" s="319" t="s">
        <v>848</v>
      </c>
      <c r="B639" s="319" t="s">
        <v>848</v>
      </c>
      <c r="C639" s="319" t="s">
        <v>848</v>
      </c>
      <c r="D639" s="38" t="s">
        <v>848</v>
      </c>
      <c r="E639" s="391" t="s">
        <v>848</v>
      </c>
      <c r="F639" s="391" t="s">
        <v>848</v>
      </c>
      <c r="G639" s="391" t="s">
        <v>848</v>
      </c>
      <c r="H639" s="391" t="s">
        <v>848</v>
      </c>
      <c r="I639" s="391" t="s">
        <v>848</v>
      </c>
      <c r="J639" s="391" t="s">
        <v>848</v>
      </c>
      <c r="K639" s="38" t="s">
        <v>848</v>
      </c>
      <c r="L639" s="391" t="s">
        <v>848</v>
      </c>
      <c r="M639" s="391" t="s">
        <v>848</v>
      </c>
      <c r="N639" s="391" t="s">
        <v>848</v>
      </c>
      <c r="O639" s="391" t="s">
        <v>848</v>
      </c>
      <c r="P639" s="391" t="s">
        <v>848</v>
      </c>
      <c r="Q639" s="391" t="s">
        <v>848</v>
      </c>
      <c r="R639" s="38" t="s">
        <v>848</v>
      </c>
      <c r="S639" s="391" t="s">
        <v>848</v>
      </c>
      <c r="T639" s="391" t="s">
        <v>848</v>
      </c>
      <c r="U639" s="391" t="s">
        <v>848</v>
      </c>
      <c r="V639" s="391" t="s">
        <v>848</v>
      </c>
      <c r="W639" s="391" t="s">
        <v>848</v>
      </c>
      <c r="X639" s="391" t="s">
        <v>848</v>
      </c>
      <c r="Y639" s="392" t="s">
        <v>848</v>
      </c>
      <c r="Z639" s="391" t="s">
        <v>848</v>
      </c>
      <c r="AA639" s="391" t="s">
        <v>848</v>
      </c>
      <c r="AB639" s="391" t="s">
        <v>848</v>
      </c>
      <c r="AC639" s="391" t="s">
        <v>848</v>
      </c>
      <c r="AD639" s="391" t="s">
        <v>848</v>
      </c>
      <c r="AE639" s="391" t="s">
        <v>848</v>
      </c>
      <c r="AF639" s="38" t="s">
        <v>848</v>
      </c>
      <c r="AG639" s="391" t="s">
        <v>848</v>
      </c>
      <c r="AH639" s="391"/>
      <c r="AI639" s="391" t="s">
        <v>848</v>
      </c>
      <c r="AJ639" s="391" t="s">
        <v>848</v>
      </c>
      <c r="AK639" s="391" t="s">
        <v>848</v>
      </c>
      <c r="AL639" s="391" t="s">
        <v>848</v>
      </c>
      <c r="AM639" s="391" t="s">
        <v>848</v>
      </c>
      <c r="AN639" s="391" t="s">
        <v>848</v>
      </c>
      <c r="AO639" s="391"/>
      <c r="AP639" s="319"/>
      <c r="AQ639" s="319"/>
      <c r="AR639" s="319"/>
    </row>
    <row r="640" spans="1:44" ht="15.75" customHeight="1">
      <c r="A640" s="319" t="s">
        <v>848</v>
      </c>
      <c r="B640" s="319" t="s">
        <v>848</v>
      </c>
      <c r="C640" s="319" t="s">
        <v>848</v>
      </c>
      <c r="D640" s="38" t="s">
        <v>848</v>
      </c>
      <c r="E640" s="391" t="s">
        <v>848</v>
      </c>
      <c r="F640" s="391" t="s">
        <v>848</v>
      </c>
      <c r="G640" s="391" t="s">
        <v>848</v>
      </c>
      <c r="H640" s="391" t="s">
        <v>848</v>
      </c>
      <c r="I640" s="391" t="s">
        <v>848</v>
      </c>
      <c r="J640" s="391" t="s">
        <v>848</v>
      </c>
      <c r="K640" s="38" t="s">
        <v>848</v>
      </c>
      <c r="L640" s="391" t="s">
        <v>848</v>
      </c>
      <c r="M640" s="391" t="s">
        <v>848</v>
      </c>
      <c r="N640" s="391" t="s">
        <v>848</v>
      </c>
      <c r="O640" s="391" t="s">
        <v>848</v>
      </c>
      <c r="P640" s="391" t="s">
        <v>848</v>
      </c>
      <c r="Q640" s="391" t="s">
        <v>848</v>
      </c>
      <c r="R640" s="38" t="s">
        <v>848</v>
      </c>
      <c r="S640" s="391" t="s">
        <v>848</v>
      </c>
      <c r="T640" s="391" t="s">
        <v>848</v>
      </c>
      <c r="U640" s="391" t="s">
        <v>848</v>
      </c>
      <c r="V640" s="391" t="s">
        <v>848</v>
      </c>
      <c r="W640" s="391" t="s">
        <v>848</v>
      </c>
      <c r="X640" s="391" t="s">
        <v>848</v>
      </c>
      <c r="Y640" s="392" t="s">
        <v>848</v>
      </c>
      <c r="Z640" s="391" t="s">
        <v>848</v>
      </c>
      <c r="AA640" s="391" t="s">
        <v>848</v>
      </c>
      <c r="AB640" s="391" t="s">
        <v>848</v>
      </c>
      <c r="AC640" s="391" t="s">
        <v>848</v>
      </c>
      <c r="AD640" s="391" t="s">
        <v>848</v>
      </c>
      <c r="AE640" s="391" t="s">
        <v>848</v>
      </c>
      <c r="AF640" s="38" t="s">
        <v>848</v>
      </c>
      <c r="AG640" s="391" t="s">
        <v>848</v>
      </c>
      <c r="AH640" s="391"/>
      <c r="AI640" s="391" t="s">
        <v>848</v>
      </c>
      <c r="AJ640" s="391" t="s">
        <v>848</v>
      </c>
      <c r="AK640" s="391" t="s">
        <v>848</v>
      </c>
      <c r="AL640" s="391" t="s">
        <v>848</v>
      </c>
      <c r="AM640" s="391" t="s">
        <v>848</v>
      </c>
      <c r="AN640" s="391" t="s">
        <v>848</v>
      </c>
      <c r="AO640" s="391"/>
      <c r="AP640" s="319"/>
      <c r="AQ640" s="319"/>
      <c r="AR640" s="319"/>
    </row>
    <row r="641" spans="1:44" ht="15.75" customHeight="1">
      <c r="A641" s="319" t="s">
        <v>848</v>
      </c>
      <c r="B641" s="319" t="s">
        <v>848</v>
      </c>
      <c r="C641" s="319" t="s">
        <v>848</v>
      </c>
      <c r="D641" s="38" t="s">
        <v>848</v>
      </c>
      <c r="E641" s="391" t="s">
        <v>848</v>
      </c>
      <c r="F641" s="391" t="s">
        <v>848</v>
      </c>
      <c r="G641" s="391" t="s">
        <v>848</v>
      </c>
      <c r="H641" s="391" t="s">
        <v>848</v>
      </c>
      <c r="I641" s="391" t="s">
        <v>848</v>
      </c>
      <c r="J641" s="391" t="s">
        <v>848</v>
      </c>
      <c r="K641" s="38" t="s">
        <v>848</v>
      </c>
      <c r="L641" s="391" t="s">
        <v>848</v>
      </c>
      <c r="M641" s="391" t="s">
        <v>848</v>
      </c>
      <c r="N641" s="391" t="s">
        <v>848</v>
      </c>
      <c r="O641" s="391" t="s">
        <v>848</v>
      </c>
      <c r="P641" s="391" t="s">
        <v>848</v>
      </c>
      <c r="Q641" s="391" t="s">
        <v>848</v>
      </c>
      <c r="R641" s="38" t="s">
        <v>848</v>
      </c>
      <c r="S641" s="391" t="s">
        <v>848</v>
      </c>
      <c r="T641" s="391" t="s">
        <v>848</v>
      </c>
      <c r="U641" s="391" t="s">
        <v>848</v>
      </c>
      <c r="V641" s="391" t="s">
        <v>848</v>
      </c>
      <c r="W641" s="391" t="s">
        <v>848</v>
      </c>
      <c r="X641" s="391" t="s">
        <v>848</v>
      </c>
      <c r="Y641" s="392" t="s">
        <v>848</v>
      </c>
      <c r="Z641" s="391" t="s">
        <v>848</v>
      </c>
      <c r="AA641" s="391" t="s">
        <v>848</v>
      </c>
      <c r="AB641" s="391" t="s">
        <v>848</v>
      </c>
      <c r="AC641" s="391" t="s">
        <v>848</v>
      </c>
      <c r="AD641" s="391" t="s">
        <v>848</v>
      </c>
      <c r="AE641" s="391" t="s">
        <v>848</v>
      </c>
      <c r="AF641" s="38" t="s">
        <v>848</v>
      </c>
      <c r="AG641" s="391" t="s">
        <v>848</v>
      </c>
      <c r="AH641" s="391"/>
      <c r="AI641" s="391" t="s">
        <v>848</v>
      </c>
      <c r="AJ641" s="391" t="s">
        <v>848</v>
      </c>
      <c r="AK641" s="391" t="s">
        <v>848</v>
      </c>
      <c r="AL641" s="391" t="s">
        <v>848</v>
      </c>
      <c r="AM641" s="391" t="s">
        <v>848</v>
      </c>
      <c r="AN641" s="391" t="s">
        <v>848</v>
      </c>
      <c r="AO641" s="391"/>
      <c r="AP641" s="319"/>
      <c r="AQ641" s="319"/>
      <c r="AR641" s="319"/>
    </row>
    <row r="642" spans="1:44" ht="15.75" customHeight="1">
      <c r="A642" s="319" t="s">
        <v>848</v>
      </c>
      <c r="B642" s="319" t="s">
        <v>848</v>
      </c>
      <c r="C642" s="319" t="s">
        <v>848</v>
      </c>
      <c r="D642" s="38" t="s">
        <v>848</v>
      </c>
      <c r="E642" s="391" t="s">
        <v>848</v>
      </c>
      <c r="F642" s="391" t="s">
        <v>848</v>
      </c>
      <c r="G642" s="391" t="s">
        <v>848</v>
      </c>
      <c r="H642" s="391" t="s">
        <v>848</v>
      </c>
      <c r="I642" s="391" t="s">
        <v>848</v>
      </c>
      <c r="J642" s="391" t="s">
        <v>848</v>
      </c>
      <c r="K642" s="38" t="s">
        <v>848</v>
      </c>
      <c r="L642" s="391" t="s">
        <v>848</v>
      </c>
      <c r="M642" s="391" t="s">
        <v>848</v>
      </c>
      <c r="N642" s="391" t="s">
        <v>848</v>
      </c>
      <c r="O642" s="391" t="s">
        <v>848</v>
      </c>
      <c r="P642" s="391" t="s">
        <v>848</v>
      </c>
      <c r="Q642" s="391" t="s">
        <v>848</v>
      </c>
      <c r="R642" s="38" t="s">
        <v>848</v>
      </c>
      <c r="S642" s="391" t="s">
        <v>848</v>
      </c>
      <c r="T642" s="391" t="s">
        <v>848</v>
      </c>
      <c r="U642" s="391" t="s">
        <v>848</v>
      </c>
      <c r="V642" s="391" t="s">
        <v>848</v>
      </c>
      <c r="W642" s="391" t="s">
        <v>848</v>
      </c>
      <c r="X642" s="391" t="s">
        <v>848</v>
      </c>
      <c r="Y642" s="392" t="s">
        <v>848</v>
      </c>
      <c r="Z642" s="391" t="s">
        <v>848</v>
      </c>
      <c r="AA642" s="391" t="s">
        <v>848</v>
      </c>
      <c r="AB642" s="391" t="s">
        <v>848</v>
      </c>
      <c r="AC642" s="391" t="s">
        <v>848</v>
      </c>
      <c r="AD642" s="391" t="s">
        <v>848</v>
      </c>
      <c r="AE642" s="391" t="s">
        <v>848</v>
      </c>
      <c r="AF642" s="38" t="s">
        <v>848</v>
      </c>
      <c r="AG642" s="391" t="s">
        <v>848</v>
      </c>
      <c r="AH642" s="391"/>
      <c r="AI642" s="391" t="s">
        <v>848</v>
      </c>
      <c r="AJ642" s="391" t="s">
        <v>848</v>
      </c>
      <c r="AK642" s="391" t="s">
        <v>848</v>
      </c>
      <c r="AL642" s="391" t="s">
        <v>848</v>
      </c>
      <c r="AM642" s="391" t="s">
        <v>848</v>
      </c>
      <c r="AN642" s="391" t="s">
        <v>848</v>
      </c>
      <c r="AO642" s="391"/>
      <c r="AP642" s="319"/>
      <c r="AQ642" s="319"/>
      <c r="AR642" s="319"/>
    </row>
    <row r="643" spans="1:44" ht="15.75" customHeight="1">
      <c r="A643" s="319" t="s">
        <v>848</v>
      </c>
      <c r="B643" s="319" t="s">
        <v>848</v>
      </c>
      <c r="C643" s="319" t="s">
        <v>848</v>
      </c>
      <c r="D643" s="38" t="s">
        <v>848</v>
      </c>
      <c r="E643" s="391" t="s">
        <v>848</v>
      </c>
      <c r="F643" s="391" t="s">
        <v>848</v>
      </c>
      <c r="G643" s="391" t="s">
        <v>848</v>
      </c>
      <c r="H643" s="391" t="s">
        <v>848</v>
      </c>
      <c r="I643" s="391" t="s">
        <v>848</v>
      </c>
      <c r="J643" s="391" t="s">
        <v>848</v>
      </c>
      <c r="K643" s="38" t="s">
        <v>848</v>
      </c>
      <c r="L643" s="391" t="s">
        <v>848</v>
      </c>
      <c r="M643" s="391" t="s">
        <v>848</v>
      </c>
      <c r="N643" s="391" t="s">
        <v>848</v>
      </c>
      <c r="O643" s="391" t="s">
        <v>848</v>
      </c>
      <c r="P643" s="391" t="s">
        <v>848</v>
      </c>
      <c r="Q643" s="391" t="s">
        <v>848</v>
      </c>
      <c r="R643" s="38" t="s">
        <v>848</v>
      </c>
      <c r="S643" s="391" t="s">
        <v>848</v>
      </c>
      <c r="T643" s="391" t="s">
        <v>848</v>
      </c>
      <c r="U643" s="391" t="s">
        <v>848</v>
      </c>
      <c r="V643" s="391" t="s">
        <v>848</v>
      </c>
      <c r="W643" s="391" t="s">
        <v>848</v>
      </c>
      <c r="X643" s="391" t="s">
        <v>848</v>
      </c>
      <c r="Y643" s="392" t="s">
        <v>848</v>
      </c>
      <c r="Z643" s="391" t="s">
        <v>848</v>
      </c>
      <c r="AA643" s="391" t="s">
        <v>848</v>
      </c>
      <c r="AB643" s="391" t="s">
        <v>848</v>
      </c>
      <c r="AC643" s="391" t="s">
        <v>848</v>
      </c>
      <c r="AD643" s="391" t="s">
        <v>848</v>
      </c>
      <c r="AE643" s="391" t="s">
        <v>848</v>
      </c>
      <c r="AF643" s="38" t="s">
        <v>848</v>
      </c>
      <c r="AG643" s="391" t="s">
        <v>848</v>
      </c>
      <c r="AH643" s="391"/>
      <c r="AI643" s="391" t="s">
        <v>848</v>
      </c>
      <c r="AJ643" s="391" t="s">
        <v>848</v>
      </c>
      <c r="AK643" s="391" t="s">
        <v>848</v>
      </c>
      <c r="AL643" s="391" t="s">
        <v>848</v>
      </c>
      <c r="AM643" s="391" t="s">
        <v>848</v>
      </c>
      <c r="AN643" s="391" t="s">
        <v>848</v>
      </c>
      <c r="AO643" s="391"/>
      <c r="AP643" s="319"/>
      <c r="AQ643" s="319"/>
      <c r="AR643" s="319"/>
    </row>
    <row r="644" spans="1:44" ht="15.75" customHeight="1">
      <c r="A644" s="319" t="s">
        <v>848</v>
      </c>
      <c r="B644" s="319" t="s">
        <v>848</v>
      </c>
      <c r="C644" s="319" t="s">
        <v>848</v>
      </c>
      <c r="D644" s="38" t="s">
        <v>848</v>
      </c>
      <c r="E644" s="391" t="s">
        <v>848</v>
      </c>
      <c r="F644" s="391" t="s">
        <v>848</v>
      </c>
      <c r="G644" s="391" t="s">
        <v>848</v>
      </c>
      <c r="H644" s="391" t="s">
        <v>848</v>
      </c>
      <c r="I644" s="391" t="s">
        <v>848</v>
      </c>
      <c r="J644" s="391" t="s">
        <v>848</v>
      </c>
      <c r="K644" s="38" t="s">
        <v>848</v>
      </c>
      <c r="L644" s="391" t="s">
        <v>848</v>
      </c>
      <c r="M644" s="391" t="s">
        <v>848</v>
      </c>
      <c r="N644" s="391" t="s">
        <v>848</v>
      </c>
      <c r="O644" s="391" t="s">
        <v>848</v>
      </c>
      <c r="P644" s="391" t="s">
        <v>848</v>
      </c>
      <c r="Q644" s="391" t="s">
        <v>848</v>
      </c>
      <c r="R644" s="38" t="s">
        <v>848</v>
      </c>
      <c r="S644" s="391" t="s">
        <v>848</v>
      </c>
      <c r="T644" s="391" t="s">
        <v>848</v>
      </c>
      <c r="U644" s="391" t="s">
        <v>848</v>
      </c>
      <c r="V644" s="391" t="s">
        <v>848</v>
      </c>
      <c r="W644" s="391" t="s">
        <v>848</v>
      </c>
      <c r="X644" s="391" t="s">
        <v>848</v>
      </c>
      <c r="Y644" s="392" t="s">
        <v>848</v>
      </c>
      <c r="Z644" s="391" t="s">
        <v>848</v>
      </c>
      <c r="AA644" s="391" t="s">
        <v>848</v>
      </c>
      <c r="AB644" s="391" t="s">
        <v>848</v>
      </c>
      <c r="AC644" s="391" t="s">
        <v>848</v>
      </c>
      <c r="AD644" s="391" t="s">
        <v>848</v>
      </c>
      <c r="AE644" s="391" t="s">
        <v>848</v>
      </c>
      <c r="AF644" s="38" t="s">
        <v>848</v>
      </c>
      <c r="AG644" s="391" t="s">
        <v>848</v>
      </c>
      <c r="AH644" s="391"/>
      <c r="AI644" s="391" t="s">
        <v>848</v>
      </c>
      <c r="AJ644" s="391" t="s">
        <v>848</v>
      </c>
      <c r="AK644" s="391" t="s">
        <v>848</v>
      </c>
      <c r="AL644" s="391" t="s">
        <v>848</v>
      </c>
      <c r="AM644" s="391" t="s">
        <v>848</v>
      </c>
      <c r="AN644" s="391" t="s">
        <v>848</v>
      </c>
      <c r="AO644" s="391"/>
      <c r="AP644" s="319"/>
      <c r="AQ644" s="319"/>
      <c r="AR644" s="319"/>
    </row>
    <row r="645" spans="1:44" ht="15.75" customHeight="1">
      <c r="A645" s="319" t="s">
        <v>848</v>
      </c>
      <c r="B645" s="319" t="s">
        <v>848</v>
      </c>
      <c r="C645" s="319" t="s">
        <v>848</v>
      </c>
      <c r="D645" s="38" t="s">
        <v>848</v>
      </c>
      <c r="E645" s="391" t="s">
        <v>848</v>
      </c>
      <c r="F645" s="391" t="s">
        <v>848</v>
      </c>
      <c r="G645" s="391" t="s">
        <v>848</v>
      </c>
      <c r="H645" s="391" t="s">
        <v>848</v>
      </c>
      <c r="I645" s="391" t="s">
        <v>848</v>
      </c>
      <c r="J645" s="391" t="s">
        <v>848</v>
      </c>
      <c r="K645" s="38" t="s">
        <v>848</v>
      </c>
      <c r="L645" s="391" t="s">
        <v>848</v>
      </c>
      <c r="M645" s="391" t="s">
        <v>848</v>
      </c>
      <c r="N645" s="391" t="s">
        <v>848</v>
      </c>
      <c r="O645" s="391" t="s">
        <v>848</v>
      </c>
      <c r="P645" s="391" t="s">
        <v>848</v>
      </c>
      <c r="Q645" s="391" t="s">
        <v>848</v>
      </c>
      <c r="R645" s="38" t="s">
        <v>848</v>
      </c>
      <c r="S645" s="391" t="s">
        <v>848</v>
      </c>
      <c r="T645" s="391" t="s">
        <v>848</v>
      </c>
      <c r="U645" s="391" t="s">
        <v>848</v>
      </c>
      <c r="V645" s="391" t="s">
        <v>848</v>
      </c>
      <c r="W645" s="391" t="s">
        <v>848</v>
      </c>
      <c r="X645" s="391" t="s">
        <v>848</v>
      </c>
      <c r="Y645" s="392" t="s">
        <v>848</v>
      </c>
      <c r="Z645" s="391" t="s">
        <v>848</v>
      </c>
      <c r="AA645" s="391" t="s">
        <v>848</v>
      </c>
      <c r="AB645" s="391" t="s">
        <v>848</v>
      </c>
      <c r="AC645" s="391" t="s">
        <v>848</v>
      </c>
      <c r="AD645" s="391" t="s">
        <v>848</v>
      </c>
      <c r="AE645" s="391" t="s">
        <v>848</v>
      </c>
      <c r="AF645" s="38" t="s">
        <v>848</v>
      </c>
      <c r="AG645" s="391" t="s">
        <v>848</v>
      </c>
      <c r="AH645" s="391"/>
      <c r="AI645" s="391" t="s">
        <v>848</v>
      </c>
      <c r="AJ645" s="391" t="s">
        <v>848</v>
      </c>
      <c r="AK645" s="391" t="s">
        <v>848</v>
      </c>
      <c r="AL645" s="391" t="s">
        <v>848</v>
      </c>
      <c r="AM645" s="391" t="s">
        <v>848</v>
      </c>
      <c r="AN645" s="391" t="s">
        <v>848</v>
      </c>
      <c r="AO645" s="391"/>
      <c r="AP645" s="319"/>
      <c r="AQ645" s="319"/>
      <c r="AR645" s="319"/>
    </row>
    <row r="646" spans="1:44" ht="15.75" customHeight="1">
      <c r="A646" s="319" t="s">
        <v>848</v>
      </c>
      <c r="B646" s="319" t="s">
        <v>848</v>
      </c>
      <c r="C646" s="319" t="s">
        <v>848</v>
      </c>
      <c r="D646" s="38" t="s">
        <v>848</v>
      </c>
      <c r="E646" s="391" t="s">
        <v>848</v>
      </c>
      <c r="F646" s="391" t="s">
        <v>848</v>
      </c>
      <c r="G646" s="391" t="s">
        <v>848</v>
      </c>
      <c r="H646" s="391" t="s">
        <v>848</v>
      </c>
      <c r="I646" s="391" t="s">
        <v>848</v>
      </c>
      <c r="J646" s="391" t="s">
        <v>848</v>
      </c>
      <c r="K646" s="38" t="s">
        <v>848</v>
      </c>
      <c r="L646" s="391" t="s">
        <v>848</v>
      </c>
      <c r="M646" s="391" t="s">
        <v>848</v>
      </c>
      <c r="N646" s="391" t="s">
        <v>848</v>
      </c>
      <c r="O646" s="391" t="s">
        <v>848</v>
      </c>
      <c r="P646" s="391" t="s">
        <v>848</v>
      </c>
      <c r="Q646" s="391" t="s">
        <v>848</v>
      </c>
      <c r="R646" s="38" t="s">
        <v>848</v>
      </c>
      <c r="S646" s="391" t="s">
        <v>848</v>
      </c>
      <c r="T646" s="391" t="s">
        <v>848</v>
      </c>
      <c r="U646" s="391" t="s">
        <v>848</v>
      </c>
      <c r="V646" s="391" t="s">
        <v>848</v>
      </c>
      <c r="W646" s="391" t="s">
        <v>848</v>
      </c>
      <c r="X646" s="391" t="s">
        <v>848</v>
      </c>
      <c r="Y646" s="392" t="s">
        <v>848</v>
      </c>
      <c r="Z646" s="391" t="s">
        <v>848</v>
      </c>
      <c r="AA646" s="391" t="s">
        <v>848</v>
      </c>
      <c r="AB646" s="391" t="s">
        <v>848</v>
      </c>
      <c r="AC646" s="391" t="s">
        <v>848</v>
      </c>
      <c r="AD646" s="391" t="s">
        <v>848</v>
      </c>
      <c r="AE646" s="391" t="s">
        <v>848</v>
      </c>
      <c r="AF646" s="38" t="s">
        <v>848</v>
      </c>
      <c r="AG646" s="391" t="s">
        <v>848</v>
      </c>
      <c r="AH646" s="391"/>
      <c r="AI646" s="391" t="s">
        <v>848</v>
      </c>
      <c r="AJ646" s="391" t="s">
        <v>848</v>
      </c>
      <c r="AK646" s="391" t="s">
        <v>848</v>
      </c>
      <c r="AL646" s="391" t="s">
        <v>848</v>
      </c>
      <c r="AM646" s="391" t="s">
        <v>848</v>
      </c>
      <c r="AN646" s="391" t="s">
        <v>848</v>
      </c>
      <c r="AO646" s="391"/>
      <c r="AP646" s="319"/>
      <c r="AQ646" s="319"/>
      <c r="AR646" s="319"/>
    </row>
    <row r="647" spans="1:44" ht="15.75" customHeight="1">
      <c r="A647" s="319" t="s">
        <v>848</v>
      </c>
      <c r="B647" s="319" t="s">
        <v>848</v>
      </c>
      <c r="C647" s="319" t="s">
        <v>848</v>
      </c>
      <c r="D647" s="38" t="s">
        <v>848</v>
      </c>
      <c r="E647" s="391" t="s">
        <v>848</v>
      </c>
      <c r="F647" s="391" t="s">
        <v>848</v>
      </c>
      <c r="G647" s="391" t="s">
        <v>848</v>
      </c>
      <c r="H647" s="391" t="s">
        <v>848</v>
      </c>
      <c r="I647" s="391" t="s">
        <v>848</v>
      </c>
      <c r="J647" s="391" t="s">
        <v>848</v>
      </c>
      <c r="K647" s="38" t="s">
        <v>848</v>
      </c>
      <c r="L647" s="391" t="s">
        <v>848</v>
      </c>
      <c r="M647" s="391" t="s">
        <v>848</v>
      </c>
      <c r="N647" s="391" t="s">
        <v>848</v>
      </c>
      <c r="O647" s="391" t="s">
        <v>848</v>
      </c>
      <c r="P647" s="391" t="s">
        <v>848</v>
      </c>
      <c r="Q647" s="391" t="s">
        <v>848</v>
      </c>
      <c r="R647" s="38" t="s">
        <v>848</v>
      </c>
      <c r="S647" s="391" t="s">
        <v>848</v>
      </c>
      <c r="T647" s="391" t="s">
        <v>848</v>
      </c>
      <c r="U647" s="391" t="s">
        <v>848</v>
      </c>
      <c r="V647" s="391" t="s">
        <v>848</v>
      </c>
      <c r="W647" s="391" t="s">
        <v>848</v>
      </c>
      <c r="X647" s="391" t="s">
        <v>848</v>
      </c>
      <c r="Y647" s="392" t="s">
        <v>848</v>
      </c>
      <c r="Z647" s="391" t="s">
        <v>848</v>
      </c>
      <c r="AA647" s="391" t="s">
        <v>848</v>
      </c>
      <c r="AB647" s="391" t="s">
        <v>848</v>
      </c>
      <c r="AC647" s="391" t="s">
        <v>848</v>
      </c>
      <c r="AD647" s="391" t="s">
        <v>848</v>
      </c>
      <c r="AE647" s="391" t="s">
        <v>848</v>
      </c>
      <c r="AF647" s="38" t="s">
        <v>848</v>
      </c>
      <c r="AG647" s="391" t="s">
        <v>848</v>
      </c>
      <c r="AH647" s="391"/>
      <c r="AI647" s="391" t="s">
        <v>848</v>
      </c>
      <c r="AJ647" s="391" t="s">
        <v>848</v>
      </c>
      <c r="AK647" s="391" t="s">
        <v>848</v>
      </c>
      <c r="AL647" s="391" t="s">
        <v>848</v>
      </c>
      <c r="AM647" s="391" t="s">
        <v>848</v>
      </c>
      <c r="AN647" s="391" t="s">
        <v>848</v>
      </c>
      <c r="AO647" s="391"/>
      <c r="AP647" s="319"/>
      <c r="AQ647" s="319"/>
      <c r="AR647" s="319"/>
    </row>
    <row r="648" spans="1:44" ht="15.75" customHeight="1">
      <c r="A648" s="319" t="s">
        <v>848</v>
      </c>
      <c r="B648" s="319" t="s">
        <v>848</v>
      </c>
      <c r="C648" s="319" t="s">
        <v>848</v>
      </c>
      <c r="D648" s="38" t="s">
        <v>848</v>
      </c>
      <c r="E648" s="391" t="s">
        <v>848</v>
      </c>
      <c r="F648" s="391" t="s">
        <v>848</v>
      </c>
      <c r="G648" s="391" t="s">
        <v>848</v>
      </c>
      <c r="H648" s="391" t="s">
        <v>848</v>
      </c>
      <c r="I648" s="391" t="s">
        <v>848</v>
      </c>
      <c r="J648" s="391" t="s">
        <v>848</v>
      </c>
      <c r="K648" s="38" t="s">
        <v>848</v>
      </c>
      <c r="L648" s="391" t="s">
        <v>848</v>
      </c>
      <c r="M648" s="391" t="s">
        <v>848</v>
      </c>
      <c r="N648" s="391" t="s">
        <v>848</v>
      </c>
      <c r="O648" s="391" t="s">
        <v>848</v>
      </c>
      <c r="P648" s="391" t="s">
        <v>848</v>
      </c>
      <c r="Q648" s="391" t="s">
        <v>848</v>
      </c>
      <c r="R648" s="38" t="s">
        <v>848</v>
      </c>
      <c r="S648" s="391" t="s">
        <v>848</v>
      </c>
      <c r="T648" s="391" t="s">
        <v>848</v>
      </c>
      <c r="U648" s="391" t="s">
        <v>848</v>
      </c>
      <c r="V648" s="391" t="s">
        <v>848</v>
      </c>
      <c r="W648" s="391" t="s">
        <v>848</v>
      </c>
      <c r="X648" s="391" t="s">
        <v>848</v>
      </c>
      <c r="Y648" s="392" t="s">
        <v>848</v>
      </c>
      <c r="Z648" s="391" t="s">
        <v>848</v>
      </c>
      <c r="AA648" s="391" t="s">
        <v>848</v>
      </c>
      <c r="AB648" s="391" t="s">
        <v>848</v>
      </c>
      <c r="AC648" s="391" t="s">
        <v>848</v>
      </c>
      <c r="AD648" s="391" t="s">
        <v>848</v>
      </c>
      <c r="AE648" s="391" t="s">
        <v>848</v>
      </c>
      <c r="AF648" s="38" t="s">
        <v>848</v>
      </c>
      <c r="AG648" s="391" t="s">
        <v>848</v>
      </c>
      <c r="AH648" s="391"/>
      <c r="AI648" s="391" t="s">
        <v>848</v>
      </c>
      <c r="AJ648" s="391" t="s">
        <v>848</v>
      </c>
      <c r="AK648" s="391" t="s">
        <v>848</v>
      </c>
      <c r="AL648" s="391" t="s">
        <v>848</v>
      </c>
      <c r="AM648" s="391" t="s">
        <v>848</v>
      </c>
      <c r="AN648" s="391" t="s">
        <v>848</v>
      </c>
      <c r="AO648" s="391"/>
      <c r="AP648" s="319"/>
      <c r="AQ648" s="319"/>
      <c r="AR648" s="319"/>
    </row>
    <row r="649" spans="1:44" ht="15.75" customHeight="1">
      <c r="A649" s="319" t="s">
        <v>848</v>
      </c>
      <c r="B649" s="319" t="s">
        <v>848</v>
      </c>
      <c r="C649" s="319" t="s">
        <v>848</v>
      </c>
      <c r="D649" s="38" t="s">
        <v>848</v>
      </c>
      <c r="E649" s="391" t="s">
        <v>848</v>
      </c>
      <c r="F649" s="391" t="s">
        <v>848</v>
      </c>
      <c r="G649" s="391" t="s">
        <v>848</v>
      </c>
      <c r="H649" s="391" t="s">
        <v>848</v>
      </c>
      <c r="I649" s="391" t="s">
        <v>848</v>
      </c>
      <c r="J649" s="391" t="s">
        <v>848</v>
      </c>
      <c r="K649" s="38" t="s">
        <v>848</v>
      </c>
      <c r="L649" s="391" t="s">
        <v>848</v>
      </c>
      <c r="M649" s="391" t="s">
        <v>848</v>
      </c>
      <c r="N649" s="391" t="s">
        <v>848</v>
      </c>
      <c r="O649" s="391" t="s">
        <v>848</v>
      </c>
      <c r="P649" s="391" t="s">
        <v>848</v>
      </c>
      <c r="Q649" s="391" t="s">
        <v>848</v>
      </c>
      <c r="R649" s="38" t="s">
        <v>848</v>
      </c>
      <c r="S649" s="391" t="s">
        <v>848</v>
      </c>
      <c r="T649" s="391" t="s">
        <v>848</v>
      </c>
      <c r="U649" s="391" t="s">
        <v>848</v>
      </c>
      <c r="V649" s="391" t="s">
        <v>848</v>
      </c>
      <c r="W649" s="391" t="s">
        <v>848</v>
      </c>
      <c r="X649" s="391" t="s">
        <v>848</v>
      </c>
      <c r="Y649" s="392" t="s">
        <v>848</v>
      </c>
      <c r="Z649" s="391" t="s">
        <v>848</v>
      </c>
      <c r="AA649" s="391" t="s">
        <v>848</v>
      </c>
      <c r="AB649" s="391" t="s">
        <v>848</v>
      </c>
      <c r="AC649" s="391" t="s">
        <v>848</v>
      </c>
      <c r="AD649" s="391" t="s">
        <v>848</v>
      </c>
      <c r="AE649" s="391" t="s">
        <v>848</v>
      </c>
      <c r="AF649" s="38" t="s">
        <v>848</v>
      </c>
      <c r="AG649" s="391" t="s">
        <v>848</v>
      </c>
      <c r="AH649" s="391"/>
      <c r="AI649" s="391" t="s">
        <v>848</v>
      </c>
      <c r="AJ649" s="391" t="s">
        <v>848</v>
      </c>
      <c r="AK649" s="391" t="s">
        <v>848</v>
      </c>
      <c r="AL649" s="391" t="s">
        <v>848</v>
      </c>
      <c r="AM649" s="391" t="s">
        <v>848</v>
      </c>
      <c r="AN649" s="391" t="s">
        <v>848</v>
      </c>
      <c r="AO649" s="391"/>
      <c r="AP649" s="319"/>
      <c r="AQ649" s="319"/>
      <c r="AR649" s="319"/>
    </row>
    <row r="650" spans="1:44" ht="15.75" customHeight="1">
      <c r="A650" s="319" t="s">
        <v>848</v>
      </c>
      <c r="B650" s="319" t="s">
        <v>848</v>
      </c>
      <c r="C650" s="319" t="s">
        <v>848</v>
      </c>
      <c r="D650" s="38" t="s">
        <v>848</v>
      </c>
      <c r="E650" s="391" t="s">
        <v>848</v>
      </c>
      <c r="F650" s="391" t="s">
        <v>848</v>
      </c>
      <c r="G650" s="391" t="s">
        <v>848</v>
      </c>
      <c r="H650" s="391" t="s">
        <v>848</v>
      </c>
      <c r="I650" s="391" t="s">
        <v>848</v>
      </c>
      <c r="J650" s="391" t="s">
        <v>848</v>
      </c>
      <c r="K650" s="38" t="s">
        <v>848</v>
      </c>
      <c r="L650" s="391" t="s">
        <v>848</v>
      </c>
      <c r="M650" s="391" t="s">
        <v>848</v>
      </c>
      <c r="N650" s="391" t="s">
        <v>848</v>
      </c>
      <c r="O650" s="391" t="s">
        <v>848</v>
      </c>
      <c r="P650" s="391" t="s">
        <v>848</v>
      </c>
      <c r="Q650" s="391" t="s">
        <v>848</v>
      </c>
      <c r="R650" s="38" t="s">
        <v>848</v>
      </c>
      <c r="S650" s="391" t="s">
        <v>848</v>
      </c>
      <c r="T650" s="391" t="s">
        <v>848</v>
      </c>
      <c r="U650" s="391" t="s">
        <v>848</v>
      </c>
      <c r="V650" s="391" t="s">
        <v>848</v>
      </c>
      <c r="W650" s="391" t="s">
        <v>848</v>
      </c>
      <c r="X650" s="391" t="s">
        <v>848</v>
      </c>
      <c r="Y650" s="392" t="s">
        <v>848</v>
      </c>
      <c r="Z650" s="391" t="s">
        <v>848</v>
      </c>
      <c r="AA650" s="391" t="s">
        <v>848</v>
      </c>
      <c r="AB650" s="391" t="s">
        <v>848</v>
      </c>
      <c r="AC650" s="391" t="s">
        <v>848</v>
      </c>
      <c r="AD650" s="391" t="s">
        <v>848</v>
      </c>
      <c r="AE650" s="391" t="s">
        <v>848</v>
      </c>
      <c r="AF650" s="38" t="s">
        <v>848</v>
      </c>
      <c r="AG650" s="391" t="s">
        <v>848</v>
      </c>
      <c r="AH650" s="391"/>
      <c r="AI650" s="391" t="s">
        <v>848</v>
      </c>
      <c r="AJ650" s="391" t="s">
        <v>848</v>
      </c>
      <c r="AK650" s="391" t="s">
        <v>848</v>
      </c>
      <c r="AL650" s="391" t="s">
        <v>848</v>
      </c>
      <c r="AM650" s="391" t="s">
        <v>848</v>
      </c>
      <c r="AN650" s="391" t="s">
        <v>848</v>
      </c>
      <c r="AO650" s="391"/>
      <c r="AP650" s="319"/>
      <c r="AQ650" s="319"/>
      <c r="AR650" s="319"/>
    </row>
    <row r="651" spans="1:44" ht="15.75" customHeight="1">
      <c r="A651" s="319" t="s">
        <v>848</v>
      </c>
      <c r="B651" s="319" t="s">
        <v>848</v>
      </c>
      <c r="C651" s="319" t="s">
        <v>848</v>
      </c>
      <c r="D651" s="38" t="s">
        <v>848</v>
      </c>
      <c r="E651" s="391" t="s">
        <v>848</v>
      </c>
      <c r="F651" s="391" t="s">
        <v>848</v>
      </c>
      <c r="G651" s="391" t="s">
        <v>848</v>
      </c>
      <c r="H651" s="391" t="s">
        <v>848</v>
      </c>
      <c r="I651" s="391" t="s">
        <v>848</v>
      </c>
      <c r="J651" s="391" t="s">
        <v>848</v>
      </c>
      <c r="K651" s="38" t="s">
        <v>848</v>
      </c>
      <c r="L651" s="391" t="s">
        <v>848</v>
      </c>
      <c r="M651" s="391" t="s">
        <v>848</v>
      </c>
      <c r="N651" s="391" t="s">
        <v>848</v>
      </c>
      <c r="O651" s="391" t="s">
        <v>848</v>
      </c>
      <c r="P651" s="391" t="s">
        <v>848</v>
      </c>
      <c r="Q651" s="391" t="s">
        <v>848</v>
      </c>
      <c r="R651" s="38" t="s">
        <v>848</v>
      </c>
      <c r="S651" s="391" t="s">
        <v>848</v>
      </c>
      <c r="T651" s="391" t="s">
        <v>848</v>
      </c>
      <c r="U651" s="391" t="s">
        <v>848</v>
      </c>
      <c r="V651" s="391" t="s">
        <v>848</v>
      </c>
      <c r="W651" s="391" t="s">
        <v>848</v>
      </c>
      <c r="X651" s="391" t="s">
        <v>848</v>
      </c>
      <c r="Y651" s="392" t="s">
        <v>848</v>
      </c>
      <c r="Z651" s="391" t="s">
        <v>848</v>
      </c>
      <c r="AA651" s="391" t="s">
        <v>848</v>
      </c>
      <c r="AB651" s="391" t="s">
        <v>848</v>
      </c>
      <c r="AC651" s="391" t="s">
        <v>848</v>
      </c>
      <c r="AD651" s="391" t="s">
        <v>848</v>
      </c>
      <c r="AE651" s="391" t="s">
        <v>848</v>
      </c>
      <c r="AF651" s="38" t="s">
        <v>848</v>
      </c>
      <c r="AG651" s="391" t="s">
        <v>848</v>
      </c>
      <c r="AH651" s="391"/>
      <c r="AI651" s="391" t="s">
        <v>848</v>
      </c>
      <c r="AJ651" s="391" t="s">
        <v>848</v>
      </c>
      <c r="AK651" s="391" t="s">
        <v>848</v>
      </c>
      <c r="AL651" s="391" t="s">
        <v>848</v>
      </c>
      <c r="AM651" s="391" t="s">
        <v>848</v>
      </c>
      <c r="AN651" s="391" t="s">
        <v>848</v>
      </c>
      <c r="AO651" s="391"/>
      <c r="AP651" s="319"/>
      <c r="AQ651" s="319"/>
      <c r="AR651" s="319"/>
    </row>
    <row r="652" spans="1:44" ht="15.75" customHeight="1">
      <c r="A652" s="319" t="s">
        <v>848</v>
      </c>
      <c r="B652" s="319" t="s">
        <v>848</v>
      </c>
      <c r="C652" s="319" t="s">
        <v>848</v>
      </c>
      <c r="D652" s="38" t="s">
        <v>848</v>
      </c>
      <c r="E652" s="391" t="s">
        <v>848</v>
      </c>
      <c r="F652" s="391" t="s">
        <v>848</v>
      </c>
      <c r="G652" s="391" t="s">
        <v>848</v>
      </c>
      <c r="H652" s="391" t="s">
        <v>848</v>
      </c>
      <c r="I652" s="391" t="s">
        <v>848</v>
      </c>
      <c r="J652" s="391" t="s">
        <v>848</v>
      </c>
      <c r="K652" s="38" t="s">
        <v>848</v>
      </c>
      <c r="L652" s="391" t="s">
        <v>848</v>
      </c>
      <c r="M652" s="391" t="s">
        <v>848</v>
      </c>
      <c r="N652" s="391" t="s">
        <v>848</v>
      </c>
      <c r="O652" s="391" t="s">
        <v>848</v>
      </c>
      <c r="P652" s="391" t="s">
        <v>848</v>
      </c>
      <c r="Q652" s="391" t="s">
        <v>848</v>
      </c>
      <c r="R652" s="38" t="s">
        <v>848</v>
      </c>
      <c r="S652" s="391" t="s">
        <v>848</v>
      </c>
      <c r="T652" s="391" t="s">
        <v>848</v>
      </c>
      <c r="U652" s="391" t="s">
        <v>848</v>
      </c>
      <c r="V652" s="391" t="s">
        <v>848</v>
      </c>
      <c r="W652" s="391" t="s">
        <v>848</v>
      </c>
      <c r="X652" s="391" t="s">
        <v>848</v>
      </c>
      <c r="Y652" s="392" t="s">
        <v>848</v>
      </c>
      <c r="Z652" s="391" t="s">
        <v>848</v>
      </c>
      <c r="AA652" s="391" t="s">
        <v>848</v>
      </c>
      <c r="AB652" s="391" t="s">
        <v>848</v>
      </c>
      <c r="AC652" s="391" t="s">
        <v>848</v>
      </c>
      <c r="AD652" s="391" t="s">
        <v>848</v>
      </c>
      <c r="AE652" s="391" t="s">
        <v>848</v>
      </c>
      <c r="AF652" s="38" t="s">
        <v>848</v>
      </c>
      <c r="AG652" s="391" t="s">
        <v>848</v>
      </c>
      <c r="AH652" s="391"/>
      <c r="AI652" s="391" t="s">
        <v>848</v>
      </c>
      <c r="AJ652" s="391" t="s">
        <v>848</v>
      </c>
      <c r="AK652" s="391" t="s">
        <v>848</v>
      </c>
      <c r="AL652" s="391" t="s">
        <v>848</v>
      </c>
      <c r="AM652" s="391" t="s">
        <v>848</v>
      </c>
      <c r="AN652" s="391" t="s">
        <v>848</v>
      </c>
      <c r="AO652" s="391"/>
      <c r="AP652" s="319"/>
      <c r="AQ652" s="319"/>
      <c r="AR652" s="319"/>
    </row>
    <row r="653" spans="1:44" ht="15.75" customHeight="1">
      <c r="A653" s="319" t="s">
        <v>848</v>
      </c>
      <c r="B653" s="319" t="s">
        <v>848</v>
      </c>
      <c r="C653" s="319" t="s">
        <v>848</v>
      </c>
      <c r="D653" s="38" t="s">
        <v>848</v>
      </c>
      <c r="E653" s="391" t="s">
        <v>848</v>
      </c>
      <c r="F653" s="391" t="s">
        <v>848</v>
      </c>
      <c r="G653" s="391" t="s">
        <v>848</v>
      </c>
      <c r="H653" s="391" t="s">
        <v>848</v>
      </c>
      <c r="I653" s="391" t="s">
        <v>848</v>
      </c>
      <c r="J653" s="391" t="s">
        <v>848</v>
      </c>
      <c r="K653" s="38" t="s">
        <v>848</v>
      </c>
      <c r="L653" s="391" t="s">
        <v>848</v>
      </c>
      <c r="M653" s="391" t="s">
        <v>848</v>
      </c>
      <c r="N653" s="391" t="s">
        <v>848</v>
      </c>
      <c r="O653" s="391" t="s">
        <v>848</v>
      </c>
      <c r="P653" s="391" t="s">
        <v>848</v>
      </c>
      <c r="Q653" s="391" t="s">
        <v>848</v>
      </c>
      <c r="R653" s="38" t="s">
        <v>848</v>
      </c>
      <c r="S653" s="391" t="s">
        <v>848</v>
      </c>
      <c r="T653" s="391" t="s">
        <v>848</v>
      </c>
      <c r="U653" s="391" t="s">
        <v>848</v>
      </c>
      <c r="V653" s="391" t="s">
        <v>848</v>
      </c>
      <c r="W653" s="391" t="s">
        <v>848</v>
      </c>
      <c r="X653" s="391" t="s">
        <v>848</v>
      </c>
      <c r="Y653" s="392" t="s">
        <v>848</v>
      </c>
      <c r="Z653" s="391" t="s">
        <v>848</v>
      </c>
      <c r="AA653" s="391" t="s">
        <v>848</v>
      </c>
      <c r="AB653" s="391" t="s">
        <v>848</v>
      </c>
      <c r="AC653" s="391" t="s">
        <v>848</v>
      </c>
      <c r="AD653" s="391" t="s">
        <v>848</v>
      </c>
      <c r="AE653" s="391" t="s">
        <v>848</v>
      </c>
      <c r="AF653" s="38" t="s">
        <v>848</v>
      </c>
      <c r="AG653" s="391" t="s">
        <v>848</v>
      </c>
      <c r="AH653" s="391"/>
      <c r="AI653" s="391" t="s">
        <v>848</v>
      </c>
      <c r="AJ653" s="391" t="s">
        <v>848</v>
      </c>
      <c r="AK653" s="391" t="s">
        <v>848</v>
      </c>
      <c r="AL653" s="391" t="s">
        <v>848</v>
      </c>
      <c r="AM653" s="391" t="s">
        <v>848</v>
      </c>
      <c r="AN653" s="391" t="s">
        <v>848</v>
      </c>
      <c r="AO653" s="391"/>
      <c r="AP653" s="319"/>
      <c r="AQ653" s="319"/>
      <c r="AR653" s="319"/>
    </row>
    <row r="654" spans="1:44" ht="15.75" customHeight="1">
      <c r="A654" s="319" t="s">
        <v>848</v>
      </c>
      <c r="B654" s="319" t="s">
        <v>848</v>
      </c>
      <c r="C654" s="319" t="s">
        <v>848</v>
      </c>
      <c r="D654" s="38" t="s">
        <v>848</v>
      </c>
      <c r="E654" s="391" t="s">
        <v>848</v>
      </c>
      <c r="F654" s="391" t="s">
        <v>848</v>
      </c>
      <c r="G654" s="391" t="s">
        <v>848</v>
      </c>
      <c r="H654" s="391" t="s">
        <v>848</v>
      </c>
      <c r="I654" s="391" t="s">
        <v>848</v>
      </c>
      <c r="J654" s="391" t="s">
        <v>848</v>
      </c>
      <c r="K654" s="38" t="s">
        <v>848</v>
      </c>
      <c r="L654" s="391" t="s">
        <v>848</v>
      </c>
      <c r="M654" s="391" t="s">
        <v>848</v>
      </c>
      <c r="N654" s="391" t="s">
        <v>848</v>
      </c>
      <c r="O654" s="391" t="s">
        <v>848</v>
      </c>
      <c r="P654" s="391" t="s">
        <v>848</v>
      </c>
      <c r="Q654" s="391" t="s">
        <v>848</v>
      </c>
      <c r="R654" s="38" t="s">
        <v>848</v>
      </c>
      <c r="S654" s="391" t="s">
        <v>848</v>
      </c>
      <c r="T654" s="391" t="s">
        <v>848</v>
      </c>
      <c r="U654" s="391" t="s">
        <v>848</v>
      </c>
      <c r="V654" s="391" t="s">
        <v>848</v>
      </c>
      <c r="W654" s="391" t="s">
        <v>848</v>
      </c>
      <c r="X654" s="391" t="s">
        <v>848</v>
      </c>
      <c r="Y654" s="392" t="s">
        <v>848</v>
      </c>
      <c r="Z654" s="391" t="s">
        <v>848</v>
      </c>
      <c r="AA654" s="391" t="s">
        <v>848</v>
      </c>
      <c r="AB654" s="391" t="s">
        <v>848</v>
      </c>
      <c r="AC654" s="391" t="s">
        <v>848</v>
      </c>
      <c r="AD654" s="391" t="s">
        <v>848</v>
      </c>
      <c r="AE654" s="391" t="s">
        <v>848</v>
      </c>
      <c r="AF654" s="38" t="s">
        <v>848</v>
      </c>
      <c r="AG654" s="391" t="s">
        <v>848</v>
      </c>
      <c r="AH654" s="391"/>
      <c r="AI654" s="391" t="s">
        <v>848</v>
      </c>
      <c r="AJ654" s="391" t="s">
        <v>848</v>
      </c>
      <c r="AK654" s="391" t="s">
        <v>848</v>
      </c>
      <c r="AL654" s="391" t="s">
        <v>848</v>
      </c>
      <c r="AM654" s="391" t="s">
        <v>848</v>
      </c>
      <c r="AN654" s="391" t="s">
        <v>848</v>
      </c>
      <c r="AO654" s="391"/>
      <c r="AP654" s="319"/>
      <c r="AQ654" s="319"/>
      <c r="AR654" s="319"/>
    </row>
    <row r="655" spans="1:44" ht="15.75" customHeight="1">
      <c r="A655" s="319" t="s">
        <v>848</v>
      </c>
      <c r="B655" s="319" t="s">
        <v>848</v>
      </c>
      <c r="C655" s="319" t="s">
        <v>848</v>
      </c>
      <c r="D655" s="38" t="s">
        <v>848</v>
      </c>
      <c r="E655" s="391" t="s">
        <v>848</v>
      </c>
      <c r="F655" s="391" t="s">
        <v>848</v>
      </c>
      <c r="G655" s="391" t="s">
        <v>848</v>
      </c>
      <c r="H655" s="391" t="s">
        <v>848</v>
      </c>
      <c r="I655" s="391" t="s">
        <v>848</v>
      </c>
      <c r="J655" s="391" t="s">
        <v>848</v>
      </c>
      <c r="K655" s="38" t="s">
        <v>848</v>
      </c>
      <c r="L655" s="391" t="s">
        <v>848</v>
      </c>
      <c r="M655" s="391" t="s">
        <v>848</v>
      </c>
      <c r="N655" s="391" t="s">
        <v>848</v>
      </c>
      <c r="O655" s="391" t="s">
        <v>848</v>
      </c>
      <c r="P655" s="391" t="s">
        <v>848</v>
      </c>
      <c r="Q655" s="391" t="s">
        <v>848</v>
      </c>
      <c r="R655" s="38" t="s">
        <v>848</v>
      </c>
      <c r="S655" s="391" t="s">
        <v>848</v>
      </c>
      <c r="T655" s="391" t="s">
        <v>848</v>
      </c>
      <c r="U655" s="391" t="s">
        <v>848</v>
      </c>
      <c r="V655" s="391" t="s">
        <v>848</v>
      </c>
      <c r="W655" s="391" t="s">
        <v>848</v>
      </c>
      <c r="X655" s="391" t="s">
        <v>848</v>
      </c>
      <c r="Y655" s="392" t="s">
        <v>848</v>
      </c>
      <c r="Z655" s="391" t="s">
        <v>848</v>
      </c>
      <c r="AA655" s="391" t="s">
        <v>848</v>
      </c>
      <c r="AB655" s="391" t="s">
        <v>848</v>
      </c>
      <c r="AC655" s="391" t="s">
        <v>848</v>
      </c>
      <c r="AD655" s="391" t="s">
        <v>848</v>
      </c>
      <c r="AE655" s="391" t="s">
        <v>848</v>
      </c>
      <c r="AF655" s="38" t="s">
        <v>848</v>
      </c>
      <c r="AG655" s="391" t="s">
        <v>848</v>
      </c>
      <c r="AH655" s="391"/>
      <c r="AI655" s="391" t="s">
        <v>848</v>
      </c>
      <c r="AJ655" s="391" t="s">
        <v>848</v>
      </c>
      <c r="AK655" s="391" t="s">
        <v>848</v>
      </c>
      <c r="AL655" s="391" t="s">
        <v>848</v>
      </c>
      <c r="AM655" s="391" t="s">
        <v>848</v>
      </c>
      <c r="AN655" s="391" t="s">
        <v>848</v>
      </c>
      <c r="AO655" s="391"/>
      <c r="AP655" s="319"/>
      <c r="AQ655" s="319"/>
      <c r="AR655" s="319"/>
    </row>
    <row r="656" spans="1:44" ht="15.75" customHeight="1">
      <c r="A656" s="319" t="s">
        <v>848</v>
      </c>
      <c r="B656" s="319" t="s">
        <v>848</v>
      </c>
      <c r="C656" s="319" t="s">
        <v>848</v>
      </c>
      <c r="D656" s="38" t="s">
        <v>848</v>
      </c>
      <c r="E656" s="391" t="s">
        <v>848</v>
      </c>
      <c r="F656" s="391" t="s">
        <v>848</v>
      </c>
      <c r="G656" s="391" t="s">
        <v>848</v>
      </c>
      <c r="H656" s="391" t="s">
        <v>848</v>
      </c>
      <c r="I656" s="391" t="s">
        <v>848</v>
      </c>
      <c r="J656" s="391" t="s">
        <v>848</v>
      </c>
      <c r="K656" s="38" t="s">
        <v>848</v>
      </c>
      <c r="L656" s="391" t="s">
        <v>848</v>
      </c>
      <c r="M656" s="391" t="s">
        <v>848</v>
      </c>
      <c r="N656" s="391" t="s">
        <v>848</v>
      </c>
      <c r="O656" s="391" t="s">
        <v>848</v>
      </c>
      <c r="P656" s="391" t="s">
        <v>848</v>
      </c>
      <c r="Q656" s="391" t="s">
        <v>848</v>
      </c>
      <c r="R656" s="38" t="s">
        <v>848</v>
      </c>
      <c r="S656" s="391" t="s">
        <v>848</v>
      </c>
      <c r="T656" s="391" t="s">
        <v>848</v>
      </c>
      <c r="U656" s="391" t="s">
        <v>848</v>
      </c>
      <c r="V656" s="391" t="s">
        <v>848</v>
      </c>
      <c r="W656" s="391" t="s">
        <v>848</v>
      </c>
      <c r="X656" s="391" t="s">
        <v>848</v>
      </c>
      <c r="Y656" s="392" t="s">
        <v>848</v>
      </c>
      <c r="Z656" s="391" t="s">
        <v>848</v>
      </c>
      <c r="AA656" s="391" t="s">
        <v>848</v>
      </c>
      <c r="AB656" s="391" t="s">
        <v>848</v>
      </c>
      <c r="AC656" s="391" t="s">
        <v>848</v>
      </c>
      <c r="AD656" s="391" t="s">
        <v>848</v>
      </c>
      <c r="AE656" s="391" t="s">
        <v>848</v>
      </c>
      <c r="AF656" s="38" t="s">
        <v>848</v>
      </c>
      <c r="AG656" s="391" t="s">
        <v>848</v>
      </c>
      <c r="AH656" s="391"/>
      <c r="AI656" s="391" t="s">
        <v>848</v>
      </c>
      <c r="AJ656" s="391" t="s">
        <v>848</v>
      </c>
      <c r="AK656" s="391" t="s">
        <v>848</v>
      </c>
      <c r="AL656" s="391" t="s">
        <v>848</v>
      </c>
      <c r="AM656" s="391" t="s">
        <v>848</v>
      </c>
      <c r="AN656" s="391" t="s">
        <v>848</v>
      </c>
      <c r="AO656" s="391"/>
      <c r="AP656" s="319"/>
      <c r="AQ656" s="319"/>
      <c r="AR656" s="319"/>
    </row>
    <row r="657" spans="1:44" ht="15.75" customHeight="1">
      <c r="A657" s="319" t="s">
        <v>848</v>
      </c>
      <c r="B657" s="319" t="s">
        <v>848</v>
      </c>
      <c r="C657" s="319" t="s">
        <v>848</v>
      </c>
      <c r="D657" s="38" t="s">
        <v>848</v>
      </c>
      <c r="E657" s="391" t="s">
        <v>848</v>
      </c>
      <c r="F657" s="391" t="s">
        <v>848</v>
      </c>
      <c r="G657" s="391" t="s">
        <v>848</v>
      </c>
      <c r="H657" s="391" t="s">
        <v>848</v>
      </c>
      <c r="I657" s="391" t="s">
        <v>848</v>
      </c>
      <c r="J657" s="391" t="s">
        <v>848</v>
      </c>
      <c r="K657" s="38" t="s">
        <v>848</v>
      </c>
      <c r="L657" s="391" t="s">
        <v>848</v>
      </c>
      <c r="M657" s="391" t="s">
        <v>848</v>
      </c>
      <c r="N657" s="391" t="s">
        <v>848</v>
      </c>
      <c r="O657" s="391" t="s">
        <v>848</v>
      </c>
      <c r="P657" s="391" t="s">
        <v>848</v>
      </c>
      <c r="Q657" s="391" t="s">
        <v>848</v>
      </c>
      <c r="R657" s="38" t="s">
        <v>848</v>
      </c>
      <c r="S657" s="391" t="s">
        <v>848</v>
      </c>
      <c r="T657" s="391" t="s">
        <v>848</v>
      </c>
      <c r="U657" s="391" t="s">
        <v>848</v>
      </c>
      <c r="V657" s="391" t="s">
        <v>848</v>
      </c>
      <c r="W657" s="391" t="s">
        <v>848</v>
      </c>
      <c r="X657" s="391" t="s">
        <v>848</v>
      </c>
      <c r="Y657" s="392" t="s">
        <v>848</v>
      </c>
      <c r="Z657" s="391" t="s">
        <v>848</v>
      </c>
      <c r="AA657" s="391" t="s">
        <v>848</v>
      </c>
      <c r="AB657" s="391" t="s">
        <v>848</v>
      </c>
      <c r="AC657" s="391" t="s">
        <v>848</v>
      </c>
      <c r="AD657" s="391" t="s">
        <v>848</v>
      </c>
      <c r="AE657" s="391" t="s">
        <v>848</v>
      </c>
      <c r="AF657" s="38" t="s">
        <v>848</v>
      </c>
      <c r="AG657" s="391" t="s">
        <v>848</v>
      </c>
      <c r="AH657" s="391"/>
      <c r="AI657" s="391" t="s">
        <v>848</v>
      </c>
      <c r="AJ657" s="391" t="s">
        <v>848</v>
      </c>
      <c r="AK657" s="391" t="s">
        <v>848</v>
      </c>
      <c r="AL657" s="391" t="s">
        <v>848</v>
      </c>
      <c r="AM657" s="391" t="s">
        <v>848</v>
      </c>
      <c r="AN657" s="391" t="s">
        <v>848</v>
      </c>
      <c r="AO657" s="391"/>
      <c r="AP657" s="319"/>
      <c r="AQ657" s="319"/>
      <c r="AR657" s="319"/>
    </row>
    <row r="658" spans="1:44" ht="15.75" customHeight="1">
      <c r="A658" s="319" t="s">
        <v>848</v>
      </c>
      <c r="B658" s="319" t="s">
        <v>848</v>
      </c>
      <c r="C658" s="319" t="s">
        <v>848</v>
      </c>
      <c r="D658" s="38" t="s">
        <v>848</v>
      </c>
      <c r="E658" s="391" t="s">
        <v>848</v>
      </c>
      <c r="F658" s="391" t="s">
        <v>848</v>
      </c>
      <c r="G658" s="391" t="s">
        <v>848</v>
      </c>
      <c r="H658" s="391" t="s">
        <v>848</v>
      </c>
      <c r="I658" s="391" t="s">
        <v>848</v>
      </c>
      <c r="J658" s="391" t="s">
        <v>848</v>
      </c>
      <c r="K658" s="38" t="s">
        <v>848</v>
      </c>
      <c r="L658" s="391" t="s">
        <v>848</v>
      </c>
      <c r="M658" s="391" t="s">
        <v>848</v>
      </c>
      <c r="N658" s="391" t="s">
        <v>848</v>
      </c>
      <c r="O658" s="391" t="s">
        <v>848</v>
      </c>
      <c r="P658" s="391" t="s">
        <v>848</v>
      </c>
      <c r="Q658" s="391" t="s">
        <v>848</v>
      </c>
      <c r="R658" s="38" t="s">
        <v>848</v>
      </c>
      <c r="S658" s="391" t="s">
        <v>848</v>
      </c>
      <c r="T658" s="391" t="s">
        <v>848</v>
      </c>
      <c r="U658" s="391" t="s">
        <v>848</v>
      </c>
      <c r="V658" s="391" t="s">
        <v>848</v>
      </c>
      <c r="W658" s="391" t="s">
        <v>848</v>
      </c>
      <c r="X658" s="391" t="s">
        <v>848</v>
      </c>
      <c r="Y658" s="392" t="s">
        <v>848</v>
      </c>
      <c r="Z658" s="391" t="s">
        <v>848</v>
      </c>
      <c r="AA658" s="391" t="s">
        <v>848</v>
      </c>
      <c r="AB658" s="391" t="s">
        <v>848</v>
      </c>
      <c r="AC658" s="391" t="s">
        <v>848</v>
      </c>
      <c r="AD658" s="391" t="s">
        <v>848</v>
      </c>
      <c r="AE658" s="391" t="s">
        <v>848</v>
      </c>
      <c r="AF658" s="38" t="s">
        <v>848</v>
      </c>
      <c r="AG658" s="391" t="s">
        <v>848</v>
      </c>
      <c r="AH658" s="391"/>
      <c r="AI658" s="391" t="s">
        <v>848</v>
      </c>
      <c r="AJ658" s="391" t="s">
        <v>848</v>
      </c>
      <c r="AK658" s="391" t="s">
        <v>848</v>
      </c>
      <c r="AL658" s="391" t="s">
        <v>848</v>
      </c>
      <c r="AM658" s="391" t="s">
        <v>848</v>
      </c>
      <c r="AN658" s="391" t="s">
        <v>848</v>
      </c>
      <c r="AO658" s="391"/>
      <c r="AP658" s="319"/>
      <c r="AQ658" s="319"/>
      <c r="AR658" s="319"/>
    </row>
    <row r="659" spans="1:44" ht="15.75" customHeight="1">
      <c r="A659" s="319" t="s">
        <v>848</v>
      </c>
      <c r="B659" s="319" t="s">
        <v>848</v>
      </c>
      <c r="C659" s="319" t="s">
        <v>848</v>
      </c>
      <c r="D659" s="38" t="s">
        <v>848</v>
      </c>
      <c r="E659" s="391" t="s">
        <v>848</v>
      </c>
      <c r="F659" s="391" t="s">
        <v>848</v>
      </c>
      <c r="G659" s="391" t="s">
        <v>848</v>
      </c>
      <c r="H659" s="391" t="s">
        <v>848</v>
      </c>
      <c r="I659" s="391" t="s">
        <v>848</v>
      </c>
      <c r="J659" s="391" t="s">
        <v>848</v>
      </c>
      <c r="K659" s="38" t="s">
        <v>848</v>
      </c>
      <c r="L659" s="391" t="s">
        <v>848</v>
      </c>
      <c r="M659" s="391" t="s">
        <v>848</v>
      </c>
      <c r="N659" s="391" t="s">
        <v>848</v>
      </c>
      <c r="O659" s="391" t="s">
        <v>848</v>
      </c>
      <c r="P659" s="391" t="s">
        <v>848</v>
      </c>
      <c r="Q659" s="391" t="s">
        <v>848</v>
      </c>
      <c r="R659" s="38" t="s">
        <v>848</v>
      </c>
      <c r="S659" s="391" t="s">
        <v>848</v>
      </c>
      <c r="T659" s="391" t="s">
        <v>848</v>
      </c>
      <c r="U659" s="391" t="s">
        <v>848</v>
      </c>
      <c r="V659" s="391" t="s">
        <v>848</v>
      </c>
      <c r="W659" s="391" t="s">
        <v>848</v>
      </c>
      <c r="X659" s="391" t="s">
        <v>848</v>
      </c>
      <c r="Y659" s="392" t="s">
        <v>848</v>
      </c>
      <c r="Z659" s="391" t="s">
        <v>848</v>
      </c>
      <c r="AA659" s="391" t="s">
        <v>848</v>
      </c>
      <c r="AB659" s="391" t="s">
        <v>848</v>
      </c>
      <c r="AC659" s="391" t="s">
        <v>848</v>
      </c>
      <c r="AD659" s="391" t="s">
        <v>848</v>
      </c>
      <c r="AE659" s="391" t="s">
        <v>848</v>
      </c>
      <c r="AF659" s="38" t="s">
        <v>848</v>
      </c>
      <c r="AG659" s="391" t="s">
        <v>848</v>
      </c>
      <c r="AH659" s="391"/>
      <c r="AI659" s="391" t="s">
        <v>848</v>
      </c>
      <c r="AJ659" s="391" t="s">
        <v>848</v>
      </c>
      <c r="AK659" s="391" t="s">
        <v>848</v>
      </c>
      <c r="AL659" s="391" t="s">
        <v>848</v>
      </c>
      <c r="AM659" s="391" t="s">
        <v>848</v>
      </c>
      <c r="AN659" s="391" t="s">
        <v>848</v>
      </c>
      <c r="AO659" s="391"/>
      <c r="AP659" s="319"/>
      <c r="AQ659" s="319"/>
      <c r="AR659" s="319"/>
    </row>
    <row r="660" spans="1:44" ht="15.75" customHeight="1">
      <c r="A660" s="319" t="s">
        <v>848</v>
      </c>
      <c r="B660" s="319" t="s">
        <v>848</v>
      </c>
      <c r="C660" s="319" t="s">
        <v>848</v>
      </c>
      <c r="D660" s="38" t="s">
        <v>848</v>
      </c>
      <c r="E660" s="391" t="s">
        <v>848</v>
      </c>
      <c r="F660" s="391" t="s">
        <v>848</v>
      </c>
      <c r="G660" s="391" t="s">
        <v>848</v>
      </c>
      <c r="H660" s="391" t="s">
        <v>848</v>
      </c>
      <c r="I660" s="391" t="s">
        <v>848</v>
      </c>
      <c r="J660" s="391" t="s">
        <v>848</v>
      </c>
      <c r="K660" s="38" t="s">
        <v>848</v>
      </c>
      <c r="L660" s="391" t="s">
        <v>848</v>
      </c>
      <c r="M660" s="391" t="s">
        <v>848</v>
      </c>
      <c r="N660" s="391" t="s">
        <v>848</v>
      </c>
      <c r="O660" s="391" t="s">
        <v>848</v>
      </c>
      <c r="P660" s="391" t="s">
        <v>848</v>
      </c>
      <c r="Q660" s="391" t="s">
        <v>848</v>
      </c>
      <c r="R660" s="38" t="s">
        <v>848</v>
      </c>
      <c r="S660" s="391" t="s">
        <v>848</v>
      </c>
      <c r="T660" s="391" t="s">
        <v>848</v>
      </c>
      <c r="U660" s="391" t="s">
        <v>848</v>
      </c>
      <c r="V660" s="391" t="s">
        <v>848</v>
      </c>
      <c r="W660" s="391" t="s">
        <v>848</v>
      </c>
      <c r="X660" s="391" t="s">
        <v>848</v>
      </c>
      <c r="Y660" s="392" t="s">
        <v>848</v>
      </c>
      <c r="Z660" s="391" t="s">
        <v>848</v>
      </c>
      <c r="AA660" s="391" t="s">
        <v>848</v>
      </c>
      <c r="AB660" s="391" t="s">
        <v>848</v>
      </c>
      <c r="AC660" s="391" t="s">
        <v>848</v>
      </c>
      <c r="AD660" s="391" t="s">
        <v>848</v>
      </c>
      <c r="AE660" s="391" t="s">
        <v>848</v>
      </c>
      <c r="AF660" s="38" t="s">
        <v>848</v>
      </c>
      <c r="AG660" s="391" t="s">
        <v>848</v>
      </c>
      <c r="AH660" s="391"/>
      <c r="AI660" s="391" t="s">
        <v>848</v>
      </c>
      <c r="AJ660" s="391" t="s">
        <v>848</v>
      </c>
      <c r="AK660" s="391" t="s">
        <v>848</v>
      </c>
      <c r="AL660" s="391" t="s">
        <v>848</v>
      </c>
      <c r="AM660" s="391" t="s">
        <v>848</v>
      </c>
      <c r="AN660" s="391" t="s">
        <v>848</v>
      </c>
      <c r="AO660" s="391"/>
      <c r="AP660" s="319"/>
      <c r="AQ660" s="319"/>
      <c r="AR660" s="319"/>
    </row>
    <row r="661" spans="1:44" ht="15.75" customHeight="1">
      <c r="A661" s="319" t="s">
        <v>848</v>
      </c>
      <c r="B661" s="319" t="s">
        <v>848</v>
      </c>
      <c r="C661" s="319" t="s">
        <v>848</v>
      </c>
      <c r="D661" s="38" t="s">
        <v>848</v>
      </c>
      <c r="E661" s="391" t="s">
        <v>848</v>
      </c>
      <c r="F661" s="391" t="s">
        <v>848</v>
      </c>
      <c r="G661" s="391" t="s">
        <v>848</v>
      </c>
      <c r="H661" s="391" t="s">
        <v>848</v>
      </c>
      <c r="I661" s="391" t="s">
        <v>848</v>
      </c>
      <c r="J661" s="391" t="s">
        <v>848</v>
      </c>
      <c r="K661" s="38" t="s">
        <v>848</v>
      </c>
      <c r="L661" s="391" t="s">
        <v>848</v>
      </c>
      <c r="M661" s="391" t="s">
        <v>848</v>
      </c>
      <c r="N661" s="391" t="s">
        <v>848</v>
      </c>
      <c r="O661" s="391" t="s">
        <v>848</v>
      </c>
      <c r="P661" s="391" t="s">
        <v>848</v>
      </c>
      <c r="Q661" s="391" t="s">
        <v>848</v>
      </c>
      <c r="R661" s="38" t="s">
        <v>848</v>
      </c>
      <c r="S661" s="391" t="s">
        <v>848</v>
      </c>
      <c r="T661" s="391" t="s">
        <v>848</v>
      </c>
      <c r="U661" s="391" t="s">
        <v>848</v>
      </c>
      <c r="V661" s="391" t="s">
        <v>848</v>
      </c>
      <c r="W661" s="391" t="s">
        <v>848</v>
      </c>
      <c r="X661" s="391" t="s">
        <v>848</v>
      </c>
      <c r="Y661" s="392" t="s">
        <v>848</v>
      </c>
      <c r="Z661" s="391" t="s">
        <v>848</v>
      </c>
      <c r="AA661" s="391" t="s">
        <v>848</v>
      </c>
      <c r="AB661" s="391" t="s">
        <v>848</v>
      </c>
      <c r="AC661" s="391" t="s">
        <v>848</v>
      </c>
      <c r="AD661" s="391" t="s">
        <v>848</v>
      </c>
      <c r="AE661" s="391" t="s">
        <v>848</v>
      </c>
      <c r="AF661" s="38" t="s">
        <v>848</v>
      </c>
      <c r="AG661" s="391" t="s">
        <v>848</v>
      </c>
      <c r="AH661" s="391"/>
      <c r="AI661" s="391" t="s">
        <v>848</v>
      </c>
      <c r="AJ661" s="391" t="s">
        <v>848</v>
      </c>
      <c r="AK661" s="391" t="s">
        <v>848</v>
      </c>
      <c r="AL661" s="391" t="s">
        <v>848</v>
      </c>
      <c r="AM661" s="391" t="s">
        <v>848</v>
      </c>
      <c r="AN661" s="391" t="s">
        <v>848</v>
      </c>
      <c r="AO661" s="391"/>
      <c r="AP661" s="319"/>
      <c r="AQ661" s="319"/>
      <c r="AR661" s="319"/>
    </row>
    <row r="662" spans="1:44" ht="15.75" customHeight="1">
      <c r="A662" s="319" t="s">
        <v>848</v>
      </c>
      <c r="B662" s="319" t="s">
        <v>848</v>
      </c>
      <c r="C662" s="319" t="s">
        <v>848</v>
      </c>
      <c r="D662" s="38" t="s">
        <v>848</v>
      </c>
      <c r="E662" s="391" t="s">
        <v>848</v>
      </c>
      <c r="F662" s="391" t="s">
        <v>848</v>
      </c>
      <c r="G662" s="391" t="s">
        <v>848</v>
      </c>
      <c r="H662" s="391" t="s">
        <v>848</v>
      </c>
      <c r="I662" s="391" t="s">
        <v>848</v>
      </c>
      <c r="J662" s="391" t="s">
        <v>848</v>
      </c>
      <c r="K662" s="38" t="s">
        <v>848</v>
      </c>
      <c r="L662" s="391" t="s">
        <v>848</v>
      </c>
      <c r="M662" s="391" t="s">
        <v>848</v>
      </c>
      <c r="N662" s="391" t="s">
        <v>848</v>
      </c>
      <c r="O662" s="391" t="s">
        <v>848</v>
      </c>
      <c r="P662" s="391" t="s">
        <v>848</v>
      </c>
      <c r="Q662" s="391" t="s">
        <v>848</v>
      </c>
      <c r="R662" s="38" t="s">
        <v>848</v>
      </c>
      <c r="S662" s="391" t="s">
        <v>848</v>
      </c>
      <c r="T662" s="391" t="s">
        <v>848</v>
      </c>
      <c r="U662" s="391" t="s">
        <v>848</v>
      </c>
      <c r="V662" s="391" t="s">
        <v>848</v>
      </c>
      <c r="W662" s="391" t="s">
        <v>848</v>
      </c>
      <c r="X662" s="391" t="s">
        <v>848</v>
      </c>
      <c r="Y662" s="392" t="s">
        <v>848</v>
      </c>
      <c r="Z662" s="391" t="s">
        <v>848</v>
      </c>
      <c r="AA662" s="391" t="s">
        <v>848</v>
      </c>
      <c r="AB662" s="391" t="s">
        <v>848</v>
      </c>
      <c r="AC662" s="391" t="s">
        <v>848</v>
      </c>
      <c r="AD662" s="391" t="s">
        <v>848</v>
      </c>
      <c r="AE662" s="391" t="s">
        <v>848</v>
      </c>
      <c r="AF662" s="38" t="s">
        <v>848</v>
      </c>
      <c r="AG662" s="391" t="s">
        <v>848</v>
      </c>
      <c r="AH662" s="391"/>
      <c r="AI662" s="391" t="s">
        <v>848</v>
      </c>
      <c r="AJ662" s="391" t="s">
        <v>848</v>
      </c>
      <c r="AK662" s="391" t="s">
        <v>848</v>
      </c>
      <c r="AL662" s="391" t="s">
        <v>848</v>
      </c>
      <c r="AM662" s="391" t="s">
        <v>848</v>
      </c>
      <c r="AN662" s="391" t="s">
        <v>848</v>
      </c>
      <c r="AO662" s="391"/>
      <c r="AP662" s="319"/>
      <c r="AQ662" s="319"/>
      <c r="AR662" s="319"/>
    </row>
    <row r="663" spans="1:44" ht="15.75" customHeight="1">
      <c r="A663" s="319" t="s">
        <v>848</v>
      </c>
      <c r="B663" s="319" t="s">
        <v>848</v>
      </c>
      <c r="C663" s="319" t="s">
        <v>848</v>
      </c>
      <c r="D663" s="38" t="s">
        <v>848</v>
      </c>
      <c r="E663" s="391" t="s">
        <v>848</v>
      </c>
      <c r="F663" s="391" t="s">
        <v>848</v>
      </c>
      <c r="G663" s="391" t="s">
        <v>848</v>
      </c>
      <c r="H663" s="391" t="s">
        <v>848</v>
      </c>
      <c r="I663" s="391" t="s">
        <v>848</v>
      </c>
      <c r="J663" s="391" t="s">
        <v>848</v>
      </c>
      <c r="K663" s="38" t="s">
        <v>848</v>
      </c>
      <c r="L663" s="391" t="s">
        <v>848</v>
      </c>
      <c r="M663" s="391" t="s">
        <v>848</v>
      </c>
      <c r="N663" s="391" t="s">
        <v>848</v>
      </c>
      <c r="O663" s="391" t="s">
        <v>848</v>
      </c>
      <c r="P663" s="391" t="s">
        <v>848</v>
      </c>
      <c r="Q663" s="391" t="s">
        <v>848</v>
      </c>
      <c r="R663" s="38" t="s">
        <v>848</v>
      </c>
      <c r="S663" s="391" t="s">
        <v>848</v>
      </c>
      <c r="T663" s="391" t="s">
        <v>848</v>
      </c>
      <c r="U663" s="391" t="s">
        <v>848</v>
      </c>
      <c r="V663" s="391" t="s">
        <v>848</v>
      </c>
      <c r="W663" s="391" t="s">
        <v>848</v>
      </c>
      <c r="X663" s="391" t="s">
        <v>848</v>
      </c>
      <c r="Y663" s="392" t="s">
        <v>848</v>
      </c>
      <c r="Z663" s="391" t="s">
        <v>848</v>
      </c>
      <c r="AA663" s="391" t="s">
        <v>848</v>
      </c>
      <c r="AB663" s="391" t="s">
        <v>848</v>
      </c>
      <c r="AC663" s="391" t="s">
        <v>848</v>
      </c>
      <c r="AD663" s="391" t="s">
        <v>848</v>
      </c>
      <c r="AE663" s="391" t="s">
        <v>848</v>
      </c>
      <c r="AF663" s="38" t="s">
        <v>848</v>
      </c>
      <c r="AG663" s="391" t="s">
        <v>848</v>
      </c>
      <c r="AH663" s="391"/>
      <c r="AI663" s="391" t="s">
        <v>848</v>
      </c>
      <c r="AJ663" s="391" t="s">
        <v>848</v>
      </c>
      <c r="AK663" s="391" t="s">
        <v>848</v>
      </c>
      <c r="AL663" s="391" t="s">
        <v>848</v>
      </c>
      <c r="AM663" s="391" t="s">
        <v>848</v>
      </c>
      <c r="AN663" s="391" t="s">
        <v>848</v>
      </c>
      <c r="AO663" s="391"/>
      <c r="AP663" s="319"/>
      <c r="AQ663" s="319"/>
      <c r="AR663" s="319"/>
    </row>
    <row r="664" spans="1:44" ht="15.75" customHeight="1">
      <c r="A664" s="319" t="s">
        <v>848</v>
      </c>
      <c r="B664" s="319" t="s">
        <v>848</v>
      </c>
      <c r="C664" s="319" t="s">
        <v>848</v>
      </c>
      <c r="D664" s="38" t="s">
        <v>848</v>
      </c>
      <c r="E664" s="391" t="s">
        <v>848</v>
      </c>
      <c r="F664" s="391" t="s">
        <v>848</v>
      </c>
      <c r="G664" s="391" t="s">
        <v>848</v>
      </c>
      <c r="H664" s="391" t="s">
        <v>848</v>
      </c>
      <c r="I664" s="391" t="s">
        <v>848</v>
      </c>
      <c r="J664" s="391" t="s">
        <v>848</v>
      </c>
      <c r="K664" s="38" t="s">
        <v>848</v>
      </c>
      <c r="L664" s="391" t="s">
        <v>848</v>
      </c>
      <c r="M664" s="391" t="s">
        <v>848</v>
      </c>
      <c r="N664" s="391" t="s">
        <v>848</v>
      </c>
      <c r="O664" s="391" t="s">
        <v>848</v>
      </c>
      <c r="P664" s="391" t="s">
        <v>848</v>
      </c>
      <c r="Q664" s="391" t="s">
        <v>848</v>
      </c>
      <c r="R664" s="38" t="s">
        <v>848</v>
      </c>
      <c r="S664" s="391" t="s">
        <v>848</v>
      </c>
      <c r="T664" s="391" t="s">
        <v>848</v>
      </c>
      <c r="U664" s="391" t="s">
        <v>848</v>
      </c>
      <c r="V664" s="391" t="s">
        <v>848</v>
      </c>
      <c r="W664" s="391" t="s">
        <v>848</v>
      </c>
      <c r="X664" s="391" t="s">
        <v>848</v>
      </c>
      <c r="Y664" s="392" t="s">
        <v>848</v>
      </c>
      <c r="Z664" s="391" t="s">
        <v>848</v>
      </c>
      <c r="AA664" s="391" t="s">
        <v>848</v>
      </c>
      <c r="AB664" s="391" t="s">
        <v>848</v>
      </c>
      <c r="AC664" s="391" t="s">
        <v>848</v>
      </c>
      <c r="AD664" s="391" t="s">
        <v>848</v>
      </c>
      <c r="AE664" s="391" t="s">
        <v>848</v>
      </c>
      <c r="AF664" s="38" t="s">
        <v>848</v>
      </c>
      <c r="AG664" s="391" t="s">
        <v>848</v>
      </c>
      <c r="AH664" s="391"/>
      <c r="AI664" s="391" t="s">
        <v>848</v>
      </c>
      <c r="AJ664" s="391" t="s">
        <v>848</v>
      </c>
      <c r="AK664" s="391" t="s">
        <v>848</v>
      </c>
      <c r="AL664" s="391" t="s">
        <v>848</v>
      </c>
      <c r="AM664" s="391" t="s">
        <v>848</v>
      </c>
      <c r="AN664" s="391" t="s">
        <v>848</v>
      </c>
      <c r="AO664" s="391"/>
      <c r="AP664" s="319"/>
      <c r="AQ664" s="319"/>
      <c r="AR664" s="319"/>
    </row>
    <row r="665" spans="1:44" ht="15.75" customHeight="1">
      <c r="A665" s="319" t="s">
        <v>848</v>
      </c>
      <c r="B665" s="319" t="s">
        <v>848</v>
      </c>
      <c r="C665" s="319" t="s">
        <v>848</v>
      </c>
      <c r="D665" s="38" t="s">
        <v>848</v>
      </c>
      <c r="E665" s="391" t="s">
        <v>848</v>
      </c>
      <c r="F665" s="391" t="s">
        <v>848</v>
      </c>
      <c r="G665" s="391" t="s">
        <v>848</v>
      </c>
      <c r="H665" s="391" t="s">
        <v>848</v>
      </c>
      <c r="I665" s="391" t="s">
        <v>848</v>
      </c>
      <c r="J665" s="391" t="s">
        <v>848</v>
      </c>
      <c r="K665" s="38" t="s">
        <v>848</v>
      </c>
      <c r="L665" s="391" t="s">
        <v>848</v>
      </c>
      <c r="M665" s="391" t="s">
        <v>848</v>
      </c>
      <c r="N665" s="391" t="s">
        <v>848</v>
      </c>
      <c r="O665" s="391" t="s">
        <v>848</v>
      </c>
      <c r="P665" s="391" t="s">
        <v>848</v>
      </c>
      <c r="Q665" s="391" t="s">
        <v>848</v>
      </c>
      <c r="R665" s="38" t="s">
        <v>848</v>
      </c>
      <c r="S665" s="391" t="s">
        <v>848</v>
      </c>
      <c r="T665" s="391" t="s">
        <v>848</v>
      </c>
      <c r="U665" s="391" t="s">
        <v>848</v>
      </c>
      <c r="V665" s="391" t="s">
        <v>848</v>
      </c>
      <c r="W665" s="391" t="s">
        <v>848</v>
      </c>
      <c r="X665" s="391" t="s">
        <v>848</v>
      </c>
      <c r="Y665" s="392" t="s">
        <v>848</v>
      </c>
      <c r="Z665" s="391" t="s">
        <v>848</v>
      </c>
      <c r="AA665" s="391" t="s">
        <v>848</v>
      </c>
      <c r="AB665" s="391" t="s">
        <v>848</v>
      </c>
      <c r="AC665" s="391" t="s">
        <v>848</v>
      </c>
      <c r="AD665" s="391" t="s">
        <v>848</v>
      </c>
      <c r="AE665" s="391" t="s">
        <v>848</v>
      </c>
      <c r="AF665" s="38" t="s">
        <v>848</v>
      </c>
      <c r="AG665" s="391" t="s">
        <v>848</v>
      </c>
      <c r="AH665" s="391"/>
      <c r="AI665" s="391" t="s">
        <v>848</v>
      </c>
      <c r="AJ665" s="391" t="s">
        <v>848</v>
      </c>
      <c r="AK665" s="391" t="s">
        <v>848</v>
      </c>
      <c r="AL665" s="391" t="s">
        <v>848</v>
      </c>
      <c r="AM665" s="391" t="s">
        <v>848</v>
      </c>
      <c r="AN665" s="391" t="s">
        <v>848</v>
      </c>
      <c r="AO665" s="391"/>
      <c r="AP665" s="319"/>
      <c r="AQ665" s="319"/>
      <c r="AR665" s="319"/>
    </row>
    <row r="666" spans="1:44" ht="15.75" customHeight="1">
      <c r="A666" s="319" t="s">
        <v>848</v>
      </c>
      <c r="B666" s="319" t="s">
        <v>848</v>
      </c>
      <c r="C666" s="319" t="s">
        <v>848</v>
      </c>
      <c r="D666" s="38" t="s">
        <v>848</v>
      </c>
      <c r="E666" s="391" t="s">
        <v>848</v>
      </c>
      <c r="F666" s="391" t="s">
        <v>848</v>
      </c>
      <c r="G666" s="391" t="s">
        <v>848</v>
      </c>
      <c r="H666" s="391" t="s">
        <v>848</v>
      </c>
      <c r="I666" s="391" t="s">
        <v>848</v>
      </c>
      <c r="J666" s="391" t="s">
        <v>848</v>
      </c>
      <c r="K666" s="38" t="s">
        <v>848</v>
      </c>
      <c r="L666" s="391" t="s">
        <v>848</v>
      </c>
      <c r="M666" s="391" t="s">
        <v>848</v>
      </c>
      <c r="N666" s="391" t="s">
        <v>848</v>
      </c>
      <c r="O666" s="391" t="s">
        <v>848</v>
      </c>
      <c r="P666" s="391" t="s">
        <v>848</v>
      </c>
      <c r="Q666" s="391" t="s">
        <v>848</v>
      </c>
      <c r="R666" s="38" t="s">
        <v>848</v>
      </c>
      <c r="S666" s="391"/>
      <c r="T666" s="391"/>
      <c r="U666" s="391"/>
      <c r="V666" s="391"/>
      <c r="W666" s="391"/>
      <c r="X666" s="391" t="s">
        <v>848</v>
      </c>
      <c r="Y666" s="392" t="s">
        <v>848</v>
      </c>
      <c r="Z666" s="391" t="s">
        <v>848</v>
      </c>
      <c r="AA666" s="391" t="s">
        <v>848</v>
      </c>
      <c r="AB666" s="391" t="s">
        <v>848</v>
      </c>
      <c r="AC666" s="391" t="s">
        <v>848</v>
      </c>
      <c r="AD666" s="391" t="s">
        <v>848</v>
      </c>
      <c r="AE666" s="391" t="s">
        <v>848</v>
      </c>
      <c r="AF666" s="38" t="s">
        <v>848</v>
      </c>
      <c r="AG666" s="391" t="s">
        <v>848</v>
      </c>
      <c r="AH666" s="391"/>
      <c r="AI666" s="391" t="s">
        <v>848</v>
      </c>
      <c r="AJ666" s="391" t="s">
        <v>848</v>
      </c>
      <c r="AK666" s="391" t="s">
        <v>848</v>
      </c>
      <c r="AL666" s="391" t="s">
        <v>848</v>
      </c>
      <c r="AM666" s="391" t="s">
        <v>848</v>
      </c>
      <c r="AN666" s="391" t="s">
        <v>848</v>
      </c>
      <c r="AO666" s="391"/>
      <c r="AP666" s="319"/>
      <c r="AQ666" s="319"/>
      <c r="AR666" s="319"/>
    </row>
    <row r="667" spans="1:44" ht="15.75" customHeight="1">
      <c r="A667" s="319" t="s">
        <v>848</v>
      </c>
      <c r="B667" s="319" t="s">
        <v>848</v>
      </c>
      <c r="C667" s="319" t="s">
        <v>848</v>
      </c>
      <c r="D667" s="38" t="s">
        <v>848</v>
      </c>
      <c r="E667" s="391" t="s">
        <v>848</v>
      </c>
      <c r="F667" s="391" t="s">
        <v>848</v>
      </c>
      <c r="G667" s="391" t="s">
        <v>848</v>
      </c>
      <c r="H667" s="391" t="s">
        <v>848</v>
      </c>
      <c r="I667" s="391" t="s">
        <v>848</v>
      </c>
      <c r="J667" s="391" t="s">
        <v>848</v>
      </c>
      <c r="K667" s="38" t="s">
        <v>848</v>
      </c>
      <c r="L667" s="391" t="s">
        <v>848</v>
      </c>
      <c r="M667" s="391"/>
      <c r="N667" s="391"/>
      <c r="O667" s="391"/>
      <c r="P667" s="391"/>
      <c r="Q667" s="391" t="s">
        <v>848</v>
      </c>
      <c r="R667" s="38" t="s">
        <v>848</v>
      </c>
      <c r="S667" s="391"/>
      <c r="T667" s="391"/>
      <c r="U667" s="391"/>
      <c r="V667" s="391"/>
      <c r="W667" s="391"/>
      <c r="X667" s="391" t="s">
        <v>848</v>
      </c>
      <c r="Y667" s="392" t="s">
        <v>848</v>
      </c>
      <c r="Z667" s="391" t="s">
        <v>848</v>
      </c>
      <c r="AA667" s="391" t="s">
        <v>848</v>
      </c>
      <c r="AB667" s="391" t="s">
        <v>848</v>
      </c>
      <c r="AC667" s="391" t="s">
        <v>848</v>
      </c>
      <c r="AD667" s="391" t="s">
        <v>848</v>
      </c>
      <c r="AE667" s="391" t="s">
        <v>848</v>
      </c>
      <c r="AF667" s="38" t="s">
        <v>848</v>
      </c>
      <c r="AG667" s="391" t="s">
        <v>848</v>
      </c>
      <c r="AH667" s="391"/>
      <c r="AI667" s="391" t="s">
        <v>848</v>
      </c>
      <c r="AJ667" s="391" t="s">
        <v>848</v>
      </c>
      <c r="AK667" s="391" t="s">
        <v>848</v>
      </c>
      <c r="AL667" s="391" t="s">
        <v>848</v>
      </c>
      <c r="AM667" s="391" t="s">
        <v>848</v>
      </c>
      <c r="AN667" s="391" t="s">
        <v>848</v>
      </c>
      <c r="AO667" s="391"/>
      <c r="AP667" s="319"/>
      <c r="AQ667" s="319"/>
      <c r="AR667" s="319"/>
    </row>
    <row r="668" spans="1:44" ht="15.75" customHeight="1">
      <c r="A668" s="319" t="s">
        <v>848</v>
      </c>
      <c r="B668" s="319" t="s">
        <v>848</v>
      </c>
      <c r="C668" s="319" t="s">
        <v>848</v>
      </c>
      <c r="D668" s="38" t="s">
        <v>848</v>
      </c>
      <c r="E668" s="391" t="s">
        <v>848</v>
      </c>
      <c r="F668" s="391" t="s">
        <v>848</v>
      </c>
      <c r="G668" s="391" t="s">
        <v>848</v>
      </c>
      <c r="H668" s="391" t="s">
        <v>848</v>
      </c>
      <c r="I668" s="391" t="s">
        <v>848</v>
      </c>
      <c r="J668" s="391" t="s">
        <v>848</v>
      </c>
      <c r="K668" s="38" t="s">
        <v>848</v>
      </c>
      <c r="L668" s="391" t="s">
        <v>848</v>
      </c>
      <c r="M668" s="391"/>
      <c r="N668" s="391"/>
      <c r="O668" s="391"/>
      <c r="P668" s="391"/>
      <c r="Q668" s="391" t="s">
        <v>848</v>
      </c>
      <c r="R668" s="38" t="s">
        <v>848</v>
      </c>
      <c r="S668" s="391"/>
      <c r="T668" s="391"/>
      <c r="U668" s="391"/>
      <c r="V668" s="391"/>
      <c r="W668" s="391"/>
      <c r="X668" s="391" t="s">
        <v>848</v>
      </c>
      <c r="Y668" s="392"/>
      <c r="Z668" s="391"/>
      <c r="AA668" s="391"/>
      <c r="AB668" s="391"/>
      <c r="AC668" s="391"/>
      <c r="AD668" s="391"/>
      <c r="AE668" s="391"/>
      <c r="AF668" s="38" t="s">
        <v>848</v>
      </c>
      <c r="AG668" s="391" t="s">
        <v>848</v>
      </c>
      <c r="AH668" s="391"/>
      <c r="AI668" s="391" t="s">
        <v>848</v>
      </c>
      <c r="AJ668" s="391" t="s">
        <v>848</v>
      </c>
      <c r="AK668" s="391" t="s">
        <v>848</v>
      </c>
      <c r="AL668" s="391" t="s">
        <v>848</v>
      </c>
      <c r="AM668" s="391" t="s">
        <v>848</v>
      </c>
      <c r="AN668" s="391" t="s">
        <v>848</v>
      </c>
      <c r="AO668" s="391"/>
      <c r="AP668" s="319"/>
      <c r="AQ668" s="319"/>
      <c r="AR668" s="319"/>
    </row>
    <row r="669" spans="1:44" ht="15.75" customHeight="1">
      <c r="A669" s="405"/>
      <c r="B669" s="405"/>
      <c r="C669" s="319"/>
      <c r="D669" s="38"/>
      <c r="E669" s="391"/>
      <c r="F669" s="391"/>
      <c r="G669" s="391"/>
      <c r="H669" s="391"/>
      <c r="I669" s="391"/>
      <c r="J669" s="391"/>
      <c r="K669" s="38"/>
      <c r="L669" s="391"/>
      <c r="M669" s="391"/>
      <c r="N669" s="391"/>
      <c r="O669" s="391"/>
      <c r="P669" s="391"/>
      <c r="Q669" s="391"/>
      <c r="R669" s="38"/>
      <c r="S669" s="391"/>
      <c r="T669" s="391"/>
      <c r="U669" s="391"/>
      <c r="V669" s="391"/>
      <c r="W669" s="391"/>
      <c r="X669" s="391"/>
      <c r="Y669" s="392"/>
      <c r="Z669" s="391"/>
      <c r="AA669" s="391"/>
      <c r="AB669" s="391"/>
      <c r="AC669" s="391"/>
      <c r="AD669" s="391"/>
      <c r="AE669" s="391"/>
      <c r="AF669" s="38"/>
      <c r="AG669" s="391"/>
      <c r="AH669" s="391"/>
      <c r="AI669" s="391"/>
      <c r="AJ669" s="391"/>
      <c r="AK669" s="391"/>
      <c r="AL669" s="391"/>
      <c r="AM669" s="391"/>
      <c r="AN669" s="391"/>
      <c r="AO669" s="391"/>
      <c r="AP669" s="319"/>
      <c r="AQ669" s="319"/>
      <c r="AR669" s="319"/>
    </row>
    <row r="670" spans="1:44" ht="15.75" customHeight="1">
      <c r="A670" s="405"/>
      <c r="B670" s="405"/>
      <c r="C670" s="319"/>
      <c r="D670" s="38"/>
      <c r="E670" s="391"/>
      <c r="F670" s="391"/>
      <c r="G670" s="391"/>
      <c r="H670" s="391"/>
      <c r="I670" s="391"/>
      <c r="J670" s="391"/>
      <c r="K670" s="38"/>
      <c r="L670" s="391"/>
      <c r="M670" s="391"/>
      <c r="N670" s="391"/>
      <c r="O670" s="391"/>
      <c r="P670" s="391"/>
      <c r="Q670" s="391"/>
      <c r="R670" s="38"/>
      <c r="S670" s="391"/>
      <c r="T670" s="391"/>
      <c r="U670" s="391"/>
      <c r="V670" s="391"/>
      <c r="W670" s="391"/>
      <c r="X670" s="391"/>
      <c r="Y670" s="392"/>
      <c r="Z670" s="391"/>
      <c r="AA670" s="391"/>
      <c r="AB670" s="391"/>
      <c r="AC670" s="391"/>
      <c r="AD670" s="391"/>
      <c r="AE670" s="391"/>
      <c r="AF670" s="38"/>
      <c r="AG670" s="391"/>
      <c r="AH670" s="391"/>
      <c r="AI670" s="391"/>
      <c r="AJ670" s="391"/>
      <c r="AK670" s="391"/>
      <c r="AL670" s="391"/>
      <c r="AM670" s="391"/>
      <c r="AN670" s="391"/>
      <c r="AO670" s="391"/>
      <c r="AP670" s="319"/>
      <c r="AQ670" s="319"/>
      <c r="AR670" s="319"/>
    </row>
    <row r="671" spans="1:44" ht="15.75" customHeight="1">
      <c r="A671" s="405"/>
      <c r="B671" s="405"/>
      <c r="C671" s="319"/>
      <c r="D671" s="38"/>
      <c r="E671" s="391"/>
      <c r="F671" s="391"/>
      <c r="G671" s="391"/>
      <c r="H671" s="391"/>
      <c r="I671" s="391"/>
      <c r="J671" s="391"/>
      <c r="K671" s="38"/>
      <c r="L671" s="391"/>
      <c r="M671" s="391"/>
      <c r="N671" s="391"/>
      <c r="O671" s="391"/>
      <c r="P671" s="391"/>
      <c r="Q671" s="391"/>
      <c r="R671" s="38"/>
      <c r="S671" s="391"/>
      <c r="T671" s="391"/>
      <c r="U671" s="391"/>
      <c r="V671" s="391"/>
      <c r="W671" s="391"/>
      <c r="X671" s="391"/>
      <c r="Y671" s="392"/>
      <c r="Z671" s="391"/>
      <c r="AA671" s="391"/>
      <c r="AB671" s="391"/>
      <c r="AC671" s="391"/>
      <c r="AD671" s="391"/>
      <c r="AE671" s="391"/>
      <c r="AF671" s="38"/>
      <c r="AG671" s="391"/>
      <c r="AH671" s="391"/>
      <c r="AI671" s="391"/>
      <c r="AJ671" s="391"/>
      <c r="AK671" s="391"/>
      <c r="AL671" s="391"/>
      <c r="AM671" s="391"/>
      <c r="AN671" s="391"/>
      <c r="AO671" s="391"/>
      <c r="AP671" s="319"/>
      <c r="AQ671" s="319"/>
      <c r="AR671" s="319"/>
    </row>
    <row r="672" spans="1:44" ht="15.75" customHeight="1">
      <c r="A672" s="405"/>
      <c r="B672" s="405"/>
      <c r="C672" s="319"/>
      <c r="D672" s="38"/>
      <c r="E672" s="391"/>
      <c r="F672" s="391"/>
      <c r="G672" s="391"/>
      <c r="H672" s="391"/>
      <c r="I672" s="391"/>
      <c r="J672" s="391"/>
      <c r="K672" s="38"/>
      <c r="L672" s="391"/>
      <c r="M672" s="391"/>
      <c r="N672" s="391"/>
      <c r="O672" s="391"/>
      <c r="P672" s="391"/>
      <c r="Q672" s="391"/>
      <c r="R672" s="38"/>
      <c r="S672" s="391"/>
      <c r="T672" s="391"/>
      <c r="U672" s="391"/>
      <c r="V672" s="391"/>
      <c r="W672" s="391"/>
      <c r="X672" s="391"/>
      <c r="Y672" s="392"/>
      <c r="Z672" s="391"/>
      <c r="AA672" s="391"/>
      <c r="AB672" s="391"/>
      <c r="AC672" s="391"/>
      <c r="AD672" s="391"/>
      <c r="AE672" s="391"/>
      <c r="AF672" s="38"/>
      <c r="AG672" s="391"/>
      <c r="AH672" s="391"/>
      <c r="AI672" s="391"/>
      <c r="AJ672" s="391"/>
      <c r="AK672" s="391"/>
      <c r="AL672" s="391"/>
      <c r="AM672" s="391"/>
      <c r="AN672" s="391"/>
      <c r="AO672" s="391"/>
      <c r="AP672" s="319"/>
      <c r="AQ672" s="319"/>
      <c r="AR672" s="319"/>
    </row>
    <row r="673" spans="1:44" ht="15.75" customHeight="1">
      <c r="A673" s="405"/>
      <c r="B673" s="405"/>
      <c r="C673" s="319"/>
      <c r="D673" s="38"/>
      <c r="E673" s="391"/>
      <c r="F673" s="391"/>
      <c r="G673" s="391"/>
      <c r="H673" s="391"/>
      <c r="I673" s="391"/>
      <c r="J673" s="391"/>
      <c r="K673" s="38"/>
      <c r="L673" s="391"/>
      <c r="M673" s="391"/>
      <c r="N673" s="391"/>
      <c r="O673" s="391"/>
      <c r="P673" s="391"/>
      <c r="Q673" s="391"/>
      <c r="R673" s="38"/>
      <c r="S673" s="391"/>
      <c r="T673" s="391"/>
      <c r="U673" s="391"/>
      <c r="V673" s="391"/>
      <c r="W673" s="391"/>
      <c r="X673" s="391"/>
      <c r="Y673" s="392"/>
      <c r="Z673" s="391"/>
      <c r="AA673" s="391"/>
      <c r="AB673" s="391"/>
      <c r="AC673" s="391"/>
      <c r="AD673" s="391"/>
      <c r="AE673" s="391"/>
      <c r="AF673" s="38"/>
      <c r="AG673" s="391"/>
      <c r="AH673" s="391"/>
      <c r="AI673" s="391"/>
      <c r="AJ673" s="391"/>
      <c r="AK673" s="391"/>
      <c r="AL673" s="391"/>
      <c r="AM673" s="391"/>
      <c r="AN673" s="391"/>
      <c r="AO673" s="391"/>
      <c r="AP673" s="319"/>
      <c r="AQ673" s="319"/>
      <c r="AR673" s="319"/>
    </row>
    <row r="674" spans="1:44" ht="15.75" customHeight="1">
      <c r="A674" s="405"/>
      <c r="B674" s="405"/>
      <c r="C674" s="319"/>
      <c r="D674" s="38"/>
      <c r="E674" s="391"/>
      <c r="F674" s="391"/>
      <c r="G674" s="391"/>
      <c r="H674" s="391"/>
      <c r="I674" s="391"/>
      <c r="J674" s="391"/>
      <c r="K674" s="38"/>
      <c r="L674" s="391"/>
      <c r="M674" s="391"/>
      <c r="N674" s="391"/>
      <c r="O674" s="391"/>
      <c r="P674" s="391"/>
      <c r="Q674" s="391"/>
      <c r="R674" s="38"/>
      <c r="S674" s="391"/>
      <c r="T674" s="391"/>
      <c r="U674" s="391"/>
      <c r="V674" s="391"/>
      <c r="W674" s="391"/>
      <c r="X674" s="391"/>
      <c r="Y674" s="392"/>
      <c r="Z674" s="391"/>
      <c r="AA674" s="391"/>
      <c r="AB674" s="391"/>
      <c r="AC674" s="391"/>
      <c r="AD674" s="391"/>
      <c r="AE674" s="391"/>
      <c r="AF674" s="38"/>
      <c r="AG674" s="391"/>
      <c r="AH674" s="391"/>
      <c r="AI674" s="391"/>
      <c r="AJ674" s="391"/>
      <c r="AK674" s="391"/>
      <c r="AL674" s="391"/>
      <c r="AM674" s="391"/>
      <c r="AN674" s="391"/>
      <c r="AO674" s="391"/>
      <c r="AP674" s="319"/>
      <c r="AQ674" s="319"/>
      <c r="AR674" s="319"/>
    </row>
  </sheetData>
  <autoFilter ref="A6:AR668" xr:uid="{00000000-0009-0000-0000-000002000000}"/>
  <mergeCells count="5">
    <mergeCell ref="A1:AN1"/>
    <mergeCell ref="P3:Q3"/>
    <mergeCell ref="A4:C4"/>
    <mergeCell ref="D4:AH4"/>
    <mergeCell ref="AI4:AL4"/>
  </mergeCells>
  <conditionalFormatting sqref="C25">
    <cfRule type="duplicateValues" dxfId="34" priority="2"/>
  </conditionalFormatting>
  <conditionalFormatting sqref="C50:C52">
    <cfRule type="duplicateValues" dxfId="33" priority="477"/>
  </conditionalFormatting>
  <conditionalFormatting sqref="C54">
    <cfRule type="duplicateValues" dxfId="32" priority="7"/>
  </conditionalFormatting>
  <conditionalFormatting sqref="C59:C62">
    <cfRule type="duplicateValues" dxfId="31" priority="6"/>
  </conditionalFormatting>
  <conditionalFormatting sqref="C63">
    <cfRule type="duplicateValues" dxfId="30" priority="1"/>
  </conditionalFormatting>
  <conditionalFormatting sqref="C64">
    <cfRule type="duplicateValues" dxfId="29" priority="5"/>
  </conditionalFormatting>
  <conditionalFormatting sqref="C76:C83">
    <cfRule type="duplicateValues" dxfId="28" priority="3"/>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20"/>
  <sheetViews>
    <sheetView topLeftCell="A56" zoomScale="70" zoomScaleNormal="70" workbookViewId="0">
      <selection activeCell="F79" sqref="F79"/>
    </sheetView>
  </sheetViews>
  <sheetFormatPr defaultColWidth="14.44140625" defaultRowHeight="15" customHeight="1"/>
  <cols>
    <col min="1" max="1" width="14.88671875" style="51" customWidth="1"/>
    <col min="2" max="2" width="21.33203125" style="51" customWidth="1"/>
    <col min="3" max="3" width="29.109375" style="51" customWidth="1"/>
    <col min="4" max="4" width="22.33203125" style="51" customWidth="1"/>
    <col min="5" max="6" width="19.44140625" style="51" customWidth="1"/>
    <col min="7" max="7" width="44.88671875" style="51" customWidth="1"/>
    <col min="8" max="8" width="66.109375" style="51" customWidth="1"/>
    <col min="9" max="9" width="6.5546875" style="51" customWidth="1"/>
    <col min="10" max="16384" width="14.44140625" style="51"/>
  </cols>
  <sheetData>
    <row r="1" spans="1:25" ht="37.5" customHeight="1">
      <c r="A1" s="258" t="s">
        <v>858</v>
      </c>
      <c r="B1" s="258" t="s">
        <v>859</v>
      </c>
      <c r="C1" s="258" t="s">
        <v>9</v>
      </c>
      <c r="D1" s="258" t="s">
        <v>860</v>
      </c>
      <c r="E1" s="258" t="s">
        <v>861</v>
      </c>
      <c r="F1" s="259" t="s">
        <v>862</v>
      </c>
      <c r="G1" s="258" t="s">
        <v>863</v>
      </c>
      <c r="H1" s="260"/>
      <c r="I1" s="260"/>
      <c r="J1" s="260"/>
      <c r="K1" s="260"/>
      <c r="L1" s="260"/>
      <c r="M1" s="260"/>
      <c r="N1" s="260"/>
      <c r="O1" s="260"/>
      <c r="P1" s="260"/>
      <c r="Q1" s="260"/>
      <c r="R1" s="260"/>
      <c r="S1" s="260"/>
      <c r="T1" s="260"/>
      <c r="U1" s="260"/>
      <c r="V1" s="260"/>
      <c r="W1" s="260"/>
      <c r="X1" s="260"/>
      <c r="Y1" s="260"/>
    </row>
    <row r="2" spans="1:25" ht="21.75" customHeight="1">
      <c r="A2" s="261" t="s">
        <v>751</v>
      </c>
      <c r="B2" s="262"/>
      <c r="C2" s="262"/>
      <c r="D2" s="262"/>
      <c r="E2" s="262"/>
      <c r="F2" s="262"/>
      <c r="G2" s="262"/>
      <c r="H2" s="260"/>
      <c r="I2" s="260"/>
      <c r="J2" s="260"/>
      <c r="K2" s="260"/>
      <c r="L2" s="260"/>
      <c r="M2" s="260"/>
      <c r="N2" s="260"/>
      <c r="O2" s="260"/>
      <c r="P2" s="260"/>
      <c r="Q2" s="260"/>
      <c r="R2" s="260"/>
      <c r="S2" s="260"/>
      <c r="T2" s="260"/>
      <c r="U2" s="260"/>
      <c r="V2" s="260"/>
      <c r="W2" s="260"/>
      <c r="X2" s="260"/>
      <c r="Y2" s="260"/>
    </row>
    <row r="3" spans="1:25" ht="21.75" customHeight="1">
      <c r="A3" s="51" t="s">
        <v>864</v>
      </c>
      <c r="B3" s="51" t="s">
        <v>865</v>
      </c>
      <c r="C3" s="51" t="s">
        <v>752</v>
      </c>
      <c r="D3" s="263" t="e">
        <f>VLOOKUP($C3,#REF!,7,0)</f>
        <v>#REF!</v>
      </c>
      <c r="E3" s="263" t="e">
        <f>VLOOKUP($C3,#REF!,8,0)</f>
        <v>#REF!</v>
      </c>
      <c r="F3" s="264" t="e">
        <f>VLOOKUP($C3,#REF!,62,0)</f>
        <v>#REF!</v>
      </c>
      <c r="G3" s="51" t="s">
        <v>866</v>
      </c>
      <c r="H3" s="265" t="str">
        <f>G3&amp;" "&amp;C3</f>
        <v>Medigo TT Luong T8.2026 -  BOD -  Le Huu Ha</v>
      </c>
      <c r="I3" s="51">
        <v>1</v>
      </c>
      <c r="K3" s="51" t="e">
        <f>VLOOKUP($C3,#REF!,1,0)</f>
        <v>#REF!</v>
      </c>
      <c r="L3" s="51" t="e">
        <f>VLOOKUP($C3,#REF!,#REF!,0)</f>
        <v>#REF!</v>
      </c>
    </row>
    <row r="4" spans="1:25" ht="21.75" customHeight="1">
      <c r="A4" s="51" t="s">
        <v>864</v>
      </c>
      <c r="B4" s="51" t="s">
        <v>865</v>
      </c>
      <c r="C4" s="51" t="s">
        <v>867</v>
      </c>
      <c r="D4" s="263" t="e">
        <f>VLOOKUP($C4,#REF!,7,0)</f>
        <v>#REF!</v>
      </c>
      <c r="E4" s="263" t="e">
        <f>VLOOKUP($C4,#REF!,8,0)</f>
        <v>#REF!</v>
      </c>
      <c r="F4" s="264" t="e">
        <f>VLOOKUP($C4,#REF!,62,0)</f>
        <v>#REF!</v>
      </c>
      <c r="G4" s="51" t="s">
        <v>866</v>
      </c>
      <c r="H4" s="265" t="str">
        <f>G4&amp;" "&amp;C4</f>
        <v>Medigo TT Luong T8.2026 -  BOD -  Tran Thi Minh Phuong</v>
      </c>
      <c r="I4" s="51">
        <v>2</v>
      </c>
      <c r="K4" s="51" t="e">
        <f>VLOOKUP($C4,#REF!,1,0)</f>
        <v>#REF!</v>
      </c>
    </row>
    <row r="6" spans="1:25" ht="21.75" customHeight="1">
      <c r="A6" s="51" t="s">
        <v>868</v>
      </c>
      <c r="B6" s="51" t="s">
        <v>865</v>
      </c>
      <c r="C6" s="266" t="s">
        <v>869</v>
      </c>
      <c r="D6" s="263" t="e">
        <f>VLOOKUP($C6,#REF!,7,0)</f>
        <v>#REF!</v>
      </c>
      <c r="E6" s="263" t="e">
        <f>VLOOKUP($C6,#REF!,8,0)</f>
        <v>#REF!</v>
      </c>
      <c r="F6" s="264" t="e">
        <f>VLOOKUP($C6,#REF!,62,0)</f>
        <v>#REF!</v>
      </c>
      <c r="G6" s="51" t="s">
        <v>870</v>
      </c>
      <c r="H6" s="265" t="str">
        <f>G6&amp;" "&amp;C6</f>
        <v>Medigo TT Luong T8.2026 -  P.BOD -   Nguyen Thi Thuy Na</v>
      </c>
      <c r="I6" s="51">
        <v>3</v>
      </c>
      <c r="K6" s="51" t="e">
        <f>VLOOKUP($C6,#REF!,1,0)</f>
        <v>#REF!</v>
      </c>
    </row>
    <row r="7" spans="1:25" s="257" customFormat="1" ht="21.75" customHeight="1">
      <c r="A7" s="257" t="s">
        <v>871</v>
      </c>
      <c r="B7" s="257" t="s">
        <v>865</v>
      </c>
      <c r="C7" s="257" t="s">
        <v>872</v>
      </c>
      <c r="D7" s="263" t="e">
        <f>VLOOKUP($C7,#REF!,7,0)</f>
        <v>#REF!</v>
      </c>
      <c r="E7" s="263" t="e">
        <f>VLOOKUP($C7,#REF!,8,0)</f>
        <v>#REF!</v>
      </c>
      <c r="F7" s="264" t="e">
        <f>VLOOKUP($C7,#REF!,62,0)</f>
        <v>#REF!</v>
      </c>
      <c r="G7" s="51" t="s">
        <v>873</v>
      </c>
      <c r="H7" s="267" t="str">
        <f t="shared" ref="H7:H25" si="0">G7&amp;" "&amp;C7</f>
        <v>Medigo TT Luong T8.2026 -  P.HCNS -   Nguyen Thi Thu Van</v>
      </c>
      <c r="I7" s="51">
        <v>4</v>
      </c>
      <c r="K7" s="51" t="e">
        <f>VLOOKUP($C7,#REF!,1,0)</f>
        <v>#REF!</v>
      </c>
    </row>
    <row r="8" spans="1:25" ht="21.75" customHeight="1">
      <c r="A8" s="51" t="s">
        <v>874</v>
      </c>
      <c r="B8" s="51" t="s">
        <v>865</v>
      </c>
      <c r="C8" s="51" t="s">
        <v>875</v>
      </c>
      <c r="D8" s="263" t="e">
        <f>VLOOKUP($C8,#REF!,7,0)</f>
        <v>#REF!</v>
      </c>
      <c r="E8" s="263" t="e">
        <f>VLOOKUP($C8,#REF!,8,0)</f>
        <v>#REF!</v>
      </c>
      <c r="F8" s="264" t="e">
        <f>VLOOKUP($C8,#REF!,62,0)</f>
        <v>#REF!</v>
      </c>
      <c r="G8" s="51" t="s">
        <v>876</v>
      </c>
      <c r="H8" s="265" t="str">
        <f t="shared" si="0"/>
        <v>Medigo TT Luong T8.2026 -  P.IT -   Nguyen Thanh Tai</v>
      </c>
      <c r="I8" s="51">
        <v>5</v>
      </c>
      <c r="K8" s="51" t="e">
        <f>VLOOKUP($C8,#REF!,1,0)</f>
        <v>#REF!</v>
      </c>
    </row>
    <row r="9" spans="1:25" ht="21.75" customHeight="1">
      <c r="A9" s="51" t="s">
        <v>874</v>
      </c>
      <c r="B9" s="51" t="s">
        <v>865</v>
      </c>
      <c r="C9" s="51" t="s">
        <v>877</v>
      </c>
      <c r="D9" s="263" t="e">
        <f>VLOOKUP($C9,#REF!,7,0)</f>
        <v>#REF!</v>
      </c>
      <c r="E9" s="263" t="e">
        <f>VLOOKUP($C9,#REF!,8,0)</f>
        <v>#REF!</v>
      </c>
      <c r="F9" s="264" t="e">
        <f>VLOOKUP($C9,#REF!,62,0)</f>
        <v>#REF!</v>
      </c>
      <c r="G9" s="51" t="s">
        <v>876</v>
      </c>
      <c r="H9" s="265" t="str">
        <f t="shared" si="0"/>
        <v>Medigo TT Luong T8.2026 -  P.IT -   Huynh Quang Toan</v>
      </c>
      <c r="I9" s="51">
        <v>6</v>
      </c>
      <c r="K9" s="51" t="e">
        <f>VLOOKUP($C9,#REF!,1,0)</f>
        <v>#REF!</v>
      </c>
    </row>
    <row r="10" spans="1:25" ht="21.75" customHeight="1">
      <c r="A10" s="51" t="s">
        <v>874</v>
      </c>
      <c r="B10" s="51" t="s">
        <v>865</v>
      </c>
      <c r="C10" s="51" t="s">
        <v>878</v>
      </c>
      <c r="D10" s="263" t="e">
        <f>VLOOKUP($C10,#REF!,7,0)</f>
        <v>#REF!</v>
      </c>
      <c r="E10" s="263" t="e">
        <f>VLOOKUP($C10,#REF!,8,0)</f>
        <v>#REF!</v>
      </c>
      <c r="F10" s="264" t="e">
        <f>VLOOKUP($C10,#REF!,62,0)</f>
        <v>#REF!</v>
      </c>
      <c r="G10" s="51" t="s">
        <v>876</v>
      </c>
      <c r="H10" s="265" t="str">
        <f t="shared" si="0"/>
        <v>Medigo TT Luong T8.2026 -  P.IT -   To Ngoc Thien Phu</v>
      </c>
      <c r="I10" s="51">
        <v>7</v>
      </c>
      <c r="K10" s="51" t="e">
        <f>VLOOKUP($C10,#REF!,1,0)</f>
        <v>#REF!</v>
      </c>
    </row>
    <row r="11" spans="1:25" ht="21.75" customHeight="1">
      <c r="A11" s="51" t="s">
        <v>874</v>
      </c>
      <c r="B11" s="51" t="s">
        <v>865</v>
      </c>
      <c r="C11" s="51" t="s">
        <v>879</v>
      </c>
      <c r="D11" s="263" t="e">
        <f>VLOOKUP($C11,#REF!,7,0)</f>
        <v>#REF!</v>
      </c>
      <c r="E11" s="263" t="e">
        <f>VLOOKUP($C11,#REF!,8,0)</f>
        <v>#REF!</v>
      </c>
      <c r="F11" s="264" t="e">
        <f>VLOOKUP($C11,#REF!,62,0)</f>
        <v>#REF!</v>
      </c>
      <c r="G11" s="51" t="s">
        <v>876</v>
      </c>
      <c r="H11" s="265" t="str">
        <f t="shared" si="0"/>
        <v>Medigo TT Luong T8.2026 -  P.IT -   Hoang Le Thanh Vuong</v>
      </c>
      <c r="I11" s="51">
        <v>8</v>
      </c>
      <c r="K11" s="51" t="e">
        <f>VLOOKUP($C11,#REF!,1,0)</f>
        <v>#REF!</v>
      </c>
    </row>
    <row r="12" spans="1:25" ht="21.75" customHeight="1">
      <c r="A12" s="51" t="s">
        <v>874</v>
      </c>
      <c r="B12" s="51" t="s">
        <v>865</v>
      </c>
      <c r="C12" s="266" t="s">
        <v>880</v>
      </c>
      <c r="D12" s="263" t="e">
        <f>VLOOKUP($C12,#REF!,7,0)</f>
        <v>#REF!</v>
      </c>
      <c r="E12" s="263" t="e">
        <f>VLOOKUP($C12,#REF!,8,0)</f>
        <v>#REF!</v>
      </c>
      <c r="F12" s="264" t="e">
        <f>VLOOKUP($C12,#REF!,62,0)</f>
        <v>#REF!</v>
      </c>
      <c r="G12" s="51" t="s">
        <v>876</v>
      </c>
      <c r="H12" s="265" t="str">
        <f t="shared" si="0"/>
        <v>Medigo TT Luong T8.2026 -  P.IT -   Nguyen Tuan Vinh</v>
      </c>
      <c r="I12" s="51">
        <v>9</v>
      </c>
      <c r="K12" s="51" t="e">
        <f>VLOOKUP($C12,#REF!,1,0)</f>
        <v>#REF!</v>
      </c>
    </row>
    <row r="13" spans="1:25" ht="21.75" customHeight="1">
      <c r="A13" s="51" t="s">
        <v>881</v>
      </c>
      <c r="B13" s="51" t="s">
        <v>865</v>
      </c>
      <c r="C13" s="268" t="s">
        <v>882</v>
      </c>
      <c r="D13" s="263" t="e">
        <f>VLOOKUP($C13,#REF!,7,0)</f>
        <v>#REF!</v>
      </c>
      <c r="E13" s="263" t="e">
        <f>VLOOKUP($C13,#REF!,8,0)</f>
        <v>#REF!</v>
      </c>
      <c r="F13" s="269" t="e">
        <f>VLOOKUP($C13,#REF!,62,0)</f>
        <v>#REF!</v>
      </c>
      <c r="G13" s="51" t="s">
        <v>883</v>
      </c>
      <c r="H13" s="265" t="str">
        <f t="shared" si="0"/>
        <v>Medigo TT Luong T8.2026 -  P.PD -   Nguyen Hoang Nguyen Dan</v>
      </c>
      <c r="I13" s="51">
        <v>10</v>
      </c>
      <c r="K13" s="51" t="e">
        <f>VLOOKUP($C13,#REF!,1,0)</f>
        <v>#REF!</v>
      </c>
    </row>
    <row r="14" spans="1:25" ht="21.75" customHeight="1">
      <c r="A14" s="51" t="s">
        <v>881</v>
      </c>
      <c r="B14" s="51" t="s">
        <v>865</v>
      </c>
      <c r="C14" s="51" t="s">
        <v>884</v>
      </c>
      <c r="D14" s="263" t="e">
        <f>VLOOKUP($C14,#REF!,7,0)</f>
        <v>#REF!</v>
      </c>
      <c r="E14" s="263" t="e">
        <f>VLOOKUP($C14,#REF!,8,0)</f>
        <v>#REF!</v>
      </c>
      <c r="F14" s="264" t="e">
        <f>VLOOKUP($C14,#REF!,62,0)</f>
        <v>#REF!</v>
      </c>
      <c r="G14" s="51" t="s">
        <v>883</v>
      </c>
      <c r="H14" s="265" t="str">
        <f t="shared" si="0"/>
        <v>Medigo TT Luong T8.2026 -  P.PD -   Nguyen Van Toan</v>
      </c>
      <c r="I14" s="51">
        <f>1+I13</f>
        <v>11</v>
      </c>
      <c r="K14" s="51" t="e">
        <f>VLOOKUP($C14,#REF!,1,0)</f>
        <v>#REF!</v>
      </c>
    </row>
    <row r="15" spans="1:25" ht="21.75" customHeight="1">
      <c r="A15" s="51" t="s">
        <v>885</v>
      </c>
      <c r="B15" s="51" t="s">
        <v>865</v>
      </c>
      <c r="C15" s="51" t="s">
        <v>886</v>
      </c>
      <c r="D15" s="263" t="e">
        <f>VLOOKUP($C15,#REF!,7,0)</f>
        <v>#REF!</v>
      </c>
      <c r="E15" s="263" t="e">
        <f>VLOOKUP($C15,#REF!,8,0)</f>
        <v>#REF!</v>
      </c>
      <c r="F15" s="264" t="e">
        <f>VLOOKUP($C15,#REF!,62,0)</f>
        <v>#REF!</v>
      </c>
      <c r="G15" s="51" t="s">
        <v>887</v>
      </c>
      <c r="H15" s="265" t="str">
        <f t="shared" si="0"/>
        <v>Medigo TT Luong T8.2026 -  P.ADMIN-CSKH -   Le Phu Qui</v>
      </c>
      <c r="I15" s="51">
        <f t="shared" ref="I15:I30" si="1">1+I14</f>
        <v>12</v>
      </c>
      <c r="K15" s="51" t="e">
        <f>VLOOKUP($C15,#REF!,1,0)</f>
        <v>#REF!</v>
      </c>
    </row>
    <row r="16" spans="1:25" ht="21.75" customHeight="1">
      <c r="A16" s="51" t="s">
        <v>885</v>
      </c>
      <c r="B16" s="51" t="s">
        <v>865</v>
      </c>
      <c r="C16" s="51" t="s">
        <v>888</v>
      </c>
      <c r="D16" s="263" t="e">
        <f>VLOOKUP($C16,#REF!,7,0)</f>
        <v>#REF!</v>
      </c>
      <c r="E16" s="263" t="e">
        <f>VLOOKUP($C16,#REF!,8,0)</f>
        <v>#REF!</v>
      </c>
      <c r="F16" s="264" t="e">
        <f>VLOOKUP($C16,#REF!,62,0)</f>
        <v>#REF!</v>
      </c>
      <c r="G16" s="51" t="s">
        <v>887</v>
      </c>
      <c r="H16" s="265" t="str">
        <f t="shared" si="0"/>
        <v>Medigo TT Luong T8.2026 -  P.ADMIN-CSKH -   Luu Thanh Tuyen</v>
      </c>
      <c r="I16" s="51">
        <f t="shared" si="1"/>
        <v>13</v>
      </c>
      <c r="K16" s="51" t="e">
        <f>VLOOKUP($C16,#REF!,1,0)</f>
        <v>#REF!</v>
      </c>
    </row>
    <row r="17" spans="1:11" ht="21.75" customHeight="1">
      <c r="A17" s="51" t="s">
        <v>885</v>
      </c>
      <c r="B17" s="51" t="s">
        <v>865</v>
      </c>
      <c r="C17" s="51" t="s">
        <v>889</v>
      </c>
      <c r="D17" s="263" t="e">
        <f>VLOOKUP($C17,#REF!,7,0)</f>
        <v>#REF!</v>
      </c>
      <c r="E17" s="263" t="e">
        <f>VLOOKUP($C17,#REF!,8,0)</f>
        <v>#REF!</v>
      </c>
      <c r="F17" s="264" t="e">
        <f>VLOOKUP($C17,#REF!,62,0)</f>
        <v>#REF!</v>
      </c>
      <c r="G17" s="51" t="s">
        <v>887</v>
      </c>
      <c r="H17" s="265" t="str">
        <f t="shared" si="0"/>
        <v>Medigo TT Luong T8.2026 -  P.ADMIN-CSKH -   Nguyen Ho Phuong Anh</v>
      </c>
      <c r="I17" s="51">
        <f t="shared" si="1"/>
        <v>14</v>
      </c>
      <c r="K17" s="51" t="e">
        <f>VLOOKUP($C17,#REF!,1,0)</f>
        <v>#REF!</v>
      </c>
    </row>
    <row r="18" spans="1:11" ht="21.75" customHeight="1">
      <c r="A18" s="51" t="s">
        <v>885</v>
      </c>
      <c r="B18" s="51" t="s">
        <v>865</v>
      </c>
      <c r="C18" s="51" t="s">
        <v>890</v>
      </c>
      <c r="D18" s="263" t="e">
        <f>VLOOKUP($C18,#REF!,7,0)</f>
        <v>#REF!</v>
      </c>
      <c r="E18" s="263" t="e">
        <f>VLOOKUP($C18,#REF!,8,0)</f>
        <v>#REF!</v>
      </c>
      <c r="F18" s="264" t="e">
        <f>VLOOKUP($C18,#REF!,62,0)</f>
        <v>#REF!</v>
      </c>
      <c r="G18" s="51" t="s">
        <v>887</v>
      </c>
      <c r="H18" s="265" t="str">
        <f t="shared" si="0"/>
        <v>Medigo TT Luong T8.2026 -  P.ADMIN-CSKH -   Nguyen Thi Ngoc Han</v>
      </c>
      <c r="I18" s="51">
        <f t="shared" si="1"/>
        <v>15</v>
      </c>
      <c r="K18" s="51" t="e">
        <f>VLOOKUP($C18,#REF!,1,0)</f>
        <v>#REF!</v>
      </c>
    </row>
    <row r="19" spans="1:11" ht="21.75" customHeight="1">
      <c r="A19" s="51" t="s">
        <v>885</v>
      </c>
      <c r="B19" s="51" t="s">
        <v>865</v>
      </c>
      <c r="C19" s="51" t="s">
        <v>891</v>
      </c>
      <c r="D19" s="263" t="e">
        <f>VLOOKUP($C19,#REF!,7,0)</f>
        <v>#REF!</v>
      </c>
      <c r="E19" s="263" t="e">
        <f>VLOOKUP($C19,#REF!,8,0)</f>
        <v>#REF!</v>
      </c>
      <c r="F19" s="264" t="e">
        <f>VLOOKUP($C19,#REF!,62,0)</f>
        <v>#REF!</v>
      </c>
      <c r="G19" s="51" t="s">
        <v>887</v>
      </c>
      <c r="H19" s="265" t="str">
        <f t="shared" si="0"/>
        <v>Medigo TT Luong T8.2026 -  P.ADMIN-CSKH -   Vo Thi Dieu Hien</v>
      </c>
      <c r="I19" s="51">
        <f t="shared" si="1"/>
        <v>16</v>
      </c>
      <c r="K19" s="51" t="e">
        <f>VLOOKUP($C19,#REF!,1,0)</f>
        <v>#REF!</v>
      </c>
    </row>
    <row r="20" spans="1:11" ht="21.75" customHeight="1">
      <c r="A20" s="51" t="s">
        <v>885</v>
      </c>
      <c r="B20" s="51" t="s">
        <v>865</v>
      </c>
      <c r="C20" s="51" t="s">
        <v>892</v>
      </c>
      <c r="D20" s="263" t="e">
        <f>VLOOKUP($C20,#REF!,7,0)</f>
        <v>#REF!</v>
      </c>
      <c r="E20" s="263" t="e">
        <f>VLOOKUP($C20,#REF!,8,0)</f>
        <v>#REF!</v>
      </c>
      <c r="F20" s="264" t="e">
        <f>VLOOKUP($C20,#REF!,62,0)</f>
        <v>#REF!</v>
      </c>
      <c r="G20" s="51" t="s">
        <v>887</v>
      </c>
      <c r="H20" s="265" t="str">
        <f t="shared" si="0"/>
        <v>Medigo TT Luong T8.2026 -  P.ADMIN-CSKH -   Vo Tan Truong</v>
      </c>
      <c r="I20" s="51">
        <f t="shared" si="1"/>
        <v>17</v>
      </c>
      <c r="K20" s="51" t="e">
        <f>VLOOKUP($C20,#REF!,1,0)</f>
        <v>#REF!</v>
      </c>
    </row>
    <row r="21" spans="1:11" ht="21.75" customHeight="1">
      <c r="A21" s="51" t="s">
        <v>885</v>
      </c>
      <c r="B21" s="51" t="s">
        <v>865</v>
      </c>
      <c r="C21" s="51" t="s">
        <v>893</v>
      </c>
      <c r="D21" s="263" t="e">
        <f>VLOOKUP($C21,#REF!,7,0)</f>
        <v>#REF!</v>
      </c>
      <c r="E21" s="263" t="e">
        <f>VLOOKUP($C21,#REF!,8,0)</f>
        <v>#REF!</v>
      </c>
      <c r="F21" s="264" t="e">
        <f>VLOOKUP($C21,#REF!,62,0)</f>
        <v>#REF!</v>
      </c>
      <c r="G21" s="51" t="s">
        <v>887</v>
      </c>
      <c r="H21" s="265" t="str">
        <f t="shared" si="0"/>
        <v>Medigo TT Luong T8.2026 -  P.ADMIN-CSKH -   Tran Thi Tam Nhung</v>
      </c>
      <c r="I21" s="51">
        <f t="shared" si="1"/>
        <v>18</v>
      </c>
      <c r="K21" s="51" t="e">
        <f>VLOOKUP($C21,#REF!,1,0)</f>
        <v>#REF!</v>
      </c>
    </row>
    <row r="22" spans="1:11" ht="21.75" customHeight="1">
      <c r="A22" s="51" t="s">
        <v>894</v>
      </c>
      <c r="B22" s="51" t="s">
        <v>865</v>
      </c>
      <c r="C22" s="51" t="s">
        <v>895</v>
      </c>
      <c r="D22" s="263" t="e">
        <f>VLOOKUP($C22,#REF!,7,0)</f>
        <v>#REF!</v>
      </c>
      <c r="E22" s="263" t="e">
        <f>VLOOKUP($C22,#REF!,8,0)</f>
        <v>#REF!</v>
      </c>
      <c r="F22" s="264" t="e">
        <f>VLOOKUP($C22,#REF!,62,0)</f>
        <v>#REF!</v>
      </c>
      <c r="G22" s="51" t="s">
        <v>896</v>
      </c>
      <c r="H22" s="265" t="str">
        <f t="shared" si="0"/>
        <v>Medigo TT Luong T8.2026 -  P.BD -   Nguyen Thi Cam Binh</v>
      </c>
      <c r="I22" s="51">
        <f t="shared" si="1"/>
        <v>19</v>
      </c>
      <c r="K22" s="51" t="e">
        <f>VLOOKUP($C22,#REF!,1,0)</f>
        <v>#REF!</v>
      </c>
    </row>
    <row r="23" spans="1:11" ht="21.75" customHeight="1">
      <c r="A23" s="51" t="s">
        <v>897</v>
      </c>
      <c r="B23" s="51" t="s">
        <v>865</v>
      </c>
      <c r="C23" s="51" t="s">
        <v>898</v>
      </c>
      <c r="D23" s="263" t="e">
        <f>VLOOKUP($C23,#REF!,7,0)</f>
        <v>#REF!</v>
      </c>
      <c r="E23" s="263" t="e">
        <f>VLOOKUP($C23,#REF!,8,0)</f>
        <v>#REF!</v>
      </c>
      <c r="F23" s="264" t="e">
        <f>VLOOKUP($C23,#REF!,62,0)</f>
        <v>#REF!</v>
      </c>
      <c r="G23" s="51" t="s">
        <v>899</v>
      </c>
      <c r="H23" s="265" t="str">
        <f t="shared" si="0"/>
        <v>Medigo TT Luong T8.2026 -  P.KT -   Nguyen Cao Nhan</v>
      </c>
      <c r="I23" s="51">
        <f t="shared" si="1"/>
        <v>20</v>
      </c>
      <c r="K23" s="51" t="e">
        <f>VLOOKUP($C23,#REF!,1,0)</f>
        <v>#REF!</v>
      </c>
    </row>
    <row r="24" spans="1:11" ht="21.75" customHeight="1">
      <c r="A24" s="51" t="s">
        <v>897</v>
      </c>
      <c r="B24" s="51" t="s">
        <v>865</v>
      </c>
      <c r="C24" s="51" t="s">
        <v>900</v>
      </c>
      <c r="D24" s="263" t="e">
        <f>VLOOKUP($C24,#REF!,7,0)</f>
        <v>#REF!</v>
      </c>
      <c r="E24" s="263" t="e">
        <f>VLOOKUP($C24,#REF!,8,0)</f>
        <v>#REF!</v>
      </c>
      <c r="F24" s="264" t="e">
        <f>VLOOKUP($C24,#REF!,62,0)</f>
        <v>#REF!</v>
      </c>
      <c r="G24" s="51" t="s">
        <v>899</v>
      </c>
      <c r="H24" s="265" t="str">
        <f t="shared" si="0"/>
        <v>Medigo TT Luong T8.2026 -  P.KT -   Dang Thi Que Anh</v>
      </c>
      <c r="I24" s="51">
        <f t="shared" si="1"/>
        <v>21</v>
      </c>
      <c r="K24" s="51" t="e">
        <f>VLOOKUP($C24,#REF!,1,0)</f>
        <v>#REF!</v>
      </c>
    </row>
    <row r="25" spans="1:11" ht="21.75" customHeight="1">
      <c r="A25" s="51" t="s">
        <v>897</v>
      </c>
      <c r="B25" s="51" t="s">
        <v>865</v>
      </c>
      <c r="C25" s="51" t="s">
        <v>901</v>
      </c>
      <c r="D25" s="263" t="e">
        <f>VLOOKUP($C25,#REF!,7,0)</f>
        <v>#REF!</v>
      </c>
      <c r="E25" s="263" t="e">
        <f>VLOOKUP($C25,#REF!,8,0)</f>
        <v>#REF!</v>
      </c>
      <c r="F25" s="264" t="e">
        <f>VLOOKUP($C25,#REF!,62,0)</f>
        <v>#REF!</v>
      </c>
      <c r="G25" s="51" t="s">
        <v>899</v>
      </c>
      <c r="H25" s="265" t="str">
        <f t="shared" si="0"/>
        <v>Medigo TT Luong T8.2026 -  P.KT -   Nguyen Thi Anh Hong</v>
      </c>
      <c r="I25" s="51">
        <f t="shared" si="1"/>
        <v>22</v>
      </c>
      <c r="K25" s="51" t="e">
        <f>VLOOKUP($C25,#REF!,1,0)</f>
        <v>#REF!</v>
      </c>
    </row>
    <row r="26" spans="1:11" ht="21.75" customHeight="1">
      <c r="A26" s="51" t="s">
        <v>897</v>
      </c>
      <c r="B26" s="51" t="s">
        <v>865</v>
      </c>
      <c r="C26" s="51" t="s">
        <v>902</v>
      </c>
      <c r="D26" s="263" t="e">
        <f>VLOOKUP($C26,#REF!,7,0)</f>
        <v>#REF!</v>
      </c>
      <c r="E26" s="263" t="e">
        <f>VLOOKUP($C26,#REF!,8,0)</f>
        <v>#REF!</v>
      </c>
      <c r="F26" s="264" t="e">
        <f>VLOOKUP($C26,#REF!,62,0)</f>
        <v>#REF!</v>
      </c>
      <c r="G26" s="51" t="s">
        <v>899</v>
      </c>
      <c r="H26" s="265" t="str">
        <f t="shared" ref="H26:H31" si="2">G26&amp;" "&amp;C26</f>
        <v>Medigo TT Luong T8.2026 -  P.KT -   Phan Thi Kim Hien</v>
      </c>
      <c r="I26" s="51">
        <f t="shared" si="1"/>
        <v>23</v>
      </c>
      <c r="K26" s="51" t="e">
        <f>VLOOKUP($C26,#REF!,1,0)</f>
        <v>#REF!</v>
      </c>
    </row>
    <row r="27" spans="1:11" ht="21.75" customHeight="1">
      <c r="A27" s="51" t="s">
        <v>897</v>
      </c>
      <c r="B27" s="51" t="s">
        <v>865</v>
      </c>
      <c r="C27" s="51" t="s">
        <v>903</v>
      </c>
      <c r="D27" s="263" t="e">
        <f>VLOOKUP($C27,#REF!,7,0)</f>
        <v>#REF!</v>
      </c>
      <c r="E27" s="263" t="e">
        <f>VLOOKUP($C27,#REF!,8,0)</f>
        <v>#REF!</v>
      </c>
      <c r="F27" s="264" t="e">
        <f>VLOOKUP($C27,#REF!,62,0)</f>
        <v>#REF!</v>
      </c>
      <c r="G27" s="51" t="s">
        <v>899</v>
      </c>
      <c r="H27" s="265" t="str">
        <f t="shared" si="2"/>
        <v>Medigo TT Luong T8.2026 -  P.KT -   Le Thi Phuong Thao</v>
      </c>
      <c r="I27" s="51">
        <f t="shared" si="1"/>
        <v>24</v>
      </c>
      <c r="K27" s="51" t="e">
        <f>VLOOKUP($C27,#REF!,1,0)</f>
        <v>#REF!</v>
      </c>
    </row>
    <row r="28" spans="1:11" ht="21.75" customHeight="1">
      <c r="A28" s="51" t="s">
        <v>904</v>
      </c>
      <c r="B28" s="51" t="s">
        <v>865</v>
      </c>
      <c r="C28" s="51" t="s">
        <v>905</v>
      </c>
      <c r="D28" s="263" t="e">
        <f>VLOOKUP($C28,#REF!,7,0)</f>
        <v>#REF!</v>
      </c>
      <c r="E28" s="263" t="e">
        <f>VLOOKUP($C28,#REF!,8,0)</f>
        <v>#REF!</v>
      </c>
      <c r="F28" s="264" t="e">
        <f>VLOOKUP($C28,#REF!,62,0)</f>
        <v>#REF!</v>
      </c>
      <c r="G28" s="51" t="s">
        <v>906</v>
      </c>
      <c r="H28" s="265" t="str">
        <f t="shared" si="2"/>
        <v>Medigo TT Luong T8.2026 -  P.MAR -   Huynh Tan Nhan</v>
      </c>
      <c r="I28" s="51">
        <f t="shared" si="1"/>
        <v>25</v>
      </c>
      <c r="K28" s="51" t="e">
        <f>VLOOKUP($C28,#REF!,1,0)</f>
        <v>#REF!</v>
      </c>
    </row>
    <row r="29" spans="1:11" ht="21.75" customHeight="1">
      <c r="A29" s="51" t="s">
        <v>904</v>
      </c>
      <c r="B29" s="51" t="s">
        <v>865</v>
      </c>
      <c r="C29" s="51" t="s">
        <v>907</v>
      </c>
      <c r="D29" s="263" t="e">
        <f>VLOOKUP($C29,#REF!,7,0)</f>
        <v>#REF!</v>
      </c>
      <c r="E29" s="263" t="e">
        <f>VLOOKUP($C29,#REF!,8,0)</f>
        <v>#REF!</v>
      </c>
      <c r="F29" s="264" t="e">
        <f>VLOOKUP($C29,#REF!,62,0)</f>
        <v>#REF!</v>
      </c>
      <c r="G29" s="51" t="s">
        <v>906</v>
      </c>
      <c r="H29" s="265" t="str">
        <f t="shared" si="2"/>
        <v>Medigo TT Luong T8.2026 -  P.MAR -   Nguyen Thi Kim Ngoc</v>
      </c>
      <c r="I29" s="51">
        <f t="shared" si="1"/>
        <v>26</v>
      </c>
      <c r="K29" s="51" t="e">
        <f>VLOOKUP($C29,#REF!,1,0)</f>
        <v>#REF!</v>
      </c>
    </row>
    <row r="30" spans="1:11" ht="21.75" customHeight="1">
      <c r="A30" s="51" t="s">
        <v>904</v>
      </c>
      <c r="B30" s="51" t="s">
        <v>865</v>
      </c>
      <c r="C30" s="51" t="s">
        <v>908</v>
      </c>
      <c r="D30" s="263" t="e">
        <f>VLOOKUP($C30,#REF!,7,0)</f>
        <v>#REF!</v>
      </c>
      <c r="E30" s="263" t="e">
        <f>VLOOKUP($C30,#REF!,8,0)</f>
        <v>#REF!</v>
      </c>
      <c r="F30" s="264" t="e">
        <f>VLOOKUP($C30,#REF!,62,0)</f>
        <v>#REF!</v>
      </c>
      <c r="G30" s="51" t="s">
        <v>906</v>
      </c>
      <c r="H30" s="265" t="str">
        <f t="shared" si="2"/>
        <v>Medigo TT Luong T8.2026 -  P.MAR -   Le Thi Phuong Anh</v>
      </c>
      <c r="I30" s="51">
        <f t="shared" si="1"/>
        <v>27</v>
      </c>
      <c r="K30" s="51" t="e">
        <f>VLOOKUP($C30,#REF!,1,0)</f>
        <v>#REF!</v>
      </c>
    </row>
    <row r="31" spans="1:11" ht="21.75" customHeight="1">
      <c r="A31" s="51" t="s">
        <v>904</v>
      </c>
      <c r="B31" s="51" t="s">
        <v>865</v>
      </c>
      <c r="C31" s="51" t="s">
        <v>909</v>
      </c>
      <c r="D31" s="263" t="e">
        <f>VLOOKUP($C31,#REF!,7,0)</f>
        <v>#REF!</v>
      </c>
      <c r="E31" s="263" t="e">
        <f>VLOOKUP($C31,#REF!,8,0)</f>
        <v>#REF!</v>
      </c>
      <c r="F31" s="264" t="e">
        <f>VLOOKUP($C31,#REF!,62,0)</f>
        <v>#REF!</v>
      </c>
      <c r="G31" s="51" t="s">
        <v>906</v>
      </c>
      <c r="H31" s="265" t="str">
        <f t="shared" si="2"/>
        <v>Medigo TT Luong T8.2026 -  P.MAR -   Lai Thi Bich Chau</v>
      </c>
      <c r="I31" s="51" t="e">
        <f>1+#REF!</f>
        <v>#REF!</v>
      </c>
      <c r="K31" s="51" t="e">
        <f>VLOOKUP($C31,#REF!,1,0)</f>
        <v>#REF!</v>
      </c>
    </row>
    <row r="32" spans="1:11" ht="29.25" customHeight="1">
      <c r="D32" s="263"/>
      <c r="F32" s="270" t="e">
        <f>SUM(F3:F31)</f>
        <v>#REF!</v>
      </c>
      <c r="H32" s="265"/>
      <c r="J32" s="271" t="e">
        <f>F32-#REF!</f>
        <v>#REF!</v>
      </c>
    </row>
    <row r="33" spans="1:11" ht="15.75" customHeight="1">
      <c r="A33" s="272" t="s">
        <v>910</v>
      </c>
      <c r="D33" s="263"/>
      <c r="F33" s="271"/>
      <c r="H33" s="265"/>
    </row>
    <row r="34" spans="1:11" ht="23.25" customHeight="1">
      <c r="A34" s="51" t="s">
        <v>911</v>
      </c>
      <c r="B34" s="51" t="s">
        <v>865</v>
      </c>
      <c r="C34" s="263" t="s">
        <v>912</v>
      </c>
      <c r="D34" s="263" t="e">
        <f>VLOOKUP($C34,#REF!,7,0)</f>
        <v>#REF!</v>
      </c>
      <c r="E34" s="263" t="e">
        <f>VLOOKUP($C34,#REF!,8,0)</f>
        <v>#REF!</v>
      </c>
      <c r="F34" s="273" t="e">
        <f>VLOOKUP($C34,#REF!,62,0)</f>
        <v>#REF!</v>
      </c>
      <c r="G34" s="51" t="s">
        <v>913</v>
      </c>
      <c r="H34" s="265" t="str">
        <f>G34&amp;" "&amp;C34</f>
        <v>Medigo TT Luong T8.2026 -  BS.ONL -  Truong Vinh Thai</v>
      </c>
      <c r="K34" s="51" t="e">
        <f>VLOOKUP($C34,#REF!,1,0)</f>
        <v>#REF!</v>
      </c>
    </row>
    <row r="35" spans="1:11" ht="15.75" customHeight="1">
      <c r="D35" s="263"/>
      <c r="F35" s="274" t="e">
        <f>SUM(F34)</f>
        <v>#REF!</v>
      </c>
      <c r="H35" s="265"/>
    </row>
    <row r="36" spans="1:11" ht="15.75" customHeight="1"/>
    <row r="37" spans="1:11" ht="15.75" customHeight="1"/>
    <row r="38" spans="1:11" ht="15" customHeight="1">
      <c r="A38" s="261" t="s">
        <v>914</v>
      </c>
    </row>
    <row r="39" spans="1:11" ht="24" customHeight="1">
      <c r="A39" s="51" t="s">
        <v>911</v>
      </c>
      <c r="B39" s="51" t="s">
        <v>865</v>
      </c>
      <c r="C39" s="51" t="s">
        <v>915</v>
      </c>
      <c r="D39" s="275" t="s">
        <v>916</v>
      </c>
      <c r="E39" s="276" t="s">
        <v>289</v>
      </c>
      <c r="F39" s="277" t="e">
        <f>VLOOKUP($C39,#REF!,62,0)</f>
        <v>#REF!</v>
      </c>
      <c r="G39" s="51" t="s">
        <v>913</v>
      </c>
      <c r="H39" s="265" t="str">
        <f t="shared" ref="H39:H73" si="3">G39&amp;" "&amp;C39</f>
        <v>Medigo TT Luong T8.2026 -  BS.ONL -  Vo Tran Minh Tri</v>
      </c>
      <c r="K39" s="51" t="e">
        <f>VLOOKUP($C39,#REF!,1,0)</f>
        <v>#REF!</v>
      </c>
    </row>
    <row r="40" spans="1:11" ht="24" customHeight="1">
      <c r="A40" s="51" t="s">
        <v>911</v>
      </c>
      <c r="B40" s="51" t="s">
        <v>865</v>
      </c>
      <c r="C40" s="51" t="s">
        <v>917</v>
      </c>
      <c r="D40" s="275" t="s">
        <v>918</v>
      </c>
      <c r="E40" s="276" t="s">
        <v>289</v>
      </c>
      <c r="F40" s="277" t="e">
        <f>VLOOKUP($C40,#REF!,62,0)</f>
        <v>#REF!</v>
      </c>
      <c r="G40" s="51" t="s">
        <v>913</v>
      </c>
      <c r="H40" s="265" t="str">
        <f t="shared" si="3"/>
        <v>Medigo TT Luong T8.2026 -  BS.ONL -  Le Thi Thu Huong</v>
      </c>
      <c r="K40" s="51" t="e">
        <f>VLOOKUP($C40,#REF!,1,0)</f>
        <v>#REF!</v>
      </c>
    </row>
    <row r="41" spans="1:11" ht="24" customHeight="1">
      <c r="A41" s="51" t="s">
        <v>911</v>
      </c>
      <c r="B41" s="51" t="s">
        <v>865</v>
      </c>
      <c r="C41" s="51" t="s">
        <v>919</v>
      </c>
      <c r="D41" s="278" t="s">
        <v>920</v>
      </c>
      <c r="E41" s="48" t="s">
        <v>921</v>
      </c>
      <c r="F41" s="277" t="e">
        <f>VLOOKUP($C41,#REF!,62,0)</f>
        <v>#REF!</v>
      </c>
      <c r="G41" s="51" t="s">
        <v>913</v>
      </c>
      <c r="H41" s="265" t="str">
        <f t="shared" si="3"/>
        <v>Medigo TT Luong T8.2026 -  BS.ONL -  Luong To Quyen</v>
      </c>
      <c r="K41" s="51" t="e">
        <f>VLOOKUP($C41,#REF!,1,0)</f>
        <v>#REF!</v>
      </c>
    </row>
    <row r="42" spans="1:11" ht="24" customHeight="1">
      <c r="A42" s="51" t="s">
        <v>911</v>
      </c>
      <c r="B42" s="51" t="s">
        <v>865</v>
      </c>
      <c r="C42" s="51" t="s">
        <v>922</v>
      </c>
      <c r="D42" s="278" t="s">
        <v>923</v>
      </c>
      <c r="E42" s="48" t="s">
        <v>316</v>
      </c>
      <c r="F42" s="277" t="e">
        <f>VLOOKUP($C42,#REF!,62,0)</f>
        <v>#REF!</v>
      </c>
      <c r="G42" s="51" t="s">
        <v>913</v>
      </c>
      <c r="H42" s="265" t="str">
        <f t="shared" si="3"/>
        <v>Medigo TT Luong T8.2026 -  BS.ONL -  Luong Thi Cam Nhung</v>
      </c>
      <c r="K42" s="51" t="e">
        <f>VLOOKUP($C42,#REF!,1,0)</f>
        <v>#REF!</v>
      </c>
    </row>
    <row r="43" spans="1:11" ht="24" customHeight="1">
      <c r="A43" s="51" t="s">
        <v>911</v>
      </c>
      <c r="B43" s="51" t="s">
        <v>865</v>
      </c>
      <c r="C43" s="51" t="s">
        <v>924</v>
      </c>
      <c r="D43" s="278" t="s">
        <v>925</v>
      </c>
      <c r="E43" s="48" t="s">
        <v>921</v>
      </c>
      <c r="F43" s="277" t="e">
        <f>VLOOKUP($C43,#REF!,62,0)</f>
        <v>#REF!</v>
      </c>
      <c r="G43" s="51" t="s">
        <v>913</v>
      </c>
      <c r="H43" s="265" t="str">
        <f t="shared" si="3"/>
        <v>Medigo TT Luong T8.2026 -  BS.ONL -  Le Thi Thuy Ngan</v>
      </c>
      <c r="K43" s="51" t="e">
        <f>VLOOKUP($C43,#REF!,1,0)</f>
        <v>#REF!</v>
      </c>
    </row>
    <row r="44" spans="1:11" ht="24" customHeight="1">
      <c r="A44" s="51" t="s">
        <v>911</v>
      </c>
      <c r="B44" s="51" t="s">
        <v>865</v>
      </c>
      <c r="C44" s="51" t="s">
        <v>926</v>
      </c>
      <c r="D44" s="278" t="s">
        <v>927</v>
      </c>
      <c r="E44" s="48" t="s">
        <v>928</v>
      </c>
      <c r="F44" s="277" t="e">
        <f>VLOOKUP($C44,#REF!,62,0)</f>
        <v>#REF!</v>
      </c>
      <c r="G44" s="51" t="s">
        <v>913</v>
      </c>
      <c r="H44" s="265" t="str">
        <f t="shared" si="3"/>
        <v>Medigo TT Luong T8.2026 -  BS.ONL -  Pham Thi Ngoc Dung</v>
      </c>
      <c r="K44" s="51" t="e">
        <f>VLOOKUP($C44,#REF!,1,0)</f>
        <v>#REF!</v>
      </c>
    </row>
    <row r="45" spans="1:11" ht="24" customHeight="1">
      <c r="A45" s="51" t="s">
        <v>911</v>
      </c>
      <c r="B45" s="51" t="s">
        <v>865</v>
      </c>
      <c r="C45" s="51" t="s">
        <v>929</v>
      </c>
      <c r="D45" s="278" t="s">
        <v>930</v>
      </c>
      <c r="E45" s="279" t="s">
        <v>931</v>
      </c>
      <c r="F45" s="277" t="e">
        <f>VLOOKUP($C45,#REF!,62,0)</f>
        <v>#REF!</v>
      </c>
      <c r="G45" s="51" t="s">
        <v>913</v>
      </c>
      <c r="H45" s="265" t="str">
        <f t="shared" si="3"/>
        <v>Medigo TT Luong T8.2026 -  BS.ONL -  Vo Duy Tam</v>
      </c>
      <c r="K45" s="51" t="e">
        <f>VLOOKUP($C45,#REF!,1,0)</f>
        <v>#REF!</v>
      </c>
    </row>
    <row r="46" spans="1:11" ht="24" customHeight="1">
      <c r="A46" s="51" t="s">
        <v>911</v>
      </c>
      <c r="B46" s="51" t="s">
        <v>865</v>
      </c>
      <c r="C46" s="51" t="s">
        <v>932</v>
      </c>
      <c r="D46" s="278" t="s">
        <v>933</v>
      </c>
      <c r="E46" s="48" t="s">
        <v>931</v>
      </c>
      <c r="F46" s="277" t="e">
        <f>VLOOKUP($C46,#REF!,62,0)</f>
        <v>#REF!</v>
      </c>
      <c r="G46" s="51" t="s">
        <v>913</v>
      </c>
      <c r="H46" s="265" t="str">
        <f t="shared" si="3"/>
        <v>Medigo TT Luong T8.2026 -  BS.ONL -  Duong Tan Thanh</v>
      </c>
      <c r="K46" s="51" t="e">
        <f>VLOOKUP($C46,#REF!,1,0)</f>
        <v>#REF!</v>
      </c>
    </row>
    <row r="47" spans="1:11" ht="24" customHeight="1">
      <c r="A47" s="51" t="s">
        <v>911</v>
      </c>
      <c r="B47" s="51" t="s">
        <v>865</v>
      </c>
      <c r="C47" s="51" t="s">
        <v>934</v>
      </c>
      <c r="D47" s="278" t="s">
        <v>935</v>
      </c>
      <c r="E47" s="48" t="s">
        <v>370</v>
      </c>
      <c r="F47" s="277" t="e">
        <f>VLOOKUP($C47,#REF!,62,0)</f>
        <v>#REF!</v>
      </c>
      <c r="G47" s="51" t="s">
        <v>913</v>
      </c>
      <c r="H47" s="265" t="str">
        <f t="shared" si="3"/>
        <v>Medigo TT Luong T8.2026 -  BS.ONL -  Do Thi Lam Oanh</v>
      </c>
      <c r="K47" s="51" t="e">
        <f>VLOOKUP($C47,#REF!,1,0)</f>
        <v>#REF!</v>
      </c>
    </row>
    <row r="48" spans="1:11" ht="24" customHeight="1">
      <c r="A48" s="51" t="s">
        <v>911</v>
      </c>
      <c r="B48" s="51" t="s">
        <v>865</v>
      </c>
      <c r="C48" s="51" t="s">
        <v>936</v>
      </c>
      <c r="D48" s="278" t="s">
        <v>937</v>
      </c>
      <c r="E48" s="48" t="s">
        <v>921</v>
      </c>
      <c r="F48" s="277" t="e">
        <f>VLOOKUP($C48,#REF!,62,0)</f>
        <v>#REF!</v>
      </c>
      <c r="G48" s="51" t="s">
        <v>913</v>
      </c>
      <c r="H48" s="265" t="str">
        <f t="shared" si="3"/>
        <v>Medigo TT Luong T8.2026 -  BS.ONL -  Nguyen Thanh Hoang Loc</v>
      </c>
      <c r="K48" s="51" t="e">
        <f>VLOOKUP($C48,#REF!,1,0)</f>
        <v>#REF!</v>
      </c>
    </row>
    <row r="49" spans="1:11" ht="24" customHeight="1">
      <c r="A49" s="51" t="s">
        <v>911</v>
      </c>
      <c r="B49" s="51" t="s">
        <v>865</v>
      </c>
      <c r="C49" s="51" t="s">
        <v>938</v>
      </c>
      <c r="D49" s="278" t="s">
        <v>939</v>
      </c>
      <c r="E49" s="48" t="s">
        <v>940</v>
      </c>
      <c r="F49" s="277" t="e">
        <f>VLOOKUP($C49,#REF!,62,0)</f>
        <v>#REF!</v>
      </c>
      <c r="G49" s="51" t="s">
        <v>913</v>
      </c>
      <c r="H49" s="265" t="str">
        <f t="shared" si="3"/>
        <v>Medigo TT Luong T8.2026 -  BS.ONL -  Tran Thi Thu Ha</v>
      </c>
      <c r="K49" s="51" t="e">
        <f>VLOOKUP($C49,#REF!,1,0)</f>
        <v>#REF!</v>
      </c>
    </row>
    <row r="50" spans="1:11" ht="24" customHeight="1">
      <c r="A50" s="51" t="s">
        <v>911</v>
      </c>
      <c r="B50" s="51" t="s">
        <v>865</v>
      </c>
      <c r="C50" s="51" t="s">
        <v>941</v>
      </c>
      <c r="D50" s="278" t="s">
        <v>942</v>
      </c>
      <c r="E50" s="48" t="s">
        <v>921</v>
      </c>
      <c r="F50" s="277" t="e">
        <f>VLOOKUP($C50,#REF!,62,0)</f>
        <v>#REF!</v>
      </c>
      <c r="G50" s="51" t="s">
        <v>913</v>
      </c>
      <c r="H50" s="265" t="str">
        <f t="shared" si="3"/>
        <v>Medigo TT Luong T8.2026 -  BS.ONL -  Do Thai Phuong Ngoc</v>
      </c>
      <c r="K50" s="51" t="e">
        <f>VLOOKUP($C50,#REF!,1,0)</f>
        <v>#REF!</v>
      </c>
    </row>
    <row r="51" spans="1:11" ht="24" customHeight="1">
      <c r="A51" s="51" t="s">
        <v>911</v>
      </c>
      <c r="B51" s="51" t="s">
        <v>865</v>
      </c>
      <c r="C51" s="51" t="s">
        <v>943</v>
      </c>
      <c r="D51" s="278" t="s">
        <v>944</v>
      </c>
      <c r="E51" s="48" t="s">
        <v>231</v>
      </c>
      <c r="F51" s="277" t="e">
        <f>VLOOKUP($C51,#REF!,62,0)</f>
        <v>#REF!</v>
      </c>
      <c r="G51" s="51" t="s">
        <v>913</v>
      </c>
      <c r="H51" s="265" t="str">
        <f t="shared" si="3"/>
        <v>Medigo TT Luong T8.2026 -  BS.ONL -  Trần Phước Duy Bảo</v>
      </c>
      <c r="K51" s="51" t="e">
        <f>VLOOKUP($C51,#REF!,1,0)</f>
        <v>#REF!</v>
      </c>
    </row>
    <row r="52" spans="1:11" ht="24" customHeight="1">
      <c r="A52" s="51" t="s">
        <v>911</v>
      </c>
      <c r="B52" s="51" t="s">
        <v>865</v>
      </c>
      <c r="C52" s="51" t="s">
        <v>945</v>
      </c>
      <c r="D52" s="51" t="s">
        <v>946</v>
      </c>
      <c r="E52" s="51" t="s">
        <v>121</v>
      </c>
      <c r="F52" s="277" t="e">
        <f>VLOOKUP($C52,#REF!,62,0)</f>
        <v>#REF!</v>
      </c>
      <c r="G52" s="51" t="s">
        <v>913</v>
      </c>
      <c r="H52" s="265" t="str">
        <f t="shared" ref="H52" si="4">G52&amp;" "&amp;C52</f>
        <v>Medigo TT Luong T8.2026 -  BS.ONL -  Pham Anh Khoa</v>
      </c>
      <c r="K52" s="51" t="e">
        <f>VLOOKUP($C52,#REF!,1,0)</f>
        <v>#REF!</v>
      </c>
    </row>
    <row r="53" spans="1:11" ht="24" customHeight="1">
      <c r="A53" s="51" t="s">
        <v>911</v>
      </c>
      <c r="B53" s="51" t="s">
        <v>865</v>
      </c>
      <c r="C53" s="51" t="s">
        <v>912</v>
      </c>
      <c r="D53" s="278" t="s">
        <v>947</v>
      </c>
      <c r="E53" s="48" t="s">
        <v>921</v>
      </c>
      <c r="F53" s="277" t="e">
        <f>VLOOKUP($C53,#REF!,62,0)</f>
        <v>#REF!</v>
      </c>
      <c r="G53" s="51" t="s">
        <v>913</v>
      </c>
      <c r="H53" s="265" t="str">
        <f t="shared" si="3"/>
        <v>Medigo TT Luong T8.2026 -  BS.ONL -  Truong Vinh Thai</v>
      </c>
      <c r="K53" s="51" t="e">
        <f>VLOOKUP($C53,#REF!,1,0)</f>
        <v>#REF!</v>
      </c>
    </row>
    <row r="54" spans="1:11" ht="24" customHeight="1">
      <c r="A54" s="51" t="s">
        <v>911</v>
      </c>
      <c r="B54" s="51" t="s">
        <v>865</v>
      </c>
      <c r="C54" s="51" t="s">
        <v>948</v>
      </c>
      <c r="D54" s="278" t="s">
        <v>949</v>
      </c>
      <c r="E54" s="48" t="s">
        <v>921</v>
      </c>
      <c r="F54" s="277" t="e">
        <f>VLOOKUP($C54,#REF!,62,0)</f>
        <v>#REF!</v>
      </c>
      <c r="G54" s="51" t="s">
        <v>913</v>
      </c>
      <c r="H54" s="265" t="str">
        <f t="shared" si="3"/>
        <v>Medigo TT Luong T8.2026 -  BS.ONL -  Nguyen Ly Nhat Tam</v>
      </c>
      <c r="K54" s="51" t="e">
        <f>VLOOKUP($C54,#REF!,1,0)</f>
        <v>#REF!</v>
      </c>
    </row>
    <row r="55" spans="1:11" ht="24" customHeight="1">
      <c r="A55" s="51" t="s">
        <v>911</v>
      </c>
      <c r="B55" s="51" t="s">
        <v>865</v>
      </c>
      <c r="C55" s="263" t="s">
        <v>950</v>
      </c>
      <c r="D55" s="278" t="s">
        <v>951</v>
      </c>
      <c r="E55" s="48" t="s">
        <v>952</v>
      </c>
      <c r="F55" s="277" t="e">
        <f>VLOOKUP($C55,#REF!,62,0)</f>
        <v>#REF!</v>
      </c>
      <c r="G55" s="51" t="s">
        <v>913</v>
      </c>
      <c r="H55" s="265" t="str">
        <f t="shared" si="3"/>
        <v>Medigo TT Luong T8.2026 -  BS.ONL -  Bon Dong Thai Hien</v>
      </c>
      <c r="K55" s="51" t="e">
        <f>VLOOKUP($C55,#REF!,1,0)</f>
        <v>#REF!</v>
      </c>
    </row>
    <row r="56" spans="1:11" ht="24" customHeight="1">
      <c r="A56" s="51" t="s">
        <v>911</v>
      </c>
      <c r="B56" s="51" t="s">
        <v>865</v>
      </c>
      <c r="C56" s="51" t="s">
        <v>953</v>
      </c>
      <c r="D56" s="275" t="s">
        <v>954</v>
      </c>
      <c r="E56" s="276" t="s">
        <v>928</v>
      </c>
      <c r="F56" s="277" t="e">
        <f>VLOOKUP($C56,#REF!,62,0)</f>
        <v>#REF!</v>
      </c>
      <c r="G56" s="51" t="s">
        <v>913</v>
      </c>
      <c r="H56" s="265" t="str">
        <f t="shared" si="3"/>
        <v>Medigo TT Luong T8.2026 -  BS.ONL -  Le Cong Thai</v>
      </c>
      <c r="K56" s="51" t="e">
        <f>VLOOKUP($C56,#REF!,1,0)</f>
        <v>#REF!</v>
      </c>
    </row>
    <row r="57" spans="1:11" ht="24" customHeight="1">
      <c r="A57" s="51" t="s">
        <v>911</v>
      </c>
      <c r="B57" s="51" t="s">
        <v>865</v>
      </c>
      <c r="C57" s="51" t="s">
        <v>955</v>
      </c>
      <c r="D57" s="275" t="s">
        <v>956</v>
      </c>
      <c r="E57" s="276" t="s">
        <v>231</v>
      </c>
      <c r="F57" s="277" t="e">
        <f>VLOOKUP($C57,#REF!,62,0)</f>
        <v>#REF!</v>
      </c>
      <c r="G57" s="51" t="s">
        <v>913</v>
      </c>
      <c r="H57" s="265" t="str">
        <f t="shared" si="3"/>
        <v>Medigo TT Luong T8.2026 -  BS.ONL -  Tran Thi Kieu My</v>
      </c>
      <c r="K57" s="51" t="e">
        <f>VLOOKUP($C57,#REF!,1,0)</f>
        <v>#REF!</v>
      </c>
    </row>
    <row r="58" spans="1:11" ht="24" customHeight="1">
      <c r="A58" s="51" t="s">
        <v>911</v>
      </c>
      <c r="B58" s="51" t="s">
        <v>865</v>
      </c>
      <c r="C58" s="51" t="s">
        <v>957</v>
      </c>
      <c r="D58" s="278" t="s">
        <v>958</v>
      </c>
      <c r="E58" s="48" t="s">
        <v>289</v>
      </c>
      <c r="F58" s="277" t="e">
        <f>VLOOKUP($C58,#REF!,62,0)</f>
        <v>#REF!</v>
      </c>
      <c r="G58" s="51" t="s">
        <v>913</v>
      </c>
      <c r="H58" s="265" t="str">
        <f t="shared" si="3"/>
        <v>Medigo TT Luong T8.2026 -  BS.ONL -  Le Khanh Trang</v>
      </c>
      <c r="K58" s="51" t="e">
        <f>VLOOKUP($C58,#REF!,1,0)</f>
        <v>#REF!</v>
      </c>
    </row>
    <row r="59" spans="1:11" ht="24" customHeight="1">
      <c r="A59" s="51" t="s">
        <v>911</v>
      </c>
      <c r="B59" s="51" t="s">
        <v>865</v>
      </c>
      <c r="C59" s="51" t="s">
        <v>959</v>
      </c>
      <c r="D59" s="278" t="s">
        <v>960</v>
      </c>
      <c r="E59" s="48" t="s">
        <v>231</v>
      </c>
      <c r="F59" s="277" t="e">
        <f>VLOOKUP($C59,#REF!,62,0)</f>
        <v>#REF!</v>
      </c>
      <c r="G59" s="51" t="s">
        <v>913</v>
      </c>
      <c r="H59" s="265" t="str">
        <f t="shared" si="3"/>
        <v>Medigo TT Luong T8.2026 -  BS.ONL -  Nguyen Thuy Thuy Duong</v>
      </c>
      <c r="K59" s="51" t="e">
        <f>VLOOKUP($C59,#REF!,1,0)</f>
        <v>#REF!</v>
      </c>
    </row>
    <row r="60" spans="1:11" ht="24" customHeight="1">
      <c r="A60" s="51" t="s">
        <v>911</v>
      </c>
      <c r="B60" s="51" t="s">
        <v>865</v>
      </c>
      <c r="C60" s="51" t="s">
        <v>961</v>
      </c>
      <c r="D60" s="278" t="s">
        <v>962</v>
      </c>
      <c r="E60" s="48" t="s">
        <v>289</v>
      </c>
      <c r="F60" s="277" t="e">
        <f>VLOOKUP($C60,#REF!,62,0)</f>
        <v>#REF!</v>
      </c>
      <c r="G60" s="51" t="s">
        <v>913</v>
      </c>
      <c r="H60" s="265" t="str">
        <f t="shared" si="3"/>
        <v>Medigo TT Luong T8.2026 -  BS.ONL -  Ho Duc Ha</v>
      </c>
      <c r="K60" s="51" t="e">
        <f>VLOOKUP($C60,#REF!,1,0)</f>
        <v>#REF!</v>
      </c>
    </row>
    <row r="61" spans="1:11" ht="24" customHeight="1">
      <c r="A61" s="51" t="s">
        <v>911</v>
      </c>
      <c r="B61" s="51" t="s">
        <v>865</v>
      </c>
      <c r="C61" s="51" t="s">
        <v>963</v>
      </c>
      <c r="D61" s="278" t="s">
        <v>964</v>
      </c>
      <c r="E61" s="48" t="s">
        <v>121</v>
      </c>
      <c r="F61" s="277" t="e">
        <f>VLOOKUP($C61,#REF!,62,0)</f>
        <v>#REF!</v>
      </c>
      <c r="G61" s="51" t="s">
        <v>913</v>
      </c>
      <c r="H61" s="265" t="str">
        <f t="shared" si="3"/>
        <v>Medigo TT Luong T8.2026 -  BS.ONL -  Huynh Nhu Huynh</v>
      </c>
      <c r="K61" s="51" t="e">
        <f>VLOOKUP($C61,#REF!,1,0)</f>
        <v>#REF!</v>
      </c>
    </row>
    <row r="62" spans="1:11" ht="27" customHeight="1">
      <c r="A62" s="51" t="s">
        <v>911</v>
      </c>
      <c r="B62" s="51" t="s">
        <v>865</v>
      </c>
      <c r="C62" s="51" t="s">
        <v>965</v>
      </c>
      <c r="D62" s="275" t="s">
        <v>966</v>
      </c>
      <c r="E62" s="276" t="s">
        <v>289</v>
      </c>
      <c r="F62" s="277" t="e">
        <f>VLOOKUP($C62,#REF!,62,0)</f>
        <v>#REF!</v>
      </c>
      <c r="G62" s="51" t="s">
        <v>913</v>
      </c>
      <c r="H62" s="265" t="str">
        <f t="shared" si="3"/>
        <v>Medigo TT Luong T8.2026 -  BS.ONL -  Pham Hong Toan</v>
      </c>
      <c r="K62" s="51" t="e">
        <f>VLOOKUP($C62,#REF!,1,0)</f>
        <v>#REF!</v>
      </c>
    </row>
    <row r="63" spans="1:11" ht="27" customHeight="1">
      <c r="A63" s="51" t="s">
        <v>911</v>
      </c>
      <c r="B63" s="51" t="s">
        <v>865</v>
      </c>
      <c r="C63" s="51" t="s">
        <v>967</v>
      </c>
      <c r="D63" s="275" t="s">
        <v>968</v>
      </c>
      <c r="E63" s="276" t="s">
        <v>231</v>
      </c>
      <c r="F63" s="277" t="e">
        <f>VLOOKUP($C63,#REF!,62,0)</f>
        <v>#REF!</v>
      </c>
      <c r="G63" s="51" t="s">
        <v>913</v>
      </c>
      <c r="H63" s="265" t="str">
        <f t="shared" si="3"/>
        <v>Medigo TT Luong T8.2026 -  BS.ONL -  Pham Hoang Vu</v>
      </c>
      <c r="K63" s="51" t="e">
        <f>VLOOKUP($C63,#REF!,1,0)</f>
        <v>#REF!</v>
      </c>
    </row>
    <row r="64" spans="1:11" ht="27" customHeight="1">
      <c r="A64" s="51" t="s">
        <v>911</v>
      </c>
      <c r="B64" s="51" t="s">
        <v>865</v>
      </c>
      <c r="C64" s="51" t="s">
        <v>969</v>
      </c>
      <c r="D64" s="275" t="s">
        <v>970</v>
      </c>
      <c r="E64" s="276" t="s">
        <v>121</v>
      </c>
      <c r="F64" s="277" t="e">
        <f>VLOOKUP($C64,#REF!,62,0)</f>
        <v>#REF!</v>
      </c>
      <c r="G64" s="51" t="s">
        <v>913</v>
      </c>
      <c r="H64" s="265" t="str">
        <f t="shared" si="3"/>
        <v>Medigo TT Luong T8.2026 -  BS.ONL -  Nguyen Huynh Quang Tin</v>
      </c>
      <c r="K64" s="51" t="e">
        <f>VLOOKUP($C64,#REF!,1,0)</f>
        <v>#REF!</v>
      </c>
    </row>
    <row r="65" spans="1:11" ht="27" customHeight="1">
      <c r="A65" s="51" t="s">
        <v>911</v>
      </c>
      <c r="B65" s="51" t="s">
        <v>865</v>
      </c>
      <c r="C65" s="51" t="s">
        <v>971</v>
      </c>
      <c r="D65" s="275" t="s">
        <v>972</v>
      </c>
      <c r="E65" s="276" t="s">
        <v>121</v>
      </c>
      <c r="F65" s="277" t="e">
        <f>VLOOKUP($C65,#REF!,62,0)</f>
        <v>#REF!</v>
      </c>
      <c r="G65" s="51" t="s">
        <v>913</v>
      </c>
      <c r="H65" s="265" t="str">
        <f t="shared" si="3"/>
        <v>Medigo TT Luong T8.2026 -  BS.ONL -  Le Thi Kieu Trinh</v>
      </c>
      <c r="K65" s="51" t="e">
        <f>VLOOKUP($C65,#REF!,1,0)</f>
        <v>#REF!</v>
      </c>
    </row>
    <row r="66" spans="1:11" ht="27" customHeight="1">
      <c r="A66" s="51" t="s">
        <v>911</v>
      </c>
      <c r="B66" s="51" t="s">
        <v>865</v>
      </c>
      <c r="C66" s="51" t="s">
        <v>973</v>
      </c>
      <c r="D66" s="275" t="s">
        <v>974</v>
      </c>
      <c r="E66" s="276" t="s">
        <v>231</v>
      </c>
      <c r="F66" s="277" t="e">
        <f>VLOOKUP($C66,#REF!,62,0)</f>
        <v>#REF!</v>
      </c>
      <c r="G66" s="51" t="s">
        <v>913</v>
      </c>
      <c r="H66" s="265" t="str">
        <f t="shared" si="3"/>
        <v>Medigo TT Luong T8.2026 -  BS.ONL -  Tran Thi Quynh</v>
      </c>
      <c r="K66" s="51" t="e">
        <f>VLOOKUP($C66,#REF!,1,0)</f>
        <v>#REF!</v>
      </c>
    </row>
    <row r="67" spans="1:11" ht="27" customHeight="1">
      <c r="A67" s="51" t="s">
        <v>911</v>
      </c>
      <c r="B67" s="51" t="s">
        <v>865</v>
      </c>
      <c r="C67" s="51" t="s">
        <v>975</v>
      </c>
      <c r="D67" s="275" t="s">
        <v>976</v>
      </c>
      <c r="E67" s="276" t="s">
        <v>289</v>
      </c>
      <c r="F67" s="277" t="e">
        <f>VLOOKUP($C67,#REF!,62,0)</f>
        <v>#REF!</v>
      </c>
      <c r="G67" s="51" t="s">
        <v>913</v>
      </c>
      <c r="H67" s="265" t="str">
        <f t="shared" si="3"/>
        <v>Medigo TT Luong T8.2026 -  BS.ONL -  Dinh Thi Thu Trang</v>
      </c>
      <c r="K67" s="51" t="e">
        <f>VLOOKUP($C67,#REF!,1,0)</f>
        <v>#REF!</v>
      </c>
    </row>
    <row r="68" spans="1:11" ht="27" customHeight="1">
      <c r="A68" s="51" t="s">
        <v>911</v>
      </c>
      <c r="B68" s="51" t="s">
        <v>865</v>
      </c>
      <c r="C68" s="51" t="s">
        <v>977</v>
      </c>
      <c r="D68" s="275" t="s">
        <v>978</v>
      </c>
      <c r="E68" s="276" t="s">
        <v>979</v>
      </c>
      <c r="F68" s="277" t="e">
        <f>VLOOKUP($C68,#REF!,62,0)</f>
        <v>#REF!</v>
      </c>
      <c r="G68" s="51" t="s">
        <v>913</v>
      </c>
      <c r="H68" s="265" t="str">
        <f t="shared" si="3"/>
        <v>Medigo TT Luong T8.2026 -  BS.ONL -  Phan Minh Van</v>
      </c>
      <c r="K68" s="51" t="e">
        <f>VLOOKUP($C68,#REF!,1,0)</f>
        <v>#REF!</v>
      </c>
    </row>
    <row r="69" spans="1:11" ht="27" customHeight="1">
      <c r="A69" s="51" t="s">
        <v>911</v>
      </c>
      <c r="B69" s="51" t="s">
        <v>865</v>
      </c>
      <c r="C69" s="51" t="s">
        <v>980</v>
      </c>
      <c r="D69" s="275" t="s">
        <v>981</v>
      </c>
      <c r="E69" s="276" t="s">
        <v>121</v>
      </c>
      <c r="F69" s="277" t="e">
        <f>VLOOKUP($C69,#REF!,62,0)</f>
        <v>#REF!</v>
      </c>
      <c r="G69" s="51" t="s">
        <v>913</v>
      </c>
      <c r="H69" s="265" t="str">
        <f t="shared" si="3"/>
        <v>Medigo TT Luong T8.2026 -  BS.ONL -  Nguyen Thi Kim Thu</v>
      </c>
      <c r="K69" s="51" t="e">
        <f>VLOOKUP($C69,#REF!,1,0)</f>
        <v>#REF!</v>
      </c>
    </row>
    <row r="70" spans="1:11" ht="27" customHeight="1">
      <c r="A70" s="51" t="s">
        <v>911</v>
      </c>
      <c r="B70" s="51" t="s">
        <v>865</v>
      </c>
      <c r="C70" s="51" t="s">
        <v>982</v>
      </c>
      <c r="D70" s="275" t="s">
        <v>983</v>
      </c>
      <c r="E70" s="276" t="s">
        <v>136</v>
      </c>
      <c r="F70" s="277" t="e">
        <f>VLOOKUP($C70,#REF!,62,0)</f>
        <v>#REF!</v>
      </c>
      <c r="G70" s="51" t="s">
        <v>913</v>
      </c>
      <c r="H70" s="265" t="str">
        <f t="shared" si="3"/>
        <v>Medigo TT Luong T8.2026 -  BS.ONL -  Nguyen Thi Huong</v>
      </c>
      <c r="K70" s="51" t="e">
        <f>VLOOKUP($C70,#REF!,1,0)</f>
        <v>#REF!</v>
      </c>
    </row>
    <row r="71" spans="1:11" ht="27" customHeight="1">
      <c r="A71" s="51" t="s">
        <v>911</v>
      </c>
      <c r="B71" s="51" t="s">
        <v>865</v>
      </c>
      <c r="C71" s="51" t="s">
        <v>984</v>
      </c>
      <c r="D71" s="275" t="s">
        <v>985</v>
      </c>
      <c r="E71" s="276" t="s">
        <v>231</v>
      </c>
      <c r="F71" s="277" t="e">
        <f>VLOOKUP($C71,#REF!,62,0)</f>
        <v>#REF!</v>
      </c>
      <c r="G71" s="51" t="s">
        <v>913</v>
      </c>
      <c r="H71" s="265" t="str">
        <f t="shared" si="3"/>
        <v>Medigo TT Luong T8.2026 -  BS.ONL -  Nguyen Hong Thai</v>
      </c>
      <c r="K71" s="51" t="e">
        <f>VLOOKUP($C71,#REF!,1,0)</f>
        <v>#REF!</v>
      </c>
    </row>
    <row r="72" spans="1:11" ht="24" customHeight="1">
      <c r="A72" s="51" t="s">
        <v>911</v>
      </c>
      <c r="B72" s="51" t="s">
        <v>865</v>
      </c>
      <c r="C72" s="51" t="s">
        <v>986</v>
      </c>
      <c r="D72" s="275" t="s">
        <v>987</v>
      </c>
      <c r="E72" s="276" t="s">
        <v>240</v>
      </c>
      <c r="F72" s="277" t="e">
        <f>VLOOKUP($C72,#REF!,62,0)</f>
        <v>#REF!</v>
      </c>
      <c r="G72" s="51" t="s">
        <v>913</v>
      </c>
      <c r="H72" s="265" t="str">
        <f t="shared" si="3"/>
        <v>Medigo TT Luong T8.2026 -  BS.ONL -  Ho Thi Kieu Thu</v>
      </c>
      <c r="K72" s="51" t="e">
        <f>VLOOKUP($C72,#REF!,1,0)</f>
        <v>#REF!</v>
      </c>
    </row>
    <row r="73" spans="1:11" ht="24" customHeight="1">
      <c r="A73" s="51" t="s">
        <v>911</v>
      </c>
      <c r="B73" s="51" t="s">
        <v>865</v>
      </c>
      <c r="C73" s="51" t="s">
        <v>988</v>
      </c>
      <c r="D73" s="275" t="s">
        <v>989</v>
      </c>
      <c r="E73" s="276" t="s">
        <v>979</v>
      </c>
      <c r="F73" s="277" t="e">
        <f>VLOOKUP($C73,#REF!,62,0)</f>
        <v>#REF!</v>
      </c>
      <c r="G73" s="51" t="s">
        <v>913</v>
      </c>
      <c r="H73" s="265" t="str">
        <f t="shared" si="3"/>
        <v>Medigo TT Luong T8.2026 -  BS.ONL -  Nguyen Trong Nguyen</v>
      </c>
      <c r="K73" s="51" t="e">
        <f>VLOOKUP($C73,#REF!,1,0)</f>
        <v>#REF!</v>
      </c>
    </row>
    <row r="74" spans="1:11" ht="24" customHeight="1">
      <c r="A74" s="51" t="s">
        <v>911</v>
      </c>
      <c r="B74" s="51" t="s">
        <v>865</v>
      </c>
      <c r="C74" s="51" t="s">
        <v>990</v>
      </c>
      <c r="D74" s="275" t="s">
        <v>991</v>
      </c>
      <c r="E74" s="276" t="s">
        <v>289</v>
      </c>
      <c r="F74" s="277" t="e">
        <f>VLOOKUP($C74,#REF!,62,0)</f>
        <v>#REF!</v>
      </c>
      <c r="G74" s="51" t="s">
        <v>913</v>
      </c>
      <c r="H74" s="265" t="str">
        <f t="shared" ref="H74:H80" si="5">G74&amp;" "&amp;C74</f>
        <v>Medigo TT Luong T8.2026 -  BS.ONL -  Tran Xuan Sinh</v>
      </c>
      <c r="K74" s="51" t="e">
        <f>VLOOKUP($C74,#REF!,1,0)</f>
        <v>#REF!</v>
      </c>
    </row>
    <row r="75" spans="1:11" ht="24" customHeight="1">
      <c r="A75" s="51" t="s">
        <v>911</v>
      </c>
      <c r="B75" s="51" t="s">
        <v>865</v>
      </c>
      <c r="C75" s="51" t="s">
        <v>992</v>
      </c>
      <c r="D75" s="275" t="s">
        <v>993</v>
      </c>
      <c r="E75" s="276" t="s">
        <v>994</v>
      </c>
      <c r="F75" s="277" t="e">
        <f>VLOOKUP($C75,#REF!,62,0)</f>
        <v>#REF!</v>
      </c>
      <c r="G75" s="51" t="s">
        <v>913</v>
      </c>
      <c r="H75" s="265" t="str">
        <f t="shared" si="5"/>
        <v>Medigo TT Luong T8.2026 -  BS.ONL -  Tran Ngoc Anh Thuy</v>
      </c>
      <c r="K75" s="51" t="e">
        <f>VLOOKUP($C75,#REF!,1,0)</f>
        <v>#REF!</v>
      </c>
    </row>
    <row r="76" spans="1:11" ht="24" customHeight="1">
      <c r="A76" s="51" t="s">
        <v>911</v>
      </c>
      <c r="B76" s="51" t="s">
        <v>865</v>
      </c>
      <c r="C76" s="51" t="s">
        <v>995</v>
      </c>
      <c r="D76" s="275" t="s">
        <v>996</v>
      </c>
      <c r="E76" s="276" t="s">
        <v>997</v>
      </c>
      <c r="F76" s="277" t="e">
        <f>VLOOKUP($C76,#REF!,62,0)</f>
        <v>#REF!</v>
      </c>
      <c r="G76" s="51" t="s">
        <v>913</v>
      </c>
      <c r="H76" s="265" t="str">
        <f t="shared" si="5"/>
        <v>Medigo TT Luong T8.2026 -  BS.ONL -  Le Thanh Tuyen</v>
      </c>
      <c r="K76" s="51" t="e">
        <f>VLOOKUP($C76,#REF!,1,0)</f>
        <v>#REF!</v>
      </c>
    </row>
    <row r="77" spans="1:11" ht="24" customHeight="1">
      <c r="A77" s="51" t="s">
        <v>911</v>
      </c>
      <c r="B77" s="51" t="s">
        <v>865</v>
      </c>
      <c r="C77" s="51" t="s">
        <v>998</v>
      </c>
      <c r="D77" s="275" t="s">
        <v>999</v>
      </c>
      <c r="E77" s="276" t="s">
        <v>175</v>
      </c>
      <c r="F77" s="277" t="e">
        <f>VLOOKUP($C77,#REF!,62,0)</f>
        <v>#REF!</v>
      </c>
      <c r="G77" s="51" t="s">
        <v>913</v>
      </c>
      <c r="H77" s="265" t="str">
        <f t="shared" si="5"/>
        <v>Medigo TT Luong T8.2026 -  BS.ONL -  Le Thi Bich Nhi</v>
      </c>
      <c r="K77" s="51" t="e">
        <f>VLOOKUP($C77,#REF!,1,0)</f>
        <v>#REF!</v>
      </c>
    </row>
    <row r="78" spans="1:11" ht="24" customHeight="1">
      <c r="A78" s="51" t="s">
        <v>911</v>
      </c>
      <c r="B78" s="51" t="s">
        <v>1000</v>
      </c>
      <c r="C78" s="51" t="s">
        <v>1001</v>
      </c>
      <c r="D78" s="275" t="s">
        <v>1002</v>
      </c>
      <c r="E78" s="276" t="s">
        <v>121</v>
      </c>
      <c r="F78" s="277" t="e">
        <f>VLOOKUP($C78,#REF!,62,0)</f>
        <v>#REF!</v>
      </c>
      <c r="G78" s="51" t="s">
        <v>913</v>
      </c>
      <c r="H78" s="265" t="str">
        <f t="shared" si="5"/>
        <v>Medigo TT Luong T8.2026 -  BS.ONL -  Nguyen Thanh Quang</v>
      </c>
      <c r="K78" s="51" t="e">
        <f>VLOOKUP($C78,#REF!,1,0)</f>
        <v>#REF!</v>
      </c>
    </row>
    <row r="79" spans="1:11" ht="24" customHeight="1">
      <c r="A79" s="51" t="s">
        <v>911</v>
      </c>
      <c r="B79" s="51" t="s">
        <v>1003</v>
      </c>
      <c r="C79" s="51" t="s">
        <v>1004</v>
      </c>
      <c r="D79" s="275" t="s">
        <v>1005</v>
      </c>
      <c r="E79" s="276" t="s">
        <v>1006</v>
      </c>
      <c r="F79" s="277" t="e">
        <f>VLOOKUP($C79,#REF!,62,0)</f>
        <v>#REF!</v>
      </c>
      <c r="G79" s="51" t="s">
        <v>913</v>
      </c>
      <c r="H79" s="265" t="str">
        <f t="shared" si="5"/>
        <v>Medigo TT Luong T8.2026 -  BS.ONL -  Nguyen Hoang Quy</v>
      </c>
      <c r="K79" s="51" t="e">
        <f>VLOOKUP($C79,#REF!,1,0)</f>
        <v>#REF!</v>
      </c>
    </row>
    <row r="80" spans="1:11" ht="24" customHeight="1">
      <c r="A80" s="51" t="s">
        <v>911</v>
      </c>
      <c r="B80" s="51" t="s">
        <v>1007</v>
      </c>
      <c r="C80" s="51" t="s">
        <v>1008</v>
      </c>
      <c r="D80" s="275" t="s">
        <v>1009</v>
      </c>
      <c r="E80" s="276" t="s">
        <v>370</v>
      </c>
      <c r="F80" s="277" t="e">
        <f>VLOOKUP($C80,#REF!,62,0)</f>
        <v>#REF!</v>
      </c>
      <c r="G80" s="51" t="s">
        <v>913</v>
      </c>
      <c r="H80" s="265" t="str">
        <f t="shared" si="5"/>
        <v>Medigo TT Luong T8.2026 -  BS.ONL -  Le Quoc Minh</v>
      </c>
      <c r="K80" s="51" t="e">
        <f>VLOOKUP($C80,#REF!,1,0)</f>
        <v>#REF!</v>
      </c>
    </row>
    <row r="81" spans="1:26" ht="27" customHeight="1">
      <c r="D81" s="263"/>
      <c r="F81" s="274" t="e">
        <f>SUM(F39:F77)</f>
        <v>#REF!</v>
      </c>
      <c r="K81" s="51" t="e">
        <f>VLOOKUP($C81,#REF!,1,0)</f>
        <v>#REF!</v>
      </c>
    </row>
    <row r="82" spans="1:26" ht="15.75" customHeight="1">
      <c r="A82" s="54"/>
      <c r="D82" s="263"/>
      <c r="F82" s="270" t="e">
        <f>F81+F35+F32</f>
        <v>#REF!</v>
      </c>
    </row>
    <row r="83" spans="1:26" ht="15.75" customHeight="1">
      <c r="D83" s="263"/>
    </row>
    <row r="84" spans="1:26" ht="15.75" customHeight="1">
      <c r="A84" s="55" t="s">
        <v>113</v>
      </c>
      <c r="B84" s="280"/>
      <c r="C84" s="280"/>
      <c r="D84" s="281"/>
      <c r="E84" s="280"/>
      <c r="F84" s="280"/>
      <c r="G84" s="280"/>
      <c r="H84" s="280"/>
      <c r="I84" s="280"/>
      <c r="J84" s="280"/>
      <c r="K84" s="280"/>
      <c r="L84" s="280"/>
      <c r="M84" s="280"/>
      <c r="N84" s="280"/>
      <c r="O84" s="280"/>
      <c r="P84" s="280"/>
      <c r="Q84" s="280"/>
      <c r="R84" s="280"/>
      <c r="S84" s="280"/>
      <c r="T84" s="280"/>
      <c r="U84" s="280"/>
      <c r="V84" s="280"/>
      <c r="W84" s="280"/>
      <c r="X84" s="280"/>
      <c r="Y84" s="280"/>
      <c r="Z84" s="280"/>
    </row>
    <row r="85" spans="1:26" ht="24" customHeight="1">
      <c r="A85" s="51" t="s">
        <v>1010</v>
      </c>
      <c r="B85" s="51" t="s">
        <v>1011</v>
      </c>
      <c r="C85" s="51" t="s">
        <v>1012</v>
      </c>
      <c r="D85" s="263" t="e">
        <f>VLOOKUP($C85,Med!#REF!,7,0)</f>
        <v>#REF!</v>
      </c>
      <c r="E85" s="263" t="e">
        <f>VLOOKUP($C85,Med!#REF!,8,0)</f>
        <v>#REF!</v>
      </c>
      <c r="F85" s="271" t="e">
        <f>VLOOKUP($C85,Med!$C$14:$CG$92,86,0)</f>
        <v>#N/A</v>
      </c>
      <c r="G85" s="51" t="s">
        <v>1013</v>
      </c>
      <c r="H85" s="265" t="str">
        <f>G85&amp;" "&amp;C85</f>
        <v>Med TT Luong T8.2026 P.CHUOI NHA THUOC  -  Le Thi Quy Ngoc</v>
      </c>
    </row>
    <row r="86" spans="1:26" ht="24" customHeight="1">
      <c r="A86" s="51" t="s">
        <v>1010</v>
      </c>
      <c r="B86" s="51" t="s">
        <v>1011</v>
      </c>
      <c r="C86" s="51" t="s">
        <v>1014</v>
      </c>
      <c r="D86" s="263" t="e">
        <f>VLOOKUP($C86,Med!#REF!,7,0)</f>
        <v>#REF!</v>
      </c>
      <c r="E86" s="263" t="e">
        <f>VLOOKUP($C86,Med!#REF!,8,0)</f>
        <v>#REF!</v>
      </c>
      <c r="F86" s="271" t="e">
        <f>VLOOKUP($C86,Med!$C$14:$CG$92,86,0)</f>
        <v>#N/A</v>
      </c>
      <c r="G86" s="51" t="s">
        <v>1013</v>
      </c>
      <c r="H86" s="265" t="str">
        <f t="shared" ref="H86:H92" si="6">G86&amp;" "&amp;C86</f>
        <v>Med TT Luong T8.2026 P.CHUOI NHA THUOC  -  Le Thu Ha</v>
      </c>
    </row>
    <row r="87" spans="1:26" ht="24" customHeight="1">
      <c r="A87" s="51" t="s">
        <v>1010</v>
      </c>
      <c r="B87" s="51" t="s">
        <v>1011</v>
      </c>
      <c r="C87" s="51" t="s">
        <v>1015</v>
      </c>
      <c r="D87" s="263" t="e">
        <f>VLOOKUP($C87,Med!#REF!,7,0)</f>
        <v>#REF!</v>
      </c>
      <c r="E87" s="263" t="e">
        <f>VLOOKUP($C87,Med!#REF!,8,0)</f>
        <v>#REF!</v>
      </c>
      <c r="F87" s="271" t="e">
        <f>VLOOKUP($C87,Med!$C$14:$CG$92,86,0)</f>
        <v>#N/A</v>
      </c>
      <c r="G87" s="51" t="s">
        <v>1013</v>
      </c>
      <c r="H87" s="282" t="str">
        <f t="shared" si="6"/>
        <v>Med TT Luong T8.2026 P.CHUOI NHA THUOC  -  Nguyen Tuan Nghia</v>
      </c>
      <c r="I87" s="283"/>
      <c r="J87" s="283"/>
      <c r="K87" s="283"/>
      <c r="L87" s="283"/>
      <c r="M87" s="283"/>
      <c r="N87" s="283"/>
      <c r="O87" s="283"/>
      <c r="P87" s="283"/>
      <c r="Q87" s="283"/>
      <c r="R87" s="283"/>
      <c r="S87" s="283"/>
      <c r="T87" s="283"/>
      <c r="U87" s="283"/>
      <c r="V87" s="283"/>
      <c r="W87" s="283"/>
      <c r="X87" s="283"/>
      <c r="Y87" s="283"/>
      <c r="Z87" s="283"/>
    </row>
    <row r="88" spans="1:26" ht="24" customHeight="1">
      <c r="A88" s="51" t="s">
        <v>1010</v>
      </c>
      <c r="B88" s="51" t="s">
        <v>1011</v>
      </c>
      <c r="C88" s="51" t="s">
        <v>1016</v>
      </c>
      <c r="D88" s="263" t="e">
        <f>VLOOKUP($C88,Med!#REF!,7,0)</f>
        <v>#REF!</v>
      </c>
      <c r="E88" s="263" t="e">
        <f>VLOOKUP($C88,Med!#REF!,8,0)</f>
        <v>#REF!</v>
      </c>
      <c r="F88" s="271" t="e">
        <f>VLOOKUP($C88,Med!$C$14:$CG$92,86,0)</f>
        <v>#N/A</v>
      </c>
      <c r="G88" s="51" t="s">
        <v>1013</v>
      </c>
      <c r="H88" s="265" t="str">
        <f t="shared" si="6"/>
        <v>Med TT Luong T8.2026 P.CHUOI NHA THUOC  -  Duong Thi Van Trang</v>
      </c>
    </row>
    <row r="89" spans="1:26" ht="21" customHeight="1">
      <c r="A89" s="51" t="s">
        <v>1010</v>
      </c>
      <c r="B89" s="51" t="s">
        <v>1011</v>
      </c>
      <c r="C89" s="51" t="s">
        <v>1017</v>
      </c>
      <c r="D89" s="263" t="e">
        <f>VLOOKUP($C89,Med!#REF!,7,0)</f>
        <v>#REF!</v>
      </c>
      <c r="E89" s="263" t="e">
        <f>VLOOKUP($C89,Med!#REF!,8,0)</f>
        <v>#REF!</v>
      </c>
      <c r="F89" s="271" t="e">
        <f>VLOOKUP($C89,Med!$C$14:$CG$92,86,0)</f>
        <v>#N/A</v>
      </c>
      <c r="G89" s="51" t="s">
        <v>1013</v>
      </c>
      <c r="H89" s="265" t="str">
        <f t="shared" si="6"/>
        <v>Med TT Luong T8.2026 P.CHUOI NHA THUOC  -  Huynh Ngoc Anh</v>
      </c>
    </row>
    <row r="90" spans="1:26" ht="21" customHeight="1">
      <c r="A90" s="51" t="s">
        <v>1010</v>
      </c>
      <c r="B90" s="266" t="s">
        <v>1011</v>
      </c>
      <c r="C90" s="266" t="s">
        <v>1018</v>
      </c>
      <c r="D90" s="263" t="e">
        <f>VLOOKUP($C90,Med!#REF!,7,0)</f>
        <v>#REF!</v>
      </c>
      <c r="E90" s="263" t="e">
        <f>VLOOKUP($C90,Med!#REF!,8,0)</f>
        <v>#REF!</v>
      </c>
      <c r="F90" s="271" t="e">
        <f>VLOOKUP($C90,Med!$C$14:$CG$92,86,0)</f>
        <v>#N/A</v>
      </c>
      <c r="G90" s="51" t="s">
        <v>1013</v>
      </c>
      <c r="H90" s="284" t="str">
        <f t="shared" si="6"/>
        <v>Med TT Luong T8.2026 P.CHUOI NHA THUOC  -  Vu Ngoc Thanh Thao</v>
      </c>
      <c r="I90" s="285"/>
      <c r="J90" s="285"/>
      <c r="K90" s="285"/>
      <c r="L90" s="285"/>
      <c r="M90" s="285"/>
      <c r="N90" s="285"/>
      <c r="O90" s="285"/>
      <c r="P90" s="285"/>
      <c r="Q90" s="285"/>
      <c r="R90" s="285"/>
      <c r="S90" s="285"/>
      <c r="T90" s="285"/>
      <c r="U90" s="285"/>
      <c r="V90" s="285"/>
      <c r="W90" s="285"/>
      <c r="X90" s="285"/>
      <c r="Y90" s="285"/>
      <c r="Z90" s="285"/>
    </row>
    <row r="91" spans="1:26" ht="21" customHeight="1">
      <c r="A91" s="51" t="s">
        <v>1010</v>
      </c>
      <c r="B91" s="266" t="s">
        <v>1011</v>
      </c>
      <c r="C91" s="51" t="s">
        <v>1019</v>
      </c>
      <c r="D91" s="263" t="e">
        <f>VLOOKUP($C91,Med!#REF!,7,0)</f>
        <v>#REF!</v>
      </c>
      <c r="E91" s="263" t="e">
        <f>VLOOKUP($C91,Med!#REF!,8,0)</f>
        <v>#REF!</v>
      </c>
      <c r="F91" s="271" t="e">
        <f>VLOOKUP($C91,Med!$C$14:$CG$92,86,0)</f>
        <v>#N/A</v>
      </c>
      <c r="G91" s="51" t="s">
        <v>1013</v>
      </c>
      <c r="H91" s="284" t="str">
        <f t="shared" si="6"/>
        <v>Med TT Luong T8.2026 P.CHUOI NHA THUOC  -  Nguyen Hoang Yen</v>
      </c>
      <c r="I91" s="285"/>
      <c r="J91" s="285"/>
      <c r="K91" s="285"/>
      <c r="L91" s="285"/>
      <c r="M91" s="285"/>
      <c r="N91" s="285"/>
      <c r="O91" s="285"/>
      <c r="P91" s="285"/>
      <c r="Q91" s="285"/>
      <c r="R91" s="285"/>
      <c r="S91" s="285"/>
      <c r="T91" s="285"/>
      <c r="U91" s="285"/>
      <c r="V91" s="285"/>
      <c r="W91" s="285"/>
      <c r="X91" s="285"/>
      <c r="Y91" s="285"/>
      <c r="Z91" s="285"/>
    </row>
    <row r="92" spans="1:26" ht="21" customHeight="1">
      <c r="A92" s="51" t="s">
        <v>1010</v>
      </c>
      <c r="B92" s="51" t="s">
        <v>1011</v>
      </c>
      <c r="C92" s="51" t="s">
        <v>1020</v>
      </c>
      <c r="D92" s="263" t="e">
        <f>VLOOKUP($C92,Med!#REF!,7,0)</f>
        <v>#REF!</v>
      </c>
      <c r="E92" s="263" t="e">
        <f>VLOOKUP($C92,Med!#REF!,8,0)</f>
        <v>#REF!</v>
      </c>
      <c r="F92" s="271" t="e">
        <f>VLOOKUP($C92,Med!$C$14:$CG$92,86,0)</f>
        <v>#N/A</v>
      </c>
      <c r="G92" s="51" t="s">
        <v>1013</v>
      </c>
      <c r="H92" s="265" t="str">
        <f t="shared" si="6"/>
        <v>Med TT Luong T8.2026 P.CHUOI NHA THUOC  -  Doan Huu Luan</v>
      </c>
    </row>
    <row r="93" spans="1:26" ht="21" customHeight="1">
      <c r="A93" s="51" t="s">
        <v>1010</v>
      </c>
      <c r="B93" s="51" t="s">
        <v>1011</v>
      </c>
      <c r="C93" s="51" t="s">
        <v>1021</v>
      </c>
      <c r="D93" s="263" t="e">
        <f>VLOOKUP($C93,Med!#REF!,7,0)</f>
        <v>#REF!</v>
      </c>
      <c r="E93" s="263" t="e">
        <f>VLOOKUP($C93,Med!#REF!,8,0)</f>
        <v>#REF!</v>
      </c>
      <c r="F93" s="271" t="e">
        <f>VLOOKUP($C93,Med!$C$14:$CG$92,86,0)</f>
        <v>#N/A</v>
      </c>
      <c r="G93" s="51" t="s">
        <v>1013</v>
      </c>
      <c r="H93" s="265" t="str">
        <f t="shared" ref="H93" si="7">G93&amp;" "&amp;C93</f>
        <v>Med TT Luong T8.2026 P.CHUOI NHA THUOC  -  Dang Thien An</v>
      </c>
    </row>
    <row r="94" spans="1:26" ht="21" customHeight="1">
      <c r="A94" s="51" t="s">
        <v>1010</v>
      </c>
      <c r="B94" s="51" t="s">
        <v>1011</v>
      </c>
      <c r="C94" s="51" t="s">
        <v>1022</v>
      </c>
      <c r="D94" s="263" t="e">
        <f>VLOOKUP($C94,Med!#REF!,7,0)</f>
        <v>#REF!</v>
      </c>
      <c r="E94" s="263" t="e">
        <f>VLOOKUP($C94,Med!#REF!,8,0)</f>
        <v>#REF!</v>
      </c>
      <c r="F94" s="271" t="e">
        <f>VLOOKUP($C94,Med!$C$14:$CG$92,86,0)</f>
        <v>#N/A</v>
      </c>
      <c r="G94" s="51" t="s">
        <v>1013</v>
      </c>
      <c r="H94" s="265" t="str">
        <f t="shared" ref="H94:H101" si="8">G94&amp;" "&amp;C94</f>
        <v>Med TT Luong T8.2026 P.CHUOI NHA THUOC  -  Tran Nhu Quynh</v>
      </c>
    </row>
    <row r="95" spans="1:26" ht="21" customHeight="1">
      <c r="A95" s="51" t="s">
        <v>1010</v>
      </c>
      <c r="B95" s="51" t="s">
        <v>1011</v>
      </c>
      <c r="C95" s="51" t="s">
        <v>1023</v>
      </c>
      <c r="D95" s="263" t="e">
        <f>VLOOKUP($C95,Med!#REF!,7,0)</f>
        <v>#REF!</v>
      </c>
      <c r="E95" s="263" t="e">
        <f>VLOOKUP($C95,Med!#REF!,8,0)</f>
        <v>#REF!</v>
      </c>
      <c r="F95" s="271" t="e">
        <f>VLOOKUP($C95,Med!$C$14:$CG$92,86,0)</f>
        <v>#N/A</v>
      </c>
      <c r="G95" s="51" t="s">
        <v>1013</v>
      </c>
      <c r="H95" s="265" t="str">
        <f t="shared" ref="H95" si="9">G95&amp;" "&amp;C95</f>
        <v>Med TT Luong T8.2026 P.CHUOI NHA THUOC  -  Dao Thanh Son</v>
      </c>
    </row>
    <row r="96" spans="1:26" ht="21" customHeight="1">
      <c r="A96" s="51" t="s">
        <v>1010</v>
      </c>
      <c r="B96" s="51" t="s">
        <v>1011</v>
      </c>
      <c r="C96" s="51" t="s">
        <v>1024</v>
      </c>
      <c r="D96" s="263" t="e">
        <f>VLOOKUP($C96,Med!#REF!,7,0)</f>
        <v>#REF!</v>
      </c>
      <c r="E96" s="263" t="e">
        <f>VLOOKUP($C96,Med!#REF!,8,0)</f>
        <v>#REF!</v>
      </c>
      <c r="F96" s="271" t="e">
        <f>VLOOKUP($C96,Med!$C$14:$CG$92,86,0)</f>
        <v>#N/A</v>
      </c>
      <c r="G96" s="51" t="s">
        <v>1013</v>
      </c>
      <c r="H96" s="265" t="str">
        <f t="shared" ref="H96" si="10">G96&amp;" "&amp;C96</f>
        <v>Med TT Luong T8.2026 P.CHUOI NHA THUOC  -  Tran Anh Tuan</v>
      </c>
    </row>
    <row r="97" spans="1:8" ht="21" customHeight="1">
      <c r="A97" s="51" t="s">
        <v>1010</v>
      </c>
      <c r="B97" s="51" t="s">
        <v>1011</v>
      </c>
      <c r="C97" s="51" t="s">
        <v>1025</v>
      </c>
      <c r="D97" s="263" t="e">
        <f>VLOOKUP($C97,Med!#REF!,7,0)</f>
        <v>#REF!</v>
      </c>
      <c r="E97" s="263" t="e">
        <f>VLOOKUP($C97,Med!#REF!,8,0)</f>
        <v>#REF!</v>
      </c>
      <c r="F97" s="271" t="e">
        <f>VLOOKUP($C97,Med!$C$14:$CG$92,86,0)</f>
        <v>#N/A</v>
      </c>
      <c r="G97" s="51" t="s">
        <v>1013</v>
      </c>
      <c r="H97" s="265" t="str">
        <f t="shared" ref="H97" si="11">G97&amp;" "&amp;C97</f>
        <v>Med TT Luong T8.2026 P.CHUOI NHA THUOC  -  Le Ngoc Anh</v>
      </c>
    </row>
    <row r="98" spans="1:8" ht="21" customHeight="1">
      <c r="A98" s="51" t="s">
        <v>1010</v>
      </c>
      <c r="B98" s="51" t="s">
        <v>1011</v>
      </c>
      <c r="C98" s="51" t="s">
        <v>1026</v>
      </c>
      <c r="D98" s="263" t="e">
        <f>VLOOKUP($C98,Med!#REF!,7,0)</f>
        <v>#REF!</v>
      </c>
      <c r="E98" s="263" t="e">
        <f>VLOOKUP($C98,Med!#REF!,8,0)</f>
        <v>#REF!</v>
      </c>
      <c r="F98" s="271" t="e">
        <f>VLOOKUP($C98,Med!$C$14:$CG$92,86,0)</f>
        <v>#N/A</v>
      </c>
      <c r="G98" s="51" t="s">
        <v>1013</v>
      </c>
      <c r="H98" s="265" t="str">
        <f t="shared" ref="H98:H100" si="12">G98&amp;" "&amp;C98</f>
        <v>Med TT Luong T8.2026 P.CHUOI NHA THUOC  -  Huynh Hoang Nhan</v>
      </c>
    </row>
    <row r="99" spans="1:8" ht="21" customHeight="1">
      <c r="A99" s="51" t="s">
        <v>1010</v>
      </c>
      <c r="B99" s="51" t="s">
        <v>1011</v>
      </c>
      <c r="C99" s="51" t="s">
        <v>1027</v>
      </c>
      <c r="D99" s="263" t="e">
        <f>VLOOKUP($C99,Med!#REF!,7,0)</f>
        <v>#REF!</v>
      </c>
      <c r="E99" s="263" t="e">
        <f>VLOOKUP($C99,Med!#REF!,8,0)</f>
        <v>#REF!</v>
      </c>
      <c r="F99" s="271" t="e">
        <f>VLOOKUP($C99,Med!$C$14:$CG$92,86,0)</f>
        <v>#N/A</v>
      </c>
      <c r="G99" s="51" t="s">
        <v>1013</v>
      </c>
      <c r="H99" s="265" t="str">
        <f t="shared" si="12"/>
        <v>Med TT Luong T8.2026 P.CHUOI NHA THUOC  -  Dinh Ngoc Minh</v>
      </c>
    </row>
    <row r="100" spans="1:8" ht="21" customHeight="1">
      <c r="A100" s="51" t="s">
        <v>1010</v>
      </c>
      <c r="B100" s="51" t="s">
        <v>1011</v>
      </c>
      <c r="C100" s="51" t="s">
        <v>1028</v>
      </c>
      <c r="D100" s="263" t="e">
        <f>VLOOKUP($C100,Med!#REF!,7,0)</f>
        <v>#REF!</v>
      </c>
      <c r="E100" s="263" t="e">
        <f>VLOOKUP($C100,Med!#REF!,8,0)</f>
        <v>#REF!</v>
      </c>
      <c r="F100" s="271" t="e">
        <f>VLOOKUP($C100,Med!$C$14:$CG$92,86,0)</f>
        <v>#N/A</v>
      </c>
      <c r="G100" s="51" t="s">
        <v>1013</v>
      </c>
      <c r="H100" s="265" t="str">
        <f t="shared" si="12"/>
        <v>Med TT Luong T8.2026 P.CHUOI NHA THUOC  -  Bui Thi Cam Ngoan</v>
      </c>
    </row>
    <row r="101" spans="1:8" ht="21" customHeight="1">
      <c r="A101" s="51" t="s">
        <v>1029</v>
      </c>
      <c r="B101" s="51" t="s">
        <v>1011</v>
      </c>
      <c r="C101" s="266" t="s">
        <v>1030</v>
      </c>
      <c r="D101" s="263" t="e">
        <f>VLOOKUP($C101,Med!#REF!,7,0)</f>
        <v>#REF!</v>
      </c>
      <c r="E101" s="263" t="e">
        <f>VLOOKUP($C101,Med!#REF!,8,0)</f>
        <v>#REF!</v>
      </c>
      <c r="F101" s="271" t="e">
        <f>VLOOKUP($C101,Med!$C$14:$CG$92,86,0)</f>
        <v>#N/A</v>
      </c>
      <c r="G101" s="51" t="s">
        <v>1031</v>
      </c>
      <c r="H101" s="265" t="str">
        <f t="shared" si="8"/>
        <v>Med TT Luong T8.2026 P.EDISTRIBUTION  -  Le Thi Bich Ngoc</v>
      </c>
    </row>
    <row r="102" spans="1:8" ht="24" customHeight="1">
      <c r="A102" s="51" t="s">
        <v>885</v>
      </c>
      <c r="B102" s="51" t="s">
        <v>1011</v>
      </c>
      <c r="C102" s="266" t="s">
        <v>1032</v>
      </c>
      <c r="D102" s="263" t="e">
        <f>VLOOKUP($C102,Med!#REF!,7,0)</f>
        <v>#REF!</v>
      </c>
      <c r="E102" s="263" t="e">
        <f>VLOOKUP($C102,Med!#REF!,8,0)</f>
        <v>#REF!</v>
      </c>
      <c r="F102" s="271" t="e">
        <f>VLOOKUP($C102,Med!$C$14:$CG$92,86,0)</f>
        <v>#N/A</v>
      </c>
      <c r="G102" s="51" t="s">
        <v>1033</v>
      </c>
      <c r="H102" s="265" t="str">
        <f t="shared" ref="H102" si="13">G102&amp;" "&amp;C102</f>
        <v>Med TT Luong T8.2026 P.ADMIN-CSKH -  Nguyen Thi Kim Hue</v>
      </c>
    </row>
    <row r="103" spans="1:8" ht="24" customHeight="1">
      <c r="A103" s="51" t="s">
        <v>885</v>
      </c>
      <c r="B103" s="51" t="s">
        <v>1011</v>
      </c>
      <c r="C103" s="266" t="s">
        <v>1034</v>
      </c>
      <c r="D103" s="263" t="e">
        <f>VLOOKUP($C103,Med!#REF!,7,0)</f>
        <v>#REF!</v>
      </c>
      <c r="E103" s="263" t="e">
        <f>VLOOKUP($C103,Med!#REF!,8,0)</f>
        <v>#REF!</v>
      </c>
      <c r="F103" s="271" t="e">
        <f>VLOOKUP($C103,Med!$C$14:$CG$92,86,0)</f>
        <v>#N/A</v>
      </c>
      <c r="G103" s="51" t="s">
        <v>1033</v>
      </c>
      <c r="H103" s="265" t="str">
        <f t="shared" ref="H103:H104" si="14">G103&amp;" "&amp;C103</f>
        <v>Med TT Luong T8.2026 P.ADMIN-CSKH -  Nguyen Da Minh Chau</v>
      </c>
    </row>
    <row r="104" spans="1:8" ht="21.75" customHeight="1">
      <c r="A104" s="51" t="s">
        <v>1035</v>
      </c>
      <c r="B104" s="51" t="s">
        <v>1011</v>
      </c>
      <c r="C104" s="266" t="s">
        <v>1036</v>
      </c>
      <c r="D104" s="263" t="e">
        <f>VLOOKUP($C104,Med!#REF!,7,0)</f>
        <v>#REF!</v>
      </c>
      <c r="E104" s="263" t="e">
        <f>VLOOKUP($C104,Med!#REF!,8,0)</f>
        <v>#REF!</v>
      </c>
      <c r="F104" s="271" t="e">
        <f>VLOOKUP($C104,Med!$C$14:$CG$92,86,0)</f>
        <v>#N/A</v>
      </c>
      <c r="G104" s="51" t="s">
        <v>1037</v>
      </c>
      <c r="H104" s="265" t="str">
        <f t="shared" si="14"/>
        <v>Med TT Luong T8.2026 P.HR  -  Le Thi Ngoc Cam</v>
      </c>
    </row>
    <row r="105" spans="1:8" ht="21" customHeight="1">
      <c r="A105" s="51" t="s">
        <v>1035</v>
      </c>
      <c r="B105" s="51" t="s">
        <v>1011</v>
      </c>
      <c r="C105" s="266" t="s">
        <v>1038</v>
      </c>
      <c r="D105" s="263" t="e">
        <f>VLOOKUP($C105,Med!#REF!,7,0)</f>
        <v>#REF!</v>
      </c>
      <c r="E105" s="263" t="e">
        <f>VLOOKUP($C105,Med!#REF!,8,0)</f>
        <v>#REF!</v>
      </c>
      <c r="F105" s="271" t="e">
        <f>VLOOKUP($C105,Med!$C$14:$CG$92,86,0)</f>
        <v>#N/A</v>
      </c>
      <c r="G105" s="51" t="s">
        <v>1037</v>
      </c>
      <c r="H105" s="265" t="str">
        <f t="shared" ref="H105" si="15">G105&amp;" "&amp;C105</f>
        <v>Med TT Luong T8.2026 P.HR  -  Ho Pham Minh Tien</v>
      </c>
    </row>
    <row r="106" spans="1:8" ht="21" customHeight="1">
      <c r="A106" s="51" t="s">
        <v>897</v>
      </c>
      <c r="B106" s="51" t="s">
        <v>1011</v>
      </c>
      <c r="C106" s="266" t="s">
        <v>1039</v>
      </c>
      <c r="D106" s="263" t="e">
        <f>VLOOKUP($C106,Med!#REF!,7,0)</f>
        <v>#REF!</v>
      </c>
      <c r="E106" s="263" t="e">
        <f>VLOOKUP($C106,Med!#REF!,8,0)</f>
        <v>#REF!</v>
      </c>
      <c r="F106" s="271" t="e">
        <f>VLOOKUP($C106,Med!$C$14:$CG$92,86,0)</f>
        <v>#N/A</v>
      </c>
      <c r="G106" s="51" t="s">
        <v>1040</v>
      </c>
      <c r="H106" s="265" t="str">
        <f t="shared" ref="H106" si="16">G106&amp;" "&amp;C106</f>
        <v>Med TT Luong T8.2026 P.KT  -  Dang Ngoc Truc Quynh</v>
      </c>
    </row>
    <row r="107" spans="1:8" ht="21" customHeight="1">
      <c r="A107" s="51" t="s">
        <v>1010</v>
      </c>
      <c r="B107" s="51" t="s">
        <v>1011</v>
      </c>
      <c r="C107" s="266" t="s">
        <v>1041</v>
      </c>
      <c r="D107" s="263" t="e">
        <f>VLOOKUP($C107,Med!#REF!,7,0)</f>
        <v>#REF!</v>
      </c>
      <c r="E107" s="263" t="e">
        <f>VLOOKUP($C107,Med!#REF!,8,0)</f>
        <v>#REF!</v>
      </c>
      <c r="F107" s="271" t="e">
        <f>VLOOKUP($C107,Med!$C$14:$CG$92,86,0)</f>
        <v>#N/A</v>
      </c>
      <c r="G107" s="51" t="s">
        <v>1040</v>
      </c>
      <c r="H107" s="265" t="str">
        <f t="shared" ref="H107" si="17">G107&amp;" "&amp;C107</f>
        <v>Med TT Luong T8.2026 P.KT  -  Tu Thai Tuong</v>
      </c>
    </row>
    <row r="108" spans="1:8" ht="21" customHeight="1">
      <c r="A108" s="51" t="s">
        <v>1042</v>
      </c>
      <c r="B108" s="51" t="s">
        <v>1011</v>
      </c>
      <c r="C108" s="266" t="s">
        <v>1043</v>
      </c>
      <c r="D108" s="263" t="e">
        <f>VLOOKUP($C108,Med!#REF!,7,0)</f>
        <v>#REF!</v>
      </c>
      <c r="E108" s="263" t="e">
        <f>VLOOKUP($C108,Med!#REF!,8,0)</f>
        <v>#REF!</v>
      </c>
      <c r="F108" s="271" t="e">
        <f>VLOOKUP($C108,Med!$C$14:$CG$92,86,0)</f>
        <v>#N/A</v>
      </c>
      <c r="G108" s="51" t="s">
        <v>1040</v>
      </c>
      <c r="H108" s="265" t="str">
        <f t="shared" ref="H108:H117" si="18">G108&amp;" "&amp;C108</f>
        <v>Med TT Luong T8.2026 P.KT  -  Vu Thi Thuy Ngan</v>
      </c>
    </row>
    <row r="109" spans="1:8" ht="21" customHeight="1">
      <c r="A109" s="51" t="s">
        <v>1042</v>
      </c>
      <c r="B109" s="51" t="s">
        <v>1011</v>
      </c>
      <c r="C109" s="266" t="s">
        <v>1044</v>
      </c>
      <c r="D109" s="263" t="e">
        <f>VLOOKUP($C109,Med!#REF!,7,0)</f>
        <v>#REF!</v>
      </c>
      <c r="E109" s="263" t="e">
        <f>VLOOKUP($C109,Med!#REF!,8,0)</f>
        <v>#REF!</v>
      </c>
      <c r="F109" s="271" t="e">
        <f>VLOOKUP($C109,Med!$C$14:$CG$92,86,0)</f>
        <v>#N/A</v>
      </c>
      <c r="G109" s="51" t="s">
        <v>1040</v>
      </c>
      <c r="H109" s="265" t="str">
        <f t="shared" si="18"/>
        <v>Med TT Luong T8.2026 P.KT  -  Hua Thi Tuyet Trang</v>
      </c>
    </row>
    <row r="110" spans="1:8" ht="21" customHeight="1">
      <c r="A110" s="51" t="s">
        <v>1042</v>
      </c>
      <c r="B110" s="51" t="s">
        <v>1011</v>
      </c>
      <c r="C110" s="266" t="s">
        <v>1045</v>
      </c>
      <c r="D110" s="263" t="e">
        <f>VLOOKUP($C110,Med!#REF!,7,0)</f>
        <v>#REF!</v>
      </c>
      <c r="E110" s="263" t="e">
        <f>VLOOKUP($C110,Med!#REF!,8,0)</f>
        <v>#REF!</v>
      </c>
      <c r="F110" s="271" t="e">
        <f>VLOOKUP($C110,Med!$C$14:$CG$92,86,0)</f>
        <v>#N/A</v>
      </c>
      <c r="G110" s="51" t="s">
        <v>1040</v>
      </c>
      <c r="H110" s="265" t="str">
        <f t="shared" si="18"/>
        <v>Med TT Luong T8.2026 P.KT  -  Le Thi Hong Nhung</v>
      </c>
    </row>
    <row r="111" spans="1:8" ht="21" customHeight="1">
      <c r="A111" s="51" t="s">
        <v>1042</v>
      </c>
      <c r="B111" s="51" t="s">
        <v>1011</v>
      </c>
      <c r="C111" s="266" t="s">
        <v>1046</v>
      </c>
      <c r="D111" s="263" t="e">
        <f>VLOOKUP($C111,Med!#REF!,7,0)</f>
        <v>#REF!</v>
      </c>
      <c r="E111" s="263" t="e">
        <f>VLOOKUP($C111,Med!#REF!,8,0)</f>
        <v>#REF!</v>
      </c>
      <c r="F111" s="271" t="e">
        <f>VLOOKUP($C111,Med!$C$14:$CG$92,86,0)</f>
        <v>#N/A</v>
      </c>
      <c r="G111" s="51" t="s">
        <v>1040</v>
      </c>
      <c r="H111" s="265" t="str">
        <f t="shared" si="18"/>
        <v>Med TT Luong T8.2026 P.KT  -  Le Quoc Thang</v>
      </c>
    </row>
    <row r="112" spans="1:8" ht="21" customHeight="1">
      <c r="A112" s="51" t="s">
        <v>1047</v>
      </c>
      <c r="B112" s="51" t="s">
        <v>1011</v>
      </c>
      <c r="C112" s="266" t="s">
        <v>1048</v>
      </c>
      <c r="D112" s="263" t="e">
        <f>VLOOKUP($C112,Med!#REF!,7,0)</f>
        <v>#REF!</v>
      </c>
      <c r="E112" s="263" t="e">
        <f>VLOOKUP($C112,Med!#REF!,8,0)</f>
        <v>#REF!</v>
      </c>
      <c r="F112" s="271" t="e">
        <f>VLOOKUP($C112,Med!$C$14:$CG$92,86,0)</f>
        <v>#N/A</v>
      </c>
      <c r="G112" s="51" t="s">
        <v>1040</v>
      </c>
      <c r="H112" s="265" t="str">
        <f t="shared" si="18"/>
        <v>Med TT Luong T8.2026 P.KT  -  Vu Manh Hung</v>
      </c>
    </row>
    <row r="113" spans="1:26" ht="21" customHeight="1">
      <c r="B113" s="51" t="s">
        <v>1011</v>
      </c>
      <c r="C113" s="286" t="s">
        <v>1049</v>
      </c>
      <c r="D113" s="1192" t="s">
        <v>1050</v>
      </c>
      <c r="E113" s="287" t="s">
        <v>1051</v>
      </c>
      <c r="F113" s="271" t="e">
        <f>VLOOKUP($C113,Med!$C$14:$CG$92,86,0)</f>
        <v>#N/A</v>
      </c>
      <c r="G113" s="51" t="s">
        <v>1040</v>
      </c>
      <c r="H113" s="265" t="str">
        <f t="shared" si="18"/>
        <v>Med TT Luong T8.2026 P.KT  -  Le Hong Thuy Khanh</v>
      </c>
    </row>
    <row r="114" spans="1:26" ht="21" customHeight="1">
      <c r="B114" s="51" t="s">
        <v>1011</v>
      </c>
      <c r="C114" s="286" t="s">
        <v>1052</v>
      </c>
      <c r="D114" s="288">
        <v>4920021999</v>
      </c>
      <c r="E114" s="287" t="s">
        <v>240</v>
      </c>
      <c r="F114" s="271" t="e">
        <f>VLOOKUP($C114,Med!$C$14:$CG$92,86,0)</f>
        <v>#N/A</v>
      </c>
      <c r="G114" s="51" t="s">
        <v>1040</v>
      </c>
      <c r="H114" s="265" t="str">
        <f t="shared" si="18"/>
        <v>Med TT Luong T8.2026 P.KT  -  Tran Thi Anh Duong</v>
      </c>
    </row>
    <row r="115" spans="1:26" ht="21" customHeight="1">
      <c r="B115" s="289" t="s">
        <v>842</v>
      </c>
      <c r="C115" s="266" t="s">
        <v>1053</v>
      </c>
      <c r="D115" s="1192" t="s">
        <v>1054</v>
      </c>
      <c r="E115" s="287" t="s">
        <v>316</v>
      </c>
      <c r="F115" s="271" t="e">
        <f>VLOOKUP($C115,Med!$C$14:$CG$92,86,0)</f>
        <v>#N/A</v>
      </c>
      <c r="G115" s="51" t="s">
        <v>1040</v>
      </c>
      <c r="H115" s="265" t="str">
        <f t="shared" si="18"/>
        <v>Med TT Luong T8.2026 P.KT  -  Nguyen Thi Tuyet Trinh</v>
      </c>
    </row>
    <row r="116" spans="1:26" ht="21" customHeight="1">
      <c r="B116" t="s">
        <v>844</v>
      </c>
      <c r="C116" s="266" t="s">
        <v>1055</v>
      </c>
      <c r="D116" s="290">
        <v>1035990500</v>
      </c>
      <c r="E116" s="291" t="s">
        <v>921</v>
      </c>
      <c r="F116" s="271" t="e">
        <f>VLOOKUP($C116,Med!$C$14:$CG$92,86,0)</f>
        <v>#N/A</v>
      </c>
      <c r="G116" s="51" t="s">
        <v>1040</v>
      </c>
      <c r="H116" s="265" t="str">
        <f t="shared" si="18"/>
        <v>Med TT Luong T8.2026 P.KT  -  Nguyen Trieu Hoàng</v>
      </c>
    </row>
    <row r="117" spans="1:26" ht="21" customHeight="1">
      <c r="B117" s="292" t="s">
        <v>847</v>
      </c>
      <c r="C117" s="266" t="s">
        <v>1028</v>
      </c>
      <c r="D117" s="293">
        <v>35573427</v>
      </c>
      <c r="E117" s="294" t="s">
        <v>928</v>
      </c>
      <c r="F117" s="271" t="e">
        <f>VLOOKUP($C117,Med!$C$14:$CG$92,86,0)</f>
        <v>#N/A</v>
      </c>
      <c r="G117" s="51" t="s">
        <v>1040</v>
      </c>
      <c r="H117" s="265" t="str">
        <f t="shared" si="18"/>
        <v>Med TT Luong T8.2026 P.KT  -  Bui Thi Cam Ngoan</v>
      </c>
    </row>
    <row r="118" spans="1:26" ht="15.75" customHeight="1">
      <c r="D118" s="263"/>
      <c r="F118" s="274" t="e">
        <f>SUM(F85:F117)</f>
        <v>#N/A</v>
      </c>
      <c r="H118" s="265"/>
    </row>
    <row r="119" spans="1:26" ht="15.75" customHeight="1">
      <c r="D119" s="263"/>
      <c r="F119" s="274"/>
    </row>
    <row r="120" spans="1:26" ht="15.75" customHeight="1">
      <c r="A120" s="55" t="s">
        <v>1056</v>
      </c>
      <c r="B120" s="280"/>
      <c r="C120" s="280"/>
      <c r="D120" s="281"/>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spans="1:26" ht="24" customHeight="1">
      <c r="A121" s="51" t="s">
        <v>1057</v>
      </c>
      <c r="B121" s="51" t="s">
        <v>1011</v>
      </c>
      <c r="C121" s="51" t="s">
        <v>986</v>
      </c>
      <c r="D121" s="263" t="e">
        <f>VLOOKUP($C121,Med!#REF!,7,0)</f>
        <v>#REF!</v>
      </c>
      <c r="E121" s="263" t="e">
        <f>VLOOKUP($C121,Med!#REF!,8,0)</f>
        <v>#REF!</v>
      </c>
      <c r="F121" s="271" t="e">
        <f>VLOOKUP($C121,Med!$C$14:$CG$92,85,0)</f>
        <v>#N/A</v>
      </c>
      <c r="G121" s="51" t="s">
        <v>1058</v>
      </c>
      <c r="H121" s="265" t="str">
        <f>G121&amp;" "&amp;C121</f>
        <v>Med TT Luong T8.2026 PHONG KHAM Q.5 Ho Thi Kieu Thu</v>
      </c>
    </row>
    <row r="122" spans="1:26" ht="24" customHeight="1">
      <c r="D122" s="263"/>
      <c r="F122" s="274" t="e">
        <f>F121</f>
        <v>#N/A</v>
      </c>
      <c r="H122" s="265"/>
    </row>
    <row r="123" spans="1:26" ht="15.75" customHeight="1">
      <c r="D123" s="263"/>
      <c r="F123" s="271"/>
    </row>
    <row r="124" spans="1:26" ht="15.75" customHeight="1">
      <c r="D124" s="263"/>
    </row>
    <row r="125" spans="1:26" ht="19.5" customHeight="1">
      <c r="D125" s="263"/>
      <c r="E125" s="295" t="s">
        <v>1059</v>
      </c>
      <c r="F125" s="296" t="e">
        <f>F122+F82+F118</f>
        <v>#N/A</v>
      </c>
    </row>
    <row r="126" spans="1:26" ht="19.5" customHeight="1">
      <c r="D126" s="263"/>
      <c r="E126" s="295" t="s">
        <v>1060</v>
      </c>
      <c r="F126" s="296" t="e">
        <f>'TTCK CNT'!G91</f>
        <v>#REF!</v>
      </c>
    </row>
    <row r="127" spans="1:26" ht="19.5" customHeight="1">
      <c r="D127" s="263"/>
      <c r="E127" s="297" t="s">
        <v>1061</v>
      </c>
      <c r="F127" s="298" t="e">
        <f>F125+F126</f>
        <v>#N/A</v>
      </c>
      <c r="G127" s="271" t="e">
        <f>#REF!+Med!CG13</f>
        <v>#REF!</v>
      </c>
      <c r="H127" s="271" t="e">
        <f>G127-F127</f>
        <v>#REF!</v>
      </c>
    </row>
    <row r="128" spans="1:26" ht="15.75" customHeight="1">
      <c r="D128" s="263"/>
      <c r="F128" s="299"/>
    </row>
    <row r="129" spans="2:7" ht="15.75" customHeight="1">
      <c r="D129" s="263"/>
      <c r="F129" s="271"/>
    </row>
    <row r="130" spans="2:7" ht="15.75" customHeight="1">
      <c r="D130" s="263"/>
      <c r="F130" s="300"/>
    </row>
    <row r="131" spans="2:7" ht="15.75" customHeight="1">
      <c r="D131" s="263"/>
      <c r="F131" s="271" t="e">
        <f>Med!CE13-Med!#REF!-Med!#REF!+#REF!</f>
        <v>#REF!</v>
      </c>
      <c r="G131" s="271" t="e">
        <f>F131-F125</f>
        <v>#REF!</v>
      </c>
    </row>
    <row r="132" spans="2:7" ht="15.75" customHeight="1">
      <c r="D132" s="263"/>
      <c r="F132" s="271"/>
    </row>
    <row r="133" spans="2:7" ht="15.75" customHeight="1">
      <c r="D133" s="263"/>
      <c r="F133" s="270"/>
    </row>
    <row r="134" spans="2:7" ht="15.75" customHeight="1">
      <c r="D134" s="263"/>
    </row>
    <row r="135" spans="2:7" ht="15.75" customHeight="1">
      <c r="D135" s="263"/>
    </row>
    <row r="136" spans="2:7" ht="15.75" customHeight="1">
      <c r="B136" s="301" t="s">
        <v>838</v>
      </c>
      <c r="D136" s="263"/>
    </row>
    <row r="137" spans="2:7" ht="15.75" customHeight="1">
      <c r="B137" s="301" t="s">
        <v>840</v>
      </c>
      <c r="D137" s="263"/>
    </row>
    <row r="138" spans="2:7" ht="15.75" customHeight="1">
      <c r="B138" s="289" t="s">
        <v>842</v>
      </c>
      <c r="D138" s="263"/>
    </row>
    <row r="139" spans="2:7" ht="15.75" customHeight="1">
      <c r="B139" t="s">
        <v>844</v>
      </c>
      <c r="D139" s="263"/>
    </row>
    <row r="140" spans="2:7" ht="15.75" customHeight="1">
      <c r="B140" s="292" t="s">
        <v>847</v>
      </c>
      <c r="D140" s="263"/>
    </row>
    <row r="141" spans="2:7" ht="15.75" customHeight="1">
      <c r="D141" s="263"/>
    </row>
    <row r="142" spans="2:7" ht="15.75" customHeight="1">
      <c r="D142" s="263"/>
    </row>
    <row r="143" spans="2:7" ht="15.75" customHeight="1">
      <c r="D143" s="263"/>
    </row>
    <row r="144" spans="2:7" ht="15.75" customHeight="1">
      <c r="D144" s="263"/>
    </row>
    <row r="145" spans="4:4" ht="15.75" customHeight="1">
      <c r="D145" s="263"/>
    </row>
    <row r="146" spans="4:4" ht="15.75" customHeight="1">
      <c r="D146" s="263"/>
    </row>
    <row r="147" spans="4:4" ht="15.75" customHeight="1">
      <c r="D147" s="263"/>
    </row>
    <row r="148" spans="4:4" ht="15.75" customHeight="1">
      <c r="D148" s="263"/>
    </row>
    <row r="149" spans="4:4" ht="15.75" customHeight="1">
      <c r="D149" s="263"/>
    </row>
    <row r="150" spans="4:4" ht="15.75" customHeight="1">
      <c r="D150" s="263"/>
    </row>
    <row r="151" spans="4:4" ht="15.75" customHeight="1">
      <c r="D151" s="263"/>
    </row>
    <row r="152" spans="4:4" ht="15.75" customHeight="1">
      <c r="D152" s="263"/>
    </row>
    <row r="153" spans="4:4" ht="15.75" customHeight="1">
      <c r="D153" s="263"/>
    </row>
    <row r="154" spans="4:4" ht="15.75" customHeight="1">
      <c r="D154" s="263"/>
    </row>
    <row r="155" spans="4:4" ht="15.75" customHeight="1">
      <c r="D155" s="263"/>
    </row>
    <row r="156" spans="4:4" ht="15.75" customHeight="1">
      <c r="D156" s="263"/>
    </row>
    <row r="157" spans="4:4" ht="15.75" customHeight="1">
      <c r="D157" s="263"/>
    </row>
    <row r="158" spans="4:4" ht="15.75" customHeight="1">
      <c r="D158" s="263"/>
    </row>
    <row r="159" spans="4:4" ht="15.75" customHeight="1">
      <c r="D159" s="263"/>
    </row>
    <row r="160" spans="4:4" ht="15.75" customHeight="1">
      <c r="D160" s="263"/>
    </row>
    <row r="161" spans="4:4" ht="15.75" customHeight="1">
      <c r="D161" s="263"/>
    </row>
    <row r="162" spans="4:4" ht="15.75" customHeight="1">
      <c r="D162" s="263"/>
    </row>
    <row r="163" spans="4:4" ht="15.75" customHeight="1">
      <c r="D163" s="263"/>
    </row>
    <row r="164" spans="4:4" ht="15.75" customHeight="1">
      <c r="D164" s="263"/>
    </row>
    <row r="165" spans="4:4" ht="15.75" customHeight="1">
      <c r="D165" s="263"/>
    </row>
    <row r="166" spans="4:4" ht="15.75" customHeight="1">
      <c r="D166" s="263"/>
    </row>
    <row r="167" spans="4:4" ht="15.75" customHeight="1">
      <c r="D167" s="263"/>
    </row>
    <row r="168" spans="4:4" ht="15.75" customHeight="1">
      <c r="D168" s="263"/>
    </row>
    <row r="169" spans="4:4" ht="15.75" customHeight="1">
      <c r="D169" s="263"/>
    </row>
    <row r="170" spans="4:4" ht="15.75" customHeight="1">
      <c r="D170" s="263"/>
    </row>
    <row r="171" spans="4:4" ht="15.75" customHeight="1">
      <c r="D171" s="263"/>
    </row>
    <row r="172" spans="4:4" ht="15.75" customHeight="1">
      <c r="D172" s="263"/>
    </row>
    <row r="173" spans="4:4" ht="15.75" customHeight="1">
      <c r="D173" s="263"/>
    </row>
    <row r="174" spans="4:4" ht="15.75" customHeight="1">
      <c r="D174" s="263"/>
    </row>
    <row r="175" spans="4:4" ht="15.75" customHeight="1">
      <c r="D175" s="263"/>
    </row>
    <row r="176" spans="4:4" ht="15.75" customHeight="1">
      <c r="D176" s="263"/>
    </row>
    <row r="177" spans="4:4" ht="15.75" customHeight="1">
      <c r="D177" s="263"/>
    </row>
    <row r="178" spans="4:4" ht="15.75" customHeight="1">
      <c r="D178" s="263"/>
    </row>
    <row r="179" spans="4:4" ht="15.75" customHeight="1">
      <c r="D179" s="263"/>
    </row>
    <row r="180" spans="4:4" ht="15.75" customHeight="1">
      <c r="D180" s="263"/>
    </row>
    <row r="181" spans="4:4" ht="15.75" customHeight="1">
      <c r="D181" s="263"/>
    </row>
    <row r="182" spans="4:4" ht="15.75" customHeight="1">
      <c r="D182" s="263"/>
    </row>
    <row r="183" spans="4:4" ht="15.75" customHeight="1">
      <c r="D183" s="263"/>
    </row>
    <row r="184" spans="4:4" ht="15.75" customHeight="1">
      <c r="D184" s="263"/>
    </row>
    <row r="185" spans="4:4" ht="15.75" customHeight="1">
      <c r="D185" s="263"/>
    </row>
    <row r="186" spans="4:4" ht="15.75" customHeight="1">
      <c r="D186" s="263"/>
    </row>
    <row r="187" spans="4:4" ht="15.75" customHeight="1">
      <c r="D187" s="263"/>
    </row>
    <row r="188" spans="4:4" ht="15.75" customHeight="1">
      <c r="D188" s="263"/>
    </row>
    <row r="189" spans="4:4" ht="15.75" customHeight="1">
      <c r="D189" s="263"/>
    </row>
    <row r="190" spans="4:4" ht="15.75" customHeight="1">
      <c r="D190" s="263"/>
    </row>
    <row r="191" spans="4:4" ht="15.75" customHeight="1">
      <c r="D191" s="263"/>
    </row>
    <row r="192" spans="4:4" ht="15.75" customHeight="1">
      <c r="D192" s="263"/>
    </row>
    <row r="193" spans="4:4" ht="15.75" customHeight="1">
      <c r="D193" s="263"/>
    </row>
    <row r="194" spans="4:4" ht="15.75" customHeight="1">
      <c r="D194" s="263"/>
    </row>
    <row r="195" spans="4:4" ht="15.75" customHeight="1">
      <c r="D195" s="263"/>
    </row>
    <row r="196" spans="4:4" ht="15.75" customHeight="1">
      <c r="D196" s="263"/>
    </row>
    <row r="197" spans="4:4" ht="15.75" customHeight="1">
      <c r="D197" s="263"/>
    </row>
    <row r="198" spans="4:4" ht="15.75" customHeight="1">
      <c r="D198" s="263"/>
    </row>
    <row r="199" spans="4:4" ht="15.75" customHeight="1">
      <c r="D199" s="263"/>
    </row>
    <row r="200" spans="4:4" ht="15.75" customHeight="1">
      <c r="D200" s="263"/>
    </row>
    <row r="201" spans="4:4" ht="15.75" customHeight="1">
      <c r="D201" s="263"/>
    </row>
    <row r="202" spans="4:4" ht="15.75" customHeight="1">
      <c r="D202" s="263"/>
    </row>
    <row r="203" spans="4:4" ht="15.75" customHeight="1">
      <c r="D203" s="263"/>
    </row>
    <row r="204" spans="4:4" ht="15.75" customHeight="1">
      <c r="D204" s="263"/>
    </row>
    <row r="205" spans="4:4" ht="15.75" customHeight="1">
      <c r="D205" s="263"/>
    </row>
    <row r="206" spans="4:4" ht="15.75" customHeight="1">
      <c r="D206" s="263"/>
    </row>
    <row r="207" spans="4:4" ht="15.75" customHeight="1">
      <c r="D207" s="263"/>
    </row>
    <row r="208" spans="4:4" ht="15.75" customHeight="1">
      <c r="D208" s="263"/>
    </row>
    <row r="209" spans="4:4" ht="15.75" customHeight="1">
      <c r="D209" s="263"/>
    </row>
    <row r="210" spans="4:4" ht="15.75" customHeight="1">
      <c r="D210" s="263"/>
    </row>
    <row r="211" spans="4:4" ht="15.75" customHeight="1">
      <c r="D211" s="263"/>
    </row>
    <row r="212" spans="4:4" ht="15.75" customHeight="1">
      <c r="D212" s="263"/>
    </row>
    <row r="213" spans="4:4" ht="15.75" customHeight="1">
      <c r="D213" s="263"/>
    </row>
    <row r="214" spans="4:4" ht="15.75" customHeight="1">
      <c r="D214" s="263"/>
    </row>
    <row r="215" spans="4:4" ht="15.75" customHeight="1">
      <c r="D215" s="263"/>
    </row>
    <row r="216" spans="4:4" ht="15.75" customHeight="1">
      <c r="D216" s="263"/>
    </row>
    <row r="217" spans="4:4" ht="15.75" customHeight="1">
      <c r="D217" s="263"/>
    </row>
    <row r="218" spans="4:4" ht="15.75" customHeight="1">
      <c r="D218" s="263"/>
    </row>
    <row r="219" spans="4:4" ht="15.75" customHeight="1">
      <c r="D219" s="263"/>
    </row>
    <row r="220" spans="4:4" ht="15.75" customHeight="1">
      <c r="D220" s="263"/>
    </row>
    <row r="221" spans="4:4" ht="15.75" customHeight="1">
      <c r="D221" s="263"/>
    </row>
    <row r="222" spans="4:4" ht="15.75" customHeight="1">
      <c r="D222" s="263"/>
    </row>
    <row r="223" spans="4:4" ht="15.75" customHeight="1">
      <c r="D223" s="263"/>
    </row>
    <row r="224" spans="4:4" ht="15.75" customHeight="1">
      <c r="D224" s="263"/>
    </row>
    <row r="225" spans="4:4" ht="15.75" customHeight="1">
      <c r="D225" s="263"/>
    </row>
    <row r="226" spans="4:4" ht="15.75" customHeight="1">
      <c r="D226" s="263"/>
    </row>
    <row r="227" spans="4:4" ht="15.75" customHeight="1">
      <c r="D227" s="263"/>
    </row>
    <row r="228" spans="4:4" ht="15.75" customHeight="1">
      <c r="D228" s="263"/>
    </row>
    <row r="229" spans="4:4" ht="15.75" customHeight="1">
      <c r="D229" s="263"/>
    </row>
    <row r="230" spans="4:4" ht="15.75" customHeight="1">
      <c r="D230" s="263"/>
    </row>
    <row r="231" spans="4:4" ht="15.75" customHeight="1">
      <c r="D231" s="263"/>
    </row>
    <row r="232" spans="4:4" ht="15.75" customHeight="1">
      <c r="D232" s="263"/>
    </row>
    <row r="233" spans="4:4" ht="15.75" customHeight="1">
      <c r="D233" s="263"/>
    </row>
    <row r="234" spans="4:4" ht="15.75" customHeight="1">
      <c r="D234" s="263"/>
    </row>
    <row r="235" spans="4:4" ht="15.75" customHeight="1">
      <c r="D235" s="263"/>
    </row>
    <row r="236" spans="4:4" ht="15.75" customHeight="1">
      <c r="D236" s="263"/>
    </row>
    <row r="237" spans="4:4" ht="15.75" customHeight="1">
      <c r="D237" s="263"/>
    </row>
    <row r="238" spans="4:4" ht="15.75" customHeight="1">
      <c r="D238" s="263"/>
    </row>
    <row r="239" spans="4:4" ht="15.75" customHeight="1">
      <c r="D239" s="263"/>
    </row>
    <row r="240" spans="4:4" ht="15.75" customHeight="1">
      <c r="D240" s="263"/>
    </row>
    <row r="241" spans="4:4" ht="15.75" customHeight="1">
      <c r="D241" s="263"/>
    </row>
    <row r="242" spans="4:4" ht="15.75" customHeight="1">
      <c r="D242" s="263"/>
    </row>
    <row r="243" spans="4:4" ht="15.75" customHeight="1">
      <c r="D243" s="263"/>
    </row>
    <row r="244" spans="4:4" ht="15.75" customHeight="1">
      <c r="D244" s="263"/>
    </row>
    <row r="245" spans="4:4" ht="15.75" customHeight="1">
      <c r="D245" s="263"/>
    </row>
    <row r="246" spans="4:4" ht="15.75" customHeight="1">
      <c r="D246" s="263"/>
    </row>
    <row r="247" spans="4:4" ht="15.75" customHeight="1">
      <c r="D247" s="263"/>
    </row>
    <row r="248" spans="4:4" ht="15.75" customHeight="1">
      <c r="D248" s="263"/>
    </row>
    <row r="249" spans="4:4" ht="15.75" customHeight="1">
      <c r="D249" s="263"/>
    </row>
    <row r="250" spans="4:4" ht="15.75" customHeight="1">
      <c r="D250" s="263"/>
    </row>
    <row r="251" spans="4:4" ht="15.75" customHeight="1">
      <c r="D251" s="263"/>
    </row>
    <row r="252" spans="4:4" ht="15.75" customHeight="1">
      <c r="D252" s="263"/>
    </row>
    <row r="253" spans="4:4" ht="15.75" customHeight="1">
      <c r="D253" s="263"/>
    </row>
    <row r="254" spans="4:4" ht="15.75" customHeight="1">
      <c r="D254" s="263"/>
    </row>
    <row r="255" spans="4:4" ht="15.75" customHeight="1">
      <c r="D255" s="263"/>
    </row>
    <row r="256" spans="4:4" ht="15.75" customHeight="1">
      <c r="D256" s="263"/>
    </row>
    <row r="257" spans="4:4" ht="15.75" customHeight="1">
      <c r="D257" s="263"/>
    </row>
    <row r="258" spans="4:4" ht="15.75" customHeight="1">
      <c r="D258" s="263"/>
    </row>
    <row r="259" spans="4:4" ht="15.75" customHeight="1">
      <c r="D259" s="263"/>
    </row>
    <row r="260" spans="4:4" ht="15.75" customHeight="1">
      <c r="D260" s="263"/>
    </row>
    <row r="261" spans="4:4" ht="15.75" customHeight="1">
      <c r="D261" s="263"/>
    </row>
    <row r="262" spans="4:4" ht="15.75" customHeight="1">
      <c r="D262" s="263"/>
    </row>
    <row r="263" spans="4:4" ht="15.75" customHeight="1">
      <c r="D263" s="263"/>
    </row>
    <row r="264" spans="4:4" ht="15.75" customHeight="1">
      <c r="D264" s="263"/>
    </row>
    <row r="265" spans="4:4" ht="15.75" customHeight="1">
      <c r="D265" s="263"/>
    </row>
    <row r="266" spans="4:4" ht="15.75" customHeight="1">
      <c r="D266" s="263"/>
    </row>
    <row r="267" spans="4:4" ht="15.75" customHeight="1">
      <c r="D267" s="263"/>
    </row>
    <row r="268" spans="4:4" ht="15.75" customHeight="1">
      <c r="D268" s="263"/>
    </row>
    <row r="269" spans="4:4" ht="15.75" customHeight="1">
      <c r="D269" s="263"/>
    </row>
    <row r="270" spans="4:4" ht="15.75" customHeight="1">
      <c r="D270" s="263"/>
    </row>
    <row r="271" spans="4:4" ht="15.75" customHeight="1">
      <c r="D271" s="263"/>
    </row>
    <row r="272" spans="4:4" ht="15.75" customHeight="1">
      <c r="D272" s="263"/>
    </row>
    <row r="273" spans="4:4" ht="15.75" customHeight="1">
      <c r="D273" s="263"/>
    </row>
    <row r="274" spans="4:4" ht="15.75" customHeight="1">
      <c r="D274" s="263"/>
    </row>
    <row r="275" spans="4:4" ht="15.75" customHeight="1">
      <c r="D275" s="263"/>
    </row>
    <row r="276" spans="4:4" ht="15.75" customHeight="1">
      <c r="D276" s="263"/>
    </row>
    <row r="277" spans="4:4" ht="15.75" customHeight="1">
      <c r="D277" s="263"/>
    </row>
    <row r="278" spans="4:4" ht="15.75" customHeight="1">
      <c r="D278" s="263"/>
    </row>
    <row r="279" spans="4:4" ht="15.75" customHeight="1">
      <c r="D279" s="263"/>
    </row>
    <row r="280" spans="4:4" ht="15.75" customHeight="1">
      <c r="D280" s="263"/>
    </row>
    <row r="281" spans="4:4" ht="15.75" customHeight="1">
      <c r="D281" s="263"/>
    </row>
    <row r="282" spans="4:4" ht="15.75" customHeight="1">
      <c r="D282" s="263"/>
    </row>
    <row r="283" spans="4:4" ht="15.75" customHeight="1">
      <c r="D283" s="263"/>
    </row>
    <row r="284" spans="4:4" ht="15.75" customHeight="1">
      <c r="D284" s="263"/>
    </row>
    <row r="285" spans="4:4" ht="15.75" customHeight="1">
      <c r="D285" s="263"/>
    </row>
    <row r="286" spans="4:4" ht="15.75" customHeight="1">
      <c r="D286" s="263"/>
    </row>
    <row r="287" spans="4:4" ht="15.75" customHeight="1">
      <c r="D287" s="263"/>
    </row>
    <row r="288" spans="4:4" ht="15.75" customHeight="1">
      <c r="D288" s="263"/>
    </row>
    <row r="289" spans="4:4" ht="15.75" customHeight="1">
      <c r="D289" s="263"/>
    </row>
    <row r="290" spans="4:4" ht="15.75" customHeight="1">
      <c r="D290" s="263"/>
    </row>
    <row r="291" spans="4:4" ht="15.75" customHeight="1">
      <c r="D291" s="263"/>
    </row>
    <row r="292" spans="4:4" ht="15.75" customHeight="1">
      <c r="D292" s="263"/>
    </row>
    <row r="293" spans="4:4" ht="15.75" customHeight="1">
      <c r="D293" s="263"/>
    </row>
    <row r="294" spans="4:4" ht="15.75" customHeight="1">
      <c r="D294" s="263"/>
    </row>
    <row r="295" spans="4:4" ht="15.75" customHeight="1">
      <c r="D295" s="263"/>
    </row>
    <row r="296" spans="4:4" ht="15.75" customHeight="1">
      <c r="D296" s="263"/>
    </row>
    <row r="297" spans="4:4" ht="15.75" customHeight="1">
      <c r="D297" s="263"/>
    </row>
    <row r="298" spans="4:4" ht="15.75" customHeight="1">
      <c r="D298" s="263"/>
    </row>
    <row r="299" spans="4:4" ht="15.75" customHeight="1">
      <c r="D299" s="263"/>
    </row>
    <row r="300" spans="4:4" ht="15.75" customHeight="1">
      <c r="D300" s="263"/>
    </row>
    <row r="301" spans="4:4" ht="15.75" customHeight="1">
      <c r="D301" s="263"/>
    </row>
    <row r="302" spans="4:4" ht="15.75" customHeight="1">
      <c r="D302" s="263"/>
    </row>
    <row r="303" spans="4:4" ht="15.75" customHeight="1">
      <c r="D303" s="263"/>
    </row>
    <row r="304" spans="4:4" ht="15.75" customHeight="1">
      <c r="D304" s="263"/>
    </row>
    <row r="305" spans="4:4" ht="15.75" customHeight="1">
      <c r="D305" s="263"/>
    </row>
    <row r="306" spans="4:4" ht="15.75" customHeight="1">
      <c r="D306" s="263"/>
    </row>
    <row r="307" spans="4:4" ht="15.75" customHeight="1">
      <c r="D307" s="263"/>
    </row>
    <row r="308" spans="4:4" ht="15.75" customHeight="1">
      <c r="D308" s="263"/>
    </row>
    <row r="309" spans="4:4" ht="15.75" customHeight="1">
      <c r="D309" s="263"/>
    </row>
    <row r="310" spans="4:4" ht="15.75" customHeight="1">
      <c r="D310" s="263"/>
    </row>
    <row r="311" spans="4:4" ht="15.75" customHeight="1">
      <c r="D311" s="263"/>
    </row>
    <row r="312" spans="4:4" ht="15.75" customHeight="1">
      <c r="D312" s="263"/>
    </row>
    <row r="313" spans="4:4" ht="15.75" customHeight="1">
      <c r="D313" s="263"/>
    </row>
    <row r="314" spans="4:4" ht="15.75" customHeight="1">
      <c r="D314" s="263"/>
    </row>
    <row r="315" spans="4:4" ht="15.75" customHeight="1">
      <c r="D315" s="263"/>
    </row>
    <row r="316" spans="4:4" ht="15.75" customHeight="1">
      <c r="D316" s="263"/>
    </row>
    <row r="317" spans="4:4" ht="15.75" customHeight="1">
      <c r="D317" s="263"/>
    </row>
    <row r="318" spans="4:4" ht="15.75" customHeight="1">
      <c r="D318" s="263"/>
    </row>
    <row r="319" spans="4:4" ht="15.75" customHeight="1">
      <c r="D319" s="263"/>
    </row>
    <row r="320" spans="4:4" ht="15.75" customHeight="1">
      <c r="D320" s="263"/>
    </row>
    <row r="321" spans="4:4" ht="15.75" customHeight="1">
      <c r="D321" s="263"/>
    </row>
    <row r="322" spans="4:4" ht="15.75" customHeight="1">
      <c r="D322" s="263"/>
    </row>
    <row r="323" spans="4:4" ht="15.75" customHeight="1"/>
    <row r="324" spans="4:4" ht="15.75" customHeight="1"/>
    <row r="325" spans="4:4" ht="15.75" customHeight="1"/>
    <row r="326" spans="4:4" ht="15.75" customHeight="1"/>
    <row r="327" spans="4:4" ht="15.75" customHeight="1"/>
    <row r="328" spans="4:4" ht="15.75" customHeight="1"/>
    <row r="329" spans="4:4" ht="15.75" customHeight="1"/>
    <row r="330" spans="4:4" ht="15.75" customHeight="1"/>
    <row r="331" spans="4:4" ht="15.75" customHeight="1"/>
    <row r="332" spans="4:4" ht="15.75" customHeight="1"/>
    <row r="333" spans="4:4" ht="15.75" customHeight="1"/>
    <row r="334" spans="4:4" ht="15.75" customHeight="1"/>
    <row r="335" spans="4:4" ht="15.75" customHeight="1"/>
    <row r="336" spans="4: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conditionalFormatting sqref="D81:E81">
    <cfRule type="duplicateValues" dxfId="27" priority="2"/>
  </conditionalFormatting>
  <dataValidations count="3">
    <dataValidation type="list" allowBlank="1" showErrorMessage="1" sqref="E52 E73" xr:uid="{00000000-0002-0000-0300-000000000000}">
      <formula1>#REF!</formula1>
    </dataValidation>
    <dataValidation type="date" allowBlank="1" showErrorMessage="1" sqref="D78" xr:uid="{00000000-0002-0000-0300-000001000000}">
      <formula1>43466</formula1>
      <formula2>47118</formula2>
    </dataValidation>
    <dataValidation type="list" allowBlank="1" showErrorMessage="1" sqref="E39:E51 E53:E70" xr:uid="{00000000-0002-0000-0300-000002000000}">
      <formula1>$I$104:$I$104</formula1>
    </dataValidation>
  </dataValidations>
  <hyperlinks>
    <hyperlink ref="G22" r:id="rId1" xr:uid="{00000000-0004-0000-0300-000000000000}"/>
  </hyperlinks>
  <pageMargins left="0.7" right="0.7" top="0.75" bottom="0.75" header="0" footer="0"/>
  <pageSetup orientation="landscape"/>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FFCCFF"/>
  </sheetPr>
  <dimension ref="A1:K203"/>
  <sheetViews>
    <sheetView zoomScale="84" zoomScaleNormal="84" workbookViewId="0">
      <selection activeCell="G6" sqref="G6"/>
    </sheetView>
  </sheetViews>
  <sheetFormatPr defaultColWidth="12.6640625" defaultRowHeight="13.2"/>
  <cols>
    <col min="1" max="1" width="4.6640625" style="226" customWidth="1"/>
    <col min="2" max="2" width="13.109375" style="226" customWidth="1"/>
    <col min="3" max="3" width="24.5546875" style="226" customWidth="1"/>
    <col min="4" max="4" width="22.109375" style="226" customWidth="1"/>
    <col min="5" max="5" width="18.44140625" style="226" customWidth="1"/>
    <col min="6" max="6" width="22.44140625" style="226" customWidth="1"/>
    <col min="7" max="7" width="15" style="226" customWidth="1"/>
    <col min="8" max="8" width="55.44140625" style="226" customWidth="1"/>
    <col min="9" max="9" width="16.6640625" style="226" customWidth="1"/>
    <col min="10" max="16384" width="12.6640625" style="226"/>
  </cols>
  <sheetData>
    <row r="1" spans="1:10" s="222" customFormat="1" ht="26.4">
      <c r="A1" s="227" t="s">
        <v>1062</v>
      </c>
      <c r="B1" s="227" t="s">
        <v>1063</v>
      </c>
      <c r="C1" s="227" t="s">
        <v>746</v>
      </c>
      <c r="D1" s="227" t="s">
        <v>1064</v>
      </c>
      <c r="E1" s="228" t="s">
        <v>860</v>
      </c>
      <c r="F1" s="228" t="s">
        <v>861</v>
      </c>
      <c r="G1" s="227" t="s">
        <v>1065</v>
      </c>
      <c r="H1" s="227" t="s">
        <v>1066</v>
      </c>
      <c r="I1" s="227"/>
      <c r="J1" s="229"/>
    </row>
    <row r="2" spans="1:10" ht="18.75" hidden="1" customHeight="1">
      <c r="A2" s="230">
        <v>1</v>
      </c>
      <c r="B2" s="231" t="s">
        <v>118</v>
      </c>
      <c r="C2" s="177" t="s">
        <v>117</v>
      </c>
      <c r="D2" s="232" t="s">
        <v>116</v>
      </c>
      <c r="E2" s="233" t="str">
        <f>VLOOKUP($D2,Med!C15:J20,7,0)</f>
        <v>0051000542226</v>
      </c>
      <c r="F2" s="233" t="str">
        <f>VLOOKUP($D2,Med!C15:J20,8,0)</f>
        <v>Vietcombank</v>
      </c>
      <c r="G2" s="234" t="e">
        <f>VLOOKUP(C2,Med!$D$15:$CG$93,85,0)</f>
        <v>#REF!</v>
      </c>
      <c r="H2" s="232" t="str">
        <f t="shared" ref="H2:H7" si="0">"Med  TT Luong T8.2026 -"&amp;I2&amp;"-"&amp;D2</f>
        <v>Med  TT Luong T8.2026 -24H-Ho Thi Minh Hoa</v>
      </c>
      <c r="I2" s="231" t="s">
        <v>118</v>
      </c>
      <c r="J2" s="235"/>
    </row>
    <row r="3" spans="1:10" ht="18.75" customHeight="1">
      <c r="A3" s="230">
        <v>2</v>
      </c>
      <c r="B3" s="231" t="s">
        <v>118</v>
      </c>
      <c r="C3" s="177" t="s">
        <v>132</v>
      </c>
      <c r="D3" s="232" t="s">
        <v>131</v>
      </c>
      <c r="E3" s="233" t="str">
        <f>VLOOKUP($D3,Med!C17:J22,7,0)</f>
        <v>7500664184</v>
      </c>
      <c r="F3" s="233" t="str">
        <f>VLOOKUP($D3,Med!C17:J22,8,0)</f>
        <v>BIDV</v>
      </c>
      <c r="G3" s="234" t="e">
        <f>VLOOKUP(C3,Med!$D$15:$CG$93,85,0)</f>
        <v>#REF!</v>
      </c>
      <c r="H3" s="232" t="str">
        <f t="shared" si="0"/>
        <v>Med  TT Luong T8.2026 -24H-Nguyen Ngoc Anh Thu</v>
      </c>
      <c r="I3" s="231" t="s">
        <v>118</v>
      </c>
      <c r="J3" s="235"/>
    </row>
    <row r="4" spans="1:10" ht="18.75" customHeight="1">
      <c r="A4" s="230">
        <v>3</v>
      </c>
      <c r="B4" s="231" t="s">
        <v>118</v>
      </c>
      <c r="C4" s="177" t="s">
        <v>124</v>
      </c>
      <c r="D4" s="232" t="s">
        <v>123</v>
      </c>
      <c r="E4" s="1193" t="str">
        <f>VLOOKUP($D4,Med!C16:J92,7,0)</f>
        <v>0721000550950</v>
      </c>
      <c r="F4" s="233" t="str">
        <f>VLOOKUP($D4,Med!C16:J92,8,0)</f>
        <v>Vietcombank</v>
      </c>
      <c r="G4" s="234" t="e">
        <f>VLOOKUP(C4,Med!$D$15:$CG$93,85,0)</f>
        <v>#REF!</v>
      </c>
      <c r="H4" s="232" t="str">
        <f t="shared" si="0"/>
        <v>Med  TT Luong T8.2026 -24H-Nguyen Tran Ngoc Phuong</v>
      </c>
      <c r="I4" s="231" t="s">
        <v>118</v>
      </c>
      <c r="J4" s="235"/>
    </row>
    <row r="5" spans="1:10" ht="18.75" customHeight="1">
      <c r="A5" s="230">
        <v>4</v>
      </c>
      <c r="B5" s="231" t="s">
        <v>118</v>
      </c>
      <c r="C5" s="177" t="s">
        <v>147</v>
      </c>
      <c r="D5" s="232" t="s">
        <v>146</v>
      </c>
      <c r="E5" s="233" t="str">
        <f>VLOOKUP($D5,Med!C19:J25,7,0)</f>
        <v>060260188766</v>
      </c>
      <c r="F5" s="233" t="str">
        <f>VLOOKUP($D5,Med!C19:J25,8,0)</f>
        <v>Sacombank</v>
      </c>
      <c r="G5" s="234" t="e">
        <f>VLOOKUP(C5,Med!$D$15:$CG$93,85,0)</f>
        <v>#REF!</v>
      </c>
      <c r="H5" s="232" t="str">
        <f t="shared" si="0"/>
        <v>Med  TT Luong T8.2026 -24H-Ngo Tran Tuyet Vy</v>
      </c>
      <c r="I5" s="231" t="s">
        <v>118</v>
      </c>
      <c r="J5" s="235"/>
    </row>
    <row r="6" spans="1:10" ht="18.75" customHeight="1">
      <c r="A6" s="230">
        <v>5</v>
      </c>
      <c r="B6" s="231" t="s">
        <v>118</v>
      </c>
      <c r="C6" s="177" t="s">
        <v>152</v>
      </c>
      <c r="D6" s="232" t="s">
        <v>151</v>
      </c>
      <c r="E6" s="233" t="str">
        <f>VLOOKUP($D6,Med!C20:J28,7,0)</f>
        <v>1026764251</v>
      </c>
      <c r="F6" s="233" t="str">
        <f>VLOOKUP($D6,Med!C20:J28,8,0)</f>
        <v>Vietcombank</v>
      </c>
      <c r="G6" s="234" t="e">
        <f>VLOOKUP(C6,Med!$D$15:$CG$93,85,0)</f>
        <v>#REF!</v>
      </c>
      <c r="H6" s="232" t="str">
        <f t="shared" si="0"/>
        <v>Med  TT Luong T8.2026 -24H-Pham Nguyen Ngoc Quy</v>
      </c>
      <c r="I6" s="231" t="s">
        <v>118</v>
      </c>
      <c r="J6" s="235"/>
    </row>
    <row r="7" spans="1:10" ht="18.75" customHeight="1">
      <c r="A7" s="230">
        <v>6</v>
      </c>
      <c r="B7" s="231" t="s">
        <v>118</v>
      </c>
      <c r="C7" s="177" t="s">
        <v>158</v>
      </c>
      <c r="D7" s="232" t="s">
        <v>157</v>
      </c>
      <c r="E7" s="233" t="e">
        <f>VLOOKUP($D7,Med!C22:J29,7,0)</f>
        <v>#N/A</v>
      </c>
      <c r="F7" s="233" t="e">
        <f>VLOOKUP($D7,Med!C22:J29,8,0)</f>
        <v>#N/A</v>
      </c>
      <c r="G7" s="234" t="e">
        <f>VLOOKUP(C7,Med!$D$15:$CG$93,85,0)</f>
        <v>#REF!</v>
      </c>
      <c r="H7" s="232" t="str">
        <f t="shared" si="0"/>
        <v>Med  TT Luong T8.2026 -24H-Tran Thi Kim Khanh</v>
      </c>
      <c r="I7" s="231" t="s">
        <v>118</v>
      </c>
      <c r="J7" s="235"/>
    </row>
    <row r="8" spans="1:10" s="222" customFormat="1" ht="18.75" customHeight="1">
      <c r="A8" s="236"/>
      <c r="B8" s="237"/>
      <c r="C8" s="238"/>
      <c r="D8" s="239"/>
      <c r="E8" s="240"/>
      <c r="F8" s="240"/>
      <c r="G8" s="241" t="e">
        <f>SUM(G2:G7)</f>
        <v>#REF!</v>
      </c>
      <c r="H8" s="239"/>
      <c r="I8" s="237"/>
      <c r="J8" s="229"/>
    </row>
    <row r="9" spans="1:10" ht="18.75" hidden="1" customHeight="1">
      <c r="A9" s="230">
        <v>7</v>
      </c>
      <c r="B9" s="231" t="s">
        <v>1067</v>
      </c>
      <c r="C9" s="177" t="s">
        <v>278</v>
      </c>
      <c r="D9" s="232" t="s">
        <v>277</v>
      </c>
      <c r="E9" s="1193" t="str">
        <f>VLOOKUP(D9,Med!C23:J92,7,0)</f>
        <v>1014584596</v>
      </c>
      <c r="F9" s="233" t="str">
        <f>VLOOKUP(D9,Med!C23:J92,8,0)</f>
        <v>Vietcombank</v>
      </c>
      <c r="G9" s="234" t="e">
        <f>VLOOKUP(C9,Med!$D$15:$CG$93,85,0)</f>
        <v>#REF!</v>
      </c>
      <c r="H9" s="232" t="str">
        <f t="shared" ref="H9:H19" si="1">"Med  TT Luong T8.2026 -"&amp;I9&amp;"-"&amp;D9</f>
        <v>Med  TT Luong T8.2026 -Do Quang Dau-Bui Thi Thanh Thuy</v>
      </c>
      <c r="I9" s="231" t="s">
        <v>1067</v>
      </c>
      <c r="J9" s="235"/>
    </row>
    <row r="10" spans="1:10" ht="18.75" customHeight="1">
      <c r="A10" s="230">
        <v>8</v>
      </c>
      <c r="B10" s="231" t="s">
        <v>1067</v>
      </c>
      <c r="C10" s="177" t="s">
        <v>172</v>
      </c>
      <c r="D10" s="232" t="s">
        <v>171</v>
      </c>
      <c r="E10" s="1193" t="str">
        <f>VLOOKUP(D10,Med!C24:J30,7,0)</f>
        <v>023704070008223</v>
      </c>
      <c r="F10" s="233" t="str">
        <f>VLOOKUP(D10,Med!C24:J30,8,0)</f>
        <v>HD Bank</v>
      </c>
      <c r="G10" s="234" t="e">
        <f>VLOOKUP(C10,Med!$D$15:$CG$93,85,0)</f>
        <v>#REF!</v>
      </c>
      <c r="H10" s="232" t="str">
        <f t="shared" si="1"/>
        <v>Med  TT Luong T8.2026 -Do Quang Dau-Duong Thi Huynh Nhu</v>
      </c>
      <c r="I10" s="231" t="s">
        <v>1067</v>
      </c>
      <c r="J10" s="235"/>
    </row>
    <row r="11" spans="1:10" ht="18.75" hidden="1" customHeight="1">
      <c r="A11" s="230">
        <v>9</v>
      </c>
      <c r="B11" s="231" t="s">
        <v>1067</v>
      </c>
      <c r="C11" s="177" t="s">
        <v>195</v>
      </c>
      <c r="D11" s="232" t="s">
        <v>194</v>
      </c>
      <c r="E11" s="1193" t="str">
        <f>VLOOKUP(D11,Med!C28:J49,7,0)</f>
        <v>615704060127761</v>
      </c>
      <c r="F11" s="233" t="str">
        <f>VLOOKUP(D11,Med!C28:J49,8,0)</f>
        <v>VIB</v>
      </c>
      <c r="G11" s="234" t="e">
        <f>VLOOKUP(C11,Med!$D$15:$CG$93,85,0)</f>
        <v>#REF!</v>
      </c>
      <c r="H11" s="232" t="str">
        <f t="shared" si="1"/>
        <v>Med  TT Luong T8.2026 -Do Quang Dau-Hoang Thanh Thuy</v>
      </c>
      <c r="I11" s="231" t="s">
        <v>1067</v>
      </c>
      <c r="J11" s="235"/>
    </row>
    <row r="12" spans="1:10" ht="18.75" hidden="1" customHeight="1">
      <c r="A12" s="230">
        <v>10</v>
      </c>
      <c r="B12" s="231" t="s">
        <v>1067</v>
      </c>
      <c r="C12" s="177" t="s">
        <v>202</v>
      </c>
      <c r="D12" s="232" t="s">
        <v>201</v>
      </c>
      <c r="E12" s="233" t="str">
        <f>VLOOKUP(D12,Med!C29:J92,7,0)</f>
        <v>03130767201</v>
      </c>
      <c r="F12" s="233" t="str">
        <f>VLOOKUP(D12,Med!C29:J92,8,0)</f>
        <v>Tiên Phong Bank</v>
      </c>
      <c r="G12" s="234" t="e">
        <f>VLOOKUP(C12,Med!$D$15:$CG$93,85,0)</f>
        <v>#REF!</v>
      </c>
      <c r="H12" s="232" t="str">
        <f t="shared" si="1"/>
        <v>Med  TT Luong T8.2026 -Do Quang Dau-Le Thi Huyen Tran</v>
      </c>
      <c r="I12" s="231" t="s">
        <v>1067</v>
      </c>
      <c r="J12" s="235"/>
    </row>
    <row r="13" spans="1:10" ht="18.75" hidden="1" customHeight="1">
      <c r="A13" s="230">
        <v>11</v>
      </c>
      <c r="B13" s="231" t="s">
        <v>1067</v>
      </c>
      <c r="C13" s="177" t="s">
        <v>254</v>
      </c>
      <c r="D13" s="232" t="s">
        <v>253</v>
      </c>
      <c r="E13" s="233" t="e">
        <f>VLOOKUP(D13,Med!#REF!,7,0)</f>
        <v>#REF!</v>
      </c>
      <c r="F13" s="233" t="e">
        <f>VLOOKUP(D13,Med!#REF!,8,0)</f>
        <v>#REF!</v>
      </c>
      <c r="G13" s="234" t="e">
        <f>VLOOKUP(C13,Med!$D$15:$CG$93,85,0)</f>
        <v>#REF!</v>
      </c>
      <c r="H13" s="232" t="str">
        <f t="shared" si="1"/>
        <v>Med  TT Luong T8.2026 -Do Quang Dau-Nguyen Thi Huyen Trang</v>
      </c>
      <c r="I13" s="231" t="s">
        <v>1067</v>
      </c>
      <c r="J13" s="235"/>
    </row>
    <row r="14" spans="1:10" ht="18.75" hidden="1" customHeight="1">
      <c r="A14" s="230">
        <v>12</v>
      </c>
      <c r="B14" s="231" t="s">
        <v>1067</v>
      </c>
      <c r="C14" s="177" t="s">
        <v>314</v>
      </c>
      <c r="D14" s="232" t="s">
        <v>313</v>
      </c>
      <c r="E14" s="233" t="e">
        <f>VLOOKUP(D14,Med!#REF!,7,0)</f>
        <v>#REF!</v>
      </c>
      <c r="F14" s="233" t="e">
        <f>VLOOKUP(D14,Med!#REF!,8,0)</f>
        <v>#REF!</v>
      </c>
      <c r="G14" s="234" t="e">
        <f>VLOOKUP(C14,Med!$D$15:$CG$93,85,0)</f>
        <v>#REF!</v>
      </c>
      <c r="H14" s="232" t="str">
        <f t="shared" si="1"/>
        <v>Med  TT Luong T8.2026 -Do Quang Dau-Ngo Thi Ngoc Thuy</v>
      </c>
      <c r="I14" s="231" t="s">
        <v>1067</v>
      </c>
      <c r="J14" s="235"/>
    </row>
    <row r="15" spans="1:10" ht="18.75" hidden="1" customHeight="1">
      <c r="A15" s="230">
        <v>13</v>
      </c>
      <c r="B15" s="231" t="s">
        <v>1067</v>
      </c>
      <c r="C15" s="177" t="s">
        <v>165</v>
      </c>
      <c r="D15" s="232" t="s">
        <v>164</v>
      </c>
      <c r="E15" s="233" t="str">
        <f>VLOOKUP(D15,Med!C23:J92,7,0)</f>
        <v>0431000219840</v>
      </c>
      <c r="F15" s="233" t="str">
        <f>VLOOKUP(D15,Med!C23:J92,8,0)</f>
        <v>Vietcombank</v>
      </c>
      <c r="G15" s="234" t="e">
        <f>VLOOKUP(C15,Med!$D$15:$CG$93,85,0)</f>
        <v>#REF!</v>
      </c>
      <c r="H15" s="232" t="str">
        <f t="shared" si="1"/>
        <v>Med  TT Luong T8.2026 -Do Quang Dau-Ngo Thi Thanh Tham</v>
      </c>
      <c r="I15" s="231" t="s">
        <v>1067</v>
      </c>
      <c r="J15" s="235"/>
    </row>
    <row r="16" spans="1:10" ht="18.75" customHeight="1">
      <c r="A16" s="230">
        <v>14</v>
      </c>
      <c r="B16" s="231" t="s">
        <v>1067</v>
      </c>
      <c r="C16" s="177" t="s">
        <v>1068</v>
      </c>
      <c r="D16" s="232" t="s">
        <v>1069</v>
      </c>
      <c r="E16" s="233" t="e">
        <f>VLOOKUP(D16,Med!C30:J31,7,0)</f>
        <v>#N/A</v>
      </c>
      <c r="F16" s="233" t="e">
        <f>VLOOKUP(D16,Med!C30:J31,8,0)</f>
        <v>#N/A</v>
      </c>
      <c r="G16" s="234" t="e">
        <f>VLOOKUP(C16,Med!$D$15:$CG$93,85,0)</f>
        <v>#N/A</v>
      </c>
      <c r="H16" s="232" t="str">
        <f t="shared" si="1"/>
        <v>Med  TT Luong T8.2026 -Do Quang Dau-Pham Thi Dien</v>
      </c>
      <c r="I16" s="231" t="s">
        <v>1067</v>
      </c>
      <c r="J16" s="235"/>
    </row>
    <row r="17" spans="1:10" ht="18.75" hidden="1" customHeight="1">
      <c r="A17" s="230">
        <v>15</v>
      </c>
      <c r="B17" s="231" t="s">
        <v>1067</v>
      </c>
      <c r="C17" s="177" t="s">
        <v>178</v>
      </c>
      <c r="D17" s="232" t="s">
        <v>177</v>
      </c>
      <c r="E17" s="1193" t="str">
        <f>VLOOKUP(D17,Med!C25:J92,7,0)</f>
        <v>0968249073</v>
      </c>
      <c r="F17" s="233" t="str">
        <f>VLOOKUP(D17,Med!C25:J92,8,0)</f>
        <v>Mb bank</v>
      </c>
      <c r="G17" s="234" t="e">
        <f>VLOOKUP(C17,Med!$D$15:$CG$93,85,0)</f>
        <v>#REF!</v>
      </c>
      <c r="H17" s="232" t="str">
        <f t="shared" si="1"/>
        <v>Med  TT Luong T8.2026 -Do Quang Dau-Pham Thi Nghia Huong</v>
      </c>
      <c r="I17" s="242" t="s">
        <v>1067</v>
      </c>
      <c r="J17" s="235"/>
    </row>
    <row r="18" spans="1:10" s="222" customFormat="1" ht="18.75" customHeight="1">
      <c r="A18" s="230">
        <v>16</v>
      </c>
      <c r="B18" s="231" t="s">
        <v>1067</v>
      </c>
      <c r="C18" s="177" t="s">
        <v>185</v>
      </c>
      <c r="D18" s="232" t="s">
        <v>184</v>
      </c>
      <c r="E18" s="233" t="str">
        <f>VLOOKUP(D18,Med!C26:J36,7,0)</f>
        <v>0345611564</v>
      </c>
      <c r="F18" s="233" t="str">
        <f>VLOOKUP(D18,Med!C26:J36,8,0)</f>
        <v>Mbbank</v>
      </c>
      <c r="G18" s="234" t="e">
        <f>VLOOKUP(C18,Med!$D$15:$CG$93,85,0)</f>
        <v>#REF!</v>
      </c>
      <c r="H18" s="232" t="str">
        <f t="shared" si="1"/>
        <v>Med  TT Luong T8.2026 -Do Quang Dau-Tran Thien Phat</v>
      </c>
      <c r="I18" s="232" t="s">
        <v>1067</v>
      </c>
      <c r="J18" s="235"/>
    </row>
    <row r="19" spans="1:10" s="222" customFormat="1" ht="18.75" hidden="1" customHeight="1">
      <c r="A19" s="230">
        <v>17</v>
      </c>
      <c r="B19" s="231" t="s">
        <v>1067</v>
      </c>
      <c r="C19" s="177" t="s">
        <v>244</v>
      </c>
      <c r="D19" s="232" t="s">
        <v>243</v>
      </c>
      <c r="E19" s="233" t="e">
        <f>VLOOKUP(D19,Med!#REF!,7,0)</f>
        <v>#REF!</v>
      </c>
      <c r="F19" s="233" t="e">
        <f>VLOOKUP(D19,Med!#REF!,8,0)</f>
        <v>#REF!</v>
      </c>
      <c r="G19" s="234" t="e">
        <f>VLOOKUP(C19,Med!$D$15:$CG$93,85,0)</f>
        <v>#REF!</v>
      </c>
      <c r="H19" s="232" t="str">
        <f t="shared" si="1"/>
        <v>Med  TT Luong T8.2026 -Do Quang Dau-Dinh Hoai Bao</v>
      </c>
      <c r="I19" s="232" t="s">
        <v>1067</v>
      </c>
      <c r="J19" s="235"/>
    </row>
    <row r="20" spans="1:10" s="222" customFormat="1" ht="18.75" customHeight="1">
      <c r="A20" s="236"/>
      <c r="B20" s="237"/>
      <c r="C20" s="238"/>
      <c r="D20" s="243"/>
      <c r="E20" s="243"/>
      <c r="F20" s="243"/>
      <c r="G20" s="241" t="e">
        <f>SUM(G9:G19)</f>
        <v>#REF!</v>
      </c>
      <c r="H20" s="244"/>
      <c r="I20" s="237"/>
      <c r="J20" s="229"/>
    </row>
    <row r="21" spans="1:10" s="223" customFormat="1" ht="18.75" hidden="1" customHeight="1">
      <c r="A21" s="245">
        <v>18</v>
      </c>
      <c r="B21" s="232" t="s">
        <v>1070</v>
      </c>
      <c r="C21" s="177" t="s">
        <v>191</v>
      </c>
      <c r="D21" s="232" t="s">
        <v>190</v>
      </c>
      <c r="E21" s="233" t="str">
        <f>VLOOKUP($D21,Med!C31:J92,7,0)</f>
        <v>067106916868</v>
      </c>
      <c r="F21" s="233" t="str">
        <f>VLOOKUP($D21,Med!C31:J92,8,0)</f>
        <v>Sacombank</v>
      </c>
      <c r="G21" s="234" t="e">
        <f>VLOOKUP(C21,Med!$D$15:$CG$93,85,0)</f>
        <v>#REF!</v>
      </c>
      <c r="H21" s="232" t="str">
        <f t="shared" ref="H21:H27" si="2">"Med  TT Luong T8.2026 -"&amp;I21&amp;"-"&amp;D21</f>
        <v>Med  TT Luong T8.2026 -Minh Chau-Hoang Lam Gia Bao</v>
      </c>
      <c r="I21" s="232" t="s">
        <v>1070</v>
      </c>
      <c r="J21" s="159"/>
    </row>
    <row r="22" spans="1:10" s="223" customFormat="1" ht="18.75" hidden="1" customHeight="1">
      <c r="A22" s="245">
        <v>19</v>
      </c>
      <c r="B22" s="232" t="s">
        <v>1070</v>
      </c>
      <c r="C22" s="177" t="s">
        <v>237</v>
      </c>
      <c r="D22" s="232" t="s">
        <v>236</v>
      </c>
      <c r="E22" s="233" t="e">
        <f>VLOOKUP($D22,Med!C36:J36,7,0)</f>
        <v>#N/A</v>
      </c>
      <c r="F22" s="233" t="e">
        <f>VLOOKUP($D22,Med!C36:J36,8,0)</f>
        <v>#N/A</v>
      </c>
      <c r="G22" s="234" t="e">
        <f>VLOOKUP(C22,Med!$D$15:$CG$93,85,0)</f>
        <v>#REF!</v>
      </c>
      <c r="H22" s="232" t="str">
        <f t="shared" si="2"/>
        <v>Med  TT Luong T8.2026 -Minh Chau-Le Thi Xuyen</v>
      </c>
      <c r="I22" s="232" t="s">
        <v>1070</v>
      </c>
      <c r="J22" s="159"/>
    </row>
    <row r="23" spans="1:10" s="223" customFormat="1" ht="18.75" hidden="1" customHeight="1">
      <c r="A23" s="245">
        <v>20</v>
      </c>
      <c r="B23" s="232" t="s">
        <v>1070</v>
      </c>
      <c r="C23" s="177" t="s">
        <v>229</v>
      </c>
      <c r="D23" s="232" t="s">
        <v>228</v>
      </c>
      <c r="E23" s="233" t="str">
        <f>VLOOKUP($D23,Med!C35:J92,7,0)</f>
        <v>0798366668888</v>
      </c>
      <c r="F23" s="233" t="str">
        <f>VLOOKUP($D23,Med!C35:J92,8,0)</f>
        <v>MB Bank</v>
      </c>
      <c r="G23" s="234" t="e">
        <f>VLOOKUP(C23,Med!$D$15:$CG$93,85,0)</f>
        <v>#REF!</v>
      </c>
      <c r="H23" s="232" t="str">
        <f t="shared" si="2"/>
        <v>Med  TT Luong T8.2026 -Minh Chau-Nguyen Ngoc Thuy</v>
      </c>
      <c r="I23" s="232" t="s">
        <v>1070</v>
      </c>
      <c r="J23" s="159"/>
    </row>
    <row r="24" spans="1:10" s="223" customFormat="1" ht="18.75" customHeight="1">
      <c r="A24" s="245">
        <v>21</v>
      </c>
      <c r="B24" s="232" t="s">
        <v>1070</v>
      </c>
      <c r="C24" s="177" t="s">
        <v>1071</v>
      </c>
      <c r="D24" s="232" t="s">
        <v>1072</v>
      </c>
      <c r="E24" s="233" t="e">
        <f>VLOOKUP($D24,Med!C36:J44,7,0)</f>
        <v>#N/A</v>
      </c>
      <c r="F24" s="233" t="e">
        <f>VLOOKUP($D24,Med!C36:J44,8,0)</f>
        <v>#N/A</v>
      </c>
      <c r="G24" s="234" t="e">
        <f>VLOOKUP(C24,Med!$D$15:$CG$93,85,0)</f>
        <v>#N/A</v>
      </c>
      <c r="H24" s="232" t="str">
        <f t="shared" si="2"/>
        <v>Med  TT Luong T8.2026 -Minh Chau-Nguyen Ngoc Dai Trang</v>
      </c>
      <c r="I24" s="232" t="s">
        <v>1070</v>
      </c>
      <c r="J24" s="159"/>
    </row>
    <row r="25" spans="1:10" s="223" customFormat="1" ht="18.75" customHeight="1">
      <c r="A25" s="245">
        <v>22</v>
      </c>
      <c r="B25" s="232" t="s">
        <v>1070</v>
      </c>
      <c r="C25" s="177" t="s">
        <v>217</v>
      </c>
      <c r="D25" s="232" t="s">
        <v>216</v>
      </c>
      <c r="E25" s="233" t="str">
        <f>VLOOKUP($D25,Med!C33:J44,7,0)</f>
        <v>02446989901</v>
      </c>
      <c r="F25" s="233" t="str">
        <f>VLOOKUP($D25,Med!C33:J44,8,0)</f>
        <v>Tp Bank</v>
      </c>
      <c r="G25" s="234" t="e">
        <f>VLOOKUP(C25,Med!$D$15:$CG$93,85,0)</f>
        <v>#REF!</v>
      </c>
      <c r="H25" s="232" t="str">
        <f t="shared" si="2"/>
        <v>Med  TT Luong T8.2026 -Minh Chau-Phan Cong Vu Tai</v>
      </c>
      <c r="I25" s="232" t="s">
        <v>1070</v>
      </c>
      <c r="J25" s="159"/>
    </row>
    <row r="26" spans="1:10" ht="18.75" hidden="1" customHeight="1">
      <c r="A26" s="245">
        <v>23</v>
      </c>
      <c r="B26" s="232" t="s">
        <v>1070</v>
      </c>
      <c r="C26" s="177" t="s">
        <v>209</v>
      </c>
      <c r="D26" s="232" t="s">
        <v>208</v>
      </c>
      <c r="E26" s="233" t="str">
        <f>VLOOKUP($D26,Med!C31:J44,7,0)</f>
        <v>070077077837</v>
      </c>
      <c r="F26" s="233" t="str">
        <f>VLOOKUP($D26,Med!C31:J44,8,0)</f>
        <v>Sacombank</v>
      </c>
      <c r="G26" s="234" t="e">
        <f>VLOOKUP(C26,Med!$D$15:$CG$93,85,0)</f>
        <v>#REF!</v>
      </c>
      <c r="H26" s="232" t="str">
        <f t="shared" si="2"/>
        <v>Med  TT Luong T8.2026 -Minh Chau-Thai Thuy Linh</v>
      </c>
      <c r="I26" s="232" t="s">
        <v>1070</v>
      </c>
      <c r="J26" s="159"/>
    </row>
    <row r="27" spans="1:10" ht="18.75" hidden="1" customHeight="1">
      <c r="A27" s="245">
        <v>24</v>
      </c>
      <c r="B27" s="232" t="s">
        <v>1070</v>
      </c>
      <c r="C27" s="177" t="s">
        <v>140</v>
      </c>
      <c r="D27" s="232" t="s">
        <v>139</v>
      </c>
      <c r="E27" s="233" t="str">
        <f>VLOOKUP($D27,Med!C32:J92,7,0)</f>
        <v>10200014211025</v>
      </c>
      <c r="F27" s="233" t="str">
        <f>VLOOKUP($D27,Med!C32:J92,8,0)</f>
        <v xml:space="preserve"> Đông Nam Á (Seabank)</v>
      </c>
      <c r="G27" s="234" t="e">
        <f>VLOOKUP(C27,Med!$D$15:$CG$93,85,0)</f>
        <v>#REF!</v>
      </c>
      <c r="H27" s="232" t="str">
        <f t="shared" si="2"/>
        <v>Med  TT Luong T8.2026 -Minh Chau-Trinh Thi Phuong</v>
      </c>
      <c r="I27" s="231" t="s">
        <v>1070</v>
      </c>
      <c r="J27" s="159"/>
    </row>
    <row r="28" spans="1:10" ht="18.75" customHeight="1">
      <c r="A28" s="236"/>
      <c r="B28" s="246"/>
      <c r="C28" s="238"/>
      <c r="D28" s="239"/>
      <c r="E28" s="240"/>
      <c r="F28" s="240"/>
      <c r="G28" s="241" t="e">
        <f>SUM(G21:G27)</f>
        <v>#REF!</v>
      </c>
      <c r="H28" s="239"/>
      <c r="I28" s="246"/>
      <c r="J28" s="235"/>
    </row>
    <row r="29" spans="1:10" s="224" customFormat="1" ht="18.75" customHeight="1">
      <c r="A29" s="247">
        <v>25</v>
      </c>
      <c r="B29" s="231" t="s">
        <v>1073</v>
      </c>
      <c r="C29" s="177" t="s">
        <v>325</v>
      </c>
      <c r="D29" s="232" t="s">
        <v>324</v>
      </c>
      <c r="E29" s="1193" t="str">
        <f>VLOOKUP($D29,Med!C37:J92,7,0)</f>
        <v>0071000937911</v>
      </c>
      <c r="F29" s="233" t="str">
        <f>VLOOKUP($D29,Med!C37:J92,8,0)</f>
        <v>Vietcombank</v>
      </c>
      <c r="G29" s="234" t="e">
        <f>VLOOKUP(C29,Med!$D$15:$CG$93,85,0)</f>
        <v>#REF!</v>
      </c>
      <c r="H29" s="232" t="str">
        <f t="shared" ref="H29:H35" si="3">"Med  TT Luong T8.2026 -"&amp;I29&amp;"-"&amp;D29</f>
        <v>Med  TT Luong T8.2026 -Le Binh-Cu Thi Tuong Vy</v>
      </c>
      <c r="I29" s="231" t="s">
        <v>1073</v>
      </c>
      <c r="J29" s="159"/>
    </row>
    <row r="30" spans="1:10" s="224" customFormat="1" ht="18.75" hidden="1" customHeight="1">
      <c r="A30" s="247">
        <v>26</v>
      </c>
      <c r="B30" s="231" t="s">
        <v>1073</v>
      </c>
      <c r="C30" s="177" t="s">
        <v>191</v>
      </c>
      <c r="D30" s="232" t="s">
        <v>190</v>
      </c>
      <c r="E30" s="233" t="str">
        <f>VLOOKUP($D30,Med!C41:J45,7,0)</f>
        <v>067106916868</v>
      </c>
      <c r="F30" s="233" t="str">
        <f>VLOOKUP($D30,Med!C41:J45,8,0)</f>
        <v>Sacombank</v>
      </c>
      <c r="G30" s="234" t="e">
        <f>VLOOKUP(C30,Med!$D$15:$CG$93,85,0)</f>
        <v>#REF!</v>
      </c>
      <c r="H30" s="232" t="str">
        <f t="shared" si="3"/>
        <v>Med  TT Luong T8.2026 -Le Binh-Hoang Lam Gia Bao</v>
      </c>
      <c r="I30" s="231" t="s">
        <v>1073</v>
      </c>
      <c r="J30" s="159"/>
    </row>
    <row r="31" spans="1:10" s="224" customFormat="1" ht="18.75" hidden="1" customHeight="1">
      <c r="A31" s="247">
        <v>27</v>
      </c>
      <c r="B31" s="231" t="s">
        <v>1073</v>
      </c>
      <c r="C31" s="177" t="s">
        <v>117</v>
      </c>
      <c r="D31" s="232" t="s">
        <v>116</v>
      </c>
      <c r="E31" s="233" t="str">
        <f>VLOOKUP($D31,Med!C37:J49,7,0)</f>
        <v>0051000542226</v>
      </c>
      <c r="F31" s="233" t="str">
        <f>VLOOKUP($D31,Med!C37:J49,8,0)</f>
        <v>Vietcombank</v>
      </c>
      <c r="G31" s="234" t="e">
        <f>VLOOKUP(C31,Med!$D$15:$CG$93,85,0)</f>
        <v>#REF!</v>
      </c>
      <c r="H31" s="232" t="str">
        <f t="shared" si="3"/>
        <v>Med  TT Luong T8.2026 -Le Binh-Ho Thi Minh Hoa</v>
      </c>
      <c r="I31" s="231" t="s">
        <v>1073</v>
      </c>
      <c r="J31" s="159"/>
    </row>
    <row r="32" spans="1:10" s="224" customFormat="1" ht="18.75" hidden="1" customHeight="1">
      <c r="A32" s="247">
        <v>28</v>
      </c>
      <c r="B32" s="231" t="s">
        <v>1073</v>
      </c>
      <c r="C32" s="177" t="s">
        <v>237</v>
      </c>
      <c r="D32" s="232" t="s">
        <v>236</v>
      </c>
      <c r="E32" s="233" t="str">
        <f>VLOOKUP($D32,Med!C39:J47,7,0)</f>
        <v>7755599939</v>
      </c>
      <c r="F32" s="233" t="str">
        <f>VLOOKUP($D32,Med!C39:J47,8,0)</f>
        <v>Techcombank</v>
      </c>
      <c r="G32" s="234" t="e">
        <f>VLOOKUP(C32,Med!$D$15:$CG$93,85,0)</f>
        <v>#REF!</v>
      </c>
      <c r="H32" s="232" t="str">
        <f t="shared" si="3"/>
        <v>Med  TT Luong T8.2026 -Le Binh-Le Thi Xuyen</v>
      </c>
      <c r="I32" s="231" t="s">
        <v>1073</v>
      </c>
      <c r="J32" s="159"/>
    </row>
    <row r="33" spans="1:10" s="224" customFormat="1" ht="18.75" customHeight="1">
      <c r="A33" s="247">
        <v>29</v>
      </c>
      <c r="B33" s="231" t="s">
        <v>1073</v>
      </c>
      <c r="C33" s="177" t="s">
        <v>217</v>
      </c>
      <c r="D33" s="232" t="s">
        <v>216</v>
      </c>
      <c r="E33" s="233" t="e">
        <f>VLOOKUP($D33,Med!C45:J50,7,0)</f>
        <v>#N/A</v>
      </c>
      <c r="F33" s="233" t="e">
        <f>VLOOKUP($D33,Med!C45:J50,8,0)</f>
        <v>#N/A</v>
      </c>
      <c r="G33" s="234" t="e">
        <f>VLOOKUP(C33,Med!$D$15:$CG$93,85,0)</f>
        <v>#REF!</v>
      </c>
      <c r="H33" s="232" t="str">
        <f t="shared" si="3"/>
        <v>Med  TT Luong T8.2026 -Le Binh-Phan Cong Vu Tai</v>
      </c>
      <c r="I33" s="231" t="s">
        <v>1073</v>
      </c>
      <c r="J33" s="159"/>
    </row>
    <row r="34" spans="1:10" s="224" customFormat="1" ht="18.75" hidden="1" customHeight="1">
      <c r="A34" s="247">
        <v>30</v>
      </c>
      <c r="B34" s="231" t="s">
        <v>1073</v>
      </c>
      <c r="C34" s="177" t="s">
        <v>258</v>
      </c>
      <c r="D34" s="232" t="s">
        <v>257</v>
      </c>
      <c r="E34" s="1193" t="str">
        <f>VLOOKUP($D34,Med!C44:J50,7,0)</f>
        <v>07560774501</v>
      </c>
      <c r="F34" s="233" t="str">
        <f>VLOOKUP($D34,Med!C44:J50,8,0)</f>
        <v xml:space="preserve"> TP bank</v>
      </c>
      <c r="G34" s="234" t="e">
        <f>VLOOKUP(C34,Med!$D$15:$CG$93,85,0)</f>
        <v>#REF!</v>
      </c>
      <c r="H34" s="232" t="str">
        <f t="shared" si="3"/>
        <v>Med  TT Luong T8.2026 -Le Binh-Tran Thi Phuong Thuy</v>
      </c>
      <c r="I34" s="231" t="s">
        <v>1073</v>
      </c>
      <c r="J34" s="159"/>
    </row>
    <row r="35" spans="1:10" s="224" customFormat="1" ht="18.75" hidden="1" customHeight="1">
      <c r="A35" s="247">
        <v>31</v>
      </c>
      <c r="B35" s="231" t="s">
        <v>1073</v>
      </c>
      <c r="C35" s="177" t="s">
        <v>244</v>
      </c>
      <c r="D35" s="232" t="s">
        <v>243</v>
      </c>
      <c r="E35" s="233" t="str">
        <f>VLOOKUP($D35,Med!C40:J50,7,0)</f>
        <v>5620709358</v>
      </c>
      <c r="F35" s="233" t="str">
        <f>VLOOKUP($D35,Med!C40:J50,8,0)</f>
        <v>BIDV</v>
      </c>
      <c r="G35" s="234" t="e">
        <f>VLOOKUP(C35,Med!$D$15:$CG$93,85,0)</f>
        <v>#REF!</v>
      </c>
      <c r="H35" s="232" t="str">
        <f t="shared" si="3"/>
        <v>Med  TT Luong T8.2026 -Le Binh-Dinh Hoai Bao</v>
      </c>
      <c r="I35" s="231" t="s">
        <v>1073</v>
      </c>
      <c r="J35" s="159"/>
    </row>
    <row r="36" spans="1:10" ht="18.75" customHeight="1">
      <c r="A36" s="236"/>
      <c r="B36" s="246"/>
      <c r="C36" s="238"/>
      <c r="D36" s="239"/>
      <c r="E36" s="240"/>
      <c r="F36" s="240"/>
      <c r="G36" s="241" t="e">
        <f>SUM(G29:G35)</f>
        <v>#REF!</v>
      </c>
      <c r="H36" s="239"/>
      <c r="I36" s="246"/>
      <c r="J36" s="235"/>
    </row>
    <row r="37" spans="1:10" s="224" customFormat="1" ht="18.75" hidden="1" customHeight="1">
      <c r="A37" s="248">
        <v>32</v>
      </c>
      <c r="B37" s="231" t="s">
        <v>1074</v>
      </c>
      <c r="C37" s="177" t="s">
        <v>278</v>
      </c>
      <c r="D37" s="232" t="s">
        <v>277</v>
      </c>
      <c r="E37" s="1193" t="str">
        <f>VLOOKUP($D37,Med!C46:J92,7,0)</f>
        <v>1014584596</v>
      </c>
      <c r="F37" s="233" t="str">
        <f>VLOOKUP($D37,Med!C46:J92,8,0)</f>
        <v>Vietcombank</v>
      </c>
      <c r="G37" s="234" t="e">
        <f>VLOOKUP(C37,Med!$D$15:$CG$93,85,0)</f>
        <v>#REF!</v>
      </c>
      <c r="H37" s="232" t="str">
        <f t="shared" ref="H37:H46" si="4">"Med  TT Luong T8.2026 -"&amp;I37&amp;"-"&amp;D37</f>
        <v>Med  TT Luong T8.2026 -Nam Hoa-Bui Thi Thanh Thuy</v>
      </c>
      <c r="I37" s="231" t="s">
        <v>1074</v>
      </c>
      <c r="J37" s="159"/>
    </row>
    <row r="38" spans="1:10" s="224" customFormat="1" ht="18.75" hidden="1" customHeight="1">
      <c r="A38" s="248">
        <v>33</v>
      </c>
      <c r="B38" s="231" t="s">
        <v>1074</v>
      </c>
      <c r="C38" s="177" t="s">
        <v>191</v>
      </c>
      <c r="D38" s="232" t="s">
        <v>190</v>
      </c>
      <c r="E38" s="233" t="e">
        <f>VLOOKUP($D38,Med!C47:J53,7,0)</f>
        <v>#N/A</v>
      </c>
      <c r="F38" s="233" t="e">
        <f>VLOOKUP($D38,Med!C47:J53,8,0)</f>
        <v>#N/A</v>
      </c>
      <c r="G38" s="234" t="e">
        <f>VLOOKUP(C38,Med!$D$15:$CG$93,85,0)</f>
        <v>#REF!</v>
      </c>
      <c r="H38" s="232" t="str">
        <f t="shared" si="4"/>
        <v>Med  TT Luong T8.2026 -Nam Hoa-Hoang Lam Gia Bao</v>
      </c>
      <c r="I38" s="231" t="s">
        <v>1074</v>
      </c>
      <c r="J38" s="159"/>
    </row>
    <row r="39" spans="1:10" s="224" customFormat="1" ht="18.75" customHeight="1">
      <c r="A39" s="248">
        <v>34</v>
      </c>
      <c r="B39" s="231" t="s">
        <v>1074</v>
      </c>
      <c r="C39" s="177" t="s">
        <v>1075</v>
      </c>
      <c r="D39" s="232" t="s">
        <v>1076</v>
      </c>
      <c r="E39" s="233" t="e">
        <f>VLOOKUP($D39,Med!C50:J54,7,0)</f>
        <v>#N/A</v>
      </c>
      <c r="F39" s="233" t="e">
        <f>VLOOKUP($D39,Med!C50:J54,8,0)</f>
        <v>#N/A</v>
      </c>
      <c r="G39" s="234" t="e">
        <f>VLOOKUP(C39,Med!$D$15:$CG$93,85,0)</f>
        <v>#N/A</v>
      </c>
      <c r="H39" s="232" t="str">
        <f t="shared" si="4"/>
        <v>Med  TT Luong T8.2026 -Nam Hoa-Ha Ngan Khanh</v>
      </c>
      <c r="I39" s="231" t="s">
        <v>1074</v>
      </c>
      <c r="J39" s="159"/>
    </row>
    <row r="40" spans="1:10" s="224" customFormat="1" ht="18.75" hidden="1" customHeight="1">
      <c r="A40" s="248">
        <v>35</v>
      </c>
      <c r="B40" s="231" t="s">
        <v>1074</v>
      </c>
      <c r="C40" s="177" t="s">
        <v>272</v>
      </c>
      <c r="D40" s="232" t="s">
        <v>271</v>
      </c>
      <c r="E40" s="233" t="str">
        <f>VLOOKUP($D40,Med!C48:J55,7,0)</f>
        <v>19039887406019</v>
      </c>
      <c r="F40" s="233" t="str">
        <f>VLOOKUP($D40,Med!C48:J55,8,0)</f>
        <v>Techcombank</v>
      </c>
      <c r="G40" s="234" t="e">
        <f>VLOOKUP(C40,Med!$D$15:$CG$93,85,0)</f>
        <v>#REF!</v>
      </c>
      <c r="H40" s="232" t="str">
        <f t="shared" si="4"/>
        <v>Med  TT Luong T8.2026 -Nam Hoa-Do Thi Kim Tien</v>
      </c>
      <c r="I40" s="231" t="s">
        <v>1074</v>
      </c>
      <c r="J40" s="159"/>
    </row>
    <row r="41" spans="1:10" s="224" customFormat="1" ht="18.75" hidden="1" customHeight="1">
      <c r="A41" s="248">
        <v>36</v>
      </c>
      <c r="B41" s="231" t="s">
        <v>1074</v>
      </c>
      <c r="C41" s="177" t="s">
        <v>254</v>
      </c>
      <c r="D41" s="232" t="s">
        <v>253</v>
      </c>
      <c r="E41" s="233" t="str">
        <f>VLOOKUP($D41,Med!C50:J92,7,0)</f>
        <v>1033345427</v>
      </c>
      <c r="F41" s="233" t="str">
        <f>VLOOKUP($D41,Med!C50:J92,8,0)</f>
        <v>Vietcombank</v>
      </c>
      <c r="G41" s="234" t="e">
        <f>VLOOKUP(C41,Med!$D$15:$CG$93,85,0)</f>
        <v>#REF!</v>
      </c>
      <c r="H41" s="232" t="str">
        <f t="shared" si="4"/>
        <v>Med  TT Luong T8.2026 -Nam Hoa-Nguyen Thi Huyen Trang</v>
      </c>
      <c r="I41" s="231" t="s">
        <v>1074</v>
      </c>
      <c r="J41" s="159"/>
    </row>
    <row r="42" spans="1:10" s="222" customFormat="1" ht="18.75" customHeight="1">
      <c r="A42" s="248">
        <v>37</v>
      </c>
      <c r="B42" s="231" t="s">
        <v>1074</v>
      </c>
      <c r="C42" s="177" t="s">
        <v>348</v>
      </c>
      <c r="D42" s="232" t="s">
        <v>347</v>
      </c>
      <c r="E42" s="233" t="str">
        <f>VLOOKUP($D42,Med!C53:J92,7,0)</f>
        <v>0251002787705</v>
      </c>
      <c r="F42" s="233" t="str">
        <f>VLOOKUP($D42,Med!C53:J92,8,0)</f>
        <v>Vietcombank</v>
      </c>
      <c r="G42" s="234" t="e">
        <f>VLOOKUP(C42,Med!$D$15:$CG$93,85,0)</f>
        <v>#REF!</v>
      </c>
      <c r="H42" s="232" t="str">
        <f t="shared" si="4"/>
        <v>Med  TT Luong T8.2026 -Nam Hoa-Nguyen Tri Nghia</v>
      </c>
      <c r="I42" s="231" t="s">
        <v>1074</v>
      </c>
      <c r="J42" s="159"/>
    </row>
    <row r="43" spans="1:10" s="222" customFormat="1" ht="18.75" customHeight="1">
      <c r="A43" s="248">
        <v>38</v>
      </c>
      <c r="B43" s="231" t="s">
        <v>1074</v>
      </c>
      <c r="C43" s="177" t="s">
        <v>217</v>
      </c>
      <c r="D43" s="232" t="s">
        <v>216</v>
      </c>
      <c r="E43" s="233" t="str">
        <f>VLOOKUP($D43,Med!C51:J59,7,0)</f>
        <v>02446989901</v>
      </c>
      <c r="F43" s="233" t="str">
        <f>VLOOKUP($D43,Med!C51:J59,8,0)</f>
        <v>Tp Bank</v>
      </c>
      <c r="G43" s="234" t="e">
        <f>VLOOKUP(C43,Med!$D$15:$CG$93,85,0)</f>
        <v>#REF!</v>
      </c>
      <c r="H43" s="232" t="str">
        <f t="shared" si="4"/>
        <v>Med  TT Luong T8.2026 -Nam Hoa-Phan Cong Vu Tai</v>
      </c>
      <c r="I43" s="231" t="s">
        <v>1074</v>
      </c>
      <c r="J43" s="159"/>
    </row>
    <row r="44" spans="1:10" ht="18.75" customHeight="1">
      <c r="A44" s="248">
        <v>39</v>
      </c>
      <c r="B44" s="231" t="s">
        <v>1074</v>
      </c>
      <c r="C44" s="177" t="s">
        <v>1068</v>
      </c>
      <c r="D44" s="232" t="s">
        <v>1069</v>
      </c>
      <c r="E44" s="233" t="e">
        <f>VLOOKUP($D44,Med!#REF!,7,0)</f>
        <v>#REF!</v>
      </c>
      <c r="F44" s="233" t="e">
        <f>VLOOKUP($D44,Med!#REF!,8,0)</f>
        <v>#REF!</v>
      </c>
      <c r="G44" s="234" t="e">
        <f>VLOOKUP(C44,Med!$D$15:$CG$93,85,0)</f>
        <v>#N/A</v>
      </c>
      <c r="H44" s="232" t="str">
        <f t="shared" si="4"/>
        <v>Med  TT Luong T8.2026 -Nam Hoa-Pham Thi Dien</v>
      </c>
      <c r="I44" s="231" t="s">
        <v>1074</v>
      </c>
      <c r="J44" s="159"/>
    </row>
    <row r="45" spans="1:10" ht="18.75" hidden="1" customHeight="1">
      <c r="A45" s="248">
        <v>40</v>
      </c>
      <c r="B45" s="231" t="s">
        <v>1074</v>
      </c>
      <c r="C45" s="177" t="s">
        <v>265</v>
      </c>
      <c r="D45" s="232" t="s">
        <v>264</v>
      </c>
      <c r="E45" s="1193" t="str">
        <f>VLOOKUP($D45,Med!C47:J92,7,0)</f>
        <v>19035042801010</v>
      </c>
      <c r="F45" s="233" t="str">
        <f>VLOOKUP($D45,Med!C47:J92,8,0)</f>
        <v>techcombank - chi nhánh Bình Đăng</v>
      </c>
      <c r="G45" s="234" t="e">
        <f>VLOOKUP(C45,Med!$D$15:$CG$93,85,0)</f>
        <v>#REF!</v>
      </c>
      <c r="H45" s="232" t="str">
        <f t="shared" si="4"/>
        <v>Med  TT Luong T8.2026 -Nam Hoa-Tran Thi Anh Nguyet</v>
      </c>
      <c r="I45" s="231" t="s">
        <v>1074</v>
      </c>
      <c r="J45" s="159"/>
    </row>
    <row r="46" spans="1:10" ht="18.75" customHeight="1">
      <c r="A46" s="248">
        <v>41</v>
      </c>
      <c r="B46" s="231" t="s">
        <v>1074</v>
      </c>
      <c r="C46" s="177" t="s">
        <v>1077</v>
      </c>
      <c r="D46" s="232" t="s">
        <v>1078</v>
      </c>
      <c r="E46" s="233" t="e">
        <f>VLOOKUP($D46,Med!C60:J60,7,0)</f>
        <v>#N/A</v>
      </c>
      <c r="F46" s="233" t="e">
        <f>VLOOKUP($D46,Med!C60:J60,8,0)</f>
        <v>#N/A</v>
      </c>
      <c r="G46" s="234" t="e">
        <f>VLOOKUP(C46,Med!$D$15:$CG$93,85,0)</f>
        <v>#N/A</v>
      </c>
      <c r="H46" s="232" t="str">
        <f t="shared" si="4"/>
        <v>Med  TT Luong T8.2026 -Nam Hoa-Do Thi Thu Huong</v>
      </c>
      <c r="I46" s="231" t="s">
        <v>1074</v>
      </c>
      <c r="J46" s="159"/>
    </row>
    <row r="47" spans="1:10" s="223" customFormat="1" ht="18.75" customHeight="1">
      <c r="A47" s="236"/>
      <c r="B47" s="239"/>
      <c r="C47" s="238"/>
      <c r="D47" s="239"/>
      <c r="E47" s="240"/>
      <c r="F47" s="240"/>
      <c r="G47" s="241" t="e">
        <f>SUM(G37:G46)</f>
        <v>#REF!</v>
      </c>
      <c r="H47" s="239"/>
      <c r="I47" s="239"/>
      <c r="J47" s="159"/>
    </row>
    <row r="48" spans="1:10" ht="18.75" hidden="1" customHeight="1">
      <c r="A48" s="230">
        <v>42</v>
      </c>
      <c r="B48" s="231" t="s">
        <v>1079</v>
      </c>
      <c r="C48" s="177" t="s">
        <v>291</v>
      </c>
      <c r="D48" s="232" t="s">
        <v>290</v>
      </c>
      <c r="E48" s="233" t="str">
        <f>VLOOKUP($D48,Med!C54:J92,7,0)</f>
        <v>6321205302943</v>
      </c>
      <c r="F48" s="233" t="str">
        <f>VLOOKUP($D48,Med!C54:J92,8,0)</f>
        <v>AGRIBANK</v>
      </c>
      <c r="G48" s="234" t="e">
        <f>VLOOKUP(C48,Med!$D$15:$CG$93,85,0)</f>
        <v>#REF!</v>
      </c>
      <c r="H48" s="232" t="str">
        <f t="shared" ref="H48:H54" si="5">"Med  TT Luong T8.2026 -"&amp;I48&amp;"-"&amp;D48</f>
        <v>Med  TT Luong T8.2026 -Nguyen Chi Thanh-Le Thi Quynh Tram</v>
      </c>
      <c r="I48" s="231" t="s">
        <v>1079</v>
      </c>
      <c r="J48" s="159"/>
    </row>
    <row r="49" spans="1:11" s="222" customFormat="1" ht="18.75" hidden="1" customHeight="1">
      <c r="A49" s="230">
        <v>43</v>
      </c>
      <c r="B49" s="231" t="s">
        <v>1079</v>
      </c>
      <c r="C49" s="177" t="s">
        <v>297</v>
      </c>
      <c r="D49" s="232" t="s">
        <v>296</v>
      </c>
      <c r="E49" s="233" t="str">
        <f>VLOOKUP($D49,Med!C55:J60,7,0)</f>
        <v>19036469088011</v>
      </c>
      <c r="F49" s="233" t="str">
        <f>VLOOKUP($D49,Med!C55:J60,8,0)</f>
        <v>Techcombank</v>
      </c>
      <c r="G49" s="234" t="e">
        <f>VLOOKUP(C49,Med!$D$15:$CG$93,85,0)</f>
        <v>#REF!</v>
      </c>
      <c r="H49" s="232" t="str">
        <f t="shared" si="5"/>
        <v>Med  TT Luong T8.2026 -Nguyen Chi Thanh-Nguyen Thi Hong Hanh</v>
      </c>
      <c r="I49" s="231" t="s">
        <v>1079</v>
      </c>
      <c r="J49" s="159"/>
      <c r="K49" s="226"/>
    </row>
    <row r="50" spans="1:11" ht="18.75" customHeight="1">
      <c r="A50" s="230">
        <v>44</v>
      </c>
      <c r="B50" s="231" t="s">
        <v>1079</v>
      </c>
      <c r="C50" s="177" t="s">
        <v>348</v>
      </c>
      <c r="D50" s="232" t="s">
        <v>347</v>
      </c>
      <c r="E50" s="233" t="str">
        <f>VLOOKUP($D50,Med!C56:J67,7,0)</f>
        <v>0251002787705</v>
      </c>
      <c r="F50" s="233" t="str">
        <f>VLOOKUP($D50,Med!C56:J67,8,0)</f>
        <v>Vietcombank</v>
      </c>
      <c r="G50" s="234" t="e">
        <f>VLOOKUP(C50,Med!$D$15:$CG$93,85,0)</f>
        <v>#REF!</v>
      </c>
      <c r="H50" s="232" t="str">
        <f t="shared" si="5"/>
        <v>Med  TT Luong T8.2026 -Nguyen Chi Thanh-Nguyen Tri Nghia</v>
      </c>
      <c r="I50" s="231" t="s">
        <v>1079</v>
      </c>
      <c r="J50" s="159"/>
    </row>
    <row r="51" spans="1:11" ht="18.75" customHeight="1">
      <c r="A51" s="230">
        <v>45</v>
      </c>
      <c r="B51" s="231" t="s">
        <v>1079</v>
      </c>
      <c r="C51" s="177" t="s">
        <v>1080</v>
      </c>
      <c r="D51" s="232" t="s">
        <v>1081</v>
      </c>
      <c r="E51" s="233" t="e">
        <f>VLOOKUP($D51,Med!C60:J68,7,0)</f>
        <v>#N/A</v>
      </c>
      <c r="F51" s="233" t="e">
        <f>VLOOKUP($D51,Med!C60:J68,8,0)</f>
        <v>#N/A</v>
      </c>
      <c r="G51" s="234" t="e">
        <f>VLOOKUP(C51,Med!$D$15:$CG$93,85,0)</f>
        <v>#N/A</v>
      </c>
      <c r="H51" s="232" t="str">
        <f t="shared" si="5"/>
        <v>Med  TT Luong T8.2026 -Nguyen Chi Thanh-Nguyen Dang An</v>
      </c>
      <c r="I51" s="231" t="s">
        <v>1079</v>
      </c>
      <c r="J51" s="159"/>
    </row>
    <row r="52" spans="1:11" s="222" customFormat="1" ht="18.75" hidden="1" customHeight="1">
      <c r="A52" s="230">
        <v>46</v>
      </c>
      <c r="B52" s="231" t="s">
        <v>1079</v>
      </c>
      <c r="C52" s="177" t="s">
        <v>302</v>
      </c>
      <c r="D52" s="232" t="s">
        <v>301</v>
      </c>
      <c r="E52" s="233" t="str">
        <f>VLOOKUP($D52,Med!C56:J68,7,0)</f>
        <v>0985967065</v>
      </c>
      <c r="F52" s="233" t="str">
        <f>VLOOKUP($D52,Med!C56:J68,8,0)</f>
        <v>Tp Bank</v>
      </c>
      <c r="G52" s="234" t="e">
        <f>VLOOKUP(C52,Med!$D$15:$CG$93,85,0)</f>
        <v>#REF!</v>
      </c>
      <c r="H52" s="232" t="str">
        <f t="shared" si="5"/>
        <v>Med  TT Luong T8.2026 -Nguyen Chi Thanh-Tran Hoang Khanh</v>
      </c>
      <c r="I52" s="231" t="s">
        <v>1079</v>
      </c>
      <c r="J52" s="159"/>
      <c r="K52" s="226"/>
    </row>
    <row r="53" spans="1:11" s="222" customFormat="1" ht="18.75" hidden="1" customHeight="1">
      <c r="A53" s="230">
        <v>47</v>
      </c>
      <c r="B53" s="231" t="s">
        <v>1079</v>
      </c>
      <c r="C53" s="177" t="s">
        <v>258</v>
      </c>
      <c r="D53" s="232" t="s">
        <v>257</v>
      </c>
      <c r="E53" s="233" t="e">
        <f>VLOOKUP($D53,Med!C60:J68,7,0)</f>
        <v>#N/A</v>
      </c>
      <c r="F53" s="233" t="e">
        <f>VLOOKUP($D53,Med!C60:J68,8,0)</f>
        <v>#N/A</v>
      </c>
      <c r="G53" s="234" t="e">
        <f>VLOOKUP(C53,Med!$D$15:$CG$93,85,0)</f>
        <v>#REF!</v>
      </c>
      <c r="H53" s="232" t="str">
        <f t="shared" si="5"/>
        <v>Med  TT Luong T8.2026 -Nguyen Chi Thanh-Tran Thi Phuong Thuy</v>
      </c>
      <c r="I53" s="231" t="s">
        <v>1079</v>
      </c>
      <c r="J53" s="159"/>
      <c r="K53" s="226"/>
    </row>
    <row r="54" spans="1:11" ht="18.75" hidden="1" customHeight="1">
      <c r="A54" s="230">
        <v>48</v>
      </c>
      <c r="B54" s="231" t="s">
        <v>1079</v>
      </c>
      <c r="C54" s="177" t="s">
        <v>318</v>
      </c>
      <c r="D54" s="232" t="s">
        <v>317</v>
      </c>
      <c r="E54" s="233" t="str">
        <f>VLOOKUP($D54,Med!C59:J68,7,0)</f>
        <v>0561000503731</v>
      </c>
      <c r="F54" s="233" t="str">
        <f>VLOOKUP($D54,Med!C59:J68,8,0)</f>
        <v>Vietcombank</v>
      </c>
      <c r="G54" s="234" t="e">
        <f>VLOOKUP(C54,Med!$D$15:$CG$93,85,0)</f>
        <v>#REF!</v>
      </c>
      <c r="H54" s="232" t="str">
        <f t="shared" si="5"/>
        <v>Med  TT Luong T8.2026 -Nguyen Chi Thanh-Do Thi Phuong Thao</v>
      </c>
      <c r="I54" s="231" t="s">
        <v>1079</v>
      </c>
      <c r="J54" s="159"/>
    </row>
    <row r="55" spans="1:11" ht="18.75" customHeight="1">
      <c r="A55" s="236"/>
      <c r="B55" s="246"/>
      <c r="C55" s="238"/>
      <c r="D55" s="244"/>
      <c r="E55" s="240"/>
      <c r="F55" s="240"/>
      <c r="G55" s="241" t="e">
        <f>SUM(G48:G54)</f>
        <v>#REF!</v>
      </c>
      <c r="H55" s="239"/>
      <c r="I55" s="246"/>
      <c r="J55" s="235"/>
    </row>
    <row r="56" spans="1:11" s="222" customFormat="1" ht="18.75" hidden="1" customHeight="1">
      <c r="A56" s="230">
        <v>49</v>
      </c>
      <c r="B56" s="231" t="s">
        <v>1082</v>
      </c>
      <c r="C56" s="177" t="s">
        <v>353</v>
      </c>
      <c r="D56" s="232" t="s">
        <v>352</v>
      </c>
      <c r="E56" s="233" t="str">
        <f>VLOOKUP($D56,Med!C68:J1055,7,0)</f>
        <v>1016922539</v>
      </c>
      <c r="F56" s="233" t="str">
        <f>VLOOKUP($D56,Med!C68:J1055,8,0)</f>
        <v>Vietcombank</v>
      </c>
      <c r="G56" s="234" t="e">
        <f>VLOOKUP(C56,Med!$D$15:$CG$93,85,0)</f>
        <v>#REF!</v>
      </c>
      <c r="H56" s="232" t="str">
        <f t="shared" ref="H56:H61" si="6">"Med  TT Luong T8.2026 -"&amp;I56&amp;"-"&amp;D56</f>
        <v>Med  TT Luong T8.2026 -Nguyen Thi Thap-Bui Thi Bich Tram</v>
      </c>
      <c r="I56" s="231" t="s">
        <v>1082</v>
      </c>
      <c r="J56" s="159"/>
    </row>
    <row r="57" spans="1:11" s="222" customFormat="1" ht="18.75" hidden="1" customHeight="1">
      <c r="A57" s="230">
        <v>50</v>
      </c>
      <c r="B57" s="231" t="s">
        <v>1082</v>
      </c>
      <c r="C57" s="177" t="s">
        <v>337</v>
      </c>
      <c r="D57" s="232" t="s">
        <v>336</v>
      </c>
      <c r="E57" s="233" t="str">
        <f>VLOOKUP($D57,Med!C63:J1056,7,0)</f>
        <v>109868265987</v>
      </c>
      <c r="F57" s="233" t="str">
        <f>VLOOKUP($D57,Med!C63:J1056,8,0)</f>
        <v>Vietinbank</v>
      </c>
      <c r="G57" s="234" t="e">
        <f>VLOOKUP(C57,Med!$D$15:$CG$93,85,0)</f>
        <v>#REF!</v>
      </c>
      <c r="H57" s="232" t="str">
        <f t="shared" si="6"/>
        <v>Med  TT Luong T8.2026 -Nguyen Thi Thap-Cao Trong Nhan</v>
      </c>
      <c r="I57" s="231" t="s">
        <v>1082</v>
      </c>
      <c r="J57" s="159"/>
    </row>
    <row r="58" spans="1:11" s="222" customFormat="1" ht="18.75" customHeight="1">
      <c r="A58" s="230">
        <v>51</v>
      </c>
      <c r="B58" s="231" t="s">
        <v>1082</v>
      </c>
      <c r="C58" s="177" t="s">
        <v>1083</v>
      </c>
      <c r="D58" s="232" t="s">
        <v>1084</v>
      </c>
      <c r="E58" s="233" t="e">
        <f>VLOOKUP($D58,Med!C93:J1057,7,0)</f>
        <v>#N/A</v>
      </c>
      <c r="F58" s="233" t="e">
        <f>VLOOKUP($D58,Med!C93:J1057,8,0)</f>
        <v>#N/A</v>
      </c>
      <c r="G58" s="234" t="e">
        <f>VLOOKUP(C58,Med!$D$15:$CG$93,85,0)</f>
        <v>#N/A</v>
      </c>
      <c r="H58" s="232" t="str">
        <f t="shared" si="6"/>
        <v>Med  TT Luong T8.2026 -Nguyen Thi Thap-Nguyen Minh Tri</v>
      </c>
      <c r="I58" s="231" t="s">
        <v>1082</v>
      </c>
      <c r="J58" s="159"/>
    </row>
    <row r="59" spans="1:11" ht="18.75" customHeight="1">
      <c r="A59" s="230">
        <v>52</v>
      </c>
      <c r="B59" s="231" t="s">
        <v>1082</v>
      </c>
      <c r="C59" s="177" t="s">
        <v>348</v>
      </c>
      <c r="D59" s="232" t="s">
        <v>347</v>
      </c>
      <c r="E59" s="233" t="str">
        <f>VLOOKUP($D59,Med!C66:J1058,7,0)</f>
        <v>0251002787705</v>
      </c>
      <c r="F59" s="233" t="str">
        <f>VLOOKUP($D59,Med!C66:J1058,8,0)</f>
        <v>Vietcombank</v>
      </c>
      <c r="G59" s="234" t="e">
        <f>VLOOKUP(C59,Med!$D$15:$CG$93,85,0)</f>
        <v>#REF!</v>
      </c>
      <c r="H59" s="232" t="str">
        <f t="shared" si="6"/>
        <v>Med  TT Luong T8.2026 -Nguyen Thi Thap-Nguyen Tri Nghia</v>
      </c>
      <c r="I59" s="231" t="s">
        <v>1082</v>
      </c>
      <c r="J59" s="159"/>
    </row>
    <row r="60" spans="1:11" ht="18.75" hidden="1" customHeight="1">
      <c r="A60" s="230">
        <v>53</v>
      </c>
      <c r="B60" s="231" t="s">
        <v>1082</v>
      </c>
      <c r="C60" s="177" t="s">
        <v>330</v>
      </c>
      <c r="D60" s="232" t="s">
        <v>329</v>
      </c>
      <c r="E60" s="233" t="str">
        <f>VLOOKUP($D60,Med!C62:J1059,7,0)</f>
        <v>0989442883</v>
      </c>
      <c r="F60" s="233" t="str">
        <f>VLOOKUP($D60,Med!C62:J1059,8,0)</f>
        <v>MB BANK</v>
      </c>
      <c r="G60" s="234" t="e">
        <f>VLOOKUP(C60,Med!$D$15:$CG$93,85,0)</f>
        <v>#REF!</v>
      </c>
      <c r="H60" s="232" t="str">
        <f t="shared" si="6"/>
        <v>Med  TT Luong T8.2026 -Nguyen Thi Thap-Trieu Thi Ngoc Ly</v>
      </c>
      <c r="I60" s="231" t="s">
        <v>1082</v>
      </c>
      <c r="J60" s="159"/>
    </row>
    <row r="61" spans="1:11" s="223" customFormat="1" ht="18.75" hidden="1" customHeight="1">
      <c r="A61" s="230">
        <v>54</v>
      </c>
      <c r="B61" s="231" t="s">
        <v>1082</v>
      </c>
      <c r="C61" s="177" t="s">
        <v>343</v>
      </c>
      <c r="D61" s="232" t="s">
        <v>342</v>
      </c>
      <c r="E61" s="233" t="str">
        <f>VLOOKUP($D61,Med!C64:J1060,7,0)</f>
        <v>0621000445313</v>
      </c>
      <c r="F61" s="233" t="str">
        <f>VLOOKUP($D61,Med!C64:J1060,8,0)</f>
        <v>Vietcombank</v>
      </c>
      <c r="G61" s="234" t="e">
        <f>VLOOKUP(C61,Med!$D$15:$CG$93,85,0)</f>
        <v>#REF!</v>
      </c>
      <c r="H61" s="232" t="str">
        <f t="shared" si="6"/>
        <v>Med  TT Luong T8.2026 -Nguyen Thi Thap-Tran Thanh Dat</v>
      </c>
      <c r="I61" s="231" t="s">
        <v>1082</v>
      </c>
      <c r="J61" s="159"/>
    </row>
    <row r="62" spans="1:11" ht="18.75" customHeight="1">
      <c r="A62" s="236"/>
      <c r="B62" s="246"/>
      <c r="C62" s="238"/>
      <c r="D62" s="239"/>
      <c r="E62" s="240"/>
      <c r="F62" s="240"/>
      <c r="G62" s="241" t="e">
        <f>SUM(G56:G61)</f>
        <v>#REF!</v>
      </c>
      <c r="H62" s="239"/>
      <c r="I62" s="246"/>
      <c r="J62" s="235"/>
    </row>
    <row r="63" spans="1:11" ht="18.75" hidden="1" customHeight="1">
      <c r="A63" s="230">
        <v>55</v>
      </c>
      <c r="B63" s="231" t="s">
        <v>1085</v>
      </c>
      <c r="C63" s="177" t="s">
        <v>368</v>
      </c>
      <c r="D63" s="232" t="s">
        <v>367</v>
      </c>
      <c r="E63" s="233" t="str">
        <f>VLOOKUP($D63,Med!C71:J73,7,0)</f>
        <v>0081765868686</v>
      </c>
      <c r="F63" s="233" t="str">
        <f>VLOOKUP($D63,Med!C71:J73,8,0)</f>
        <v>MB bank</v>
      </c>
      <c r="G63" s="234" t="e">
        <f>VLOOKUP(C63,Med!$D$15:$CG$93,85,0)</f>
        <v>#REF!</v>
      </c>
      <c r="H63" s="232" t="str">
        <f>"Med  TT Luong T8.2026 -"&amp;I63&amp;"-"&amp;D63</f>
        <v>Med  TT Luong T8.2026 -Nguyen Van Qua-Ho Ngoc Ly</v>
      </c>
      <c r="I63" s="231" t="s">
        <v>1085</v>
      </c>
      <c r="J63" s="159"/>
    </row>
    <row r="64" spans="1:11" s="222" customFormat="1" ht="18.75" hidden="1" customHeight="1">
      <c r="A64" s="230">
        <v>56</v>
      </c>
      <c r="B64" s="231" t="s">
        <v>1085</v>
      </c>
      <c r="C64" s="177" t="s">
        <v>386</v>
      </c>
      <c r="D64" s="232" t="s">
        <v>385</v>
      </c>
      <c r="E64" s="233" t="str">
        <f>VLOOKUP($D64,Med!C73:J74,7,0)</f>
        <v>1028255437</v>
      </c>
      <c r="F64" s="233" t="str">
        <f>VLOOKUP($D64,Med!C73:J74,8,0)</f>
        <v>Vietcombank</v>
      </c>
      <c r="G64" s="234" t="e">
        <f>VLOOKUP(C64,Med!$D$15:$CG$93,85,0)</f>
        <v>#REF!</v>
      </c>
      <c r="H64" s="232" t="str">
        <f>"Med  TT Luong T8.2026 -"&amp;I64&amp;"-"&amp;D64</f>
        <v>Med  TT Luong T8.2026 -Nguyen Van Qua-Nguyen Thi Huong Giang</v>
      </c>
      <c r="I64" s="231" t="s">
        <v>1085</v>
      </c>
      <c r="J64" s="159"/>
    </row>
    <row r="65" spans="1:10" s="222" customFormat="1" ht="18.75" hidden="1" customHeight="1">
      <c r="A65" s="230">
        <v>57</v>
      </c>
      <c r="B65" s="231" t="s">
        <v>1085</v>
      </c>
      <c r="C65" s="177" t="s">
        <v>377</v>
      </c>
      <c r="D65" s="232" t="s">
        <v>376</v>
      </c>
      <c r="E65" s="233" t="str">
        <f>VLOOKUP($D65,Med!C72:J75,7,0)</f>
        <v>0964455650</v>
      </c>
      <c r="F65" s="233" t="str">
        <f>VLOOKUP($D65,Med!C72:J75,8,0)</f>
        <v>Sacombank</v>
      </c>
      <c r="G65" s="234" t="e">
        <f>VLOOKUP(C65,Med!$D$15:$CG$93,85,0)</f>
        <v>#REF!</v>
      </c>
      <c r="H65" s="232" t="str">
        <f>"Med  TT Luong T8.2026 -"&amp;I65&amp;"-"&amp;D65</f>
        <v>Med  TT Luong T8.2026 -Nguyen Van Qua-Nguyen Thi Thu Huyen</v>
      </c>
      <c r="I65" s="231" t="s">
        <v>1085</v>
      </c>
      <c r="J65" s="159"/>
    </row>
    <row r="66" spans="1:10" ht="18.75" customHeight="1">
      <c r="A66" s="230">
        <v>58</v>
      </c>
      <c r="B66" s="231" t="s">
        <v>1085</v>
      </c>
      <c r="C66" s="177" t="s">
        <v>1086</v>
      </c>
      <c r="D66" s="232" t="s">
        <v>1087</v>
      </c>
      <c r="E66" s="233" t="e">
        <f>VLOOKUP($D66,Med!C60:J76,7,0)</f>
        <v>#N/A</v>
      </c>
      <c r="F66" s="233" t="e">
        <f>VLOOKUP($D66,Med!C60:J76,8,0)</f>
        <v>#N/A</v>
      </c>
      <c r="G66" s="234" t="e">
        <f>VLOOKUP(C66,Med!$D$15:$CG$93,85,0)</f>
        <v>#N/A</v>
      </c>
      <c r="H66" s="232" t="str">
        <f>"Med  TT Luong T8.2026 -"&amp;I66&amp;"-"&amp;D66</f>
        <v>Med  TT Luong T8.2026 -Nguyen Van Qua-Nguyen Tran Vinh Khang</v>
      </c>
      <c r="I66" s="231" t="s">
        <v>1085</v>
      </c>
      <c r="J66" s="159"/>
    </row>
    <row r="67" spans="1:10" ht="18.75" hidden="1" customHeight="1">
      <c r="A67" s="230">
        <v>59</v>
      </c>
      <c r="B67" s="231" t="s">
        <v>1085</v>
      </c>
      <c r="C67" s="177" t="s">
        <v>359</v>
      </c>
      <c r="D67" s="232" t="s">
        <v>358</v>
      </c>
      <c r="E67" s="233" t="str">
        <f>VLOOKUP($D67,Med!C70:J80,7,0)</f>
        <v>04015933001</v>
      </c>
      <c r="F67" s="233" t="str">
        <f>VLOOKUP($D67,Med!C70:J80,8,0)</f>
        <v>TP bank</v>
      </c>
      <c r="G67" s="234" t="e">
        <f>VLOOKUP(C67,Med!$D$15:$CG$93,85,0)</f>
        <v>#REF!</v>
      </c>
      <c r="H67" s="232" t="str">
        <f>"Med  TT Luong T8.2026 -"&amp;I67&amp;"-"&amp;D67</f>
        <v>Med  TT Luong T8.2026 -Nguyen Van Qua-Vo Ngoc Giau Sang</v>
      </c>
      <c r="I67" s="231" t="s">
        <v>1085</v>
      </c>
      <c r="J67" s="159"/>
    </row>
    <row r="68" spans="1:10" ht="18.75" customHeight="1">
      <c r="A68" s="236"/>
      <c r="B68" s="246"/>
      <c r="C68" s="238"/>
      <c r="D68" s="244"/>
      <c r="E68" s="240"/>
      <c r="F68" s="240"/>
      <c r="G68" s="241" t="e">
        <f>SUM(G63:G67)</f>
        <v>#REF!</v>
      </c>
      <c r="H68" s="239"/>
      <c r="I68" s="246"/>
      <c r="J68" s="235"/>
    </row>
    <row r="69" spans="1:10" s="222" customFormat="1" ht="18.75" customHeight="1">
      <c r="A69" s="230">
        <v>60</v>
      </c>
      <c r="B69" s="231" t="s">
        <v>1088</v>
      </c>
      <c r="C69" s="177" t="s">
        <v>325</v>
      </c>
      <c r="D69" s="232" t="s">
        <v>324</v>
      </c>
      <c r="E69" s="1193" t="str">
        <f>VLOOKUP($D69,Med!C75:J80,7,0)</f>
        <v>0071000937911</v>
      </c>
      <c r="F69" s="233" t="str">
        <f>VLOOKUP($D69,Med!C75:J80,8,0)</f>
        <v>Vietcombank</v>
      </c>
      <c r="G69" s="234" t="e">
        <f>VLOOKUP(C69,Med!$D$15:$CG$93,85,0)</f>
        <v>#REF!</v>
      </c>
      <c r="H69" s="232" t="str">
        <f t="shared" ref="H69:H77" si="7">"Med  TT Luong T8.2026 -"&amp;I69&amp;"-"&amp;D69</f>
        <v>Med  TT Luong T8.2026 -Rach Bung Binh-Cu Thi Tuong Vy</v>
      </c>
      <c r="I69" s="231" t="s">
        <v>1088</v>
      </c>
      <c r="J69" s="159"/>
    </row>
    <row r="70" spans="1:10" s="222" customFormat="1" ht="18.75" hidden="1" customHeight="1">
      <c r="A70" s="230">
        <v>61</v>
      </c>
      <c r="B70" s="231" t="s">
        <v>1088</v>
      </c>
      <c r="C70" s="177" t="s">
        <v>395</v>
      </c>
      <c r="D70" s="232" t="s">
        <v>394</v>
      </c>
      <c r="E70" s="1193" t="str">
        <f>VLOOKUP($D70,Med!C76:J81,7,0)</f>
        <v>0421000443270</v>
      </c>
      <c r="F70" s="233" t="str">
        <f>VLOOKUP($D70,Med!C76:J81,8,0)</f>
        <v>VietComBank</v>
      </c>
      <c r="G70" s="234" t="e">
        <f>VLOOKUP(C70,Med!$D$15:$CG$93,85,0)</f>
        <v>#REF!</v>
      </c>
      <c r="H70" s="232" t="str">
        <f t="shared" si="7"/>
        <v>Med  TT Luong T8.2026 -Rach Bung Binh-Huynh Thi Hue Hien</v>
      </c>
      <c r="I70" s="231" t="s">
        <v>1088</v>
      </c>
      <c r="J70" s="159"/>
    </row>
    <row r="71" spans="1:10" s="222" customFormat="1" ht="18.75" hidden="1" customHeight="1">
      <c r="A71" s="230">
        <v>62</v>
      </c>
      <c r="B71" s="231" t="s">
        <v>1088</v>
      </c>
      <c r="C71" s="177" t="s">
        <v>272</v>
      </c>
      <c r="D71" s="232" t="s">
        <v>271</v>
      </c>
      <c r="E71" s="233" t="e">
        <f>VLOOKUP($D71,Med!C60:J82,7,0)</f>
        <v>#N/A</v>
      </c>
      <c r="F71" s="233" t="e">
        <f>VLOOKUP($D71,Med!C60:J82,8,0)</f>
        <v>#N/A</v>
      </c>
      <c r="G71" s="234" t="e">
        <f>VLOOKUP(C71,Med!$D$15:$CG$93,85,0)</f>
        <v>#REF!</v>
      </c>
      <c r="H71" s="232" t="str">
        <f t="shared" si="7"/>
        <v>Med  TT Luong T8.2026 -Rach Bung Binh-Do Thi Kim Tien</v>
      </c>
      <c r="I71" s="231" t="s">
        <v>1088</v>
      </c>
      <c r="J71" s="159"/>
    </row>
    <row r="72" spans="1:10" s="222" customFormat="1" ht="18.75" customHeight="1">
      <c r="A72" s="230">
        <v>63</v>
      </c>
      <c r="B72" s="231" t="s">
        <v>1088</v>
      </c>
      <c r="C72" s="177" t="s">
        <v>1089</v>
      </c>
      <c r="D72" s="232" t="s">
        <v>1090</v>
      </c>
      <c r="E72" s="233" t="e">
        <f>VLOOKUP($D72,Med!C60:J83,7,0)</f>
        <v>#N/A</v>
      </c>
      <c r="F72" s="233" t="e">
        <f>VLOOKUP($D72,Med!C60:J83,8,0)</f>
        <v>#N/A</v>
      </c>
      <c r="G72" s="234" t="e">
        <f>VLOOKUP(C72,Med!$D$15:$CG$93,85,0)</f>
        <v>#N/A</v>
      </c>
      <c r="H72" s="232" t="str">
        <f t="shared" si="7"/>
        <v>Med  TT Luong T8.2026 -Rach Bung Binh-Nguyen Man Tiep</v>
      </c>
      <c r="I72" s="231" t="s">
        <v>1088</v>
      </c>
      <c r="J72" s="159"/>
    </row>
    <row r="73" spans="1:10" s="222" customFormat="1" ht="18.75" hidden="1" customHeight="1">
      <c r="A73" s="230">
        <v>64</v>
      </c>
      <c r="B73" s="231" t="s">
        <v>1088</v>
      </c>
      <c r="C73" s="177" t="s">
        <v>402</v>
      </c>
      <c r="D73" s="232" t="s">
        <v>401</v>
      </c>
      <c r="E73" s="233" t="str">
        <f>VLOOKUP($D73,Med!C77:J84,7,0)</f>
        <v>2158791</v>
      </c>
      <c r="F73" s="233" t="str">
        <f>VLOOKUP($D73,Med!C77:J84,8,0)</f>
        <v>Á Châu ( ACB)</v>
      </c>
      <c r="G73" s="234" t="e">
        <f>VLOOKUP(C73,Med!$D$15:$CG$93,85,0)</f>
        <v>#REF!</v>
      </c>
      <c r="H73" s="232" t="str">
        <f t="shared" si="7"/>
        <v>Med  TT Luong T8.2026 -Rach Bung Binh-Nguyen Thi Phuc Loc</v>
      </c>
      <c r="I73" s="231" t="s">
        <v>1088</v>
      </c>
      <c r="J73" s="159"/>
    </row>
    <row r="74" spans="1:10" s="222" customFormat="1" ht="18.75" hidden="1" customHeight="1">
      <c r="A74" s="230">
        <v>65</v>
      </c>
      <c r="B74" s="231" t="s">
        <v>1088</v>
      </c>
      <c r="C74" s="177" t="s">
        <v>314</v>
      </c>
      <c r="D74" s="232" t="s">
        <v>313</v>
      </c>
      <c r="E74" s="1193" t="str">
        <f>VLOOKUP($D74,Med!C78:J85,7,0)</f>
        <v>02031125202</v>
      </c>
      <c r="F74" s="233" t="str">
        <f>VLOOKUP($D74,Med!C78:J85,8,0)</f>
        <v>TP Bank</v>
      </c>
      <c r="G74" s="234" t="e">
        <f>VLOOKUP(C74,Med!$D$15:$CG$93,85,0)</f>
        <v>#REF!</v>
      </c>
      <c r="H74" s="232" t="str">
        <f t="shared" si="7"/>
        <v>Med  TT Luong T8.2026 -Rach Bung Binh-Ngo Thi Ngoc Thuy</v>
      </c>
      <c r="I74" s="231" t="s">
        <v>1088</v>
      </c>
      <c r="J74" s="159"/>
    </row>
    <row r="75" spans="1:10" s="225" customFormat="1" ht="18.75" hidden="1" customHeight="1">
      <c r="A75" s="230">
        <v>66</v>
      </c>
      <c r="B75" s="231" t="s">
        <v>1088</v>
      </c>
      <c r="C75" s="177" t="s">
        <v>411</v>
      </c>
      <c r="D75" s="232" t="s">
        <v>410</v>
      </c>
      <c r="E75" s="1193" t="str">
        <f>VLOOKUP($D75,Med!C80:J86,7,0)</f>
        <v>0933512397</v>
      </c>
      <c r="F75" s="233" t="str">
        <f>VLOOKUP($D75,Med!C80:J86,8,0)</f>
        <v>MB bank</v>
      </c>
      <c r="G75" s="234" t="e">
        <f>VLOOKUP(C75,Med!$D$15:$CG$93,85,0)</f>
        <v>#REF!</v>
      </c>
      <c r="H75" s="232" t="str">
        <f t="shared" si="7"/>
        <v>Med  TT Luong T8.2026 -Rach Bung Binh-Pham Nguyen Ngoc Quyen Tran</v>
      </c>
      <c r="I75" s="231" t="s">
        <v>1088</v>
      </c>
      <c r="J75" s="235"/>
    </row>
    <row r="76" spans="1:10" ht="18.75" customHeight="1">
      <c r="A76" s="230">
        <v>67</v>
      </c>
      <c r="B76" s="231" t="s">
        <v>1088</v>
      </c>
      <c r="C76" s="177" t="s">
        <v>1091</v>
      </c>
      <c r="D76" s="232" t="s">
        <v>1092</v>
      </c>
      <c r="E76" s="233" t="e">
        <f>VLOOKUP($D76,Med!C60:J87,7,0)</f>
        <v>#N/A</v>
      </c>
      <c r="F76" s="233" t="e">
        <f>VLOOKUP($D76,Med!C60:J87,8,0)</f>
        <v>#N/A</v>
      </c>
      <c r="G76" s="234" t="e">
        <f>VLOOKUP(C76,Med!$D$15:$CG$93,85,0)</f>
        <v>#N/A</v>
      </c>
      <c r="H76" s="232" t="str">
        <f t="shared" si="7"/>
        <v>Med  TT Luong T8.2026 -Rach Bung Binh-Tran Gia Tien</v>
      </c>
      <c r="I76" s="231" t="s">
        <v>1088</v>
      </c>
      <c r="J76" s="235"/>
    </row>
    <row r="77" spans="1:10" s="222" customFormat="1" ht="18.75" hidden="1" customHeight="1">
      <c r="A77" s="230">
        <v>68</v>
      </c>
      <c r="B77" s="231" t="s">
        <v>1088</v>
      </c>
      <c r="C77" s="177" t="s">
        <v>244</v>
      </c>
      <c r="D77" s="232" t="s">
        <v>243</v>
      </c>
      <c r="E77" s="233" t="e">
        <f>VLOOKUP($D77,Med!C60:J89,7,0)</f>
        <v>#N/A</v>
      </c>
      <c r="F77" s="233" t="e">
        <f>VLOOKUP($D77,Med!C60:J89,8,0)</f>
        <v>#N/A</v>
      </c>
      <c r="G77" s="234" t="e">
        <f>VLOOKUP(C77,Med!$D$15:$CG$93,85,0)</f>
        <v>#REF!</v>
      </c>
      <c r="H77" s="232" t="str">
        <f t="shared" si="7"/>
        <v>Med  TT Luong T8.2026 -Rach Bung Binh-Dinh Hoai Bao</v>
      </c>
      <c r="I77" s="231" t="s">
        <v>1088</v>
      </c>
      <c r="J77" s="235"/>
    </row>
    <row r="78" spans="1:10" ht="18.75" customHeight="1">
      <c r="A78" s="236"/>
      <c r="B78" s="246"/>
      <c r="C78" s="238"/>
      <c r="D78" s="239"/>
      <c r="E78" s="243"/>
      <c r="F78" s="243"/>
      <c r="G78" s="241" t="e">
        <f>SUM(G69:G77)</f>
        <v>#REF!</v>
      </c>
      <c r="H78" s="239"/>
      <c r="I78" s="246"/>
      <c r="J78" s="235"/>
    </row>
    <row r="79" spans="1:10" ht="18.75" hidden="1" customHeight="1">
      <c r="A79" s="230">
        <v>69</v>
      </c>
      <c r="B79" s="231" t="s">
        <v>1093</v>
      </c>
      <c r="C79" s="177" t="s">
        <v>418</v>
      </c>
      <c r="D79" s="232" t="s">
        <v>417</v>
      </c>
      <c r="E79" s="233" t="str">
        <f>VLOOKUP($D79,Med!C82:J86,7,0)</f>
        <v>30961328046</v>
      </c>
      <c r="F79" s="233" t="str">
        <f>VLOOKUP($D79,Med!C82:J86,8,0)</f>
        <v>TPbank</v>
      </c>
      <c r="G79" s="234" t="e">
        <f>VLOOKUP(C79,Med!$D$15:$CG$93,85,0)</f>
        <v>#REF!</v>
      </c>
      <c r="H79" s="232" t="str">
        <f>"Med  TT Luong T8.2026 -"&amp;I79&amp;"-"&amp;D79</f>
        <v>Med  TT Luong T8.2026 -Duong Lang-Hua Thi Kim Thoa</v>
      </c>
      <c r="I79" s="231" t="s">
        <v>1093</v>
      </c>
      <c r="J79" s="235"/>
    </row>
    <row r="80" spans="1:10" ht="18.75" hidden="1" customHeight="1">
      <c r="A80" s="230">
        <v>70</v>
      </c>
      <c r="B80" s="231" t="s">
        <v>1093</v>
      </c>
      <c r="C80" s="177" t="s">
        <v>426</v>
      </c>
      <c r="D80" s="249" t="s">
        <v>1094</v>
      </c>
      <c r="E80" s="233" t="s">
        <v>427</v>
      </c>
      <c r="F80" s="233" t="s">
        <v>428</v>
      </c>
      <c r="G80" s="234" t="e">
        <f>VLOOKUP(C80,Med!$D$15:$CG$93,85,0)</f>
        <v>#REF!</v>
      </c>
      <c r="H80" s="232" t="str">
        <f>"Med  TT Luong T8.2026 -"&amp;I80&amp;"-"&amp;D80</f>
        <v>Med  TT Luong T8.2026 -Duong Lang-Nguyen Thi Phien</v>
      </c>
      <c r="I80" s="231" t="s">
        <v>1093</v>
      </c>
      <c r="J80" s="235"/>
    </row>
    <row r="81" spans="1:10" s="222" customFormat="1" ht="18.75" customHeight="1">
      <c r="A81" s="230">
        <v>71</v>
      </c>
      <c r="B81" s="231" t="s">
        <v>1093</v>
      </c>
      <c r="C81" s="177" t="s">
        <v>434</v>
      </c>
      <c r="D81" s="232" t="s">
        <v>433</v>
      </c>
      <c r="E81" s="233" t="str">
        <f>VLOOKUP($D81,Med!C82:J86,7,0)</f>
        <v>51016102001</v>
      </c>
      <c r="F81" s="233" t="str">
        <f>VLOOKUP($D81,Med!C82:J86,8,0)</f>
        <v>VP Bank</v>
      </c>
      <c r="G81" s="234" t="e">
        <f>VLOOKUP(C81,Med!$D$15:$CG$93,85,0)</f>
        <v>#REF!</v>
      </c>
      <c r="H81" s="232" t="str">
        <f>"Med  TT Luong T8.2026 -"&amp;I81&amp;"-"&amp;D81</f>
        <v>Med  TT Luong T8.2026 -Duong Lang-Nguyen Thi Mai Duyen</v>
      </c>
      <c r="I81" s="231" t="s">
        <v>1093</v>
      </c>
      <c r="J81" s="235"/>
    </row>
    <row r="82" spans="1:10" s="222" customFormat="1" ht="18.75" hidden="1" customHeight="1">
      <c r="A82" s="230">
        <v>72</v>
      </c>
      <c r="B82" s="231" t="s">
        <v>1093</v>
      </c>
      <c r="C82" s="177" t="s">
        <v>443</v>
      </c>
      <c r="D82" s="232" t="s">
        <v>442</v>
      </c>
      <c r="E82" s="233" t="str">
        <f>VLOOKUP($D82,Med!C83:J87,7,0)</f>
        <v xml:space="preserve"> 0924479717</v>
      </c>
      <c r="F82" s="233" t="str">
        <f>VLOOKUP($D82,Med!C83:J87,8,0)</f>
        <v>Vietinbank</v>
      </c>
      <c r="G82" s="234" t="e">
        <f>VLOOKUP(C82,Med!$D$15:$CG$93,85,0)</f>
        <v>#REF!</v>
      </c>
      <c r="H82" s="232" t="str">
        <f>"Med  TT Luong T8.2026 -"&amp;I82&amp;"-"&amp;D82</f>
        <v>Med  TT Luong T8.2026 -Duong Lang-Nguyen Thi Tam</v>
      </c>
      <c r="I82" s="231" t="s">
        <v>1093</v>
      </c>
      <c r="J82" s="235"/>
    </row>
    <row r="83" spans="1:10" ht="18.75" hidden="1" customHeight="1">
      <c r="A83" s="230">
        <v>73</v>
      </c>
      <c r="B83" s="231" t="s">
        <v>1093</v>
      </c>
      <c r="C83" s="177" t="s">
        <v>450</v>
      </c>
      <c r="D83" s="232" t="s">
        <v>449</v>
      </c>
      <c r="E83" s="1193" t="str">
        <f>VLOOKUP($D83,Med!C84:J89,7,0)</f>
        <v>19036814716010</v>
      </c>
      <c r="F83" s="233" t="str">
        <f>VLOOKUP($D83,Med!C84:J89,8,0)</f>
        <v>Techcombank</v>
      </c>
      <c r="G83" s="234" t="e">
        <f>VLOOKUP(C83,Med!$D$15:$CG$93,85,0)</f>
        <v>#REF!</v>
      </c>
      <c r="H83" s="232" t="str">
        <f>"Med  TT Luong T8.2026 -"&amp;I83&amp;"-"&amp;D83</f>
        <v>Med  TT Luong T8.2026 -Duong Lang-Tran Ngoc Dung</v>
      </c>
      <c r="I83" s="231" t="s">
        <v>1093</v>
      </c>
      <c r="J83" s="235"/>
    </row>
    <row r="84" spans="1:10" ht="18.75" customHeight="1">
      <c r="A84" s="236"/>
      <c r="B84" s="246"/>
      <c r="C84" s="238"/>
      <c r="D84" s="239"/>
      <c r="E84" s="243"/>
      <c r="F84" s="243"/>
      <c r="G84" s="241" t="e">
        <f>SUM(G79:G83)</f>
        <v>#REF!</v>
      </c>
      <c r="H84" s="239"/>
      <c r="I84" s="246"/>
      <c r="J84" s="235"/>
    </row>
    <row r="85" spans="1:10" ht="18.75" hidden="1" customHeight="1">
      <c r="A85" s="230">
        <v>74</v>
      </c>
      <c r="B85" s="231" t="s">
        <v>1095</v>
      </c>
      <c r="C85" s="250" t="s">
        <v>463</v>
      </c>
      <c r="D85" s="250" t="s">
        <v>462</v>
      </c>
      <c r="E85" s="233" t="str">
        <f>VLOOKUP($D85,Med!C89:J92,7,0)</f>
        <v xml:space="preserve">00834502302 </v>
      </c>
      <c r="F85" s="233" t="str">
        <f>VLOOKUP($D85,Med!C89:J92,8,0)</f>
        <v>TP bank</v>
      </c>
      <c r="G85" s="234" t="e">
        <f>VLOOKUP(C85,Med!$D$15:$CG$93,85,0)</f>
        <v>#REF!</v>
      </c>
      <c r="H85" s="232" t="str">
        <f>"Med  TT Luong T8.2026 -"&amp;I85&amp;"-"&amp;D85</f>
        <v>Med  TT Luong T8.2026 -Hang Bong-Nguyen Manh Tuan</v>
      </c>
      <c r="I85" s="231" t="s">
        <v>1095</v>
      </c>
      <c r="J85" s="235"/>
    </row>
    <row r="86" spans="1:10" ht="18.75" customHeight="1">
      <c r="A86" s="230">
        <v>75</v>
      </c>
      <c r="B86" s="231" t="s">
        <v>1095</v>
      </c>
      <c r="C86" s="250" t="s">
        <v>434</v>
      </c>
      <c r="D86" s="250" t="s">
        <v>433</v>
      </c>
      <c r="E86" s="233" t="e">
        <f>VLOOKUP($D86,Med!C92:J93,7,0)</f>
        <v>#N/A</v>
      </c>
      <c r="F86" s="233" t="e">
        <f>VLOOKUP($D86,Med!C92:J93,8,0)</f>
        <v>#N/A</v>
      </c>
      <c r="G86" s="234" t="e">
        <f>VLOOKUP(C86,Med!$D$15:$CG$93,85,0)</f>
        <v>#REF!</v>
      </c>
      <c r="H86" s="232" t="str">
        <f>"Med  TT Luong T8.2026 -"&amp;I86&amp;"-"&amp;D86</f>
        <v>Med  TT Luong T8.2026 -Hang Bong-Nguyen Thi Mai Duyen</v>
      </c>
      <c r="I86" s="231" t="s">
        <v>1095</v>
      </c>
      <c r="J86" s="235"/>
    </row>
    <row r="87" spans="1:10" s="222" customFormat="1" ht="18.75" hidden="1" customHeight="1">
      <c r="A87" s="230">
        <v>76</v>
      </c>
      <c r="B87" s="231" t="s">
        <v>1095</v>
      </c>
      <c r="C87" s="250" t="s">
        <v>469</v>
      </c>
      <c r="D87" s="250" t="s">
        <v>468</v>
      </c>
      <c r="E87" s="233" t="str">
        <f>VLOOKUP($D87,Med!C90:J94,7,0)</f>
        <v>9993886688</v>
      </c>
      <c r="F87" s="233" t="str">
        <f>VLOOKUP($D87,Med!C90:J94,8,0)</f>
        <v>Techcombank</v>
      </c>
      <c r="G87" s="234" t="e">
        <f>VLOOKUP(C87,Med!$D$15:$CG$93,85,0)</f>
        <v>#REF!</v>
      </c>
      <c r="H87" s="232" t="str">
        <f>"Med  TT Luong T8.2026 -"&amp;I87&amp;"-"&amp;D87</f>
        <v>Med  TT Luong T8.2026 -Hang Bong-Vu Thanh Hang</v>
      </c>
      <c r="I87" s="231" t="s">
        <v>1095</v>
      </c>
      <c r="J87" s="235"/>
    </row>
    <row r="88" spans="1:10" ht="18.75" hidden="1" customHeight="1">
      <c r="A88" s="230">
        <v>77</v>
      </c>
      <c r="B88" s="231" t="s">
        <v>1095</v>
      </c>
      <c r="C88" s="250" t="s">
        <v>477</v>
      </c>
      <c r="D88" s="250" t="s">
        <v>476</v>
      </c>
      <c r="E88" s="233" t="str">
        <f>VLOOKUP($D88,Med!C91:J95,7,0)</f>
        <v>0021000423384</v>
      </c>
      <c r="F88" s="233" t="str">
        <f>VLOOKUP($D88,Med!C91:J95,8,0)</f>
        <v>Vietcombank</v>
      </c>
      <c r="G88" s="234" t="e">
        <f>VLOOKUP(C88,Med!$D$15:$CG$93,85,0)</f>
        <v>#REF!</v>
      </c>
      <c r="H88" s="232" t="str">
        <f>"Med  TT Luong T8.2026 -"&amp;I88&amp;"-"&amp;D88</f>
        <v>Med  TT Luong T8.2026 -Hang Bong-Dinh Thi Khanh Ly</v>
      </c>
      <c r="I88" s="231" t="s">
        <v>1095</v>
      </c>
      <c r="J88" s="235"/>
    </row>
    <row r="89" spans="1:10" s="222" customFormat="1" ht="18.75" hidden="1" customHeight="1">
      <c r="A89" s="230">
        <v>78</v>
      </c>
      <c r="B89" s="231" t="s">
        <v>1095</v>
      </c>
      <c r="C89" s="250" t="s">
        <v>456</v>
      </c>
      <c r="D89" s="250" t="s">
        <v>455</v>
      </c>
      <c r="E89" s="233" t="str">
        <f>VLOOKUP($D89,Med!C88:J96,7,0)</f>
        <v>16010000495222</v>
      </c>
      <c r="F89" s="233" t="str">
        <f>VLOOKUP($D89,Med!C88:J96,8,0)</f>
        <v>BIDV</v>
      </c>
      <c r="G89" s="234" t="e">
        <f>VLOOKUP(C89,Med!$D$15:$CG$93,85,0)</f>
        <v>#REF!</v>
      </c>
      <c r="H89" s="232" t="str">
        <f>"Med  TT Luong T8.2026 -"&amp;I89&amp;"-"&amp;D89</f>
        <v>Med  TT Luong T8.2026 -Hang Bong-Dinh Thi Lan Anh</v>
      </c>
      <c r="I89" s="231" t="s">
        <v>1095</v>
      </c>
      <c r="J89" s="235"/>
    </row>
    <row r="90" spans="1:10" ht="18.75" customHeight="1">
      <c r="A90" s="236"/>
      <c r="B90" s="251"/>
      <c r="C90" s="238"/>
      <c r="D90" s="239"/>
      <c r="E90" s="243"/>
      <c r="F90" s="243"/>
      <c r="G90" s="241" t="e">
        <f>SUM(G85:G89)</f>
        <v>#REF!</v>
      </c>
      <c r="H90" s="252"/>
      <c r="I90" s="251"/>
      <c r="J90" s="235"/>
    </row>
    <row r="91" spans="1:10" ht="18.75" customHeight="1">
      <c r="A91" s="253"/>
      <c r="B91" s="253"/>
      <c r="C91" s="253"/>
      <c r="D91" s="253"/>
      <c r="E91" s="253"/>
      <c r="F91" s="254" t="s">
        <v>1096</v>
      </c>
      <c r="G91" s="255" t="e">
        <f>G8+G20+G28+G36+G47+G55+G62+G68+G78+G84+G90</f>
        <v>#REF!</v>
      </c>
      <c r="H91" s="253"/>
      <c r="I91" s="253"/>
      <c r="J91" s="235"/>
    </row>
    <row r="92" spans="1:10">
      <c r="A92" s="256"/>
      <c r="B92" s="256"/>
      <c r="C92" s="256"/>
      <c r="D92" s="256"/>
      <c r="E92" s="256"/>
      <c r="F92" s="256"/>
      <c r="G92" s="256"/>
      <c r="H92" s="256"/>
      <c r="I92" s="256"/>
    </row>
    <row r="93" spans="1:10">
      <c r="A93" s="256"/>
      <c r="B93" s="256"/>
      <c r="C93" s="256"/>
      <c r="D93" s="256"/>
      <c r="E93" s="256"/>
      <c r="F93" s="256"/>
      <c r="G93" s="256"/>
      <c r="H93" s="256"/>
      <c r="I93" s="256"/>
    </row>
    <row r="94" spans="1:10">
      <c r="A94" s="256"/>
      <c r="B94" s="256"/>
      <c r="C94" s="256"/>
      <c r="D94" s="256"/>
      <c r="E94" s="256"/>
      <c r="F94" s="256"/>
      <c r="G94" s="256"/>
      <c r="H94" s="256"/>
      <c r="I94" s="256"/>
    </row>
    <row r="95" spans="1:10">
      <c r="A95" s="256"/>
      <c r="B95" s="256"/>
      <c r="C95" s="256"/>
      <c r="D95" s="256"/>
      <c r="E95" s="256"/>
      <c r="F95" s="256"/>
      <c r="G95" s="256" t="e">
        <f>Med!#REF!</f>
        <v>#REF!</v>
      </c>
      <c r="H95" s="256"/>
      <c r="I95" s="256"/>
    </row>
    <row r="96" spans="1:10">
      <c r="A96" s="256"/>
      <c r="B96" s="256"/>
      <c r="C96" s="256"/>
      <c r="D96" s="256"/>
      <c r="E96" s="256"/>
      <c r="F96" s="256"/>
      <c r="G96" s="256" t="e">
        <f>G91-G95</f>
        <v>#REF!</v>
      </c>
      <c r="H96" s="256"/>
      <c r="I96" s="256"/>
    </row>
    <row r="97" spans="1:9">
      <c r="A97" s="256"/>
      <c r="B97" s="256"/>
      <c r="C97" s="256"/>
      <c r="D97" s="256"/>
      <c r="E97" s="256"/>
      <c r="F97" s="256"/>
      <c r="G97" s="256"/>
      <c r="H97" s="256"/>
      <c r="I97" s="256"/>
    </row>
    <row r="98" spans="1:9">
      <c r="A98" s="256"/>
      <c r="B98" s="256"/>
      <c r="C98" s="256"/>
      <c r="D98" s="256"/>
      <c r="E98" s="256"/>
      <c r="F98" s="256"/>
      <c r="G98" s="256"/>
      <c r="H98" s="256"/>
      <c r="I98" s="256"/>
    </row>
    <row r="99" spans="1:9">
      <c r="A99" s="256"/>
      <c r="B99" s="256"/>
      <c r="C99" s="256"/>
      <c r="D99" s="256"/>
      <c r="E99" s="256"/>
      <c r="F99" s="256"/>
      <c r="G99" s="256"/>
      <c r="H99" s="256"/>
      <c r="I99" s="256"/>
    </row>
    <row r="100" spans="1:9">
      <c r="A100" s="256"/>
      <c r="B100" s="256"/>
      <c r="C100" s="256"/>
      <c r="D100" s="256"/>
      <c r="E100" s="256"/>
      <c r="F100" s="256"/>
      <c r="G100" s="256"/>
      <c r="H100" s="256"/>
      <c r="I100" s="256"/>
    </row>
    <row r="101" spans="1:9">
      <c r="A101" s="256"/>
      <c r="B101" s="256"/>
      <c r="C101" s="256"/>
      <c r="D101" s="256"/>
      <c r="E101" s="256"/>
      <c r="F101" s="256"/>
      <c r="G101" s="256"/>
      <c r="H101" s="256"/>
      <c r="I101" s="256"/>
    </row>
    <row r="102" spans="1:9">
      <c r="A102" s="256"/>
      <c r="B102" s="256"/>
      <c r="C102" s="256"/>
      <c r="D102" s="256"/>
      <c r="E102" s="256"/>
      <c r="F102" s="256"/>
      <c r="G102" s="256"/>
      <c r="H102" s="256"/>
      <c r="I102" s="256"/>
    </row>
    <row r="103" spans="1:9">
      <c r="A103" s="256"/>
      <c r="B103" s="256"/>
      <c r="C103" s="256"/>
      <c r="D103" s="256"/>
      <c r="E103" s="256"/>
      <c r="F103" s="256"/>
      <c r="G103" s="256"/>
      <c r="H103" s="256"/>
      <c r="I103" s="256"/>
    </row>
    <row r="104" spans="1:9">
      <c r="A104" s="256"/>
      <c r="B104" s="256"/>
      <c r="C104" s="256"/>
      <c r="D104" s="256"/>
      <c r="E104" s="256"/>
      <c r="F104" s="256"/>
      <c r="G104" s="256"/>
      <c r="H104" s="256"/>
      <c r="I104" s="256"/>
    </row>
    <row r="105" spans="1:9">
      <c r="A105" s="256"/>
      <c r="B105" s="256"/>
      <c r="C105" s="256"/>
      <c r="D105" s="256"/>
      <c r="E105" s="256"/>
      <c r="F105" s="256"/>
      <c r="G105" s="256"/>
      <c r="H105" s="256"/>
      <c r="I105" s="256"/>
    </row>
    <row r="106" spans="1:9">
      <c r="A106" s="256"/>
      <c r="B106" s="256"/>
      <c r="C106" s="256"/>
      <c r="D106" s="256"/>
      <c r="E106" s="256"/>
      <c r="F106" s="256"/>
      <c r="G106" s="256"/>
      <c r="H106" s="256"/>
      <c r="I106" s="256"/>
    </row>
    <row r="107" spans="1:9">
      <c r="A107" s="256"/>
      <c r="B107" s="256"/>
      <c r="C107" s="256"/>
      <c r="D107" s="256"/>
      <c r="E107" s="256"/>
      <c r="F107" s="256"/>
      <c r="G107" s="256"/>
      <c r="H107" s="256"/>
      <c r="I107" s="256"/>
    </row>
    <row r="108" spans="1:9">
      <c r="A108" s="256"/>
      <c r="B108" s="256"/>
      <c r="C108" s="256"/>
      <c r="D108" s="256"/>
      <c r="E108" s="256"/>
      <c r="F108" s="256"/>
      <c r="G108" s="256"/>
      <c r="H108" s="256"/>
      <c r="I108" s="256"/>
    </row>
    <row r="109" spans="1:9">
      <c r="A109" s="256"/>
      <c r="B109" s="256"/>
      <c r="C109" s="256"/>
      <c r="D109" s="256"/>
      <c r="E109" s="256"/>
      <c r="F109" s="256"/>
      <c r="G109" s="256"/>
      <c r="H109" s="256"/>
      <c r="I109" s="256"/>
    </row>
    <row r="110" spans="1:9">
      <c r="A110" s="256"/>
      <c r="B110" s="256"/>
      <c r="C110" s="256"/>
      <c r="D110" s="256"/>
      <c r="E110" s="256"/>
      <c r="F110" s="256"/>
      <c r="G110" s="256"/>
      <c r="H110" s="256"/>
      <c r="I110" s="256"/>
    </row>
    <row r="111" spans="1:9">
      <c r="A111" s="256"/>
      <c r="B111" s="256"/>
      <c r="C111" s="256"/>
      <c r="D111" s="256"/>
      <c r="E111" s="256"/>
      <c r="F111" s="256"/>
      <c r="G111" s="256"/>
      <c r="H111" s="256"/>
      <c r="I111" s="256"/>
    </row>
    <row r="112" spans="1:9">
      <c r="A112" s="256"/>
      <c r="B112" s="256"/>
      <c r="C112" s="256"/>
      <c r="D112" s="256"/>
      <c r="E112" s="256"/>
      <c r="F112" s="256"/>
      <c r="G112" s="256"/>
      <c r="H112" s="256"/>
      <c r="I112" s="256"/>
    </row>
    <row r="113" spans="1:9">
      <c r="A113" s="256"/>
      <c r="B113" s="256"/>
      <c r="C113" s="256"/>
      <c r="D113" s="256"/>
      <c r="E113" s="256"/>
      <c r="F113" s="256"/>
      <c r="G113" s="256"/>
      <c r="H113" s="256"/>
      <c r="I113" s="256"/>
    </row>
    <row r="114" spans="1:9">
      <c r="A114" s="256"/>
      <c r="B114" s="256"/>
      <c r="C114" s="256"/>
      <c r="D114" s="256"/>
      <c r="E114" s="256"/>
      <c r="F114" s="256"/>
      <c r="G114" s="256"/>
      <c r="H114" s="256"/>
      <c r="I114" s="256"/>
    </row>
    <row r="115" spans="1:9">
      <c r="A115" s="256"/>
      <c r="B115" s="256"/>
      <c r="C115" s="256"/>
      <c r="D115" s="256"/>
      <c r="E115" s="256"/>
      <c r="F115" s="256"/>
      <c r="G115" s="256"/>
      <c r="H115" s="256"/>
      <c r="I115" s="256"/>
    </row>
    <row r="116" spans="1:9">
      <c r="A116" s="256"/>
      <c r="B116" s="256"/>
      <c r="C116" s="256"/>
      <c r="D116" s="256"/>
      <c r="E116" s="256"/>
      <c r="F116" s="256"/>
      <c r="G116" s="256"/>
      <c r="H116" s="256"/>
      <c r="I116" s="256"/>
    </row>
    <row r="117" spans="1:9">
      <c r="A117" s="256"/>
      <c r="B117" s="256"/>
      <c r="C117" s="256"/>
      <c r="D117" s="256"/>
      <c r="E117" s="256"/>
      <c r="F117" s="256"/>
      <c r="G117" s="256"/>
      <c r="H117" s="256"/>
      <c r="I117" s="256"/>
    </row>
    <row r="118" spans="1:9">
      <c r="A118" s="256"/>
      <c r="B118" s="256"/>
      <c r="C118" s="256"/>
      <c r="D118" s="256"/>
      <c r="E118" s="256"/>
      <c r="F118" s="256"/>
      <c r="G118" s="256"/>
      <c r="H118" s="256"/>
      <c r="I118" s="256"/>
    </row>
    <row r="119" spans="1:9">
      <c r="A119" s="256"/>
      <c r="B119" s="256"/>
      <c r="C119" s="256"/>
      <c r="D119" s="256"/>
      <c r="E119" s="256"/>
      <c r="F119" s="256"/>
      <c r="G119" s="256"/>
      <c r="H119" s="256"/>
      <c r="I119" s="256"/>
    </row>
    <row r="120" spans="1:9">
      <c r="A120" s="256"/>
      <c r="B120" s="256"/>
      <c r="C120" s="256"/>
      <c r="D120" s="256"/>
      <c r="E120" s="256"/>
      <c r="F120" s="256"/>
      <c r="G120" s="256"/>
      <c r="H120" s="256"/>
      <c r="I120" s="256"/>
    </row>
    <row r="121" spans="1:9">
      <c r="A121" s="256"/>
      <c r="B121" s="256"/>
      <c r="C121" s="256"/>
      <c r="D121" s="256"/>
      <c r="E121" s="256"/>
      <c r="F121" s="256"/>
      <c r="G121" s="256"/>
      <c r="H121" s="256"/>
      <c r="I121" s="256"/>
    </row>
    <row r="122" spans="1:9">
      <c r="A122" s="256"/>
      <c r="B122" s="256"/>
      <c r="C122" s="256"/>
      <c r="D122" s="256"/>
      <c r="E122" s="256"/>
      <c r="F122" s="256"/>
      <c r="G122" s="256"/>
      <c r="H122" s="256"/>
      <c r="I122" s="256"/>
    </row>
    <row r="123" spans="1:9">
      <c r="A123" s="256"/>
      <c r="B123" s="256"/>
      <c r="C123" s="256"/>
      <c r="D123" s="256"/>
      <c r="E123" s="256"/>
      <c r="F123" s="256"/>
      <c r="G123" s="256"/>
      <c r="H123" s="256"/>
      <c r="I123" s="256"/>
    </row>
    <row r="124" spans="1:9">
      <c r="A124" s="256"/>
      <c r="B124" s="256"/>
      <c r="C124" s="256"/>
      <c r="D124" s="256"/>
      <c r="E124" s="256"/>
      <c r="F124" s="256"/>
      <c r="G124" s="256"/>
      <c r="H124" s="256"/>
      <c r="I124" s="256"/>
    </row>
    <row r="125" spans="1:9">
      <c r="A125" s="256"/>
      <c r="B125" s="256"/>
      <c r="C125" s="256"/>
      <c r="D125" s="256"/>
      <c r="E125" s="256"/>
      <c r="F125" s="256"/>
      <c r="G125" s="256"/>
      <c r="H125" s="256"/>
      <c r="I125" s="256"/>
    </row>
    <row r="126" spans="1:9">
      <c r="A126" s="256"/>
      <c r="B126" s="256"/>
      <c r="C126" s="256"/>
      <c r="D126" s="256"/>
      <c r="E126" s="256"/>
      <c r="F126" s="256"/>
      <c r="G126" s="256"/>
      <c r="H126" s="256"/>
      <c r="I126" s="256"/>
    </row>
    <row r="127" spans="1:9">
      <c r="A127" s="256"/>
      <c r="B127" s="256"/>
      <c r="C127" s="256"/>
      <c r="D127" s="256"/>
      <c r="E127" s="256"/>
      <c r="F127" s="256"/>
      <c r="G127" s="256"/>
      <c r="H127" s="256"/>
      <c r="I127" s="256"/>
    </row>
    <row r="128" spans="1:9">
      <c r="A128" s="256"/>
      <c r="B128" s="256"/>
      <c r="C128" s="256"/>
      <c r="D128" s="256"/>
      <c r="E128" s="256"/>
      <c r="F128" s="256"/>
      <c r="G128" s="256"/>
      <c r="H128" s="256"/>
      <c r="I128" s="256"/>
    </row>
    <row r="129" spans="1:9">
      <c r="A129" s="256"/>
      <c r="B129" s="256"/>
      <c r="C129" s="256"/>
      <c r="D129" s="256"/>
      <c r="E129" s="256"/>
      <c r="F129" s="256"/>
      <c r="G129" s="256"/>
      <c r="H129" s="256"/>
      <c r="I129" s="256"/>
    </row>
    <row r="130" spans="1:9">
      <c r="A130" s="256"/>
      <c r="B130" s="256"/>
      <c r="C130" s="256"/>
      <c r="D130" s="256"/>
      <c r="E130" s="256"/>
      <c r="F130" s="256"/>
      <c r="G130" s="256"/>
      <c r="H130" s="256"/>
      <c r="I130" s="256"/>
    </row>
    <row r="131" spans="1:9">
      <c r="A131" s="256"/>
      <c r="B131" s="256"/>
      <c r="C131" s="256"/>
      <c r="D131" s="256"/>
      <c r="E131" s="256"/>
      <c r="F131" s="256"/>
      <c r="G131" s="256"/>
      <c r="H131" s="256"/>
      <c r="I131" s="256"/>
    </row>
    <row r="132" spans="1:9">
      <c r="A132" s="256"/>
      <c r="B132" s="256"/>
      <c r="C132" s="256"/>
      <c r="D132" s="256"/>
      <c r="E132" s="256"/>
      <c r="F132" s="256"/>
      <c r="G132" s="256"/>
      <c r="H132" s="256"/>
      <c r="I132" s="256"/>
    </row>
    <row r="133" spans="1:9">
      <c r="A133" s="256"/>
      <c r="B133" s="256"/>
      <c r="C133" s="256"/>
      <c r="D133" s="256"/>
      <c r="E133" s="256"/>
      <c r="F133" s="256"/>
      <c r="G133" s="256"/>
      <c r="H133" s="256"/>
      <c r="I133" s="256"/>
    </row>
    <row r="134" spans="1:9">
      <c r="A134" s="256"/>
      <c r="B134" s="256"/>
      <c r="C134" s="256"/>
      <c r="D134" s="256"/>
      <c r="E134" s="256"/>
      <c r="F134" s="256"/>
      <c r="G134" s="256"/>
      <c r="H134" s="256"/>
      <c r="I134" s="256"/>
    </row>
    <row r="135" spans="1:9">
      <c r="A135" s="256"/>
      <c r="B135" s="256"/>
      <c r="C135" s="256"/>
      <c r="D135" s="256"/>
      <c r="E135" s="256"/>
      <c r="F135" s="256"/>
      <c r="G135" s="256"/>
      <c r="H135" s="256"/>
      <c r="I135" s="256"/>
    </row>
    <row r="136" spans="1:9">
      <c r="A136" s="256"/>
      <c r="B136" s="256"/>
      <c r="C136" s="256"/>
      <c r="D136" s="256"/>
      <c r="E136" s="256"/>
      <c r="F136" s="256"/>
      <c r="G136" s="256"/>
      <c r="H136" s="256"/>
      <c r="I136" s="256"/>
    </row>
    <row r="137" spans="1:9">
      <c r="A137" s="256"/>
      <c r="B137" s="256"/>
      <c r="C137" s="256"/>
      <c r="D137" s="256"/>
      <c r="E137" s="256"/>
      <c r="F137" s="256"/>
      <c r="G137" s="256"/>
      <c r="H137" s="256"/>
      <c r="I137" s="256"/>
    </row>
    <row r="138" spans="1:9">
      <c r="A138" s="256"/>
      <c r="B138" s="256"/>
      <c r="C138" s="256"/>
      <c r="D138" s="256"/>
      <c r="E138" s="256"/>
      <c r="F138" s="256"/>
      <c r="G138" s="256"/>
      <c r="H138" s="256"/>
      <c r="I138" s="256"/>
    </row>
    <row r="139" spans="1:9">
      <c r="A139" s="256"/>
      <c r="B139" s="256"/>
      <c r="C139" s="256"/>
      <c r="D139" s="256"/>
      <c r="E139" s="256"/>
      <c r="F139" s="256"/>
      <c r="G139" s="256"/>
      <c r="H139" s="256"/>
      <c r="I139" s="256"/>
    </row>
    <row r="140" spans="1:9">
      <c r="A140" s="256"/>
      <c r="B140" s="256"/>
      <c r="C140" s="256"/>
      <c r="D140" s="256"/>
      <c r="E140" s="256"/>
      <c r="F140" s="256"/>
      <c r="G140" s="256"/>
      <c r="H140" s="256"/>
      <c r="I140" s="256"/>
    </row>
    <row r="141" spans="1:9">
      <c r="A141" s="256"/>
      <c r="B141" s="256"/>
      <c r="C141" s="256"/>
      <c r="D141" s="256"/>
      <c r="E141" s="256"/>
      <c r="F141" s="256"/>
      <c r="G141" s="256"/>
      <c r="H141" s="256"/>
      <c r="I141" s="256"/>
    </row>
    <row r="142" spans="1:9">
      <c r="A142" s="256"/>
      <c r="B142" s="256"/>
      <c r="C142" s="256"/>
      <c r="D142" s="256"/>
      <c r="E142" s="256"/>
      <c r="F142" s="256"/>
      <c r="G142" s="256"/>
      <c r="H142" s="256"/>
      <c r="I142" s="256"/>
    </row>
    <row r="143" spans="1:9">
      <c r="A143" s="256"/>
      <c r="B143" s="256"/>
      <c r="C143" s="256"/>
      <c r="D143" s="256"/>
      <c r="E143" s="256"/>
      <c r="F143" s="256"/>
      <c r="G143" s="256"/>
      <c r="H143" s="256"/>
      <c r="I143" s="256"/>
    </row>
    <row r="144" spans="1:9">
      <c r="A144" s="256"/>
      <c r="B144" s="256"/>
      <c r="C144" s="256"/>
      <c r="D144" s="256"/>
      <c r="E144" s="256"/>
      <c r="F144" s="256"/>
      <c r="G144" s="256"/>
      <c r="H144" s="256"/>
      <c r="I144" s="256"/>
    </row>
    <row r="145" spans="1:9">
      <c r="A145" s="256"/>
      <c r="B145" s="256"/>
      <c r="C145" s="256"/>
      <c r="D145" s="256"/>
      <c r="E145" s="256"/>
      <c r="F145" s="256"/>
      <c r="G145" s="256"/>
      <c r="H145" s="256"/>
      <c r="I145" s="256"/>
    </row>
    <row r="146" spans="1:9">
      <c r="A146" s="256"/>
      <c r="B146" s="256"/>
      <c r="C146" s="256"/>
      <c r="D146" s="256"/>
      <c r="E146" s="256"/>
      <c r="F146" s="256"/>
      <c r="G146" s="256"/>
      <c r="H146" s="256"/>
      <c r="I146" s="256"/>
    </row>
    <row r="147" spans="1:9">
      <c r="A147" s="256"/>
      <c r="B147" s="256"/>
      <c r="C147" s="256"/>
      <c r="D147" s="256"/>
      <c r="E147" s="256"/>
      <c r="F147" s="256"/>
      <c r="G147" s="256"/>
      <c r="H147" s="256"/>
      <c r="I147" s="256"/>
    </row>
    <row r="148" spans="1:9">
      <c r="A148" s="256"/>
      <c r="B148" s="256"/>
      <c r="C148" s="256"/>
      <c r="D148" s="256"/>
      <c r="E148" s="256"/>
      <c r="F148" s="256"/>
      <c r="G148" s="256"/>
      <c r="H148" s="256"/>
      <c r="I148" s="256"/>
    </row>
    <row r="149" spans="1:9">
      <c r="A149" s="256"/>
      <c r="B149" s="256"/>
      <c r="C149" s="256"/>
      <c r="D149" s="256"/>
      <c r="E149" s="256"/>
      <c r="F149" s="256"/>
      <c r="G149" s="256"/>
      <c r="H149" s="256"/>
      <c r="I149" s="256"/>
    </row>
    <row r="150" spans="1:9">
      <c r="A150" s="256"/>
      <c r="B150" s="256"/>
      <c r="C150" s="256"/>
      <c r="D150" s="256"/>
      <c r="E150" s="256"/>
      <c r="F150" s="256"/>
      <c r="G150" s="256"/>
      <c r="H150" s="256"/>
      <c r="I150" s="256"/>
    </row>
    <row r="151" spans="1:9">
      <c r="A151" s="256"/>
      <c r="B151" s="256"/>
      <c r="C151" s="256"/>
      <c r="D151" s="256"/>
      <c r="E151" s="256"/>
      <c r="F151" s="256"/>
      <c r="G151" s="256"/>
      <c r="H151" s="256"/>
      <c r="I151" s="256"/>
    </row>
    <row r="152" spans="1:9">
      <c r="A152" s="256"/>
      <c r="B152" s="256"/>
      <c r="C152" s="256"/>
      <c r="D152" s="256"/>
      <c r="E152" s="256"/>
      <c r="F152" s="256"/>
      <c r="G152" s="256"/>
      <c r="H152" s="256"/>
      <c r="I152" s="256"/>
    </row>
    <row r="153" spans="1:9">
      <c r="A153" s="256"/>
      <c r="B153" s="256"/>
      <c r="C153" s="256"/>
      <c r="D153" s="256"/>
      <c r="E153" s="256"/>
      <c r="F153" s="256"/>
      <c r="G153" s="256"/>
      <c r="H153" s="256"/>
      <c r="I153" s="256"/>
    </row>
    <row r="154" spans="1:9">
      <c r="A154" s="256"/>
      <c r="B154" s="256"/>
      <c r="C154" s="256"/>
      <c r="D154" s="256"/>
      <c r="E154" s="256"/>
      <c r="F154" s="256"/>
      <c r="G154" s="256"/>
      <c r="H154" s="256"/>
      <c r="I154" s="256"/>
    </row>
    <row r="155" spans="1:9">
      <c r="A155" s="256"/>
      <c r="B155" s="256"/>
      <c r="C155" s="256"/>
      <c r="D155" s="256"/>
      <c r="E155" s="256"/>
      <c r="F155" s="256"/>
      <c r="G155" s="256"/>
      <c r="H155" s="256"/>
      <c r="I155" s="256"/>
    </row>
    <row r="156" spans="1:9">
      <c r="A156" s="256"/>
      <c r="B156" s="256"/>
      <c r="C156" s="256"/>
      <c r="D156" s="256"/>
      <c r="E156" s="256"/>
      <c r="F156" s="256"/>
      <c r="G156" s="256"/>
      <c r="H156" s="256"/>
      <c r="I156" s="256"/>
    </row>
    <row r="157" spans="1:9">
      <c r="A157" s="256"/>
      <c r="B157" s="256"/>
      <c r="C157" s="256"/>
      <c r="D157" s="256"/>
      <c r="E157" s="256"/>
      <c r="F157" s="256"/>
      <c r="G157" s="256"/>
      <c r="H157" s="256"/>
      <c r="I157" s="256"/>
    </row>
    <row r="158" spans="1:9">
      <c r="A158" s="256"/>
      <c r="B158" s="256"/>
      <c r="C158" s="256"/>
      <c r="D158" s="256"/>
      <c r="E158" s="256"/>
      <c r="F158" s="256"/>
      <c r="G158" s="256"/>
      <c r="H158" s="256"/>
      <c r="I158" s="256"/>
    </row>
    <row r="159" spans="1:9">
      <c r="A159" s="256"/>
      <c r="B159" s="256"/>
      <c r="C159" s="256"/>
      <c r="D159" s="256"/>
      <c r="E159" s="256"/>
      <c r="F159" s="256"/>
      <c r="G159" s="256"/>
      <c r="H159" s="256"/>
      <c r="I159" s="256"/>
    </row>
    <row r="160" spans="1:9">
      <c r="A160" s="256"/>
      <c r="B160" s="256"/>
      <c r="C160" s="256"/>
      <c r="D160" s="256"/>
      <c r="E160" s="256"/>
      <c r="F160" s="256"/>
      <c r="G160" s="256"/>
      <c r="H160" s="256"/>
      <c r="I160" s="256"/>
    </row>
    <row r="161" spans="1:9">
      <c r="A161" s="256"/>
      <c r="B161" s="256"/>
      <c r="C161" s="256"/>
      <c r="D161" s="256"/>
      <c r="E161" s="256"/>
      <c r="F161" s="256"/>
      <c r="G161" s="256"/>
      <c r="H161" s="256"/>
      <c r="I161" s="256"/>
    </row>
    <row r="162" spans="1:9">
      <c r="A162" s="256"/>
      <c r="B162" s="256"/>
      <c r="C162" s="256"/>
      <c r="D162" s="256"/>
      <c r="E162" s="256"/>
      <c r="F162" s="256"/>
      <c r="G162" s="256"/>
      <c r="H162" s="256"/>
      <c r="I162" s="256"/>
    </row>
    <row r="163" spans="1:9">
      <c r="A163" s="256"/>
      <c r="B163" s="256"/>
      <c r="C163" s="256"/>
      <c r="D163" s="256"/>
      <c r="E163" s="256"/>
      <c r="F163" s="256"/>
      <c r="G163" s="256"/>
      <c r="H163" s="256"/>
      <c r="I163" s="256"/>
    </row>
    <row r="164" spans="1:9">
      <c r="A164" s="256"/>
      <c r="B164" s="256"/>
      <c r="C164" s="256"/>
      <c r="D164" s="256"/>
      <c r="E164" s="256"/>
      <c r="F164" s="256"/>
      <c r="G164" s="256"/>
      <c r="H164" s="256"/>
      <c r="I164" s="256"/>
    </row>
    <row r="165" spans="1:9">
      <c r="A165" s="256"/>
      <c r="B165" s="256"/>
      <c r="C165" s="256"/>
      <c r="D165" s="256"/>
      <c r="E165" s="256"/>
      <c r="F165" s="256"/>
      <c r="G165" s="256"/>
      <c r="H165" s="256"/>
      <c r="I165" s="256"/>
    </row>
    <row r="166" spans="1:9">
      <c r="A166" s="256"/>
      <c r="B166" s="256"/>
      <c r="C166" s="256"/>
      <c r="D166" s="256"/>
      <c r="E166" s="256"/>
      <c r="F166" s="256"/>
      <c r="G166" s="256"/>
      <c r="H166" s="256"/>
      <c r="I166" s="256"/>
    </row>
    <row r="167" spans="1:9">
      <c r="A167" s="256"/>
      <c r="B167" s="256"/>
      <c r="C167" s="256"/>
      <c r="D167" s="256"/>
      <c r="E167" s="256"/>
      <c r="F167" s="256"/>
      <c r="G167" s="256"/>
      <c r="H167" s="256"/>
      <c r="I167" s="256"/>
    </row>
    <row r="168" spans="1:9">
      <c r="A168" s="256"/>
      <c r="B168" s="256"/>
      <c r="C168" s="256"/>
      <c r="D168" s="256"/>
      <c r="E168" s="256"/>
      <c r="F168" s="256"/>
      <c r="G168" s="256"/>
      <c r="H168" s="256"/>
      <c r="I168" s="256"/>
    </row>
    <row r="169" spans="1:9">
      <c r="A169" s="256"/>
      <c r="B169" s="256"/>
      <c r="C169" s="256"/>
      <c r="D169" s="256"/>
      <c r="E169" s="256"/>
      <c r="F169" s="256"/>
      <c r="G169" s="256"/>
      <c r="H169" s="256"/>
      <c r="I169" s="256"/>
    </row>
    <row r="170" spans="1:9">
      <c r="A170" s="256"/>
      <c r="B170" s="256"/>
      <c r="C170" s="256"/>
      <c r="D170" s="256"/>
      <c r="E170" s="256"/>
      <c r="F170" s="256"/>
      <c r="G170" s="256"/>
      <c r="H170" s="256"/>
      <c r="I170" s="256"/>
    </row>
    <row r="171" spans="1:9">
      <c r="A171" s="256"/>
      <c r="B171" s="256"/>
      <c r="C171" s="256"/>
      <c r="D171" s="256"/>
      <c r="E171" s="256"/>
      <c r="F171" s="256"/>
      <c r="G171" s="256"/>
      <c r="H171" s="256"/>
      <c r="I171" s="256"/>
    </row>
    <row r="172" spans="1:9">
      <c r="A172" s="256"/>
      <c r="B172" s="256"/>
      <c r="C172" s="256"/>
      <c r="D172" s="256"/>
      <c r="E172" s="256"/>
      <c r="F172" s="256"/>
      <c r="G172" s="256"/>
      <c r="H172" s="256"/>
      <c r="I172" s="256"/>
    </row>
    <row r="173" spans="1:9">
      <c r="A173" s="256"/>
      <c r="B173" s="256"/>
      <c r="C173" s="256"/>
      <c r="D173" s="256"/>
      <c r="E173" s="256"/>
      <c r="F173" s="256"/>
      <c r="G173" s="256"/>
      <c r="H173" s="256"/>
      <c r="I173" s="256"/>
    </row>
    <row r="174" spans="1:9">
      <c r="A174" s="256"/>
      <c r="B174" s="256"/>
      <c r="C174" s="256"/>
      <c r="D174" s="256"/>
      <c r="E174" s="256"/>
      <c r="F174" s="256"/>
      <c r="G174" s="256"/>
      <c r="H174" s="256"/>
      <c r="I174" s="256"/>
    </row>
    <row r="175" spans="1:9">
      <c r="A175" s="256"/>
      <c r="B175" s="256"/>
      <c r="C175" s="256"/>
      <c r="D175" s="256"/>
      <c r="E175" s="256"/>
      <c r="F175" s="256"/>
      <c r="G175" s="256"/>
      <c r="H175" s="256"/>
      <c r="I175" s="256"/>
    </row>
    <row r="176" spans="1:9">
      <c r="A176" s="256"/>
      <c r="B176" s="256"/>
      <c r="C176" s="256"/>
      <c r="D176" s="256"/>
      <c r="E176" s="256"/>
      <c r="F176" s="256"/>
      <c r="G176" s="256"/>
      <c r="H176" s="256"/>
      <c r="I176" s="256"/>
    </row>
    <row r="177" spans="1:9">
      <c r="A177" s="256"/>
      <c r="B177" s="256"/>
      <c r="C177" s="256"/>
      <c r="D177" s="256"/>
      <c r="E177" s="256"/>
      <c r="F177" s="256"/>
      <c r="G177" s="256"/>
      <c r="H177" s="256"/>
      <c r="I177" s="256"/>
    </row>
    <row r="178" spans="1:9">
      <c r="A178" s="256"/>
      <c r="B178" s="256"/>
      <c r="C178" s="256"/>
      <c r="D178" s="256"/>
      <c r="E178" s="256"/>
      <c r="F178" s="256"/>
      <c r="G178" s="256"/>
      <c r="H178" s="256"/>
      <c r="I178" s="256"/>
    </row>
    <row r="179" spans="1:9">
      <c r="A179" s="256"/>
      <c r="B179" s="256"/>
      <c r="C179" s="256"/>
      <c r="D179" s="256"/>
      <c r="E179" s="256"/>
      <c r="F179" s="256"/>
      <c r="G179" s="256"/>
      <c r="H179" s="256"/>
      <c r="I179" s="256"/>
    </row>
    <row r="180" spans="1:9">
      <c r="A180" s="256"/>
      <c r="B180" s="256"/>
      <c r="C180" s="256"/>
      <c r="D180" s="256"/>
      <c r="E180" s="256"/>
      <c r="F180" s="256"/>
      <c r="G180" s="256"/>
      <c r="H180" s="256"/>
      <c r="I180" s="256"/>
    </row>
    <row r="181" spans="1:9">
      <c r="A181" s="256"/>
      <c r="B181" s="256"/>
      <c r="C181" s="256"/>
      <c r="D181" s="256"/>
      <c r="E181" s="256"/>
      <c r="F181" s="256"/>
      <c r="G181" s="256"/>
      <c r="H181" s="256"/>
      <c r="I181" s="256"/>
    </row>
    <row r="182" spans="1:9">
      <c r="A182" s="256"/>
      <c r="B182" s="256"/>
      <c r="C182" s="256"/>
      <c r="D182" s="256"/>
      <c r="E182" s="256"/>
      <c r="F182" s="256"/>
      <c r="G182" s="256"/>
      <c r="H182" s="256"/>
      <c r="I182" s="256"/>
    </row>
    <row r="183" spans="1:9">
      <c r="A183" s="256"/>
      <c r="B183" s="256"/>
      <c r="C183" s="256"/>
      <c r="D183" s="256"/>
      <c r="E183" s="256"/>
      <c r="F183" s="256"/>
      <c r="G183" s="256"/>
      <c r="H183" s="256"/>
      <c r="I183" s="256"/>
    </row>
    <row r="184" spans="1:9">
      <c r="A184" s="256"/>
      <c r="B184" s="256"/>
      <c r="C184" s="256"/>
      <c r="D184" s="256"/>
      <c r="E184" s="256"/>
      <c r="F184" s="256"/>
      <c r="G184" s="256"/>
      <c r="H184" s="256"/>
      <c r="I184" s="256"/>
    </row>
    <row r="185" spans="1:9">
      <c r="A185" s="256"/>
      <c r="B185" s="256"/>
      <c r="C185" s="256"/>
      <c r="D185" s="256"/>
      <c r="E185" s="256"/>
      <c r="F185" s="256"/>
      <c r="G185" s="256"/>
      <c r="H185" s="256"/>
      <c r="I185" s="256"/>
    </row>
    <row r="186" spans="1:9">
      <c r="A186" s="256"/>
      <c r="B186" s="256"/>
      <c r="C186" s="256"/>
      <c r="D186" s="256"/>
      <c r="E186" s="256"/>
      <c r="F186" s="256"/>
      <c r="G186" s="256"/>
      <c r="H186" s="256"/>
      <c r="I186" s="256"/>
    </row>
    <row r="187" spans="1:9">
      <c r="A187" s="256"/>
      <c r="B187" s="256"/>
      <c r="C187" s="256"/>
      <c r="D187" s="256"/>
      <c r="E187" s="256"/>
      <c r="F187" s="256"/>
      <c r="G187" s="256"/>
      <c r="H187" s="256"/>
      <c r="I187" s="256"/>
    </row>
    <row r="188" spans="1:9">
      <c r="A188" s="256"/>
      <c r="B188" s="256"/>
      <c r="C188" s="256"/>
      <c r="D188" s="256"/>
      <c r="E188" s="256"/>
      <c r="F188" s="256"/>
      <c r="G188" s="256"/>
      <c r="H188" s="256"/>
      <c r="I188" s="256"/>
    </row>
    <row r="189" spans="1:9">
      <c r="A189" s="256"/>
      <c r="B189" s="256"/>
      <c r="C189" s="256"/>
      <c r="D189" s="256"/>
      <c r="E189" s="256"/>
      <c r="F189" s="256"/>
      <c r="G189" s="256"/>
      <c r="H189" s="256"/>
      <c r="I189" s="256"/>
    </row>
    <row r="190" spans="1:9">
      <c r="A190" s="256"/>
      <c r="B190" s="256"/>
      <c r="C190" s="256"/>
      <c r="D190" s="256"/>
      <c r="E190" s="256"/>
      <c r="F190" s="256"/>
      <c r="G190" s="256"/>
      <c r="H190" s="256"/>
      <c r="I190" s="256"/>
    </row>
    <row r="191" spans="1:9">
      <c r="A191" s="256"/>
      <c r="B191" s="256"/>
      <c r="C191" s="256"/>
      <c r="D191" s="256"/>
      <c r="E191" s="256"/>
      <c r="F191" s="256"/>
      <c r="G191" s="256"/>
      <c r="H191" s="256"/>
      <c r="I191" s="256"/>
    </row>
    <row r="192" spans="1:9">
      <c r="A192" s="256"/>
      <c r="B192" s="256"/>
      <c r="C192" s="256"/>
      <c r="D192" s="256"/>
      <c r="E192" s="256"/>
      <c r="F192" s="256"/>
      <c r="G192" s="256"/>
      <c r="H192" s="256"/>
      <c r="I192" s="256"/>
    </row>
    <row r="193" spans="1:9">
      <c r="A193" s="256"/>
      <c r="B193" s="256"/>
      <c r="C193" s="256"/>
      <c r="D193" s="256"/>
      <c r="E193" s="256"/>
      <c r="F193" s="256"/>
      <c r="G193" s="256"/>
      <c r="H193" s="256"/>
      <c r="I193" s="256"/>
    </row>
    <row r="194" spans="1:9">
      <c r="A194" s="256"/>
      <c r="B194" s="256"/>
      <c r="C194" s="256"/>
      <c r="D194" s="256"/>
      <c r="E194" s="256"/>
      <c r="F194" s="256"/>
      <c r="G194" s="256"/>
      <c r="H194" s="256"/>
      <c r="I194" s="256"/>
    </row>
    <row r="195" spans="1:9">
      <c r="A195" s="256"/>
      <c r="B195" s="256"/>
      <c r="C195" s="256"/>
      <c r="D195" s="256"/>
      <c r="E195" s="256"/>
      <c r="F195" s="256"/>
      <c r="G195" s="256"/>
      <c r="H195" s="256"/>
      <c r="I195" s="256"/>
    </row>
    <row r="196" spans="1:9">
      <c r="A196" s="256"/>
      <c r="B196" s="256"/>
      <c r="C196" s="256"/>
      <c r="D196" s="256"/>
      <c r="E196" s="256"/>
      <c r="F196" s="256"/>
      <c r="G196" s="256"/>
      <c r="H196" s="256"/>
      <c r="I196" s="256"/>
    </row>
    <row r="197" spans="1:9">
      <c r="A197" s="256"/>
      <c r="B197" s="256"/>
      <c r="C197" s="256"/>
      <c r="D197" s="256"/>
      <c r="E197" s="256"/>
      <c r="F197" s="256"/>
      <c r="G197" s="256"/>
      <c r="H197" s="256"/>
      <c r="I197" s="256"/>
    </row>
    <row r="198" spans="1:9">
      <c r="A198" s="256"/>
      <c r="B198" s="256"/>
      <c r="C198" s="256"/>
      <c r="D198" s="256"/>
      <c r="E198" s="256"/>
      <c r="F198" s="256"/>
      <c r="G198" s="256"/>
      <c r="H198" s="256"/>
      <c r="I198" s="256"/>
    </row>
    <row r="199" spans="1:9">
      <c r="A199" s="256"/>
      <c r="B199" s="256"/>
      <c r="C199" s="256"/>
      <c r="D199" s="256"/>
      <c r="E199" s="256"/>
      <c r="F199" s="256"/>
      <c r="G199" s="256"/>
      <c r="H199" s="256"/>
      <c r="I199" s="256"/>
    </row>
    <row r="200" spans="1:9">
      <c r="A200" s="256"/>
      <c r="B200" s="256"/>
      <c r="C200" s="256"/>
      <c r="D200" s="256"/>
      <c r="E200" s="256"/>
      <c r="F200" s="256"/>
      <c r="G200" s="256"/>
      <c r="H200" s="256"/>
      <c r="I200" s="256"/>
    </row>
    <row r="201" spans="1:9">
      <c r="A201" s="256"/>
      <c r="B201" s="256"/>
      <c r="C201" s="256"/>
      <c r="D201" s="256"/>
      <c r="E201" s="256"/>
      <c r="F201" s="256"/>
      <c r="G201" s="256"/>
      <c r="H201" s="256"/>
      <c r="I201" s="256"/>
    </row>
    <row r="202" spans="1:9">
      <c r="A202" s="256"/>
      <c r="B202" s="256"/>
      <c r="C202" s="256"/>
      <c r="D202" s="256"/>
      <c r="E202" s="256"/>
      <c r="F202" s="256"/>
      <c r="G202" s="256"/>
      <c r="H202" s="256"/>
      <c r="I202" s="256"/>
    </row>
    <row r="203" spans="1:9">
      <c r="A203" s="256"/>
      <c r="B203" s="256"/>
      <c r="C203" s="256"/>
      <c r="D203" s="256"/>
      <c r="E203" s="256"/>
      <c r="F203" s="256"/>
      <c r="G203" s="256"/>
      <c r="H203" s="256"/>
      <c r="I203" s="256"/>
    </row>
  </sheetData>
  <autoFilter ref="A1:I91" xr:uid="{00000000-0009-0000-0000-000004000000}">
    <filterColumn colId="6">
      <filters>
        <filter val="#REF!"/>
        <filter val="#N/A"/>
      </filters>
    </filterColumn>
  </autoFilter>
  <conditionalFormatting sqref="C86">
    <cfRule type="duplicateValues" dxfId="26" priority="1"/>
  </conditionalFormatting>
  <conditionalFormatting sqref="C89">
    <cfRule type="duplicateValues" dxfId="25" priority="2"/>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E36"/>
  <sheetViews>
    <sheetView workbookViewId="0">
      <selection activeCell="D35" sqref="D35"/>
    </sheetView>
  </sheetViews>
  <sheetFormatPr defaultColWidth="9" defaultRowHeight="14.4"/>
  <sheetData>
    <row r="3" spans="2:5" ht="27">
      <c r="B3" s="213" t="s">
        <v>6</v>
      </c>
      <c r="C3" s="213" t="s">
        <v>1097</v>
      </c>
      <c r="D3" s="214" t="s">
        <v>1098</v>
      </c>
      <c r="E3" s="213" t="s">
        <v>528</v>
      </c>
    </row>
    <row r="4" spans="2:5">
      <c r="B4" s="215"/>
      <c r="C4" s="216"/>
      <c r="D4" s="214"/>
      <c r="E4" s="215"/>
    </row>
    <row r="5" spans="2:5">
      <c r="B5" s="215"/>
      <c r="C5" s="216"/>
      <c r="D5" s="214"/>
      <c r="E5" s="215"/>
    </row>
    <row r="6" spans="2:5">
      <c r="B6" s="215"/>
      <c r="C6" s="216"/>
      <c r="D6" s="214"/>
      <c r="E6" s="213"/>
    </row>
    <row r="7" spans="2:5">
      <c r="B7" s="215"/>
      <c r="C7" s="216"/>
      <c r="D7" s="214"/>
      <c r="E7" s="213"/>
    </row>
    <row r="8" spans="2:5">
      <c r="B8" s="215"/>
      <c r="C8" s="216"/>
      <c r="D8" s="214"/>
      <c r="E8" s="213"/>
    </row>
    <row r="9" spans="2:5">
      <c r="B9" s="215"/>
      <c r="C9" s="216"/>
      <c r="D9" s="214"/>
      <c r="E9" s="213"/>
    </row>
    <row r="10" spans="2:5">
      <c r="B10" s="215"/>
      <c r="C10" s="216"/>
      <c r="D10" s="214"/>
      <c r="E10" s="213"/>
    </row>
    <row r="11" spans="2:5">
      <c r="B11" s="215"/>
      <c r="C11" s="216"/>
      <c r="D11" s="214"/>
      <c r="E11" s="213"/>
    </row>
    <row r="12" spans="2:5">
      <c r="B12" s="215"/>
      <c r="C12" s="216"/>
      <c r="D12" s="214"/>
      <c r="E12" s="213"/>
    </row>
    <row r="13" spans="2:5">
      <c r="B13" s="215"/>
      <c r="C13" s="216"/>
      <c r="D13" s="214"/>
      <c r="E13" s="213"/>
    </row>
    <row r="14" spans="2:5">
      <c r="B14" s="215"/>
      <c r="C14" s="216"/>
      <c r="D14" s="214"/>
      <c r="E14" s="213"/>
    </row>
    <row r="15" spans="2:5">
      <c r="B15" s="215"/>
      <c r="C15" s="216"/>
      <c r="D15" s="214"/>
      <c r="E15" s="213"/>
    </row>
    <row r="16" spans="2:5">
      <c r="B16" s="215"/>
      <c r="C16" s="216"/>
      <c r="D16" s="214"/>
      <c r="E16" s="213"/>
    </row>
    <row r="17" spans="2:5">
      <c r="B17" s="215"/>
      <c r="C17" s="216"/>
      <c r="D17" s="214"/>
      <c r="E17" s="213"/>
    </row>
    <row r="18" spans="2:5">
      <c r="B18" s="215"/>
      <c r="C18" s="216"/>
      <c r="D18" s="214"/>
      <c r="E18" s="213"/>
    </row>
    <row r="19" spans="2:5">
      <c r="B19" s="215"/>
      <c r="C19" s="216"/>
      <c r="D19" s="214"/>
      <c r="E19" s="213"/>
    </row>
    <row r="20" spans="2:5">
      <c r="B20" s="215"/>
      <c r="C20" s="216"/>
      <c r="D20" s="214"/>
      <c r="E20" s="213"/>
    </row>
    <row r="21" spans="2:5">
      <c r="B21" s="215"/>
      <c r="C21" s="216"/>
      <c r="D21" s="214"/>
      <c r="E21" s="213"/>
    </row>
    <row r="22" spans="2:5">
      <c r="B22" s="215"/>
      <c r="C22" s="216"/>
      <c r="D22" s="214"/>
      <c r="E22" s="213"/>
    </row>
    <row r="23" spans="2:5">
      <c r="B23" s="215"/>
      <c r="C23" s="216"/>
      <c r="D23" s="214"/>
      <c r="E23" s="213"/>
    </row>
    <row r="24" spans="2:5">
      <c r="B24" s="215"/>
      <c r="C24" s="216"/>
      <c r="D24" s="214"/>
      <c r="E24" s="213"/>
    </row>
    <row r="25" spans="2:5">
      <c r="B25" s="215"/>
      <c r="C25" s="216"/>
      <c r="D25" s="214"/>
      <c r="E25" s="213"/>
    </row>
    <row r="26" spans="2:5">
      <c r="B26" s="215"/>
      <c r="C26" s="216"/>
      <c r="D26" s="214"/>
      <c r="E26" s="213"/>
    </row>
    <row r="27" spans="2:5">
      <c r="B27" s="215"/>
      <c r="C27" s="216"/>
      <c r="D27" s="214"/>
      <c r="E27" s="213"/>
    </row>
    <row r="28" spans="2:5">
      <c r="B28" s="215"/>
      <c r="C28" s="216"/>
      <c r="D28" s="214"/>
      <c r="E28" s="213"/>
    </row>
    <row r="29" spans="2:5">
      <c r="B29" s="215"/>
      <c r="C29" s="216"/>
      <c r="D29" s="214"/>
      <c r="E29" s="213"/>
    </row>
    <row r="30" spans="2:5">
      <c r="B30" s="217"/>
      <c r="C30" s="218"/>
      <c r="D30" s="219"/>
      <c r="E30" s="213"/>
    </row>
    <row r="31" spans="2:5">
      <c r="B31" s="217"/>
      <c r="C31" s="218"/>
      <c r="D31" s="219"/>
      <c r="E31" s="213"/>
    </row>
    <row r="32" spans="2:5">
      <c r="B32" s="217"/>
      <c r="C32" s="218"/>
      <c r="D32" s="219"/>
      <c r="E32" s="213"/>
    </row>
    <row r="33" spans="2:5">
      <c r="B33" s="217"/>
      <c r="C33" s="218"/>
      <c r="D33" s="219"/>
      <c r="E33" s="213"/>
    </row>
    <row r="34" spans="2:5">
      <c r="B34" s="217"/>
      <c r="C34" s="218"/>
      <c r="D34" s="219"/>
      <c r="E34" s="213"/>
    </row>
    <row r="35" spans="2:5">
      <c r="B35" s="213"/>
      <c r="C35" s="213"/>
      <c r="D35" s="220">
        <v>57</v>
      </c>
      <c r="E35" s="221">
        <v>7125</v>
      </c>
    </row>
    <row r="36" spans="2:5">
      <c r="B36" s="213"/>
      <c r="C36" s="213"/>
      <c r="D36" s="214"/>
      <c r="E36" s="2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X967"/>
  <sheetViews>
    <sheetView zoomScale="70" zoomScaleNormal="70" workbookViewId="0">
      <selection activeCell="C28" sqref="C28"/>
    </sheetView>
  </sheetViews>
  <sheetFormatPr defaultColWidth="9" defaultRowHeight="14.4"/>
  <cols>
    <col min="2" max="2" width="19.5546875" customWidth="1"/>
    <col min="3" max="3" width="29" customWidth="1"/>
    <col min="4" max="4" width="16.88671875" customWidth="1"/>
    <col min="7" max="7" width="15.88671875" customWidth="1"/>
    <col min="10" max="10" width="16.6640625" customWidth="1"/>
    <col min="11" max="11" width="14.44140625" customWidth="1"/>
    <col min="15" max="18" width="21" customWidth="1"/>
  </cols>
  <sheetData>
    <row r="2" spans="1:24">
      <c r="A2" s="193"/>
      <c r="B2" s="194"/>
      <c r="C2" s="194"/>
      <c r="D2" s="194"/>
      <c r="E2" s="194"/>
      <c r="F2" s="194"/>
      <c r="G2" s="194"/>
      <c r="H2" s="194"/>
      <c r="I2" s="194"/>
      <c r="J2" s="194"/>
      <c r="K2" s="194"/>
      <c r="L2" s="194"/>
      <c r="M2" s="194"/>
      <c r="N2" s="194"/>
      <c r="O2" s="194"/>
      <c r="P2" s="194"/>
      <c r="Q2" s="194"/>
      <c r="R2" s="194"/>
      <c r="S2" s="194"/>
      <c r="T2" s="194"/>
    </row>
    <row r="3" spans="1:24">
      <c r="A3" s="194"/>
      <c r="B3" s="195"/>
      <c r="C3" s="195"/>
      <c r="D3" s="195"/>
      <c r="E3" s="195"/>
      <c r="F3" s="195"/>
      <c r="G3" s="195"/>
      <c r="H3" s="195"/>
      <c r="I3" s="195"/>
      <c r="J3" s="194"/>
      <c r="K3" s="194"/>
      <c r="L3" s="194"/>
      <c r="M3" s="194"/>
      <c r="N3" s="194"/>
      <c r="O3" s="194"/>
      <c r="P3" s="194"/>
      <c r="Q3" s="194"/>
      <c r="R3" s="194"/>
      <c r="S3" s="194"/>
      <c r="T3" s="194"/>
    </row>
    <row r="4" spans="1:24" ht="31.5" customHeight="1">
      <c r="A4" s="196" t="s">
        <v>1099</v>
      </c>
      <c r="B4" s="197"/>
      <c r="C4" s="195"/>
      <c r="D4" s="195"/>
      <c r="E4" s="195"/>
      <c r="F4" s="195"/>
      <c r="G4" s="195"/>
      <c r="H4" s="194"/>
      <c r="I4" s="194"/>
      <c r="J4" s="194"/>
      <c r="K4" s="194"/>
      <c r="L4" s="194"/>
      <c r="M4" s="194"/>
      <c r="N4" s="194"/>
      <c r="O4" s="194"/>
      <c r="P4" s="194"/>
      <c r="Q4" s="194"/>
      <c r="R4" s="194"/>
      <c r="S4" s="194"/>
      <c r="T4" s="194"/>
      <c r="U4" s="194"/>
      <c r="V4" s="194"/>
      <c r="W4" s="194"/>
      <c r="X4" s="194"/>
    </row>
    <row r="5" spans="1:24" ht="18" customHeight="1">
      <c r="A5" s="198" t="s">
        <v>1100</v>
      </c>
      <c r="B5" s="199" t="s">
        <v>1101</v>
      </c>
      <c r="C5" s="199" t="s">
        <v>1102</v>
      </c>
      <c r="D5" s="199" t="s">
        <v>1103</v>
      </c>
      <c r="E5" s="199" t="s">
        <v>1100</v>
      </c>
      <c r="F5" s="199" t="s">
        <v>1101</v>
      </c>
      <c r="G5" s="199" t="s">
        <v>1104</v>
      </c>
      <c r="H5" s="200" t="s">
        <v>1105</v>
      </c>
      <c r="I5" s="200" t="s">
        <v>1106</v>
      </c>
      <c r="J5" s="200" t="s">
        <v>1107</v>
      </c>
      <c r="K5" s="200" t="s">
        <v>1108</v>
      </c>
      <c r="L5" s="200" t="s">
        <v>1109</v>
      </c>
      <c r="M5" s="201" t="s">
        <v>1110</v>
      </c>
      <c r="N5" s="194" t="s">
        <v>1111</v>
      </c>
      <c r="O5" s="195"/>
      <c r="P5" s="195"/>
      <c r="Q5" s="195"/>
      <c r="R5" s="194"/>
      <c r="S5" s="194"/>
      <c r="T5" s="194"/>
      <c r="U5" s="194"/>
      <c r="V5" s="194"/>
      <c r="W5" s="194"/>
      <c r="X5" s="194"/>
    </row>
    <row r="6" spans="1:24" ht="18" customHeight="1">
      <c r="A6" s="202">
        <v>46205.583333333299</v>
      </c>
      <c r="B6" s="203">
        <v>46205.75</v>
      </c>
      <c r="C6" s="204" t="s">
        <v>1112</v>
      </c>
      <c r="D6" s="205">
        <v>46205</v>
      </c>
      <c r="E6" s="205" t="s">
        <v>1113</v>
      </c>
      <c r="F6" s="205" t="s">
        <v>1114</v>
      </c>
      <c r="G6" s="205">
        <v>520000</v>
      </c>
      <c r="H6" s="204"/>
      <c r="I6" s="204" t="s">
        <v>1112</v>
      </c>
      <c r="J6" s="204" t="s">
        <v>1115</v>
      </c>
      <c r="K6" s="206">
        <v>4620558333</v>
      </c>
      <c r="L6" s="205" t="s">
        <v>1116</v>
      </c>
      <c r="M6" s="194"/>
      <c r="N6" s="207" t="s">
        <v>1117</v>
      </c>
      <c r="O6" s="208" t="s">
        <v>1118</v>
      </c>
      <c r="P6" s="208" t="s">
        <v>1119</v>
      </c>
      <c r="Q6" s="208" t="s">
        <v>1120</v>
      </c>
      <c r="R6" s="194"/>
      <c r="S6" s="194"/>
      <c r="T6" s="194"/>
      <c r="U6" s="194"/>
      <c r="V6" s="194"/>
      <c r="W6" s="194"/>
      <c r="X6" s="194"/>
    </row>
    <row r="7" spans="1:24" ht="18" customHeight="1">
      <c r="A7" s="202">
        <v>46206.583333333299</v>
      </c>
      <c r="B7" s="203">
        <v>46206.75</v>
      </c>
      <c r="C7" s="204" t="s">
        <v>1112</v>
      </c>
      <c r="D7" s="205">
        <v>46206</v>
      </c>
      <c r="E7" s="205" t="s">
        <v>1113</v>
      </c>
      <c r="F7" s="205" t="s">
        <v>1114</v>
      </c>
      <c r="G7" s="205">
        <v>520000</v>
      </c>
      <c r="H7" s="205">
        <v>27</v>
      </c>
      <c r="I7" s="204" t="s">
        <v>1121</v>
      </c>
      <c r="J7" s="204" t="s">
        <v>1122</v>
      </c>
      <c r="K7" s="206">
        <v>4620658333</v>
      </c>
      <c r="L7" s="205" t="s">
        <v>1123</v>
      </c>
      <c r="M7" s="194"/>
      <c r="N7" s="207" t="s">
        <v>1117</v>
      </c>
      <c r="O7" s="209" t="s">
        <v>1124</v>
      </c>
      <c r="P7" s="210">
        <v>33</v>
      </c>
      <c r="Q7" s="210">
        <v>4290000</v>
      </c>
      <c r="R7" s="194"/>
      <c r="S7" s="194" t="s">
        <v>1102</v>
      </c>
      <c r="T7" s="194"/>
      <c r="U7" s="194"/>
      <c r="V7" s="194"/>
      <c r="W7" s="194"/>
      <c r="X7" s="194"/>
    </row>
    <row r="8" spans="1:24" ht="18" customHeight="1">
      <c r="A8" s="202">
        <v>46209.583333333299</v>
      </c>
      <c r="B8" s="203">
        <v>46209.75</v>
      </c>
      <c r="C8" s="204" t="s">
        <v>1112</v>
      </c>
      <c r="D8" s="205">
        <v>46209</v>
      </c>
      <c r="E8" s="205" t="s">
        <v>1113</v>
      </c>
      <c r="F8" s="205" t="s">
        <v>1114</v>
      </c>
      <c r="G8" s="205">
        <v>520000</v>
      </c>
      <c r="H8" s="205">
        <v>28</v>
      </c>
      <c r="I8" s="204" t="s">
        <v>1125</v>
      </c>
      <c r="J8" s="204" t="s">
        <v>1126</v>
      </c>
      <c r="K8" s="206">
        <v>4620958333</v>
      </c>
      <c r="L8" s="205" t="s">
        <v>1127</v>
      </c>
      <c r="M8" s="194"/>
      <c r="N8" s="207" t="s">
        <v>1117</v>
      </c>
      <c r="O8" s="209" t="s">
        <v>1128</v>
      </c>
      <c r="P8" s="210">
        <v>26</v>
      </c>
      <c r="Q8" s="210">
        <v>3380000</v>
      </c>
      <c r="R8" s="194"/>
      <c r="S8" s="193" t="s">
        <v>1112</v>
      </c>
      <c r="T8" s="194"/>
      <c r="U8" s="194"/>
      <c r="V8" s="194"/>
      <c r="W8" s="194"/>
      <c r="X8" s="194"/>
    </row>
    <row r="9" spans="1:24" ht="18" customHeight="1">
      <c r="A9" s="202">
        <v>46211.583333333299</v>
      </c>
      <c r="B9" s="203">
        <v>46211.75</v>
      </c>
      <c r="C9" s="204" t="s">
        <v>1112</v>
      </c>
      <c r="D9" s="205">
        <v>46211</v>
      </c>
      <c r="E9" s="205" t="s">
        <v>1113</v>
      </c>
      <c r="F9" s="205" t="s">
        <v>1114</v>
      </c>
      <c r="G9" s="205">
        <v>520000</v>
      </c>
      <c r="H9" s="205">
        <v>28</v>
      </c>
      <c r="I9" s="204" t="s">
        <v>1125</v>
      </c>
      <c r="J9" s="204" t="s">
        <v>1129</v>
      </c>
      <c r="K9" s="206">
        <v>4621158333</v>
      </c>
      <c r="L9" s="205" t="s">
        <v>1130</v>
      </c>
      <c r="M9" s="194"/>
      <c r="N9" s="207" t="s">
        <v>1117</v>
      </c>
      <c r="O9" s="204" t="s">
        <v>1112</v>
      </c>
      <c r="P9" s="205">
        <v>64</v>
      </c>
      <c r="Q9" s="204" t="s">
        <v>1131</v>
      </c>
      <c r="R9" s="194"/>
      <c r="S9" s="193" t="s">
        <v>1132</v>
      </c>
      <c r="T9" s="194"/>
      <c r="U9" s="194"/>
      <c r="V9" s="194"/>
      <c r="W9" s="194"/>
      <c r="X9" s="194"/>
    </row>
    <row r="10" spans="1:24" ht="18" customHeight="1">
      <c r="A10" s="202">
        <v>46213.583333333299</v>
      </c>
      <c r="B10" s="203">
        <v>46213.75</v>
      </c>
      <c r="C10" s="204" t="s">
        <v>1112</v>
      </c>
      <c r="D10" s="205">
        <v>46213</v>
      </c>
      <c r="E10" s="205" t="s">
        <v>1113</v>
      </c>
      <c r="F10" s="205" t="s">
        <v>1114</v>
      </c>
      <c r="G10" s="205">
        <v>520000</v>
      </c>
      <c r="H10" s="205">
        <v>28</v>
      </c>
      <c r="I10" s="204" t="s">
        <v>1125</v>
      </c>
      <c r="J10" s="204" t="s">
        <v>1133</v>
      </c>
      <c r="K10" s="206">
        <v>4621358333</v>
      </c>
      <c r="L10" s="205" t="s">
        <v>1134</v>
      </c>
      <c r="M10" s="194"/>
      <c r="N10" s="211" t="s">
        <v>1117</v>
      </c>
      <c r="O10" s="194"/>
      <c r="P10" s="194"/>
      <c r="Q10" s="194"/>
      <c r="R10" s="194"/>
      <c r="S10" s="193" t="s">
        <v>1135</v>
      </c>
      <c r="T10" s="194"/>
      <c r="U10" s="194"/>
      <c r="V10" s="194"/>
      <c r="W10" s="194"/>
      <c r="X10" s="194"/>
    </row>
    <row r="11" spans="1:24" ht="18" customHeight="1">
      <c r="A11" s="202">
        <v>46216.583333333299</v>
      </c>
      <c r="B11" s="203">
        <v>46216.75</v>
      </c>
      <c r="C11" s="204" t="s">
        <v>1112</v>
      </c>
      <c r="D11" s="205">
        <v>46216</v>
      </c>
      <c r="E11" s="205" t="s">
        <v>1113</v>
      </c>
      <c r="F11" s="205" t="s">
        <v>1114</v>
      </c>
      <c r="G11" s="205">
        <v>520000</v>
      </c>
      <c r="H11" s="205">
        <v>29</v>
      </c>
      <c r="I11" s="204" t="s">
        <v>1136</v>
      </c>
      <c r="J11" s="204" t="s">
        <v>1137</v>
      </c>
      <c r="K11" s="206">
        <v>4621658333</v>
      </c>
      <c r="L11" s="205" t="s">
        <v>1138</v>
      </c>
      <c r="M11" s="194"/>
      <c r="N11" s="211" t="s">
        <v>1117</v>
      </c>
      <c r="O11" s="194"/>
      <c r="P11" s="194"/>
      <c r="Q11" s="194"/>
      <c r="R11" s="194"/>
      <c r="S11" s="193" t="s">
        <v>1139</v>
      </c>
      <c r="T11" s="194"/>
      <c r="U11" s="194"/>
      <c r="V11" s="194"/>
      <c r="W11" s="194"/>
      <c r="X11" s="194"/>
    </row>
    <row r="12" spans="1:24" ht="18" customHeight="1">
      <c r="A12" s="202">
        <v>46218.583333333299</v>
      </c>
      <c r="B12" s="203">
        <v>46218.75</v>
      </c>
      <c r="C12" s="204" t="s">
        <v>1112</v>
      </c>
      <c r="D12" s="205">
        <v>46218</v>
      </c>
      <c r="E12" s="205" t="s">
        <v>1113</v>
      </c>
      <c r="F12" s="205" t="s">
        <v>1114</v>
      </c>
      <c r="G12" s="205">
        <v>520000</v>
      </c>
      <c r="H12" s="205">
        <v>29</v>
      </c>
      <c r="I12" s="204" t="s">
        <v>1136</v>
      </c>
      <c r="J12" s="204" t="s">
        <v>1140</v>
      </c>
      <c r="K12" s="206">
        <v>4621858333</v>
      </c>
      <c r="L12" s="205" t="s">
        <v>1141</v>
      </c>
      <c r="M12" s="194"/>
      <c r="N12" s="211" t="s">
        <v>1117</v>
      </c>
      <c r="O12" s="194"/>
      <c r="P12" s="194"/>
      <c r="Q12" s="194"/>
      <c r="R12" s="194"/>
      <c r="S12" s="193" t="s">
        <v>1124</v>
      </c>
      <c r="T12" s="194"/>
      <c r="U12" s="194"/>
      <c r="V12" s="194"/>
      <c r="W12" s="194"/>
      <c r="X12" s="194"/>
    </row>
    <row r="13" spans="1:24" ht="18" customHeight="1">
      <c r="A13" s="202">
        <v>46220.583333333299</v>
      </c>
      <c r="B13" s="203">
        <v>46220.75</v>
      </c>
      <c r="C13" s="204" t="s">
        <v>1112</v>
      </c>
      <c r="D13" s="205">
        <v>46220</v>
      </c>
      <c r="E13" s="205" t="s">
        <v>1113</v>
      </c>
      <c r="F13" s="205" t="s">
        <v>1114</v>
      </c>
      <c r="G13" s="205">
        <v>520000</v>
      </c>
      <c r="H13" s="205">
        <v>29</v>
      </c>
      <c r="I13" s="204" t="s">
        <v>1136</v>
      </c>
      <c r="J13" s="204" t="s">
        <v>1142</v>
      </c>
      <c r="K13" s="206">
        <v>4622058333</v>
      </c>
      <c r="L13" s="205" t="s">
        <v>1143</v>
      </c>
      <c r="M13" s="194"/>
      <c r="N13" s="211" t="s">
        <v>1117</v>
      </c>
      <c r="O13" s="194"/>
      <c r="P13" s="194"/>
      <c r="Q13" s="194"/>
      <c r="R13" s="194"/>
      <c r="S13" s="193" t="s">
        <v>1128</v>
      </c>
      <c r="T13" s="194"/>
      <c r="U13" s="194"/>
      <c r="V13" s="194"/>
      <c r="W13" s="194"/>
      <c r="X13" s="194"/>
    </row>
    <row r="14" spans="1:24" ht="18" customHeight="1">
      <c r="A14" s="202">
        <v>46223.583333333299</v>
      </c>
      <c r="B14" s="203">
        <v>46223.75</v>
      </c>
      <c r="C14" s="204" t="s">
        <v>1112</v>
      </c>
      <c r="D14" s="205">
        <v>46223</v>
      </c>
      <c r="E14" s="205" t="s">
        <v>1113</v>
      </c>
      <c r="F14" s="205" t="s">
        <v>1114</v>
      </c>
      <c r="G14" s="205">
        <v>520000</v>
      </c>
      <c r="H14" s="205">
        <v>30</v>
      </c>
      <c r="I14" s="204" t="s">
        <v>1144</v>
      </c>
      <c r="J14" s="204" t="s">
        <v>1145</v>
      </c>
      <c r="K14" s="206">
        <v>4622358333</v>
      </c>
      <c r="L14" s="205" t="s">
        <v>1146</v>
      </c>
      <c r="M14" s="194"/>
      <c r="N14" s="211" t="s">
        <v>1117</v>
      </c>
      <c r="O14" s="194"/>
      <c r="P14" s="194"/>
      <c r="Q14" s="194"/>
      <c r="R14" s="194"/>
      <c r="S14" s="193" t="s">
        <v>1147</v>
      </c>
      <c r="T14" s="194"/>
      <c r="U14" s="194"/>
      <c r="V14" s="194"/>
      <c r="W14" s="194"/>
      <c r="X14" s="194"/>
    </row>
    <row r="15" spans="1:24" ht="18" customHeight="1">
      <c r="A15" s="202">
        <v>46225.416666666701</v>
      </c>
      <c r="B15" s="203">
        <v>46225.5</v>
      </c>
      <c r="C15" s="204" t="s">
        <v>1112</v>
      </c>
      <c r="D15" s="205">
        <v>46225</v>
      </c>
      <c r="E15" s="205" t="s">
        <v>1148</v>
      </c>
      <c r="F15" s="205" t="s">
        <v>1149</v>
      </c>
      <c r="G15" s="205">
        <v>260000</v>
      </c>
      <c r="H15" s="205">
        <v>30</v>
      </c>
      <c r="I15" s="204" t="s">
        <v>1144</v>
      </c>
      <c r="J15" s="204" t="s">
        <v>1150</v>
      </c>
      <c r="K15" s="206">
        <v>4622541667</v>
      </c>
      <c r="L15" s="205" t="s">
        <v>1151</v>
      </c>
      <c r="M15" s="194"/>
      <c r="N15" s="211" t="s">
        <v>1152</v>
      </c>
      <c r="O15" s="194"/>
      <c r="P15" s="194"/>
      <c r="Q15" s="194"/>
      <c r="R15" s="194"/>
      <c r="S15" s="193" t="s">
        <v>1153</v>
      </c>
      <c r="T15" s="194"/>
      <c r="U15" s="194"/>
      <c r="V15" s="194"/>
      <c r="W15" s="194"/>
      <c r="X15" s="194"/>
    </row>
    <row r="16" spans="1:24" ht="18" customHeight="1">
      <c r="A16" s="202">
        <v>46225.583333333299</v>
      </c>
      <c r="B16" s="203">
        <v>46225.75</v>
      </c>
      <c r="C16" s="204" t="s">
        <v>1112</v>
      </c>
      <c r="D16" s="205">
        <v>46225</v>
      </c>
      <c r="E16" s="205" t="s">
        <v>1113</v>
      </c>
      <c r="F16" s="205" t="s">
        <v>1114</v>
      </c>
      <c r="G16" s="205">
        <v>520000</v>
      </c>
      <c r="H16" s="205">
        <v>30</v>
      </c>
      <c r="I16" s="204" t="s">
        <v>1144</v>
      </c>
      <c r="J16" s="204" t="s">
        <v>1150</v>
      </c>
      <c r="K16" s="206">
        <v>4622558333</v>
      </c>
      <c r="L16" s="205" t="s">
        <v>1154</v>
      </c>
      <c r="M16" s="194"/>
      <c r="N16" s="211" t="s">
        <v>1117</v>
      </c>
      <c r="O16" s="194"/>
      <c r="P16" s="194"/>
      <c r="Q16" s="194"/>
      <c r="R16" s="194"/>
      <c r="S16" s="194"/>
      <c r="T16" s="194"/>
      <c r="U16" s="194"/>
      <c r="V16" s="194"/>
      <c r="W16" s="194"/>
      <c r="X16" s="194"/>
    </row>
    <row r="17" spans="1:24" ht="18" customHeight="1">
      <c r="A17" s="202">
        <v>46227.416666666701</v>
      </c>
      <c r="B17" s="203">
        <v>46227.5</v>
      </c>
      <c r="C17" s="204" t="s">
        <v>1112</v>
      </c>
      <c r="D17" s="205">
        <v>46227</v>
      </c>
      <c r="E17" s="205" t="s">
        <v>1148</v>
      </c>
      <c r="F17" s="205" t="s">
        <v>1149</v>
      </c>
      <c r="G17" s="205">
        <v>260000</v>
      </c>
      <c r="H17" s="205">
        <v>30</v>
      </c>
      <c r="I17" s="204" t="s">
        <v>1144</v>
      </c>
      <c r="J17" s="204" t="s">
        <v>1155</v>
      </c>
      <c r="K17" s="206">
        <v>4622741667</v>
      </c>
      <c r="L17" s="205" t="s">
        <v>1156</v>
      </c>
      <c r="M17" s="194"/>
      <c r="N17" s="211" t="s">
        <v>1152</v>
      </c>
      <c r="O17" s="194"/>
      <c r="P17" s="194"/>
      <c r="Q17" s="194"/>
      <c r="R17" s="194"/>
      <c r="S17" s="194"/>
      <c r="T17" s="194"/>
      <c r="U17" s="194"/>
      <c r="V17" s="194"/>
      <c r="W17" s="194"/>
      <c r="X17" s="194"/>
    </row>
    <row r="18" spans="1:24" ht="18" customHeight="1">
      <c r="A18" s="202">
        <v>46227.583333333299</v>
      </c>
      <c r="B18" s="203">
        <v>46227.75</v>
      </c>
      <c r="C18" s="204" t="s">
        <v>1112</v>
      </c>
      <c r="D18" s="205">
        <v>46227</v>
      </c>
      <c r="E18" s="205" t="s">
        <v>1113</v>
      </c>
      <c r="F18" s="205" t="s">
        <v>1114</v>
      </c>
      <c r="G18" s="205">
        <v>520000</v>
      </c>
      <c r="H18" s="205">
        <v>30</v>
      </c>
      <c r="I18" s="204" t="s">
        <v>1144</v>
      </c>
      <c r="J18" s="204" t="s">
        <v>1155</v>
      </c>
      <c r="K18" s="206">
        <v>4622758333</v>
      </c>
      <c r="L18" s="205" t="s">
        <v>1157</v>
      </c>
      <c r="M18" s="194"/>
      <c r="N18" s="211" t="s">
        <v>1117</v>
      </c>
      <c r="O18" s="194"/>
      <c r="P18" s="194"/>
      <c r="Q18" s="194"/>
      <c r="R18" s="194"/>
      <c r="S18" s="194"/>
      <c r="T18" s="194"/>
      <c r="U18" s="194"/>
      <c r="V18" s="194"/>
      <c r="W18" s="194"/>
      <c r="X18" s="194"/>
    </row>
    <row r="19" spans="1:24" ht="18" customHeight="1">
      <c r="A19" s="202">
        <v>46228.583333333299</v>
      </c>
      <c r="B19" s="203">
        <v>46228.75</v>
      </c>
      <c r="C19" s="204" t="s">
        <v>1112</v>
      </c>
      <c r="D19" s="205">
        <v>46228</v>
      </c>
      <c r="E19" s="205" t="s">
        <v>1113</v>
      </c>
      <c r="F19" s="205" t="s">
        <v>1114</v>
      </c>
      <c r="G19" s="205">
        <v>520000</v>
      </c>
      <c r="H19" s="205">
        <v>30</v>
      </c>
      <c r="I19" s="204" t="s">
        <v>1144</v>
      </c>
      <c r="J19" s="204" t="s">
        <v>1158</v>
      </c>
      <c r="K19" s="206">
        <v>4622858333</v>
      </c>
      <c r="L19" s="205" t="s">
        <v>1159</v>
      </c>
      <c r="M19" s="194"/>
      <c r="N19" s="211" t="s">
        <v>1117</v>
      </c>
      <c r="O19" s="194"/>
      <c r="P19" s="194"/>
      <c r="Q19" s="194"/>
      <c r="R19" s="194"/>
      <c r="S19" s="194"/>
      <c r="T19" s="194"/>
      <c r="U19" s="194"/>
      <c r="V19" s="194"/>
      <c r="W19" s="194"/>
      <c r="X19" s="194"/>
    </row>
    <row r="20" spans="1:24" ht="18" customHeight="1">
      <c r="A20" s="202">
        <v>46230.583333333299</v>
      </c>
      <c r="B20" s="203">
        <v>46230.75</v>
      </c>
      <c r="C20" s="204" t="s">
        <v>1112</v>
      </c>
      <c r="D20" s="205">
        <v>46230</v>
      </c>
      <c r="E20" s="205" t="s">
        <v>1113</v>
      </c>
      <c r="F20" s="205" t="s">
        <v>1114</v>
      </c>
      <c r="G20" s="205">
        <v>520000</v>
      </c>
      <c r="H20" s="205">
        <v>31</v>
      </c>
      <c r="I20" s="204" t="s">
        <v>1160</v>
      </c>
      <c r="J20" s="204" t="s">
        <v>1161</v>
      </c>
      <c r="K20" s="206">
        <v>4623058333</v>
      </c>
      <c r="L20" s="205" t="s">
        <v>1162</v>
      </c>
      <c r="M20" s="194"/>
      <c r="N20" s="211" t="s">
        <v>1117</v>
      </c>
      <c r="O20" s="194"/>
      <c r="P20" s="194"/>
      <c r="Q20" s="194"/>
      <c r="R20" s="194"/>
      <c r="S20" s="194"/>
      <c r="T20" s="194"/>
      <c r="U20" s="194"/>
      <c r="V20" s="194"/>
      <c r="W20" s="194"/>
      <c r="X20" s="194"/>
    </row>
    <row r="21" spans="1:24" ht="18" customHeight="1">
      <c r="A21" s="202">
        <v>46232.583333333299</v>
      </c>
      <c r="B21" s="203">
        <v>46232.75</v>
      </c>
      <c r="C21" s="204" t="s">
        <v>1112</v>
      </c>
      <c r="D21" s="205">
        <v>46232</v>
      </c>
      <c r="E21" s="205" t="s">
        <v>1113</v>
      </c>
      <c r="F21" s="205" t="s">
        <v>1114</v>
      </c>
      <c r="G21" s="205">
        <v>520000</v>
      </c>
      <c r="H21" s="205">
        <v>31</v>
      </c>
      <c r="I21" s="204" t="s">
        <v>1160</v>
      </c>
      <c r="J21" s="204" t="s">
        <v>1163</v>
      </c>
      <c r="K21" s="206">
        <v>4623258333</v>
      </c>
      <c r="L21" s="205" t="s">
        <v>1164</v>
      </c>
      <c r="M21" s="194"/>
      <c r="N21" s="211" t="s">
        <v>1117</v>
      </c>
      <c r="O21" s="194"/>
      <c r="P21" s="194"/>
      <c r="Q21" s="194"/>
      <c r="R21" s="194"/>
      <c r="S21" s="194"/>
      <c r="T21" s="194"/>
      <c r="U21" s="194"/>
      <c r="V21" s="194"/>
      <c r="W21" s="194"/>
      <c r="X21" s="194"/>
    </row>
    <row r="22" spans="1:24" ht="18" customHeight="1">
      <c r="A22" s="202">
        <v>46234.583333333299</v>
      </c>
      <c r="B22" s="203">
        <v>46234.75</v>
      </c>
      <c r="C22" s="204" t="s">
        <v>1112</v>
      </c>
      <c r="D22" s="205">
        <v>46234</v>
      </c>
      <c r="E22" s="205" t="s">
        <v>1113</v>
      </c>
      <c r="F22" s="205" t="s">
        <v>1114</v>
      </c>
      <c r="G22" s="205">
        <v>520000</v>
      </c>
      <c r="H22" s="205">
        <v>31</v>
      </c>
      <c r="I22" s="204" t="s">
        <v>1160</v>
      </c>
      <c r="J22" s="204" t="s">
        <v>1165</v>
      </c>
      <c r="K22" s="206">
        <v>4623458333</v>
      </c>
      <c r="L22" s="205" t="s">
        <v>1166</v>
      </c>
      <c r="M22" s="194"/>
      <c r="N22" s="211" t="s">
        <v>1117</v>
      </c>
      <c r="O22" s="194"/>
      <c r="P22" s="194"/>
      <c r="Q22" s="194"/>
      <c r="R22" s="194"/>
      <c r="S22" s="194"/>
      <c r="T22" s="194"/>
      <c r="U22" s="194"/>
      <c r="V22" s="194"/>
      <c r="W22" s="194"/>
      <c r="X22" s="194"/>
    </row>
    <row r="23" spans="1:24" ht="18" customHeight="1">
      <c r="Q23" s="194"/>
      <c r="R23" s="194"/>
      <c r="S23" s="194"/>
      <c r="T23" s="194"/>
    </row>
    <row r="24" spans="1:24" ht="18" customHeight="1">
      <c r="P24" s="194"/>
      <c r="Q24" s="194"/>
      <c r="R24" s="194"/>
      <c r="S24" s="194"/>
      <c r="T24" s="194"/>
    </row>
    <row r="25" spans="1:24" ht="18" customHeight="1">
      <c r="P25" s="194"/>
      <c r="Q25" s="194"/>
      <c r="R25" s="194"/>
      <c r="S25" s="194"/>
      <c r="T25" s="194"/>
    </row>
    <row r="26" spans="1:24" ht="18" customHeight="1">
      <c r="P26" s="194"/>
      <c r="Q26" s="194"/>
      <c r="R26" s="194"/>
      <c r="S26" s="194"/>
      <c r="T26" s="194"/>
    </row>
    <row r="27" spans="1:24" ht="18" customHeight="1">
      <c r="C27" s="212" t="s">
        <v>1167</v>
      </c>
      <c r="P27" s="194"/>
      <c r="Q27" s="194"/>
      <c r="R27" s="194"/>
      <c r="S27" s="194"/>
      <c r="T27" s="194"/>
    </row>
    <row r="28" spans="1:24" ht="18" customHeight="1">
      <c r="P28" s="194"/>
      <c r="Q28" s="194"/>
      <c r="R28" s="194"/>
      <c r="S28" s="194"/>
      <c r="T28" s="194"/>
    </row>
    <row r="29" spans="1:24" ht="18" customHeight="1">
      <c r="P29" s="194"/>
      <c r="Q29" s="194"/>
      <c r="R29" s="194"/>
      <c r="S29" s="194"/>
      <c r="T29" s="194"/>
    </row>
    <row r="30" spans="1:24" ht="18" customHeight="1">
      <c r="P30" s="194"/>
      <c r="Q30" s="194"/>
      <c r="R30" s="194"/>
      <c r="S30" s="194"/>
      <c r="T30" s="194"/>
    </row>
    <row r="31" spans="1:24" ht="18" customHeight="1">
      <c r="P31" s="194"/>
      <c r="Q31" s="194"/>
      <c r="R31" s="194"/>
      <c r="S31" s="194"/>
      <c r="T31" s="194"/>
    </row>
    <row r="32" spans="1:24" ht="18" customHeight="1">
      <c r="P32" s="194"/>
      <c r="Q32" s="194"/>
      <c r="R32" s="194"/>
      <c r="S32" s="194"/>
      <c r="T32" s="194"/>
    </row>
    <row r="33" spans="16:20" ht="18" customHeight="1">
      <c r="P33" s="194"/>
      <c r="Q33" s="194"/>
      <c r="R33" s="194"/>
      <c r="S33" s="194"/>
      <c r="T33" s="194"/>
    </row>
    <row r="34" spans="16:20" ht="18" customHeight="1">
      <c r="P34" s="194"/>
      <c r="Q34" s="194"/>
      <c r="R34" s="194"/>
      <c r="S34" s="194"/>
      <c r="T34" s="194"/>
    </row>
    <row r="35" spans="16:20" ht="18" customHeight="1">
      <c r="P35" s="194"/>
      <c r="Q35" s="194"/>
      <c r="R35" s="194"/>
      <c r="S35" s="194"/>
      <c r="T35" s="194"/>
    </row>
    <row r="36" spans="16:20" ht="18" customHeight="1">
      <c r="P36" s="194"/>
      <c r="Q36" s="194"/>
      <c r="R36" s="194"/>
      <c r="S36" s="194"/>
      <c r="T36" s="194"/>
    </row>
    <row r="37" spans="16:20" ht="18" customHeight="1">
      <c r="P37" s="194"/>
      <c r="Q37" s="194"/>
      <c r="R37" s="194"/>
      <c r="S37" s="194"/>
      <c r="T37" s="194"/>
    </row>
    <row r="38" spans="16:20" ht="31.5" customHeight="1">
      <c r="P38" s="194"/>
      <c r="Q38" s="194"/>
      <c r="R38" s="194"/>
      <c r="S38" s="194"/>
      <c r="T38" s="194"/>
    </row>
    <row r="39" spans="16:20">
      <c r="P39" s="194"/>
      <c r="Q39" s="194"/>
      <c r="R39" s="194"/>
      <c r="S39" s="194"/>
      <c r="T39" s="194"/>
    </row>
    <row r="40" spans="16:20">
      <c r="P40" s="194"/>
      <c r="Q40" s="194"/>
      <c r="R40" s="194"/>
      <c r="S40" s="194"/>
      <c r="T40" s="194"/>
    </row>
    <row r="41" spans="16:20">
      <c r="P41" s="194"/>
      <c r="Q41" s="194"/>
      <c r="R41" s="194"/>
      <c r="S41" s="194"/>
      <c r="T41" s="194"/>
    </row>
    <row r="42" spans="16:20">
      <c r="P42" s="194"/>
      <c r="Q42" s="194"/>
      <c r="R42" s="194"/>
      <c r="S42" s="194"/>
      <c r="T42" s="194"/>
    </row>
    <row r="43" spans="16:20">
      <c r="P43" s="194"/>
      <c r="Q43" s="194"/>
      <c r="R43" s="194"/>
      <c r="S43" s="194"/>
      <c r="T43" s="194"/>
    </row>
    <row r="44" spans="16:20">
      <c r="P44" s="194"/>
      <c r="Q44" s="194"/>
      <c r="R44" s="194"/>
      <c r="S44" s="194"/>
      <c r="T44" s="194"/>
    </row>
    <row r="45" spans="16:20">
      <c r="P45" s="194"/>
      <c r="Q45" s="194"/>
      <c r="R45" s="194"/>
      <c r="S45" s="194"/>
      <c r="T45" s="194"/>
    </row>
    <row r="46" spans="16:20">
      <c r="P46" s="194"/>
      <c r="Q46" s="194"/>
      <c r="R46" s="194"/>
      <c r="S46" s="194"/>
      <c r="T46" s="194"/>
    </row>
    <row r="47" spans="16:20">
      <c r="P47" s="194"/>
      <c r="Q47" s="194"/>
      <c r="R47" s="194"/>
      <c r="S47" s="194"/>
      <c r="T47" s="194"/>
    </row>
    <row r="48" spans="16:20">
      <c r="P48" s="194"/>
      <c r="Q48" s="194"/>
      <c r="R48" s="194"/>
      <c r="S48" s="194"/>
      <c r="T48" s="194"/>
    </row>
    <row r="49" spans="16:20">
      <c r="P49" s="194"/>
      <c r="Q49" s="194"/>
      <c r="R49" s="194"/>
      <c r="S49" s="194"/>
      <c r="T49" s="194"/>
    </row>
    <row r="50" spans="16:20">
      <c r="P50" s="194"/>
      <c r="Q50" s="194"/>
      <c r="R50" s="194"/>
      <c r="S50" s="194"/>
      <c r="T50" s="194"/>
    </row>
    <row r="51" spans="16:20">
      <c r="P51" s="194"/>
      <c r="Q51" s="194"/>
      <c r="R51" s="194"/>
      <c r="S51" s="194"/>
      <c r="T51" s="194"/>
    </row>
    <row r="52" spans="16:20">
      <c r="P52" s="194"/>
      <c r="Q52" s="194"/>
      <c r="R52" s="194"/>
      <c r="S52" s="194"/>
      <c r="T52" s="194"/>
    </row>
    <row r="53" spans="16:20">
      <c r="P53" s="194"/>
      <c r="Q53" s="194"/>
      <c r="R53" s="194"/>
      <c r="S53" s="194"/>
      <c r="T53" s="194"/>
    </row>
    <row r="54" spans="16:20">
      <c r="P54" s="194"/>
      <c r="Q54" s="194"/>
      <c r="R54" s="194"/>
      <c r="S54" s="194"/>
      <c r="T54" s="194"/>
    </row>
    <row r="55" spans="16:20">
      <c r="P55" s="194"/>
      <c r="Q55" s="194"/>
      <c r="R55" s="194"/>
      <c r="S55" s="194"/>
      <c r="T55" s="194"/>
    </row>
    <row r="56" spans="16:20">
      <c r="P56" s="194"/>
      <c r="Q56" s="194"/>
      <c r="R56" s="194"/>
      <c r="S56" s="194"/>
      <c r="T56" s="194"/>
    </row>
    <row r="57" spans="16:20">
      <c r="P57" s="194"/>
      <c r="Q57" s="194"/>
      <c r="R57" s="194"/>
      <c r="S57" s="194"/>
      <c r="T57" s="194"/>
    </row>
    <row r="58" spans="16:20">
      <c r="P58" s="194"/>
      <c r="Q58" s="194"/>
      <c r="R58" s="194"/>
      <c r="S58" s="194"/>
      <c r="T58" s="194"/>
    </row>
    <row r="59" spans="16:20">
      <c r="P59" s="194"/>
      <c r="Q59" s="194"/>
      <c r="R59" s="194"/>
      <c r="S59" s="194"/>
      <c r="T59" s="194"/>
    </row>
    <row r="60" spans="16:20">
      <c r="P60" s="194"/>
      <c r="Q60" s="194"/>
      <c r="R60" s="194"/>
      <c r="S60" s="194"/>
      <c r="T60" s="194"/>
    </row>
    <row r="61" spans="16:20">
      <c r="P61" s="194"/>
      <c r="Q61" s="194"/>
      <c r="R61" s="194"/>
      <c r="S61" s="194"/>
      <c r="T61" s="194"/>
    </row>
    <row r="62" spans="16:20">
      <c r="P62" s="194"/>
      <c r="Q62" s="194"/>
      <c r="R62" s="194"/>
      <c r="S62" s="194"/>
      <c r="T62" s="194"/>
    </row>
    <row r="63" spans="16:20">
      <c r="P63" s="194"/>
      <c r="Q63" s="194"/>
      <c r="R63" s="194"/>
      <c r="S63" s="194"/>
      <c r="T63" s="194"/>
    </row>
    <row r="64" spans="16:20">
      <c r="P64" s="194"/>
      <c r="Q64" s="194"/>
      <c r="R64" s="194"/>
      <c r="S64" s="194"/>
      <c r="T64" s="194"/>
    </row>
    <row r="65" spans="16:20">
      <c r="P65" s="194"/>
      <c r="Q65" s="194"/>
      <c r="R65" s="194"/>
      <c r="S65" s="194"/>
      <c r="T65" s="194"/>
    </row>
    <row r="66" spans="16:20">
      <c r="P66" s="194"/>
      <c r="Q66" s="194"/>
      <c r="R66" s="194"/>
      <c r="S66" s="194"/>
      <c r="T66" s="194"/>
    </row>
    <row r="67" spans="16:20">
      <c r="P67" s="194"/>
      <c r="Q67" s="194"/>
      <c r="R67" s="194"/>
      <c r="S67" s="194"/>
      <c r="T67" s="194"/>
    </row>
    <row r="68" spans="16:20">
      <c r="P68" s="194"/>
      <c r="Q68" s="194"/>
      <c r="R68" s="194"/>
      <c r="S68" s="194"/>
      <c r="T68" s="194"/>
    </row>
    <row r="69" spans="16:20">
      <c r="P69" s="194"/>
      <c r="Q69" s="194"/>
      <c r="R69" s="194"/>
      <c r="S69" s="194"/>
      <c r="T69" s="194"/>
    </row>
    <row r="70" spans="16:20">
      <c r="P70" s="194"/>
      <c r="Q70" s="194"/>
      <c r="R70" s="194"/>
      <c r="S70" s="194"/>
      <c r="T70" s="194"/>
    </row>
    <row r="71" spans="16:20">
      <c r="P71" s="194"/>
      <c r="Q71" s="194"/>
      <c r="R71" s="194"/>
      <c r="S71" s="194"/>
      <c r="T71" s="194"/>
    </row>
    <row r="72" spans="16:20">
      <c r="P72" s="194"/>
      <c r="Q72" s="194"/>
      <c r="R72" s="194"/>
      <c r="S72" s="194"/>
      <c r="T72" s="194"/>
    </row>
    <row r="73" spans="16:20">
      <c r="P73" s="194"/>
      <c r="Q73" s="194"/>
      <c r="R73" s="194"/>
      <c r="S73" s="194"/>
      <c r="T73" s="194"/>
    </row>
    <row r="74" spans="16:20">
      <c r="P74" s="194"/>
      <c r="Q74" s="194"/>
      <c r="R74" s="194"/>
      <c r="S74" s="194"/>
      <c r="T74" s="194"/>
    </row>
    <row r="75" spans="16:20">
      <c r="P75" s="194"/>
      <c r="Q75" s="194"/>
      <c r="R75" s="194"/>
      <c r="S75" s="194"/>
      <c r="T75" s="194"/>
    </row>
    <row r="76" spans="16:20">
      <c r="P76" s="194"/>
      <c r="Q76" s="194"/>
      <c r="R76" s="194"/>
      <c r="S76" s="194"/>
      <c r="T76" s="194"/>
    </row>
    <row r="77" spans="16:20">
      <c r="P77" s="194"/>
      <c r="Q77" s="194"/>
      <c r="R77" s="194"/>
      <c r="S77" s="194"/>
      <c r="T77" s="194"/>
    </row>
    <row r="78" spans="16:20">
      <c r="P78" s="194"/>
      <c r="Q78" s="194"/>
      <c r="R78" s="194"/>
      <c r="S78" s="194"/>
      <c r="T78" s="194"/>
    </row>
    <row r="79" spans="16:20">
      <c r="P79" s="194"/>
      <c r="Q79" s="194"/>
      <c r="R79" s="194"/>
      <c r="S79" s="194"/>
      <c r="T79" s="194"/>
    </row>
    <row r="80" spans="16:20">
      <c r="P80" s="194"/>
      <c r="Q80" s="194"/>
      <c r="R80" s="194"/>
      <c r="S80" s="194"/>
      <c r="T80" s="194"/>
    </row>
    <row r="81" spans="16:20">
      <c r="P81" s="194"/>
      <c r="Q81" s="194"/>
      <c r="R81" s="194"/>
      <c r="S81" s="194"/>
      <c r="T81" s="194"/>
    </row>
    <row r="82" spans="16:20">
      <c r="P82" s="194"/>
      <c r="Q82" s="194"/>
      <c r="R82" s="194"/>
      <c r="S82" s="194"/>
      <c r="T82" s="194"/>
    </row>
    <row r="83" spans="16:20">
      <c r="P83" s="194"/>
      <c r="Q83" s="194"/>
      <c r="R83" s="194"/>
      <c r="S83" s="194"/>
      <c r="T83" s="194"/>
    </row>
    <row r="84" spans="16:20">
      <c r="P84" s="194"/>
      <c r="Q84" s="194"/>
      <c r="R84" s="194"/>
      <c r="S84" s="194"/>
      <c r="T84" s="194"/>
    </row>
    <row r="85" spans="16:20">
      <c r="P85" s="194"/>
      <c r="Q85" s="194"/>
      <c r="R85" s="194"/>
      <c r="S85" s="194"/>
      <c r="T85" s="194"/>
    </row>
    <row r="86" spans="16:20">
      <c r="P86" s="194"/>
      <c r="Q86" s="194"/>
      <c r="R86" s="194"/>
      <c r="S86" s="194"/>
      <c r="T86" s="194"/>
    </row>
    <row r="87" spans="16:20">
      <c r="P87" s="194"/>
      <c r="Q87" s="194"/>
      <c r="R87" s="194"/>
      <c r="S87" s="194"/>
      <c r="T87" s="194"/>
    </row>
    <row r="88" spans="16:20">
      <c r="P88" s="194"/>
      <c r="Q88" s="194"/>
      <c r="R88" s="194"/>
      <c r="S88" s="194"/>
      <c r="T88" s="194"/>
    </row>
    <row r="89" spans="16:20">
      <c r="P89" s="194"/>
      <c r="Q89" s="194"/>
      <c r="R89" s="194"/>
      <c r="S89" s="194"/>
      <c r="T89" s="194"/>
    </row>
    <row r="90" spans="16:20">
      <c r="P90" s="194"/>
      <c r="Q90" s="194"/>
      <c r="R90" s="194"/>
      <c r="S90" s="194"/>
      <c r="T90" s="194"/>
    </row>
    <row r="91" spans="16:20">
      <c r="P91" s="194"/>
      <c r="Q91" s="194"/>
      <c r="R91" s="194"/>
      <c r="S91" s="194"/>
      <c r="T91" s="194"/>
    </row>
    <row r="92" spans="16:20">
      <c r="P92" s="194"/>
      <c r="Q92" s="194"/>
      <c r="R92" s="194"/>
      <c r="S92" s="194"/>
      <c r="T92" s="194"/>
    </row>
    <row r="93" spans="16:20">
      <c r="P93" s="194"/>
      <c r="Q93" s="194"/>
      <c r="R93" s="194"/>
      <c r="S93" s="194"/>
      <c r="T93" s="194"/>
    </row>
    <row r="94" spans="16:20">
      <c r="P94" s="194"/>
      <c r="Q94" s="194"/>
      <c r="R94" s="194"/>
      <c r="S94" s="194"/>
      <c r="T94" s="194"/>
    </row>
    <row r="95" spans="16:20">
      <c r="P95" s="194"/>
      <c r="Q95" s="194"/>
      <c r="R95" s="194"/>
      <c r="S95" s="194"/>
      <c r="T95" s="194"/>
    </row>
    <row r="96" spans="16:20">
      <c r="P96" s="194"/>
      <c r="Q96" s="194"/>
      <c r="R96" s="194"/>
      <c r="S96" s="194"/>
      <c r="T96" s="194"/>
    </row>
    <row r="97" spans="16:20">
      <c r="P97" s="194"/>
      <c r="Q97" s="194"/>
      <c r="R97" s="194"/>
      <c r="S97" s="194"/>
      <c r="T97" s="194"/>
    </row>
    <row r="98" spans="16:20">
      <c r="P98" s="194"/>
      <c r="Q98" s="194"/>
      <c r="R98" s="194"/>
      <c r="S98" s="194"/>
      <c r="T98" s="194"/>
    </row>
    <row r="99" spans="16:20">
      <c r="P99" s="194"/>
      <c r="Q99" s="194"/>
      <c r="R99" s="194"/>
      <c r="S99" s="194"/>
      <c r="T99" s="194"/>
    </row>
    <row r="100" spans="16:20">
      <c r="P100" s="194"/>
      <c r="Q100" s="194"/>
      <c r="R100" s="194"/>
      <c r="S100" s="194"/>
      <c r="T100" s="194"/>
    </row>
    <row r="101" spans="16:20">
      <c r="P101" s="194"/>
      <c r="Q101" s="194"/>
      <c r="R101" s="194"/>
      <c r="S101" s="194"/>
      <c r="T101" s="194"/>
    </row>
    <row r="102" spans="16:20">
      <c r="P102" s="194"/>
      <c r="Q102" s="194"/>
      <c r="R102" s="194"/>
      <c r="S102" s="194"/>
      <c r="T102" s="194"/>
    </row>
    <row r="103" spans="16:20">
      <c r="P103" s="194"/>
      <c r="Q103" s="194"/>
      <c r="R103" s="194"/>
      <c r="S103" s="194"/>
      <c r="T103" s="194"/>
    </row>
    <row r="104" spans="16:20">
      <c r="P104" s="194"/>
      <c r="Q104" s="194"/>
      <c r="R104" s="194"/>
      <c r="S104" s="194"/>
      <c r="T104" s="194"/>
    </row>
    <row r="105" spans="16:20">
      <c r="P105" s="194"/>
      <c r="Q105" s="194"/>
      <c r="R105" s="194"/>
      <c r="S105" s="194"/>
      <c r="T105" s="194"/>
    </row>
    <row r="106" spans="16:20">
      <c r="P106" s="194"/>
      <c r="Q106" s="194"/>
      <c r="R106" s="194"/>
      <c r="S106" s="194"/>
      <c r="T106" s="194"/>
    </row>
    <row r="107" spans="16:20">
      <c r="P107" s="194"/>
      <c r="Q107" s="194"/>
      <c r="R107" s="194"/>
      <c r="S107" s="194"/>
      <c r="T107" s="194"/>
    </row>
    <row r="108" spans="16:20">
      <c r="P108" s="194"/>
      <c r="Q108" s="194"/>
      <c r="R108" s="194"/>
      <c r="S108" s="194"/>
      <c r="T108" s="194"/>
    </row>
    <row r="109" spans="16:20">
      <c r="P109" s="194"/>
      <c r="Q109" s="194"/>
      <c r="R109" s="194"/>
      <c r="S109" s="194"/>
      <c r="T109" s="194"/>
    </row>
    <row r="110" spans="16:20">
      <c r="P110" s="194"/>
      <c r="Q110" s="194"/>
      <c r="R110" s="194"/>
      <c r="S110" s="194"/>
      <c r="T110" s="194"/>
    </row>
    <row r="111" spans="16:20">
      <c r="P111" s="194"/>
      <c r="Q111" s="194"/>
      <c r="R111" s="194"/>
      <c r="S111" s="194"/>
      <c r="T111" s="194"/>
    </row>
    <row r="112" spans="16:20">
      <c r="P112" s="194"/>
      <c r="Q112" s="194"/>
      <c r="R112" s="194"/>
      <c r="S112" s="194"/>
      <c r="T112" s="194"/>
    </row>
    <row r="113" spans="16:20">
      <c r="P113" s="194"/>
      <c r="Q113" s="194"/>
      <c r="R113" s="194"/>
      <c r="S113" s="194"/>
      <c r="T113" s="194"/>
    </row>
    <row r="114" spans="16:20">
      <c r="P114" s="194"/>
      <c r="Q114" s="194"/>
      <c r="R114" s="194"/>
      <c r="S114" s="194"/>
      <c r="T114" s="194"/>
    </row>
    <row r="115" spans="16:20">
      <c r="P115" s="194"/>
      <c r="Q115" s="194"/>
      <c r="R115" s="194"/>
      <c r="S115" s="194"/>
      <c r="T115" s="194"/>
    </row>
    <row r="116" spans="16:20">
      <c r="P116" s="194"/>
      <c r="Q116" s="194"/>
      <c r="R116" s="194"/>
      <c r="S116" s="194"/>
      <c r="T116" s="194"/>
    </row>
    <row r="117" spans="16:20">
      <c r="P117" s="194"/>
      <c r="Q117" s="194"/>
      <c r="R117" s="194"/>
      <c r="S117" s="194"/>
      <c r="T117" s="194"/>
    </row>
    <row r="118" spans="16:20">
      <c r="P118" s="194"/>
      <c r="Q118" s="194"/>
      <c r="R118" s="194"/>
      <c r="S118" s="194"/>
      <c r="T118" s="194"/>
    </row>
    <row r="119" spans="16:20">
      <c r="P119" s="194"/>
      <c r="Q119" s="194"/>
      <c r="R119" s="194"/>
      <c r="S119" s="194"/>
      <c r="T119" s="194"/>
    </row>
    <row r="120" spans="16:20">
      <c r="P120" s="194"/>
      <c r="Q120" s="194"/>
      <c r="R120" s="194"/>
      <c r="S120" s="194"/>
      <c r="T120" s="194"/>
    </row>
    <row r="121" spans="16:20">
      <c r="P121" s="194"/>
      <c r="Q121" s="194"/>
      <c r="R121" s="194"/>
      <c r="S121" s="194"/>
      <c r="T121" s="194"/>
    </row>
    <row r="122" spans="16:20">
      <c r="P122" s="194"/>
      <c r="Q122" s="194"/>
      <c r="R122" s="194"/>
      <c r="S122" s="194"/>
      <c r="T122" s="194"/>
    </row>
    <row r="123" spans="16:20">
      <c r="P123" s="194"/>
      <c r="Q123" s="194"/>
      <c r="R123" s="194"/>
      <c r="S123" s="194"/>
      <c r="T123" s="194"/>
    </row>
    <row r="124" spans="16:20">
      <c r="P124" s="194"/>
      <c r="Q124" s="194"/>
      <c r="R124" s="194"/>
      <c r="S124" s="194"/>
      <c r="T124" s="194"/>
    </row>
    <row r="125" spans="16:20">
      <c r="P125" s="194"/>
      <c r="Q125" s="194"/>
      <c r="R125" s="194"/>
      <c r="S125" s="194"/>
      <c r="T125" s="194"/>
    </row>
    <row r="126" spans="16:20">
      <c r="P126" s="194"/>
      <c r="Q126" s="194"/>
      <c r="R126" s="194"/>
      <c r="S126" s="194"/>
      <c r="T126" s="194"/>
    </row>
    <row r="127" spans="16:20">
      <c r="P127" s="194"/>
      <c r="Q127" s="194"/>
      <c r="R127" s="194"/>
      <c r="S127" s="194"/>
      <c r="T127" s="194"/>
    </row>
    <row r="128" spans="16:20">
      <c r="P128" s="194"/>
      <c r="Q128" s="194"/>
      <c r="R128" s="194"/>
      <c r="S128" s="194"/>
      <c r="T128" s="194"/>
    </row>
    <row r="129" spans="16:20">
      <c r="P129" s="194"/>
      <c r="Q129" s="194"/>
      <c r="R129" s="194"/>
      <c r="S129" s="194"/>
      <c r="T129" s="194"/>
    </row>
    <row r="130" spans="16:20">
      <c r="P130" s="194"/>
      <c r="Q130" s="194"/>
      <c r="R130" s="194"/>
      <c r="S130" s="194"/>
      <c r="T130" s="194"/>
    </row>
    <row r="131" spans="16:20">
      <c r="P131" s="194"/>
      <c r="Q131" s="194"/>
      <c r="R131" s="194"/>
      <c r="S131" s="194"/>
      <c r="T131" s="194"/>
    </row>
    <row r="132" spans="16:20">
      <c r="P132" s="194"/>
      <c r="Q132" s="194"/>
      <c r="R132" s="194"/>
      <c r="S132" s="194"/>
      <c r="T132" s="194"/>
    </row>
    <row r="133" spans="16:20">
      <c r="P133" s="194"/>
      <c r="Q133" s="194"/>
      <c r="R133" s="194"/>
      <c r="S133" s="194"/>
      <c r="T133" s="194"/>
    </row>
    <row r="134" spans="16:20">
      <c r="P134" s="194"/>
      <c r="Q134" s="194"/>
      <c r="R134" s="194"/>
      <c r="S134" s="194"/>
      <c r="T134" s="194"/>
    </row>
    <row r="135" spans="16:20">
      <c r="P135" s="194"/>
      <c r="Q135" s="194"/>
      <c r="R135" s="194"/>
      <c r="S135" s="194"/>
      <c r="T135" s="194"/>
    </row>
    <row r="136" spans="16:20">
      <c r="P136" s="194"/>
      <c r="Q136" s="194"/>
      <c r="R136" s="194"/>
      <c r="S136" s="194"/>
      <c r="T136" s="194"/>
    </row>
    <row r="137" spans="16:20">
      <c r="P137" s="194"/>
      <c r="Q137" s="194"/>
      <c r="R137" s="194"/>
      <c r="S137" s="194"/>
      <c r="T137" s="194"/>
    </row>
    <row r="138" spans="16:20">
      <c r="P138" s="194"/>
      <c r="Q138" s="194"/>
      <c r="R138" s="194"/>
      <c r="S138" s="194"/>
      <c r="T138" s="194"/>
    </row>
    <row r="139" spans="16:20">
      <c r="P139" s="194"/>
      <c r="Q139" s="194"/>
      <c r="R139" s="194"/>
      <c r="S139" s="194"/>
      <c r="T139" s="194"/>
    </row>
    <row r="140" spans="16:20">
      <c r="P140" s="194"/>
      <c r="Q140" s="194"/>
      <c r="R140" s="194"/>
      <c r="S140" s="194"/>
      <c r="T140" s="194"/>
    </row>
    <row r="141" spans="16:20">
      <c r="P141" s="194"/>
      <c r="Q141" s="194"/>
      <c r="R141" s="194"/>
      <c r="S141" s="194"/>
      <c r="T141" s="194"/>
    </row>
    <row r="142" spans="16:20">
      <c r="P142" s="194"/>
      <c r="Q142" s="194"/>
      <c r="R142" s="194"/>
      <c r="S142" s="194"/>
      <c r="T142" s="194"/>
    </row>
    <row r="143" spans="16:20">
      <c r="P143" s="194"/>
      <c r="Q143" s="194"/>
      <c r="R143" s="194"/>
      <c r="S143" s="194"/>
      <c r="T143" s="194"/>
    </row>
    <row r="144" spans="16:20">
      <c r="P144" s="194"/>
      <c r="Q144" s="194"/>
      <c r="R144" s="194"/>
      <c r="S144" s="194"/>
      <c r="T144" s="194"/>
    </row>
    <row r="145" spans="16:20">
      <c r="P145" s="194"/>
      <c r="Q145" s="194"/>
      <c r="R145" s="194"/>
      <c r="S145" s="194"/>
      <c r="T145" s="194"/>
    </row>
    <row r="146" spans="16:20">
      <c r="P146" s="194"/>
      <c r="Q146" s="194"/>
      <c r="R146" s="194"/>
      <c r="S146" s="194"/>
      <c r="T146" s="194"/>
    </row>
    <row r="147" spans="16:20">
      <c r="P147" s="194"/>
      <c r="Q147" s="194"/>
      <c r="R147" s="194"/>
      <c r="S147" s="194"/>
      <c r="T147" s="194"/>
    </row>
    <row r="148" spans="16:20">
      <c r="P148" s="194"/>
      <c r="Q148" s="194"/>
      <c r="R148" s="194"/>
      <c r="S148" s="194"/>
      <c r="T148" s="194"/>
    </row>
    <row r="149" spans="16:20">
      <c r="P149" s="194"/>
      <c r="Q149" s="194"/>
      <c r="R149" s="194"/>
      <c r="S149" s="194"/>
      <c r="T149" s="194"/>
    </row>
    <row r="150" spans="16:20">
      <c r="P150" s="194"/>
      <c r="Q150" s="194"/>
      <c r="R150" s="194"/>
      <c r="S150" s="194"/>
      <c r="T150" s="194"/>
    </row>
    <row r="151" spans="16:20">
      <c r="P151" s="194"/>
      <c r="Q151" s="194"/>
      <c r="R151" s="194"/>
      <c r="S151" s="194"/>
      <c r="T151" s="194"/>
    </row>
    <row r="152" spans="16:20">
      <c r="P152" s="194"/>
      <c r="Q152" s="194"/>
      <c r="R152" s="194"/>
      <c r="S152" s="194"/>
      <c r="T152" s="194"/>
    </row>
    <row r="153" spans="16:20">
      <c r="P153" s="194"/>
      <c r="Q153" s="194"/>
      <c r="R153" s="194"/>
      <c r="S153" s="194"/>
      <c r="T153" s="194"/>
    </row>
    <row r="154" spans="16:20">
      <c r="P154" s="194"/>
      <c r="Q154" s="194"/>
      <c r="R154" s="194"/>
      <c r="S154" s="194"/>
      <c r="T154" s="194"/>
    </row>
    <row r="155" spans="16:20">
      <c r="P155" s="194"/>
      <c r="Q155" s="194"/>
      <c r="R155" s="194"/>
      <c r="S155" s="194"/>
      <c r="T155" s="194"/>
    </row>
    <row r="156" spans="16:20">
      <c r="P156" s="194"/>
      <c r="Q156" s="194"/>
      <c r="R156" s="194"/>
      <c r="S156" s="194"/>
      <c r="T156" s="194"/>
    </row>
    <row r="157" spans="16:20">
      <c r="P157" s="194"/>
      <c r="Q157" s="194"/>
      <c r="R157" s="194"/>
      <c r="S157" s="194"/>
      <c r="T157" s="194"/>
    </row>
    <row r="158" spans="16:20">
      <c r="P158" s="194"/>
      <c r="Q158" s="194"/>
      <c r="R158" s="194"/>
      <c r="S158" s="194"/>
      <c r="T158" s="194"/>
    </row>
    <row r="159" spans="16:20">
      <c r="P159" s="194"/>
      <c r="Q159" s="194"/>
      <c r="R159" s="194"/>
      <c r="S159" s="194"/>
      <c r="T159" s="194"/>
    </row>
    <row r="160" spans="16:20">
      <c r="P160" s="194"/>
      <c r="Q160" s="194"/>
      <c r="R160" s="194"/>
      <c r="S160" s="194"/>
      <c r="T160" s="194"/>
    </row>
    <row r="161" spans="16:20">
      <c r="P161" s="194"/>
      <c r="Q161" s="194"/>
      <c r="R161" s="194"/>
      <c r="S161" s="194"/>
      <c r="T161" s="194"/>
    </row>
    <row r="162" spans="16:20">
      <c r="P162" s="194"/>
      <c r="Q162" s="194"/>
      <c r="R162" s="194"/>
      <c r="S162" s="194"/>
      <c r="T162" s="194"/>
    </row>
    <row r="163" spans="16:20">
      <c r="P163" s="194"/>
      <c r="Q163" s="194"/>
      <c r="R163" s="194"/>
      <c r="S163" s="194"/>
      <c r="T163" s="194"/>
    </row>
    <row r="164" spans="16:20">
      <c r="P164" s="194"/>
      <c r="Q164" s="194"/>
      <c r="R164" s="194"/>
      <c r="S164" s="194"/>
      <c r="T164" s="194"/>
    </row>
    <row r="165" spans="16:20">
      <c r="P165" s="194"/>
      <c r="Q165" s="194"/>
      <c r="R165" s="194"/>
      <c r="S165" s="194"/>
      <c r="T165" s="194"/>
    </row>
    <row r="166" spans="16:20">
      <c r="P166" s="194"/>
      <c r="Q166" s="194"/>
      <c r="R166" s="194"/>
      <c r="S166" s="194"/>
      <c r="T166" s="194"/>
    </row>
    <row r="167" spans="16:20">
      <c r="P167" s="194"/>
      <c r="Q167" s="194"/>
      <c r="R167" s="194"/>
      <c r="S167" s="194"/>
      <c r="T167" s="194"/>
    </row>
    <row r="168" spans="16:20">
      <c r="P168" s="194"/>
      <c r="Q168" s="194"/>
      <c r="R168" s="194"/>
      <c r="S168" s="194"/>
      <c r="T168" s="194"/>
    </row>
    <row r="169" spans="16:20">
      <c r="P169" s="194"/>
      <c r="Q169" s="194"/>
      <c r="R169" s="194"/>
      <c r="S169" s="194"/>
      <c r="T169" s="194"/>
    </row>
    <row r="170" spans="16:20">
      <c r="P170" s="194"/>
      <c r="Q170" s="194"/>
      <c r="R170" s="194"/>
      <c r="S170" s="194"/>
      <c r="T170" s="194"/>
    </row>
    <row r="171" spans="16:20">
      <c r="P171" s="194"/>
      <c r="Q171" s="194"/>
      <c r="R171" s="194"/>
      <c r="S171" s="194"/>
      <c r="T171" s="194"/>
    </row>
    <row r="172" spans="16:20">
      <c r="P172" s="194"/>
      <c r="Q172" s="194"/>
      <c r="R172" s="194"/>
      <c r="S172" s="194"/>
      <c r="T172" s="194"/>
    </row>
    <row r="173" spans="16:20">
      <c r="P173" s="194"/>
      <c r="Q173" s="194"/>
      <c r="R173" s="194"/>
      <c r="S173" s="194"/>
      <c r="T173" s="194"/>
    </row>
    <row r="174" spans="16:20">
      <c r="P174" s="194"/>
      <c r="Q174" s="194"/>
      <c r="R174" s="194"/>
      <c r="S174" s="194"/>
      <c r="T174" s="194"/>
    </row>
    <row r="175" spans="16:20">
      <c r="P175" s="194"/>
      <c r="Q175" s="194"/>
      <c r="R175" s="194"/>
      <c r="S175" s="194"/>
      <c r="T175" s="194"/>
    </row>
    <row r="176" spans="16:20">
      <c r="P176" s="194"/>
      <c r="Q176" s="194"/>
      <c r="R176" s="194"/>
      <c r="S176" s="194"/>
      <c r="T176" s="194"/>
    </row>
    <row r="177" spans="16:20">
      <c r="P177" s="194"/>
      <c r="Q177" s="194"/>
      <c r="R177" s="194"/>
      <c r="S177" s="194"/>
      <c r="T177" s="194"/>
    </row>
    <row r="178" spans="16:20">
      <c r="P178" s="194"/>
      <c r="Q178" s="194"/>
      <c r="R178" s="194"/>
      <c r="S178" s="194"/>
      <c r="T178" s="194"/>
    </row>
    <row r="179" spans="16:20">
      <c r="P179" s="194"/>
      <c r="Q179" s="194"/>
      <c r="R179" s="194"/>
      <c r="S179" s="194"/>
      <c r="T179" s="194"/>
    </row>
    <row r="180" spans="16:20">
      <c r="P180" s="194"/>
      <c r="Q180" s="194"/>
      <c r="R180" s="194"/>
      <c r="S180" s="194"/>
      <c r="T180" s="194"/>
    </row>
    <row r="181" spans="16:20">
      <c r="P181" s="194"/>
      <c r="Q181" s="194"/>
      <c r="R181" s="194"/>
      <c r="S181" s="194"/>
      <c r="T181" s="194"/>
    </row>
    <row r="182" spans="16:20">
      <c r="P182" s="194"/>
      <c r="Q182" s="194"/>
      <c r="R182" s="194"/>
      <c r="S182" s="194"/>
      <c r="T182" s="194"/>
    </row>
    <row r="183" spans="16:20">
      <c r="P183" s="194"/>
      <c r="Q183" s="194"/>
      <c r="R183" s="194"/>
      <c r="S183" s="194"/>
      <c r="T183" s="194"/>
    </row>
    <row r="184" spans="16:20">
      <c r="P184" s="194"/>
      <c r="Q184" s="194"/>
      <c r="R184" s="194"/>
      <c r="S184" s="194"/>
      <c r="T184" s="194"/>
    </row>
    <row r="185" spans="16:20">
      <c r="P185" s="194"/>
      <c r="Q185" s="194"/>
      <c r="R185" s="194"/>
      <c r="S185" s="194"/>
      <c r="T185" s="194"/>
    </row>
    <row r="186" spans="16:20">
      <c r="P186" s="194"/>
      <c r="Q186" s="194"/>
      <c r="R186" s="194"/>
      <c r="S186" s="194"/>
      <c r="T186" s="194"/>
    </row>
    <row r="187" spans="16:20">
      <c r="P187" s="194"/>
      <c r="Q187" s="194"/>
      <c r="R187" s="194"/>
      <c r="S187" s="194"/>
      <c r="T187" s="194"/>
    </row>
    <row r="188" spans="16:20">
      <c r="P188" s="194"/>
      <c r="Q188" s="194"/>
      <c r="R188" s="194"/>
      <c r="S188" s="194"/>
      <c r="T188" s="194"/>
    </row>
    <row r="189" spans="16:20">
      <c r="P189" s="194"/>
      <c r="Q189" s="194"/>
      <c r="R189" s="194"/>
      <c r="S189" s="194"/>
      <c r="T189" s="194"/>
    </row>
    <row r="190" spans="16:20">
      <c r="P190" s="194"/>
      <c r="Q190" s="194"/>
      <c r="R190" s="194"/>
      <c r="S190" s="194"/>
      <c r="T190" s="194"/>
    </row>
    <row r="191" spans="16:20">
      <c r="P191" s="194"/>
      <c r="Q191" s="194"/>
      <c r="R191" s="194"/>
      <c r="S191" s="194"/>
      <c r="T191" s="194"/>
    </row>
    <row r="192" spans="16:20">
      <c r="P192" s="194"/>
      <c r="Q192" s="194"/>
      <c r="R192" s="194"/>
      <c r="S192" s="194"/>
      <c r="T192" s="194"/>
    </row>
    <row r="193" spans="16:20">
      <c r="P193" s="194"/>
      <c r="Q193" s="194"/>
      <c r="R193" s="194"/>
      <c r="S193" s="194"/>
      <c r="T193" s="194"/>
    </row>
    <row r="194" spans="16:20">
      <c r="P194" s="194"/>
      <c r="Q194" s="194"/>
      <c r="R194" s="194"/>
      <c r="S194" s="194"/>
      <c r="T194" s="194"/>
    </row>
    <row r="195" spans="16:20">
      <c r="P195" s="194"/>
      <c r="Q195" s="194"/>
      <c r="R195" s="194"/>
      <c r="S195" s="194"/>
      <c r="T195" s="194"/>
    </row>
    <row r="196" spans="16:20">
      <c r="P196" s="194"/>
      <c r="Q196" s="194"/>
      <c r="R196" s="194"/>
      <c r="S196" s="194"/>
      <c r="T196" s="194"/>
    </row>
    <row r="197" spans="16:20">
      <c r="P197" s="194"/>
      <c r="Q197" s="194"/>
      <c r="R197" s="194"/>
      <c r="S197" s="194"/>
      <c r="T197" s="194"/>
    </row>
    <row r="198" spans="16:20">
      <c r="P198" s="194"/>
      <c r="Q198" s="194"/>
      <c r="R198" s="194"/>
      <c r="S198" s="194"/>
      <c r="T198" s="194"/>
    </row>
    <row r="199" spans="16:20">
      <c r="P199" s="194"/>
      <c r="Q199" s="194"/>
      <c r="R199" s="194"/>
      <c r="S199" s="194"/>
      <c r="T199" s="194"/>
    </row>
    <row r="200" spans="16:20">
      <c r="P200" s="194"/>
      <c r="Q200" s="194"/>
      <c r="R200" s="194"/>
      <c r="S200" s="194"/>
      <c r="T200" s="194"/>
    </row>
    <row r="201" spans="16:20">
      <c r="P201" s="194"/>
      <c r="Q201" s="194"/>
      <c r="R201" s="194"/>
      <c r="S201" s="194"/>
      <c r="T201" s="194"/>
    </row>
    <row r="202" spans="16:20">
      <c r="P202" s="194"/>
      <c r="Q202" s="194"/>
      <c r="R202" s="194"/>
      <c r="S202" s="194"/>
      <c r="T202" s="194"/>
    </row>
    <row r="203" spans="16:20">
      <c r="P203" s="194"/>
      <c r="Q203" s="194"/>
      <c r="R203" s="194"/>
      <c r="S203" s="194"/>
      <c r="T203" s="194"/>
    </row>
    <row r="204" spans="16:20">
      <c r="P204" s="194"/>
      <c r="Q204" s="194"/>
      <c r="R204" s="194"/>
      <c r="S204" s="194"/>
      <c r="T204" s="194"/>
    </row>
    <row r="205" spans="16:20">
      <c r="P205" s="194"/>
      <c r="Q205" s="194"/>
      <c r="R205" s="194"/>
      <c r="S205" s="194"/>
      <c r="T205" s="194"/>
    </row>
    <row r="206" spans="16:20">
      <c r="P206" s="194"/>
      <c r="Q206" s="194"/>
      <c r="R206" s="194"/>
      <c r="S206" s="194"/>
      <c r="T206" s="194"/>
    </row>
    <row r="207" spans="16:20">
      <c r="P207" s="194"/>
      <c r="Q207" s="194"/>
      <c r="R207" s="194"/>
      <c r="S207" s="194"/>
      <c r="T207" s="194"/>
    </row>
    <row r="208" spans="16:20">
      <c r="P208" s="194"/>
      <c r="Q208" s="194"/>
      <c r="R208" s="194"/>
      <c r="S208" s="194"/>
      <c r="T208" s="194"/>
    </row>
    <row r="209" spans="16:20">
      <c r="P209" s="194"/>
      <c r="Q209" s="194"/>
      <c r="R209" s="194"/>
      <c r="S209" s="194"/>
      <c r="T209" s="194"/>
    </row>
    <row r="210" spans="16:20">
      <c r="P210" s="194"/>
      <c r="Q210" s="194"/>
      <c r="R210" s="194"/>
      <c r="S210" s="194"/>
      <c r="T210" s="194"/>
    </row>
    <row r="211" spans="16:20">
      <c r="P211" s="194"/>
      <c r="Q211" s="194"/>
      <c r="R211" s="194"/>
      <c r="S211" s="194"/>
      <c r="T211" s="194"/>
    </row>
    <row r="212" spans="16:20">
      <c r="P212" s="194"/>
      <c r="Q212" s="194"/>
      <c r="R212" s="194"/>
      <c r="S212" s="194"/>
      <c r="T212" s="194"/>
    </row>
    <row r="213" spans="16:20">
      <c r="P213" s="194"/>
      <c r="Q213" s="194"/>
      <c r="R213" s="194"/>
      <c r="S213" s="194"/>
      <c r="T213" s="194"/>
    </row>
    <row r="214" spans="16:20">
      <c r="P214" s="194"/>
      <c r="Q214" s="194"/>
      <c r="R214" s="194"/>
      <c r="S214" s="194"/>
      <c r="T214" s="194"/>
    </row>
    <row r="215" spans="16:20">
      <c r="P215" s="194"/>
      <c r="Q215" s="194"/>
      <c r="R215" s="194"/>
      <c r="S215" s="194"/>
      <c r="T215" s="194"/>
    </row>
    <row r="216" spans="16:20">
      <c r="P216" s="194"/>
      <c r="Q216" s="194"/>
      <c r="R216" s="194"/>
      <c r="S216" s="194"/>
      <c r="T216" s="194"/>
    </row>
    <row r="217" spans="16:20">
      <c r="P217" s="194"/>
      <c r="Q217" s="194"/>
      <c r="R217" s="194"/>
      <c r="S217" s="194"/>
      <c r="T217" s="194"/>
    </row>
    <row r="218" spans="16:20">
      <c r="P218" s="194"/>
      <c r="Q218" s="194"/>
      <c r="R218" s="194"/>
      <c r="S218" s="194"/>
      <c r="T218" s="194"/>
    </row>
    <row r="219" spans="16:20">
      <c r="P219" s="194"/>
      <c r="Q219" s="194"/>
      <c r="R219" s="194"/>
      <c r="S219" s="194"/>
      <c r="T219" s="194"/>
    </row>
    <row r="220" spans="16:20">
      <c r="P220" s="194"/>
      <c r="Q220" s="194"/>
      <c r="R220" s="194"/>
      <c r="S220" s="194"/>
      <c r="T220" s="194"/>
    </row>
    <row r="221" spans="16:20">
      <c r="P221" s="194"/>
      <c r="Q221" s="194"/>
      <c r="R221" s="194"/>
      <c r="S221" s="194"/>
      <c r="T221" s="194"/>
    </row>
    <row r="222" spans="16:20">
      <c r="P222" s="194"/>
      <c r="Q222" s="194"/>
      <c r="R222" s="194"/>
      <c r="S222" s="194"/>
      <c r="T222" s="194"/>
    </row>
    <row r="223" spans="16:20">
      <c r="P223" s="194"/>
      <c r="Q223" s="194"/>
      <c r="R223" s="194"/>
      <c r="S223" s="194"/>
      <c r="T223" s="194"/>
    </row>
    <row r="224" spans="16:20">
      <c r="P224" s="194"/>
      <c r="Q224" s="194"/>
      <c r="R224" s="194"/>
      <c r="S224" s="194"/>
      <c r="T224" s="194"/>
    </row>
    <row r="225" spans="16:20">
      <c r="P225" s="194"/>
      <c r="Q225" s="194"/>
      <c r="R225" s="194"/>
      <c r="S225" s="194"/>
      <c r="T225" s="194"/>
    </row>
    <row r="226" spans="16:20">
      <c r="P226" s="194"/>
      <c r="Q226" s="194"/>
      <c r="R226" s="194"/>
      <c r="S226" s="194"/>
      <c r="T226" s="194"/>
    </row>
    <row r="227" spans="16:20">
      <c r="P227" s="194"/>
      <c r="Q227" s="194"/>
      <c r="R227" s="194"/>
      <c r="S227" s="194"/>
      <c r="T227" s="194"/>
    </row>
    <row r="228" spans="16:20">
      <c r="P228" s="194"/>
      <c r="Q228" s="194"/>
      <c r="R228" s="194"/>
      <c r="S228" s="194"/>
      <c r="T228" s="194"/>
    </row>
    <row r="229" spans="16:20">
      <c r="P229" s="194"/>
      <c r="Q229" s="194"/>
      <c r="R229" s="194"/>
      <c r="S229" s="194"/>
      <c r="T229" s="194"/>
    </row>
    <row r="230" spans="16:20">
      <c r="P230" s="194"/>
      <c r="Q230" s="194"/>
      <c r="R230" s="194"/>
      <c r="S230" s="194"/>
      <c r="T230" s="194"/>
    </row>
    <row r="231" spans="16:20">
      <c r="P231" s="194"/>
      <c r="Q231" s="194"/>
      <c r="R231" s="194"/>
      <c r="S231" s="194"/>
      <c r="T231" s="194"/>
    </row>
    <row r="232" spans="16:20">
      <c r="P232" s="194"/>
      <c r="Q232" s="194"/>
      <c r="R232" s="194"/>
      <c r="S232" s="194"/>
      <c r="T232" s="194"/>
    </row>
    <row r="233" spans="16:20">
      <c r="P233" s="194"/>
      <c r="Q233" s="194"/>
      <c r="R233" s="194"/>
      <c r="S233" s="194"/>
      <c r="T233" s="194"/>
    </row>
    <row r="234" spans="16:20">
      <c r="P234" s="194"/>
      <c r="Q234" s="194"/>
      <c r="R234" s="194"/>
      <c r="S234" s="194"/>
      <c r="T234" s="194"/>
    </row>
    <row r="235" spans="16:20">
      <c r="P235" s="194"/>
      <c r="Q235" s="194"/>
      <c r="R235" s="194"/>
      <c r="S235" s="194"/>
      <c r="T235" s="194"/>
    </row>
    <row r="236" spans="16:20">
      <c r="P236" s="194"/>
      <c r="Q236" s="194"/>
      <c r="R236" s="194"/>
      <c r="S236" s="194"/>
      <c r="T236" s="194"/>
    </row>
    <row r="237" spans="16:20">
      <c r="P237" s="194"/>
      <c r="Q237" s="194"/>
      <c r="R237" s="194"/>
      <c r="S237" s="194"/>
      <c r="T237" s="194"/>
    </row>
    <row r="238" spans="16:20">
      <c r="P238" s="194"/>
      <c r="Q238" s="194"/>
      <c r="R238" s="194"/>
      <c r="S238" s="194"/>
      <c r="T238" s="194"/>
    </row>
    <row r="239" spans="16:20">
      <c r="P239" s="194"/>
      <c r="Q239" s="194"/>
      <c r="R239" s="194"/>
      <c r="S239" s="194"/>
      <c r="T239" s="194"/>
    </row>
    <row r="240" spans="16:20">
      <c r="P240" s="194"/>
      <c r="Q240" s="194"/>
      <c r="R240" s="194"/>
      <c r="S240" s="194"/>
      <c r="T240" s="194"/>
    </row>
    <row r="241" spans="16:20">
      <c r="P241" s="194"/>
      <c r="Q241" s="194"/>
      <c r="R241" s="194"/>
      <c r="S241" s="194"/>
      <c r="T241" s="194"/>
    </row>
    <row r="242" spans="16:20">
      <c r="P242" s="194"/>
      <c r="Q242" s="194"/>
      <c r="R242" s="194"/>
      <c r="S242" s="194"/>
      <c r="T242" s="194"/>
    </row>
    <row r="243" spans="16:20">
      <c r="P243" s="194"/>
      <c r="Q243" s="194"/>
      <c r="R243" s="194"/>
      <c r="S243" s="194"/>
      <c r="T243" s="194"/>
    </row>
    <row r="244" spans="16:20">
      <c r="P244" s="194"/>
      <c r="Q244" s="194"/>
      <c r="R244" s="194"/>
      <c r="S244" s="194"/>
      <c r="T244" s="194"/>
    </row>
    <row r="245" spans="16:20">
      <c r="P245" s="194"/>
      <c r="Q245" s="194"/>
      <c r="R245" s="194"/>
      <c r="S245" s="194"/>
      <c r="T245" s="194"/>
    </row>
    <row r="246" spans="16:20">
      <c r="P246" s="194"/>
      <c r="Q246" s="194"/>
      <c r="R246" s="194"/>
      <c r="S246" s="194"/>
      <c r="T246" s="194"/>
    </row>
    <row r="247" spans="16:20">
      <c r="P247" s="194"/>
      <c r="Q247" s="194"/>
      <c r="R247" s="194"/>
      <c r="S247" s="194"/>
      <c r="T247" s="194"/>
    </row>
    <row r="248" spans="16:20">
      <c r="P248" s="194"/>
      <c r="Q248" s="194"/>
      <c r="R248" s="194"/>
      <c r="S248" s="194"/>
      <c r="T248" s="194"/>
    </row>
    <row r="249" spans="16:20">
      <c r="P249" s="194"/>
      <c r="Q249" s="194"/>
      <c r="R249" s="194"/>
      <c r="S249" s="194"/>
      <c r="T249" s="194"/>
    </row>
    <row r="250" spans="16:20">
      <c r="P250" s="194"/>
      <c r="Q250" s="194"/>
      <c r="R250" s="194"/>
      <c r="S250" s="194"/>
      <c r="T250" s="194"/>
    </row>
    <row r="251" spans="16:20">
      <c r="P251" s="194"/>
      <c r="Q251" s="194"/>
      <c r="R251" s="194"/>
      <c r="S251" s="194"/>
      <c r="T251" s="194"/>
    </row>
    <row r="252" spans="16:20">
      <c r="P252" s="194"/>
      <c r="Q252" s="194"/>
      <c r="R252" s="194"/>
      <c r="S252" s="194"/>
      <c r="T252" s="194"/>
    </row>
    <row r="253" spans="16:20">
      <c r="P253" s="194"/>
      <c r="Q253" s="194"/>
      <c r="R253" s="194"/>
      <c r="S253" s="194"/>
      <c r="T253" s="194"/>
    </row>
    <row r="254" spans="16:20">
      <c r="P254" s="194"/>
      <c r="Q254" s="194"/>
      <c r="R254" s="194"/>
      <c r="S254" s="194"/>
      <c r="T254" s="194"/>
    </row>
    <row r="255" spans="16:20">
      <c r="P255" s="194"/>
      <c r="Q255" s="194"/>
      <c r="R255" s="194"/>
      <c r="S255" s="194"/>
      <c r="T255" s="194"/>
    </row>
    <row r="256" spans="16:20">
      <c r="P256" s="194"/>
      <c r="Q256" s="194"/>
      <c r="R256" s="194"/>
      <c r="S256" s="194"/>
      <c r="T256" s="194"/>
    </row>
    <row r="257" spans="16:20">
      <c r="P257" s="194"/>
      <c r="Q257" s="194"/>
      <c r="R257" s="194"/>
      <c r="S257" s="194"/>
      <c r="T257" s="194"/>
    </row>
    <row r="258" spans="16:20">
      <c r="P258" s="194"/>
      <c r="Q258" s="194"/>
      <c r="R258" s="194"/>
      <c r="S258" s="194"/>
      <c r="T258" s="194"/>
    </row>
    <row r="259" spans="16:20">
      <c r="P259" s="194"/>
      <c r="Q259" s="194"/>
      <c r="R259" s="194"/>
      <c r="S259" s="194"/>
      <c r="T259" s="194"/>
    </row>
    <row r="260" spans="16:20">
      <c r="P260" s="194"/>
      <c r="Q260" s="194"/>
      <c r="R260" s="194"/>
      <c r="S260" s="194"/>
      <c r="T260" s="194"/>
    </row>
    <row r="261" spans="16:20">
      <c r="P261" s="194"/>
      <c r="Q261" s="194"/>
      <c r="R261" s="194"/>
      <c r="S261" s="194"/>
      <c r="T261" s="194"/>
    </row>
    <row r="262" spans="16:20">
      <c r="P262" s="194"/>
      <c r="Q262" s="194"/>
      <c r="R262" s="194"/>
      <c r="S262" s="194"/>
      <c r="T262" s="194"/>
    </row>
    <row r="263" spans="16:20">
      <c r="P263" s="194"/>
      <c r="Q263" s="194"/>
      <c r="R263" s="194"/>
      <c r="S263" s="194"/>
      <c r="T263" s="194"/>
    </row>
    <row r="264" spans="16:20">
      <c r="P264" s="194"/>
      <c r="Q264" s="194"/>
      <c r="R264" s="194"/>
      <c r="S264" s="194"/>
      <c r="T264" s="194"/>
    </row>
    <row r="265" spans="16:20">
      <c r="P265" s="194"/>
      <c r="Q265" s="194"/>
      <c r="R265" s="194"/>
      <c r="S265" s="194"/>
      <c r="T265" s="194"/>
    </row>
    <row r="266" spans="16:20">
      <c r="P266" s="194"/>
      <c r="Q266" s="194"/>
      <c r="R266" s="194"/>
      <c r="S266" s="194"/>
      <c r="T266" s="194"/>
    </row>
    <row r="267" spans="16:20">
      <c r="P267" s="194"/>
      <c r="Q267" s="194"/>
      <c r="R267" s="194"/>
      <c r="S267" s="194"/>
      <c r="T267" s="194"/>
    </row>
    <row r="268" spans="16:20">
      <c r="P268" s="194"/>
      <c r="Q268" s="194"/>
      <c r="R268" s="194"/>
      <c r="S268" s="194"/>
      <c r="T268" s="194"/>
    </row>
    <row r="269" spans="16:20">
      <c r="P269" s="194"/>
      <c r="Q269" s="194"/>
      <c r="R269" s="194"/>
      <c r="S269" s="194"/>
      <c r="T269" s="194"/>
    </row>
    <row r="270" spans="16:20">
      <c r="P270" s="194"/>
      <c r="Q270" s="194"/>
      <c r="R270" s="194"/>
      <c r="S270" s="194"/>
      <c r="T270" s="194"/>
    </row>
    <row r="271" spans="16:20">
      <c r="P271" s="194"/>
      <c r="Q271" s="194"/>
      <c r="R271" s="194"/>
      <c r="S271" s="194"/>
      <c r="T271" s="194"/>
    </row>
    <row r="272" spans="16:20">
      <c r="P272" s="194"/>
      <c r="Q272" s="194"/>
      <c r="R272" s="194"/>
      <c r="S272" s="194"/>
      <c r="T272" s="194"/>
    </row>
    <row r="273" spans="16:20">
      <c r="P273" s="194"/>
      <c r="Q273" s="194"/>
      <c r="R273" s="194"/>
      <c r="S273" s="194"/>
      <c r="T273" s="194"/>
    </row>
    <row r="274" spans="16:20">
      <c r="P274" s="194"/>
      <c r="Q274" s="194"/>
      <c r="R274" s="194"/>
      <c r="S274" s="194"/>
      <c r="T274" s="194"/>
    </row>
    <row r="275" spans="16:20">
      <c r="P275" s="194"/>
      <c r="Q275" s="194"/>
      <c r="R275" s="194"/>
      <c r="S275" s="194"/>
      <c r="T275" s="194"/>
    </row>
    <row r="276" spans="16:20">
      <c r="P276" s="194"/>
      <c r="Q276" s="194"/>
      <c r="R276" s="194"/>
      <c r="S276" s="194"/>
      <c r="T276" s="194"/>
    </row>
    <row r="277" spans="16:20">
      <c r="P277" s="194"/>
      <c r="Q277" s="194"/>
      <c r="R277" s="194"/>
      <c r="S277" s="194"/>
      <c r="T277" s="194"/>
    </row>
    <row r="278" spans="16:20">
      <c r="P278" s="194"/>
      <c r="Q278" s="194"/>
      <c r="R278" s="194"/>
      <c r="S278" s="194"/>
      <c r="T278" s="194"/>
    </row>
    <row r="279" spans="16:20">
      <c r="P279" s="194"/>
      <c r="Q279" s="194"/>
      <c r="R279" s="194"/>
      <c r="S279" s="194"/>
      <c r="T279" s="194"/>
    </row>
    <row r="280" spans="16:20">
      <c r="P280" s="194"/>
      <c r="Q280" s="194"/>
      <c r="R280" s="194"/>
      <c r="S280" s="194"/>
      <c r="T280" s="194"/>
    </row>
    <row r="281" spans="16:20">
      <c r="P281" s="194"/>
      <c r="Q281" s="194"/>
      <c r="R281" s="194"/>
      <c r="S281" s="194"/>
      <c r="T281" s="194"/>
    </row>
    <row r="282" spans="16:20">
      <c r="P282" s="194"/>
      <c r="Q282" s="194"/>
      <c r="R282" s="194"/>
      <c r="S282" s="194"/>
      <c r="T282" s="194"/>
    </row>
    <row r="283" spans="16:20">
      <c r="P283" s="194"/>
      <c r="Q283" s="194"/>
      <c r="R283" s="194"/>
      <c r="S283" s="194"/>
      <c r="T283" s="194"/>
    </row>
    <row r="284" spans="16:20">
      <c r="P284" s="194"/>
      <c r="Q284" s="194"/>
      <c r="R284" s="194"/>
      <c r="S284" s="194"/>
      <c r="T284" s="194"/>
    </row>
    <row r="285" spans="16:20">
      <c r="P285" s="194"/>
      <c r="Q285" s="194"/>
      <c r="R285" s="194"/>
      <c r="S285" s="194"/>
      <c r="T285" s="194"/>
    </row>
    <row r="286" spans="16:20">
      <c r="P286" s="194"/>
      <c r="Q286" s="194"/>
      <c r="R286" s="194"/>
      <c r="S286" s="194"/>
      <c r="T286" s="194"/>
    </row>
    <row r="287" spans="16:20">
      <c r="P287" s="194"/>
      <c r="Q287" s="194"/>
      <c r="R287" s="194"/>
      <c r="S287" s="194"/>
      <c r="T287" s="194"/>
    </row>
    <row r="288" spans="16:20">
      <c r="P288" s="194"/>
      <c r="Q288" s="194"/>
      <c r="R288" s="194"/>
      <c r="S288" s="194"/>
      <c r="T288" s="194"/>
    </row>
    <row r="289" spans="1:20">
      <c r="P289" s="194"/>
      <c r="Q289" s="194"/>
      <c r="R289" s="194"/>
      <c r="S289" s="194"/>
      <c r="T289" s="194"/>
    </row>
    <row r="290" spans="1:20">
      <c r="P290" s="194"/>
      <c r="Q290" s="194"/>
      <c r="R290" s="194"/>
      <c r="S290" s="194"/>
      <c r="T290" s="194"/>
    </row>
    <row r="291" spans="1:20">
      <c r="P291" s="194"/>
      <c r="Q291" s="194"/>
      <c r="R291" s="194"/>
      <c r="S291" s="194"/>
      <c r="T291" s="194"/>
    </row>
    <row r="292" spans="1:20">
      <c r="P292" s="194"/>
      <c r="Q292" s="194"/>
      <c r="R292" s="194"/>
      <c r="S292" s="194"/>
      <c r="T292" s="194"/>
    </row>
    <row r="293" spans="1:20">
      <c r="P293" s="194"/>
      <c r="Q293" s="194"/>
      <c r="R293" s="194"/>
      <c r="S293" s="194"/>
      <c r="T293" s="194"/>
    </row>
    <row r="294" spans="1:20">
      <c r="P294" s="194"/>
      <c r="Q294" s="194"/>
      <c r="R294" s="194"/>
      <c r="S294" s="194"/>
      <c r="T294" s="194"/>
    </row>
    <row r="295" spans="1:20">
      <c r="P295" s="194"/>
      <c r="Q295" s="194"/>
      <c r="R295" s="194"/>
      <c r="S295" s="194"/>
      <c r="T295" s="194"/>
    </row>
    <row r="296" spans="1:20">
      <c r="P296" s="194"/>
      <c r="Q296" s="194"/>
      <c r="R296" s="194"/>
      <c r="S296" s="194"/>
      <c r="T296" s="194"/>
    </row>
    <row r="297" spans="1:20">
      <c r="P297" s="194"/>
      <c r="Q297" s="194"/>
      <c r="R297" s="194"/>
      <c r="S297" s="194"/>
      <c r="T297" s="194"/>
    </row>
    <row r="298" spans="1:20">
      <c r="P298" s="194"/>
      <c r="Q298" s="194"/>
      <c r="R298" s="194"/>
      <c r="S298" s="194"/>
      <c r="T298" s="194"/>
    </row>
    <row r="299" spans="1:20">
      <c r="P299" s="194"/>
      <c r="Q299" s="194"/>
      <c r="R299" s="194"/>
      <c r="S299" s="194"/>
      <c r="T299" s="194"/>
    </row>
    <row r="300" spans="1:20">
      <c r="P300" s="194"/>
      <c r="Q300" s="194"/>
      <c r="R300" s="194"/>
      <c r="S300" s="194"/>
      <c r="T300" s="194"/>
    </row>
    <row r="301" spans="1:20">
      <c r="A301" s="194"/>
      <c r="B301" s="194"/>
      <c r="C301" s="194"/>
      <c r="D301" s="194"/>
      <c r="E301" s="194"/>
      <c r="F301" s="194"/>
      <c r="G301" s="194"/>
      <c r="H301" s="194"/>
      <c r="I301" s="194"/>
      <c r="J301" s="194"/>
      <c r="K301" s="194"/>
      <c r="L301" s="194"/>
      <c r="M301" s="194"/>
      <c r="N301" s="194"/>
      <c r="O301" s="194"/>
      <c r="P301" s="194"/>
      <c r="Q301" s="194"/>
      <c r="R301" s="194"/>
      <c r="S301" s="194"/>
      <c r="T301" s="194"/>
    </row>
    <row r="302" spans="1:20">
      <c r="A302" s="194"/>
      <c r="B302" s="194"/>
      <c r="C302" s="194"/>
      <c r="D302" s="194"/>
      <c r="E302" s="194"/>
      <c r="F302" s="194"/>
      <c r="G302" s="194"/>
      <c r="H302" s="194"/>
      <c r="I302" s="194"/>
      <c r="J302" s="194"/>
      <c r="K302" s="194"/>
      <c r="L302" s="194"/>
      <c r="M302" s="194"/>
      <c r="N302" s="194"/>
      <c r="O302" s="194"/>
      <c r="P302" s="194"/>
      <c r="Q302" s="194"/>
      <c r="R302" s="194"/>
      <c r="S302" s="194"/>
      <c r="T302" s="194"/>
    </row>
    <row r="303" spans="1:20">
      <c r="A303" s="194"/>
      <c r="B303" s="194"/>
      <c r="C303" s="194"/>
      <c r="D303" s="194"/>
      <c r="E303" s="194"/>
      <c r="F303" s="194"/>
      <c r="G303" s="194"/>
      <c r="H303" s="194"/>
      <c r="I303" s="194"/>
      <c r="J303" s="194"/>
      <c r="K303" s="194"/>
      <c r="L303" s="194"/>
      <c r="M303" s="194"/>
      <c r="N303" s="194"/>
      <c r="O303" s="194"/>
      <c r="P303" s="194"/>
      <c r="Q303" s="194"/>
      <c r="R303" s="194"/>
      <c r="S303" s="194"/>
      <c r="T303" s="194"/>
    </row>
    <row r="304" spans="1:20">
      <c r="A304" s="194"/>
      <c r="B304" s="194"/>
      <c r="C304" s="194"/>
      <c r="D304" s="194"/>
      <c r="E304" s="194"/>
      <c r="F304" s="194"/>
      <c r="G304" s="194"/>
      <c r="H304" s="194"/>
      <c r="I304" s="194"/>
      <c r="J304" s="194"/>
      <c r="K304" s="194"/>
      <c r="L304" s="194"/>
      <c r="M304" s="194"/>
      <c r="N304" s="194"/>
      <c r="O304" s="194"/>
      <c r="P304" s="194"/>
      <c r="Q304" s="194"/>
      <c r="R304" s="194"/>
      <c r="S304" s="194"/>
      <c r="T304" s="194"/>
    </row>
    <row r="305" spans="1:20">
      <c r="A305" s="194"/>
      <c r="B305" s="194"/>
      <c r="C305" s="194"/>
      <c r="D305" s="194"/>
      <c r="E305" s="194"/>
      <c r="F305" s="194"/>
      <c r="G305" s="194"/>
      <c r="H305" s="194"/>
      <c r="I305" s="194"/>
      <c r="J305" s="194"/>
      <c r="K305" s="194"/>
      <c r="L305" s="194"/>
      <c r="M305" s="194"/>
      <c r="N305" s="194"/>
      <c r="O305" s="194"/>
      <c r="P305" s="194"/>
      <c r="Q305" s="194"/>
      <c r="R305" s="194"/>
      <c r="S305" s="194"/>
      <c r="T305" s="194"/>
    </row>
    <row r="306" spans="1:20">
      <c r="A306" s="194"/>
      <c r="B306" s="194"/>
      <c r="C306" s="194"/>
      <c r="D306" s="194"/>
      <c r="E306" s="194"/>
      <c r="F306" s="194"/>
      <c r="G306" s="194"/>
      <c r="H306" s="194"/>
      <c r="I306" s="194"/>
      <c r="J306" s="194"/>
      <c r="K306" s="194"/>
      <c r="L306" s="194"/>
      <c r="M306" s="194"/>
      <c r="N306" s="194"/>
      <c r="O306" s="194"/>
      <c r="P306" s="194"/>
      <c r="Q306" s="194"/>
      <c r="R306" s="194"/>
      <c r="S306" s="194"/>
      <c r="T306" s="194"/>
    </row>
    <row r="307" spans="1:20">
      <c r="A307" s="194"/>
      <c r="B307" s="194"/>
      <c r="C307" s="194"/>
      <c r="D307" s="194"/>
      <c r="E307" s="194"/>
      <c r="F307" s="194"/>
      <c r="G307" s="194"/>
      <c r="H307" s="194"/>
      <c r="I307" s="194"/>
      <c r="J307" s="194"/>
      <c r="K307" s="194"/>
      <c r="L307" s="194"/>
      <c r="M307" s="194"/>
      <c r="N307" s="194"/>
      <c r="O307" s="194"/>
      <c r="P307" s="194"/>
      <c r="Q307" s="194"/>
      <c r="R307" s="194"/>
      <c r="S307" s="194"/>
      <c r="T307" s="194"/>
    </row>
    <row r="308" spans="1:20">
      <c r="A308" s="194"/>
      <c r="B308" s="194"/>
      <c r="C308" s="194"/>
      <c r="D308" s="194"/>
      <c r="E308" s="194"/>
      <c r="F308" s="194"/>
      <c r="G308" s="194"/>
      <c r="H308" s="194"/>
      <c r="I308" s="194"/>
      <c r="J308" s="194"/>
      <c r="K308" s="194"/>
      <c r="L308" s="194"/>
      <c r="M308" s="194"/>
      <c r="N308" s="194"/>
      <c r="O308" s="194"/>
      <c r="P308" s="194"/>
      <c r="Q308" s="194"/>
      <c r="R308" s="194"/>
      <c r="S308" s="194"/>
      <c r="T308" s="194"/>
    </row>
    <row r="309" spans="1:20">
      <c r="A309" s="194"/>
      <c r="B309" s="194"/>
      <c r="C309" s="194"/>
      <c r="D309" s="194"/>
      <c r="E309" s="194"/>
      <c r="F309" s="194"/>
      <c r="G309" s="194"/>
      <c r="H309" s="194"/>
      <c r="I309" s="194"/>
      <c r="J309" s="194"/>
      <c r="K309" s="194"/>
      <c r="L309" s="194"/>
      <c r="M309" s="194"/>
      <c r="N309" s="194"/>
      <c r="O309" s="194"/>
      <c r="P309" s="194"/>
      <c r="Q309" s="194"/>
      <c r="R309" s="194"/>
      <c r="S309" s="194"/>
      <c r="T309" s="194"/>
    </row>
    <row r="310" spans="1:20">
      <c r="A310" s="194"/>
      <c r="B310" s="194"/>
      <c r="C310" s="194"/>
      <c r="D310" s="194"/>
      <c r="E310" s="194"/>
      <c r="F310" s="194"/>
      <c r="G310" s="194"/>
      <c r="H310" s="194"/>
      <c r="I310" s="194"/>
      <c r="J310" s="194"/>
      <c r="K310" s="194"/>
      <c r="L310" s="194"/>
      <c r="M310" s="194"/>
      <c r="N310" s="194"/>
      <c r="O310" s="194"/>
      <c r="P310" s="194"/>
      <c r="Q310" s="194"/>
      <c r="R310" s="194"/>
      <c r="S310" s="194"/>
      <c r="T310" s="194"/>
    </row>
    <row r="311" spans="1:20">
      <c r="A311" s="194"/>
      <c r="B311" s="194"/>
      <c r="C311" s="194"/>
      <c r="D311" s="194"/>
      <c r="E311" s="194"/>
      <c r="F311" s="194"/>
      <c r="G311" s="194"/>
      <c r="H311" s="194"/>
      <c r="I311" s="194"/>
      <c r="J311" s="194"/>
      <c r="K311" s="194"/>
      <c r="L311" s="194"/>
      <c r="M311" s="194"/>
      <c r="N311" s="194"/>
      <c r="O311" s="194"/>
      <c r="P311" s="194"/>
      <c r="Q311" s="194"/>
      <c r="R311" s="194"/>
      <c r="S311" s="194"/>
      <c r="T311" s="194"/>
    </row>
    <row r="312" spans="1:20">
      <c r="A312" s="194"/>
      <c r="B312" s="194"/>
      <c r="C312" s="194"/>
      <c r="D312" s="194"/>
      <c r="E312" s="194"/>
      <c r="F312" s="194"/>
      <c r="G312" s="194"/>
      <c r="H312" s="194"/>
      <c r="I312" s="194"/>
      <c r="J312" s="194"/>
      <c r="K312" s="194"/>
      <c r="L312" s="194"/>
      <c r="M312" s="194"/>
      <c r="N312" s="194"/>
      <c r="O312" s="194"/>
      <c r="P312" s="194"/>
      <c r="Q312" s="194"/>
      <c r="R312" s="194"/>
      <c r="S312" s="194"/>
      <c r="T312" s="194"/>
    </row>
    <row r="313" spans="1:20">
      <c r="A313" s="194"/>
      <c r="B313" s="194"/>
      <c r="C313" s="194"/>
      <c r="D313" s="194"/>
      <c r="E313" s="194"/>
      <c r="F313" s="194"/>
      <c r="G313" s="194"/>
      <c r="H313" s="194"/>
      <c r="I313" s="194"/>
      <c r="J313" s="194"/>
      <c r="K313" s="194"/>
      <c r="L313" s="194"/>
      <c r="M313" s="194"/>
      <c r="N313" s="194"/>
      <c r="O313" s="194"/>
      <c r="P313" s="194"/>
      <c r="Q313" s="194"/>
      <c r="R313" s="194"/>
      <c r="S313" s="194"/>
      <c r="T313" s="194"/>
    </row>
    <row r="314" spans="1:20">
      <c r="A314" s="194"/>
      <c r="B314" s="194"/>
      <c r="C314" s="194"/>
      <c r="D314" s="194"/>
      <c r="E314" s="194"/>
      <c r="F314" s="194"/>
      <c r="G314" s="194"/>
      <c r="H314" s="194"/>
      <c r="I314" s="194"/>
      <c r="J314" s="194"/>
      <c r="K314" s="194"/>
      <c r="L314" s="194"/>
      <c r="M314" s="194"/>
      <c r="N314" s="194"/>
      <c r="O314" s="194"/>
      <c r="P314" s="194"/>
      <c r="Q314" s="194"/>
      <c r="R314" s="194"/>
      <c r="S314" s="194"/>
      <c r="T314" s="194"/>
    </row>
    <row r="315" spans="1:20">
      <c r="A315" s="194"/>
      <c r="B315" s="194"/>
      <c r="C315" s="194"/>
      <c r="D315" s="194"/>
      <c r="E315" s="194"/>
      <c r="F315" s="194"/>
      <c r="G315" s="194"/>
      <c r="H315" s="194"/>
      <c r="I315" s="194"/>
      <c r="J315" s="194"/>
      <c r="K315" s="194"/>
      <c r="L315" s="194"/>
      <c r="M315" s="194"/>
      <c r="N315" s="194"/>
      <c r="O315" s="194"/>
      <c r="P315" s="194"/>
      <c r="Q315" s="194"/>
      <c r="R315" s="194"/>
      <c r="S315" s="194"/>
      <c r="T315" s="194"/>
    </row>
    <row r="316" spans="1:20">
      <c r="A316" s="194"/>
      <c r="B316" s="194"/>
      <c r="C316" s="194"/>
      <c r="D316" s="194"/>
      <c r="E316" s="194"/>
      <c r="F316" s="194"/>
      <c r="G316" s="194"/>
      <c r="H316" s="194"/>
      <c r="I316" s="194"/>
      <c r="J316" s="194"/>
      <c r="K316" s="194"/>
      <c r="L316" s="194"/>
      <c r="M316" s="194"/>
      <c r="N316" s="194"/>
      <c r="O316" s="194"/>
      <c r="P316" s="194"/>
      <c r="Q316" s="194"/>
      <c r="R316" s="194"/>
      <c r="S316" s="194"/>
      <c r="T316" s="194"/>
    </row>
    <row r="317" spans="1:20">
      <c r="A317" s="194"/>
      <c r="B317" s="194"/>
      <c r="C317" s="194"/>
      <c r="D317" s="194"/>
      <c r="E317" s="194"/>
      <c r="F317" s="194"/>
      <c r="G317" s="194"/>
      <c r="H317" s="194"/>
      <c r="I317" s="194"/>
      <c r="J317" s="194"/>
      <c r="K317" s="194"/>
      <c r="L317" s="194"/>
      <c r="M317" s="194"/>
      <c r="N317" s="194"/>
      <c r="O317" s="194"/>
      <c r="P317" s="194"/>
      <c r="Q317" s="194"/>
      <c r="R317" s="194"/>
      <c r="S317" s="194"/>
      <c r="T317" s="194"/>
    </row>
    <row r="318" spans="1:20">
      <c r="A318" s="194"/>
      <c r="B318" s="194"/>
      <c r="C318" s="194"/>
      <c r="D318" s="194"/>
      <c r="E318" s="194"/>
      <c r="F318" s="194"/>
      <c r="G318" s="194"/>
      <c r="H318" s="194"/>
      <c r="I318" s="194"/>
      <c r="J318" s="194"/>
      <c r="K318" s="194"/>
      <c r="L318" s="194"/>
      <c r="M318" s="194"/>
      <c r="N318" s="194"/>
      <c r="O318" s="194"/>
      <c r="P318" s="194"/>
      <c r="Q318" s="194"/>
      <c r="R318" s="194"/>
      <c r="S318" s="194"/>
      <c r="T318" s="194"/>
    </row>
    <row r="319" spans="1:20">
      <c r="A319" s="194"/>
      <c r="B319" s="194"/>
      <c r="C319" s="194"/>
      <c r="D319" s="194"/>
      <c r="E319" s="194"/>
      <c r="F319" s="194"/>
      <c r="G319" s="194"/>
      <c r="H319" s="194"/>
      <c r="I319" s="194"/>
      <c r="J319" s="194"/>
      <c r="K319" s="194"/>
      <c r="L319" s="194"/>
      <c r="M319" s="194"/>
      <c r="N319" s="194"/>
      <c r="O319" s="194"/>
      <c r="P319" s="194"/>
      <c r="Q319" s="194"/>
      <c r="R319" s="194"/>
      <c r="S319" s="194"/>
      <c r="T319" s="194"/>
    </row>
    <row r="320" spans="1:20">
      <c r="A320" s="194"/>
      <c r="B320" s="194"/>
      <c r="C320" s="194"/>
      <c r="D320" s="194"/>
      <c r="E320" s="194"/>
      <c r="F320" s="194"/>
      <c r="G320" s="194"/>
      <c r="H320" s="194"/>
      <c r="I320" s="194"/>
      <c r="J320" s="194"/>
      <c r="K320" s="194"/>
      <c r="L320" s="194"/>
      <c r="M320" s="194"/>
      <c r="N320" s="194"/>
      <c r="O320" s="194"/>
      <c r="P320" s="194"/>
      <c r="Q320" s="194"/>
      <c r="R320" s="194"/>
      <c r="S320" s="194"/>
      <c r="T320" s="194"/>
    </row>
    <row r="321" spans="1:20">
      <c r="A321" s="194"/>
      <c r="B321" s="194"/>
      <c r="C321" s="194"/>
      <c r="D321" s="194"/>
      <c r="E321" s="194"/>
      <c r="F321" s="194"/>
      <c r="G321" s="194"/>
      <c r="H321" s="194"/>
      <c r="I321" s="194"/>
      <c r="J321" s="194"/>
      <c r="K321" s="194"/>
      <c r="L321" s="194"/>
      <c r="M321" s="194"/>
      <c r="N321" s="194"/>
      <c r="O321" s="194"/>
      <c r="P321" s="194"/>
      <c r="Q321" s="194"/>
      <c r="R321" s="194"/>
      <c r="S321" s="194"/>
      <c r="T321" s="194"/>
    </row>
    <row r="322" spans="1:20">
      <c r="A322" s="194"/>
      <c r="B322" s="194"/>
      <c r="C322" s="194"/>
      <c r="D322" s="194"/>
      <c r="E322" s="194"/>
      <c r="F322" s="194"/>
      <c r="G322" s="194"/>
      <c r="H322" s="194"/>
      <c r="I322" s="194"/>
      <c r="J322" s="194"/>
      <c r="K322" s="194"/>
      <c r="L322" s="194"/>
      <c r="M322" s="194"/>
      <c r="N322" s="194"/>
      <c r="O322" s="194"/>
      <c r="P322" s="194"/>
      <c r="Q322" s="194"/>
      <c r="R322" s="194"/>
      <c r="S322" s="194"/>
      <c r="T322" s="194"/>
    </row>
    <row r="323" spans="1:20">
      <c r="A323" s="194"/>
      <c r="B323" s="194"/>
      <c r="C323" s="194"/>
      <c r="D323" s="194"/>
      <c r="E323" s="194"/>
      <c r="F323" s="194"/>
      <c r="G323" s="194"/>
      <c r="H323" s="194"/>
      <c r="I323" s="194"/>
      <c r="J323" s="194"/>
      <c r="K323" s="194"/>
      <c r="L323" s="194"/>
      <c r="M323" s="194"/>
      <c r="N323" s="194"/>
      <c r="O323" s="194"/>
      <c r="P323" s="194"/>
      <c r="Q323" s="194"/>
      <c r="R323" s="194"/>
      <c r="S323" s="194"/>
      <c r="T323" s="194"/>
    </row>
    <row r="324" spans="1:20">
      <c r="A324" s="194"/>
      <c r="B324" s="194"/>
      <c r="C324" s="194"/>
      <c r="D324" s="194"/>
      <c r="E324" s="194"/>
      <c r="F324" s="194"/>
      <c r="G324" s="194"/>
      <c r="H324" s="194"/>
      <c r="I324" s="194"/>
      <c r="J324" s="194"/>
      <c r="K324" s="194"/>
      <c r="L324" s="194"/>
      <c r="M324" s="194"/>
      <c r="N324" s="194"/>
      <c r="O324" s="194"/>
      <c r="P324" s="194"/>
      <c r="Q324" s="194"/>
      <c r="R324" s="194"/>
      <c r="S324" s="194"/>
      <c r="T324" s="194"/>
    </row>
    <row r="325" spans="1:20">
      <c r="A325" s="194"/>
      <c r="B325" s="194"/>
      <c r="C325" s="194"/>
      <c r="D325" s="194"/>
      <c r="E325" s="194"/>
      <c r="F325" s="194"/>
      <c r="G325" s="194"/>
      <c r="H325" s="194"/>
      <c r="I325" s="194"/>
      <c r="J325" s="194"/>
      <c r="K325" s="194"/>
      <c r="L325" s="194"/>
      <c r="M325" s="194"/>
      <c r="N325" s="194"/>
      <c r="O325" s="194"/>
      <c r="P325" s="194"/>
      <c r="Q325" s="194"/>
      <c r="R325" s="194"/>
      <c r="S325" s="194"/>
      <c r="T325" s="194"/>
    </row>
    <row r="326" spans="1:20">
      <c r="A326" s="194"/>
      <c r="B326" s="194"/>
      <c r="C326" s="194"/>
      <c r="D326" s="194"/>
      <c r="E326" s="194"/>
      <c r="F326" s="194"/>
      <c r="G326" s="194"/>
      <c r="H326" s="194"/>
      <c r="I326" s="194"/>
      <c r="J326" s="194"/>
      <c r="K326" s="194"/>
      <c r="L326" s="194"/>
      <c r="M326" s="194"/>
      <c r="N326" s="194"/>
      <c r="O326" s="194"/>
      <c r="P326" s="194"/>
      <c r="Q326" s="194"/>
      <c r="R326" s="194"/>
      <c r="S326" s="194"/>
      <c r="T326" s="194"/>
    </row>
    <row r="327" spans="1:20">
      <c r="A327" s="194"/>
      <c r="B327" s="194"/>
      <c r="C327" s="194"/>
      <c r="D327" s="194"/>
      <c r="E327" s="194"/>
      <c r="F327" s="194"/>
      <c r="G327" s="194"/>
      <c r="H327" s="194"/>
      <c r="I327" s="194"/>
      <c r="J327" s="194"/>
      <c r="K327" s="194"/>
      <c r="L327" s="194"/>
      <c r="M327" s="194"/>
      <c r="N327" s="194"/>
      <c r="O327" s="194"/>
      <c r="P327" s="194"/>
      <c r="Q327" s="194"/>
      <c r="R327" s="194"/>
      <c r="S327" s="194"/>
      <c r="T327" s="194"/>
    </row>
    <row r="328" spans="1:20">
      <c r="A328" s="194"/>
      <c r="B328" s="194"/>
      <c r="C328" s="194"/>
      <c r="D328" s="194"/>
      <c r="E328" s="194"/>
      <c r="F328" s="194"/>
      <c r="G328" s="194"/>
      <c r="H328" s="194"/>
      <c r="I328" s="194"/>
      <c r="J328" s="194"/>
      <c r="K328" s="194"/>
      <c r="L328" s="194"/>
      <c r="M328" s="194"/>
      <c r="N328" s="194"/>
      <c r="O328" s="194"/>
      <c r="P328" s="194"/>
      <c r="Q328" s="194"/>
      <c r="R328" s="194"/>
      <c r="S328" s="194"/>
      <c r="T328" s="194"/>
    </row>
    <row r="329" spans="1:20">
      <c r="A329" s="194"/>
      <c r="B329" s="194"/>
      <c r="C329" s="194"/>
      <c r="D329" s="194"/>
      <c r="E329" s="194"/>
      <c r="F329" s="194"/>
      <c r="G329" s="194"/>
      <c r="H329" s="194"/>
      <c r="I329" s="194"/>
      <c r="J329" s="194"/>
      <c r="K329" s="194"/>
      <c r="L329" s="194"/>
      <c r="M329" s="194"/>
      <c r="N329" s="194"/>
      <c r="O329" s="194"/>
      <c r="P329" s="194"/>
      <c r="Q329" s="194"/>
      <c r="R329" s="194"/>
      <c r="S329" s="194"/>
      <c r="T329" s="194"/>
    </row>
    <row r="330" spans="1:20">
      <c r="A330" s="194"/>
      <c r="B330" s="194"/>
      <c r="C330" s="194"/>
      <c r="D330" s="194"/>
      <c r="E330" s="194"/>
      <c r="F330" s="194"/>
      <c r="G330" s="194"/>
      <c r="H330" s="194"/>
      <c r="I330" s="194"/>
      <c r="J330" s="194"/>
      <c r="K330" s="194"/>
      <c r="L330" s="194"/>
      <c r="M330" s="194"/>
      <c r="N330" s="194"/>
      <c r="O330" s="194"/>
      <c r="P330" s="194"/>
      <c r="Q330" s="194"/>
      <c r="R330" s="194"/>
      <c r="S330" s="194"/>
      <c r="T330" s="194"/>
    </row>
    <row r="331" spans="1:20">
      <c r="A331" s="194"/>
      <c r="B331" s="194"/>
      <c r="C331" s="194"/>
      <c r="D331" s="194"/>
      <c r="E331" s="194"/>
      <c r="F331" s="194"/>
      <c r="G331" s="194"/>
      <c r="H331" s="194"/>
      <c r="I331" s="194"/>
      <c r="J331" s="194"/>
      <c r="K331" s="194"/>
      <c r="L331" s="194"/>
      <c r="M331" s="194"/>
      <c r="N331" s="194"/>
      <c r="O331" s="194"/>
      <c r="P331" s="194"/>
      <c r="Q331" s="194"/>
      <c r="R331" s="194"/>
      <c r="S331" s="194"/>
      <c r="T331" s="194"/>
    </row>
    <row r="332" spans="1:20">
      <c r="A332" s="194"/>
      <c r="B332" s="194"/>
      <c r="C332" s="194"/>
      <c r="D332" s="194"/>
      <c r="E332" s="194"/>
      <c r="F332" s="194"/>
      <c r="G332" s="194"/>
      <c r="H332" s="194"/>
      <c r="I332" s="194"/>
      <c r="J332" s="194"/>
      <c r="K332" s="194"/>
      <c r="L332" s="194"/>
      <c r="M332" s="194"/>
      <c r="N332" s="194"/>
      <c r="O332" s="194"/>
      <c r="P332" s="194"/>
      <c r="Q332" s="194"/>
      <c r="R332" s="194"/>
      <c r="S332" s="194"/>
      <c r="T332" s="194"/>
    </row>
    <row r="333" spans="1:20">
      <c r="A333" s="194"/>
      <c r="B333" s="194"/>
      <c r="C333" s="194"/>
      <c r="D333" s="194"/>
      <c r="E333" s="194"/>
      <c r="F333" s="194"/>
      <c r="G333" s="194"/>
      <c r="H333" s="194"/>
      <c r="I333" s="194"/>
      <c r="J333" s="194"/>
      <c r="K333" s="194"/>
      <c r="L333" s="194"/>
      <c r="M333" s="194"/>
      <c r="N333" s="194"/>
      <c r="O333" s="194"/>
      <c r="P333" s="194"/>
      <c r="Q333" s="194"/>
      <c r="R333" s="194"/>
      <c r="S333" s="194"/>
      <c r="T333" s="194"/>
    </row>
    <row r="334" spans="1:20">
      <c r="A334" s="194"/>
      <c r="B334" s="194"/>
      <c r="C334" s="194"/>
      <c r="D334" s="194"/>
      <c r="E334" s="194"/>
      <c r="F334" s="194"/>
      <c r="G334" s="194"/>
      <c r="H334" s="194"/>
      <c r="I334" s="194"/>
      <c r="J334" s="194"/>
      <c r="K334" s="194"/>
      <c r="L334" s="194"/>
      <c r="M334" s="194"/>
      <c r="N334" s="194"/>
      <c r="O334" s="194"/>
      <c r="P334" s="194"/>
      <c r="Q334" s="194"/>
      <c r="R334" s="194"/>
      <c r="S334" s="194"/>
      <c r="T334" s="194"/>
    </row>
    <row r="335" spans="1:20">
      <c r="A335" s="194"/>
      <c r="B335" s="194"/>
      <c r="C335" s="194"/>
      <c r="D335" s="194"/>
      <c r="E335" s="194"/>
      <c r="F335" s="194"/>
      <c r="G335" s="194"/>
      <c r="H335" s="194"/>
      <c r="I335" s="194"/>
      <c r="J335" s="194"/>
      <c r="K335" s="194"/>
      <c r="L335" s="194"/>
      <c r="M335" s="194"/>
      <c r="N335" s="194"/>
      <c r="O335" s="194"/>
      <c r="P335" s="194"/>
      <c r="Q335" s="194"/>
      <c r="R335" s="194"/>
      <c r="S335" s="194"/>
      <c r="T335" s="194"/>
    </row>
    <row r="336" spans="1:20">
      <c r="A336" s="194"/>
      <c r="B336" s="194"/>
      <c r="C336" s="194"/>
      <c r="D336" s="194"/>
      <c r="E336" s="194"/>
      <c r="F336" s="194"/>
      <c r="G336" s="194"/>
      <c r="H336" s="194"/>
      <c r="I336" s="194"/>
      <c r="J336" s="194"/>
      <c r="K336" s="194"/>
      <c r="L336" s="194"/>
      <c r="M336" s="194"/>
      <c r="N336" s="194"/>
      <c r="O336" s="194"/>
      <c r="P336" s="194"/>
      <c r="Q336" s="194"/>
      <c r="R336" s="194"/>
      <c r="S336" s="194"/>
      <c r="T336" s="194"/>
    </row>
    <row r="337" spans="1:20">
      <c r="A337" s="194"/>
      <c r="B337" s="194"/>
      <c r="C337" s="194"/>
      <c r="D337" s="194"/>
      <c r="E337" s="194"/>
      <c r="F337" s="194"/>
      <c r="G337" s="194"/>
      <c r="H337" s="194"/>
      <c r="I337" s="194"/>
      <c r="J337" s="194"/>
      <c r="K337" s="194"/>
      <c r="L337" s="194"/>
      <c r="M337" s="194"/>
      <c r="N337" s="194"/>
      <c r="O337" s="194"/>
      <c r="P337" s="194"/>
      <c r="Q337" s="194"/>
      <c r="R337" s="194"/>
      <c r="S337" s="194"/>
      <c r="T337" s="194"/>
    </row>
    <row r="338" spans="1:20">
      <c r="A338" s="194"/>
      <c r="B338" s="194"/>
      <c r="C338" s="194"/>
      <c r="D338" s="194"/>
      <c r="E338" s="194"/>
      <c r="F338" s="194"/>
      <c r="G338" s="194"/>
      <c r="H338" s="194"/>
      <c r="I338" s="194"/>
      <c r="J338" s="194"/>
      <c r="K338" s="194"/>
      <c r="L338" s="194"/>
      <c r="M338" s="194"/>
      <c r="N338" s="194"/>
      <c r="O338" s="194"/>
      <c r="P338" s="194"/>
      <c r="Q338" s="194"/>
      <c r="R338" s="194"/>
      <c r="S338" s="194"/>
      <c r="T338" s="194"/>
    </row>
    <row r="339" spans="1:20">
      <c r="A339" s="194"/>
      <c r="B339" s="194"/>
      <c r="C339" s="194"/>
      <c r="D339" s="194"/>
      <c r="E339" s="194"/>
      <c r="F339" s="194"/>
      <c r="G339" s="194"/>
      <c r="H339" s="194"/>
      <c r="I339" s="194"/>
      <c r="J339" s="194"/>
      <c r="K339" s="194"/>
      <c r="L339" s="194"/>
      <c r="M339" s="194"/>
      <c r="N339" s="194"/>
      <c r="O339" s="194"/>
      <c r="P339" s="194"/>
      <c r="Q339" s="194"/>
      <c r="R339" s="194"/>
      <c r="S339" s="194"/>
      <c r="T339" s="194"/>
    </row>
    <row r="340" spans="1:20">
      <c r="A340" s="194"/>
      <c r="B340" s="194"/>
      <c r="C340" s="194"/>
      <c r="D340" s="194"/>
      <c r="E340" s="194"/>
      <c r="F340" s="194"/>
      <c r="G340" s="194"/>
      <c r="H340" s="194"/>
      <c r="I340" s="194"/>
      <c r="J340" s="194"/>
      <c r="K340" s="194"/>
      <c r="L340" s="194"/>
      <c r="M340" s="194"/>
      <c r="N340" s="194"/>
      <c r="O340" s="194"/>
      <c r="P340" s="194"/>
      <c r="Q340" s="194"/>
      <c r="R340" s="194"/>
      <c r="S340" s="194"/>
      <c r="T340" s="194"/>
    </row>
    <row r="341" spans="1:20">
      <c r="A341" s="194"/>
      <c r="B341" s="194"/>
      <c r="C341" s="194"/>
      <c r="D341" s="194"/>
      <c r="E341" s="194"/>
      <c r="F341" s="194"/>
      <c r="G341" s="194"/>
      <c r="H341" s="194"/>
      <c r="I341" s="194"/>
      <c r="J341" s="194"/>
      <c r="K341" s="194"/>
      <c r="L341" s="194"/>
      <c r="M341" s="194"/>
      <c r="N341" s="194"/>
      <c r="O341" s="194"/>
      <c r="P341" s="194"/>
      <c r="Q341" s="194"/>
      <c r="R341" s="194"/>
      <c r="S341" s="194"/>
      <c r="T341" s="194"/>
    </row>
    <row r="342" spans="1:20">
      <c r="A342" s="194"/>
      <c r="B342" s="194"/>
      <c r="C342" s="194"/>
      <c r="D342" s="194"/>
      <c r="E342" s="194"/>
      <c r="F342" s="194"/>
      <c r="G342" s="194"/>
      <c r="H342" s="194"/>
      <c r="I342" s="194"/>
      <c r="J342" s="194"/>
      <c r="K342" s="194"/>
      <c r="L342" s="194"/>
      <c r="M342" s="194"/>
      <c r="N342" s="194"/>
      <c r="O342" s="194"/>
      <c r="P342" s="194"/>
      <c r="Q342" s="194"/>
      <c r="R342" s="194"/>
      <c r="S342" s="194"/>
      <c r="T342" s="194"/>
    </row>
    <row r="343" spans="1:20">
      <c r="A343" s="194"/>
      <c r="B343" s="194"/>
      <c r="C343" s="194"/>
      <c r="D343" s="194"/>
      <c r="E343" s="194"/>
      <c r="F343" s="194"/>
      <c r="G343" s="194"/>
      <c r="H343" s="194"/>
      <c r="I343" s="194"/>
      <c r="J343" s="194"/>
      <c r="K343" s="194"/>
      <c r="L343" s="194"/>
      <c r="M343" s="194"/>
      <c r="N343" s="194"/>
      <c r="O343" s="194"/>
      <c r="P343" s="194"/>
      <c r="Q343" s="194"/>
      <c r="R343" s="194"/>
      <c r="S343" s="194"/>
      <c r="T343" s="194"/>
    </row>
    <row r="344" spans="1:20">
      <c r="A344" s="194"/>
      <c r="B344" s="194"/>
      <c r="C344" s="194"/>
      <c r="D344" s="194"/>
      <c r="E344" s="194"/>
      <c r="F344" s="194"/>
      <c r="G344" s="194"/>
      <c r="H344" s="194"/>
      <c r="I344" s="194"/>
      <c r="J344" s="194"/>
      <c r="K344" s="194"/>
      <c r="L344" s="194"/>
      <c r="M344" s="194"/>
      <c r="N344" s="194"/>
      <c r="O344" s="194"/>
      <c r="P344" s="194"/>
      <c r="Q344" s="194"/>
      <c r="R344" s="194"/>
      <c r="S344" s="194"/>
      <c r="T344" s="194"/>
    </row>
    <row r="345" spans="1:20">
      <c r="A345" s="194"/>
      <c r="B345" s="194"/>
      <c r="C345" s="194"/>
      <c r="D345" s="194"/>
      <c r="E345" s="194"/>
      <c r="F345" s="194"/>
      <c r="G345" s="194"/>
      <c r="H345" s="194"/>
      <c r="I345" s="194"/>
      <c r="J345" s="194"/>
      <c r="K345" s="194"/>
      <c r="L345" s="194"/>
      <c r="M345" s="194"/>
      <c r="N345" s="194"/>
      <c r="O345" s="194"/>
      <c r="P345" s="194"/>
      <c r="Q345" s="194"/>
      <c r="R345" s="194"/>
      <c r="S345" s="194"/>
      <c r="T345" s="194"/>
    </row>
    <row r="346" spans="1:20">
      <c r="A346" s="194"/>
      <c r="B346" s="194"/>
      <c r="C346" s="194"/>
      <c r="D346" s="194"/>
      <c r="E346" s="194"/>
      <c r="F346" s="194"/>
      <c r="G346" s="194"/>
      <c r="H346" s="194"/>
      <c r="I346" s="194"/>
      <c r="J346" s="194"/>
      <c r="K346" s="194"/>
      <c r="L346" s="194"/>
      <c r="M346" s="194"/>
      <c r="N346" s="194"/>
      <c r="O346" s="194"/>
      <c r="P346" s="194"/>
      <c r="Q346" s="194"/>
      <c r="R346" s="194"/>
      <c r="S346" s="194"/>
      <c r="T346" s="194"/>
    </row>
    <row r="347" spans="1:20">
      <c r="A347" s="194"/>
      <c r="B347" s="194"/>
      <c r="C347" s="194"/>
      <c r="D347" s="194"/>
      <c r="E347" s="194"/>
      <c r="F347" s="194"/>
      <c r="G347" s="194"/>
      <c r="H347" s="194"/>
      <c r="I347" s="194"/>
      <c r="J347" s="194"/>
      <c r="K347" s="194"/>
      <c r="L347" s="194"/>
      <c r="M347" s="194"/>
      <c r="N347" s="194"/>
      <c r="O347" s="194"/>
      <c r="P347" s="194"/>
      <c r="Q347" s="194"/>
      <c r="R347" s="194"/>
      <c r="S347" s="194"/>
      <c r="T347" s="194"/>
    </row>
    <row r="348" spans="1:20">
      <c r="A348" s="194"/>
      <c r="B348" s="194"/>
      <c r="C348" s="194"/>
      <c r="D348" s="194"/>
      <c r="E348" s="194"/>
      <c r="F348" s="194"/>
      <c r="G348" s="194"/>
      <c r="H348" s="194"/>
      <c r="I348" s="194"/>
      <c r="J348" s="194"/>
      <c r="K348" s="194"/>
      <c r="L348" s="194"/>
      <c r="M348" s="194"/>
      <c r="N348" s="194"/>
      <c r="O348" s="194"/>
      <c r="P348" s="194"/>
      <c r="Q348" s="194"/>
      <c r="R348" s="194"/>
      <c r="S348" s="194"/>
      <c r="T348" s="194"/>
    </row>
    <row r="349" spans="1:20">
      <c r="A349" s="194"/>
      <c r="B349" s="194"/>
      <c r="C349" s="194"/>
      <c r="D349" s="194"/>
      <c r="E349" s="194"/>
      <c r="F349" s="194"/>
      <c r="G349" s="194"/>
      <c r="H349" s="194"/>
      <c r="I349" s="194"/>
      <c r="J349" s="194"/>
      <c r="K349" s="194"/>
      <c r="L349" s="194"/>
      <c r="M349" s="194"/>
      <c r="N349" s="194"/>
      <c r="O349" s="194"/>
      <c r="P349" s="194"/>
      <c r="Q349" s="194"/>
      <c r="R349" s="194"/>
      <c r="S349" s="194"/>
      <c r="T349" s="194"/>
    </row>
    <row r="350" spans="1:20">
      <c r="A350" s="194"/>
      <c r="B350" s="194"/>
      <c r="C350" s="194"/>
      <c r="D350" s="194"/>
      <c r="E350" s="194"/>
      <c r="F350" s="194"/>
      <c r="G350" s="194"/>
      <c r="H350" s="194"/>
      <c r="I350" s="194"/>
      <c r="J350" s="194"/>
      <c r="K350" s="194"/>
      <c r="L350" s="194"/>
      <c r="M350" s="194"/>
      <c r="N350" s="194"/>
      <c r="O350" s="194"/>
      <c r="P350" s="194"/>
      <c r="Q350" s="194"/>
      <c r="R350" s="194"/>
      <c r="S350" s="194"/>
      <c r="T350" s="194"/>
    </row>
    <row r="351" spans="1:20">
      <c r="A351" s="194"/>
      <c r="B351" s="194"/>
      <c r="C351" s="194"/>
      <c r="D351" s="194"/>
      <c r="E351" s="194"/>
      <c r="F351" s="194"/>
      <c r="G351" s="194"/>
      <c r="H351" s="194"/>
      <c r="I351" s="194"/>
      <c r="J351" s="194"/>
      <c r="K351" s="194"/>
      <c r="L351" s="194"/>
      <c r="M351" s="194"/>
      <c r="N351" s="194"/>
      <c r="O351" s="194"/>
      <c r="P351" s="194"/>
      <c r="Q351" s="194"/>
      <c r="R351" s="194"/>
      <c r="S351" s="194"/>
      <c r="T351" s="194"/>
    </row>
    <row r="352" spans="1:20">
      <c r="A352" s="194"/>
      <c r="B352" s="194"/>
      <c r="C352" s="194"/>
      <c r="D352" s="194"/>
      <c r="E352" s="194"/>
      <c r="F352" s="194"/>
      <c r="G352" s="194"/>
      <c r="H352" s="194"/>
      <c r="I352" s="194"/>
      <c r="J352" s="194"/>
      <c r="K352" s="194"/>
      <c r="L352" s="194"/>
      <c r="M352" s="194"/>
      <c r="N352" s="194"/>
      <c r="O352" s="194"/>
      <c r="P352" s="194"/>
      <c r="Q352" s="194"/>
      <c r="R352" s="194"/>
      <c r="S352" s="194"/>
      <c r="T352" s="194"/>
    </row>
    <row r="353" spans="1:20">
      <c r="A353" s="194"/>
      <c r="B353" s="194"/>
      <c r="C353" s="194"/>
      <c r="D353" s="194"/>
      <c r="E353" s="194"/>
      <c r="F353" s="194"/>
      <c r="G353" s="194"/>
      <c r="H353" s="194"/>
      <c r="I353" s="194"/>
      <c r="J353" s="194"/>
      <c r="K353" s="194"/>
      <c r="L353" s="194"/>
      <c r="M353" s="194"/>
      <c r="N353" s="194"/>
      <c r="O353" s="194"/>
      <c r="P353" s="194"/>
      <c r="Q353" s="194"/>
      <c r="R353" s="194"/>
      <c r="S353" s="194"/>
      <c r="T353" s="194"/>
    </row>
    <row r="354" spans="1:20">
      <c r="A354" s="194"/>
      <c r="B354" s="194"/>
      <c r="C354" s="194"/>
      <c r="D354" s="194"/>
      <c r="E354" s="194"/>
      <c r="F354" s="194"/>
      <c r="G354" s="194"/>
      <c r="H354" s="194"/>
      <c r="I354" s="194"/>
      <c r="J354" s="194"/>
      <c r="K354" s="194"/>
      <c r="L354" s="194"/>
      <c r="M354" s="194"/>
      <c r="N354" s="194"/>
      <c r="O354" s="194"/>
      <c r="P354" s="194"/>
      <c r="Q354" s="194"/>
      <c r="R354" s="194"/>
      <c r="S354" s="194"/>
      <c r="T354" s="194"/>
    </row>
    <row r="355" spans="1:20">
      <c r="A355" s="194"/>
      <c r="B355" s="194"/>
      <c r="C355" s="194"/>
      <c r="D355" s="194"/>
      <c r="E355" s="194"/>
      <c r="F355" s="194"/>
      <c r="G355" s="194"/>
      <c r="H355" s="194"/>
      <c r="I355" s="194"/>
      <c r="J355" s="194"/>
      <c r="K355" s="194"/>
      <c r="L355" s="194"/>
      <c r="M355" s="194"/>
      <c r="N355" s="194"/>
      <c r="O355" s="194"/>
      <c r="P355" s="194"/>
      <c r="Q355" s="194"/>
      <c r="R355" s="194"/>
      <c r="S355" s="194"/>
      <c r="T355" s="194"/>
    </row>
    <row r="356" spans="1:20">
      <c r="A356" s="194"/>
      <c r="B356" s="194"/>
      <c r="C356" s="194"/>
      <c r="D356" s="194"/>
      <c r="E356" s="194"/>
      <c r="F356" s="194"/>
      <c r="G356" s="194"/>
      <c r="H356" s="194"/>
      <c r="I356" s="194"/>
      <c r="J356" s="194"/>
      <c r="K356" s="194"/>
      <c r="L356" s="194"/>
      <c r="M356" s="194"/>
      <c r="N356" s="194"/>
      <c r="O356" s="194"/>
      <c r="P356" s="194"/>
      <c r="Q356" s="194"/>
      <c r="R356" s="194"/>
      <c r="S356" s="194"/>
      <c r="T356" s="194"/>
    </row>
    <row r="357" spans="1:20">
      <c r="A357" s="194"/>
      <c r="B357" s="194"/>
      <c r="C357" s="194"/>
      <c r="D357" s="194"/>
      <c r="E357" s="194"/>
      <c r="F357" s="194"/>
      <c r="G357" s="194"/>
      <c r="H357" s="194"/>
      <c r="I357" s="194"/>
      <c r="J357" s="194"/>
      <c r="K357" s="194"/>
      <c r="L357" s="194"/>
      <c r="M357" s="194"/>
      <c r="N357" s="194"/>
      <c r="O357" s="194"/>
      <c r="P357" s="194"/>
      <c r="Q357" s="194"/>
      <c r="R357" s="194"/>
      <c r="S357" s="194"/>
      <c r="T357" s="194"/>
    </row>
    <row r="358" spans="1:20">
      <c r="A358" s="194"/>
      <c r="B358" s="194"/>
      <c r="C358" s="194"/>
      <c r="D358" s="194"/>
      <c r="E358" s="194"/>
      <c r="F358" s="194"/>
      <c r="G358" s="194"/>
      <c r="H358" s="194"/>
      <c r="I358" s="194"/>
      <c r="J358" s="194"/>
      <c r="K358" s="194"/>
      <c r="L358" s="194"/>
      <c r="M358" s="194"/>
      <c r="N358" s="194"/>
      <c r="O358" s="194"/>
      <c r="P358" s="194"/>
      <c r="Q358" s="194"/>
      <c r="R358" s="194"/>
      <c r="S358" s="194"/>
      <c r="T358" s="194"/>
    </row>
    <row r="359" spans="1:20">
      <c r="A359" s="194"/>
      <c r="B359" s="194"/>
      <c r="C359" s="194"/>
      <c r="D359" s="194"/>
      <c r="E359" s="194"/>
      <c r="F359" s="194"/>
      <c r="G359" s="194"/>
      <c r="H359" s="194"/>
      <c r="I359" s="194"/>
      <c r="J359" s="194"/>
      <c r="K359" s="194"/>
      <c r="L359" s="194"/>
      <c r="M359" s="194"/>
      <c r="N359" s="194"/>
      <c r="O359" s="194"/>
      <c r="P359" s="194"/>
      <c r="Q359" s="194"/>
      <c r="R359" s="194"/>
      <c r="S359" s="194"/>
      <c r="T359" s="194"/>
    </row>
    <row r="360" spans="1:20">
      <c r="A360" s="194"/>
      <c r="B360" s="194"/>
      <c r="C360" s="194"/>
      <c r="D360" s="194"/>
      <c r="E360" s="194"/>
      <c r="F360" s="194"/>
      <c r="G360" s="194"/>
      <c r="H360" s="194"/>
      <c r="I360" s="194"/>
      <c r="J360" s="194"/>
      <c r="K360" s="194"/>
      <c r="L360" s="194"/>
      <c r="M360" s="194"/>
      <c r="N360" s="194"/>
      <c r="O360" s="194"/>
      <c r="P360" s="194"/>
      <c r="Q360" s="194"/>
      <c r="R360" s="194"/>
      <c r="S360" s="194"/>
      <c r="T360" s="194"/>
    </row>
    <row r="361" spans="1:20">
      <c r="A361" s="194"/>
      <c r="B361" s="194"/>
      <c r="C361" s="194"/>
      <c r="D361" s="194"/>
      <c r="E361" s="194"/>
      <c r="F361" s="194"/>
      <c r="G361" s="194"/>
      <c r="H361" s="194"/>
      <c r="I361" s="194"/>
      <c r="J361" s="194"/>
      <c r="K361" s="194"/>
      <c r="L361" s="194"/>
      <c r="M361" s="194"/>
      <c r="N361" s="194"/>
      <c r="O361" s="194"/>
      <c r="P361" s="194"/>
      <c r="Q361" s="194"/>
      <c r="R361" s="194"/>
      <c r="S361" s="194"/>
      <c r="T361" s="194"/>
    </row>
    <row r="362" spans="1:20">
      <c r="A362" s="194"/>
      <c r="B362" s="194"/>
      <c r="C362" s="194"/>
      <c r="D362" s="194"/>
      <c r="E362" s="194"/>
      <c r="F362" s="194"/>
      <c r="G362" s="194"/>
      <c r="H362" s="194"/>
      <c r="I362" s="194"/>
      <c r="J362" s="194"/>
      <c r="K362" s="194"/>
      <c r="L362" s="194"/>
      <c r="M362" s="194"/>
      <c r="N362" s="194"/>
      <c r="O362" s="194"/>
      <c r="P362" s="194"/>
      <c r="Q362" s="194"/>
      <c r="R362" s="194"/>
      <c r="S362" s="194"/>
      <c r="T362" s="194"/>
    </row>
    <row r="363" spans="1:20">
      <c r="A363" s="194"/>
      <c r="B363" s="194"/>
      <c r="C363" s="194"/>
      <c r="D363" s="194"/>
      <c r="E363" s="194"/>
      <c r="F363" s="194"/>
      <c r="G363" s="194"/>
      <c r="H363" s="194"/>
      <c r="I363" s="194"/>
      <c r="J363" s="194"/>
      <c r="K363" s="194"/>
      <c r="L363" s="194"/>
      <c r="M363" s="194"/>
      <c r="N363" s="194"/>
      <c r="O363" s="194"/>
      <c r="P363" s="194"/>
      <c r="Q363" s="194"/>
      <c r="R363" s="194"/>
      <c r="S363" s="194"/>
      <c r="T363" s="194"/>
    </row>
    <row r="364" spans="1:20">
      <c r="A364" s="194"/>
      <c r="B364" s="194"/>
      <c r="C364" s="194"/>
      <c r="D364" s="194"/>
      <c r="E364" s="194"/>
      <c r="F364" s="194"/>
      <c r="G364" s="194"/>
      <c r="H364" s="194"/>
      <c r="I364" s="194"/>
      <c r="J364" s="194"/>
      <c r="K364" s="194"/>
      <c r="L364" s="194"/>
      <c r="M364" s="194"/>
      <c r="N364" s="194"/>
      <c r="O364" s="194"/>
      <c r="P364" s="194"/>
      <c r="Q364" s="194"/>
      <c r="R364" s="194"/>
      <c r="S364" s="194"/>
      <c r="T364" s="194"/>
    </row>
    <row r="365" spans="1:20">
      <c r="A365" s="194"/>
      <c r="B365" s="194"/>
      <c r="C365" s="194"/>
      <c r="D365" s="194"/>
      <c r="E365" s="194"/>
      <c r="F365" s="194"/>
      <c r="G365" s="194"/>
      <c r="H365" s="194"/>
      <c r="I365" s="194"/>
      <c r="J365" s="194"/>
      <c r="K365" s="194"/>
      <c r="L365" s="194"/>
      <c r="M365" s="194"/>
      <c r="N365" s="194"/>
      <c r="O365" s="194"/>
      <c r="P365" s="194"/>
      <c r="Q365" s="194"/>
      <c r="R365" s="194"/>
      <c r="S365" s="194"/>
      <c r="T365" s="194"/>
    </row>
    <row r="366" spans="1:20">
      <c r="A366" s="194"/>
      <c r="B366" s="194"/>
      <c r="C366" s="194"/>
      <c r="D366" s="194"/>
      <c r="E366" s="194"/>
      <c r="F366" s="194"/>
      <c r="G366" s="194"/>
      <c r="H366" s="194"/>
      <c r="I366" s="194"/>
      <c r="J366" s="194"/>
      <c r="K366" s="194"/>
      <c r="L366" s="194"/>
      <c r="M366" s="194"/>
      <c r="N366" s="194"/>
      <c r="O366" s="194"/>
      <c r="P366" s="194"/>
      <c r="Q366" s="194"/>
      <c r="R366" s="194"/>
      <c r="S366" s="194"/>
      <c r="T366" s="194"/>
    </row>
    <row r="367" spans="1:20">
      <c r="A367" s="194"/>
      <c r="B367" s="194"/>
      <c r="C367" s="194"/>
      <c r="D367" s="194"/>
      <c r="E367" s="194"/>
      <c r="F367" s="194"/>
      <c r="G367" s="194"/>
      <c r="H367" s="194"/>
      <c r="I367" s="194"/>
      <c r="J367" s="194"/>
      <c r="K367" s="194"/>
      <c r="L367" s="194"/>
      <c r="M367" s="194"/>
      <c r="N367" s="194"/>
      <c r="O367" s="194"/>
      <c r="P367" s="194"/>
      <c r="Q367" s="194"/>
      <c r="R367" s="194"/>
      <c r="S367" s="194"/>
      <c r="T367" s="194"/>
    </row>
    <row r="368" spans="1:20">
      <c r="A368" s="194"/>
      <c r="B368" s="194"/>
      <c r="C368" s="194"/>
      <c r="D368" s="194"/>
      <c r="E368" s="194"/>
      <c r="F368" s="194"/>
      <c r="G368" s="194"/>
      <c r="H368" s="194"/>
      <c r="I368" s="194"/>
      <c r="J368" s="194"/>
      <c r="K368" s="194"/>
      <c r="L368" s="194"/>
      <c r="M368" s="194"/>
      <c r="N368" s="194"/>
      <c r="O368" s="194"/>
      <c r="P368" s="194"/>
      <c r="Q368" s="194"/>
      <c r="R368" s="194"/>
      <c r="S368" s="194"/>
      <c r="T368" s="194"/>
    </row>
    <row r="369" spans="1:20">
      <c r="A369" s="194"/>
      <c r="B369" s="194"/>
      <c r="C369" s="194"/>
      <c r="D369" s="194"/>
      <c r="E369" s="194"/>
      <c r="F369" s="194"/>
      <c r="G369" s="194"/>
      <c r="H369" s="194"/>
      <c r="I369" s="194"/>
      <c r="J369" s="194"/>
      <c r="K369" s="194"/>
      <c r="L369" s="194"/>
      <c r="M369" s="194"/>
      <c r="N369" s="194"/>
      <c r="O369" s="194"/>
      <c r="P369" s="194"/>
      <c r="Q369" s="194"/>
      <c r="R369" s="194"/>
      <c r="S369" s="194"/>
      <c r="T369" s="194"/>
    </row>
    <row r="370" spans="1:20">
      <c r="A370" s="194"/>
      <c r="B370" s="194"/>
      <c r="C370" s="194"/>
      <c r="D370" s="194"/>
      <c r="E370" s="194"/>
      <c r="F370" s="194"/>
      <c r="G370" s="194"/>
      <c r="H370" s="194"/>
      <c r="I370" s="194"/>
      <c r="J370" s="194"/>
      <c r="K370" s="194"/>
      <c r="L370" s="194"/>
      <c r="M370" s="194"/>
      <c r="N370" s="194"/>
      <c r="O370" s="194"/>
      <c r="P370" s="194"/>
      <c r="Q370" s="194"/>
      <c r="R370" s="194"/>
      <c r="S370" s="194"/>
      <c r="T370" s="194"/>
    </row>
    <row r="371" spans="1:20">
      <c r="A371" s="194"/>
      <c r="B371" s="194"/>
      <c r="C371" s="194"/>
      <c r="D371" s="194"/>
      <c r="E371" s="194"/>
      <c r="F371" s="194"/>
      <c r="G371" s="194"/>
      <c r="H371" s="194"/>
      <c r="I371" s="194"/>
      <c r="J371" s="194"/>
      <c r="K371" s="194"/>
      <c r="L371" s="194"/>
      <c r="M371" s="194"/>
      <c r="N371" s="194"/>
      <c r="O371" s="194"/>
      <c r="P371" s="194"/>
      <c r="Q371" s="194"/>
      <c r="R371" s="194"/>
      <c r="S371" s="194"/>
      <c r="T371" s="194"/>
    </row>
    <row r="372" spans="1:20">
      <c r="A372" s="194"/>
      <c r="B372" s="194"/>
      <c r="C372" s="194"/>
      <c r="D372" s="194"/>
      <c r="E372" s="194"/>
      <c r="F372" s="194"/>
      <c r="G372" s="194"/>
      <c r="H372" s="194"/>
      <c r="I372" s="194"/>
      <c r="J372" s="194"/>
      <c r="K372" s="194"/>
      <c r="L372" s="194"/>
      <c r="M372" s="194"/>
      <c r="N372" s="194"/>
      <c r="O372" s="194"/>
      <c r="P372" s="194"/>
      <c r="Q372" s="194"/>
      <c r="R372" s="194"/>
      <c r="S372" s="194"/>
      <c r="T372" s="194"/>
    </row>
    <row r="373" spans="1:20">
      <c r="A373" s="194"/>
      <c r="B373" s="194"/>
      <c r="C373" s="194"/>
      <c r="D373" s="194"/>
      <c r="E373" s="194"/>
      <c r="F373" s="194"/>
      <c r="G373" s="194"/>
      <c r="H373" s="194"/>
      <c r="I373" s="194"/>
      <c r="J373" s="194"/>
      <c r="K373" s="194"/>
      <c r="L373" s="194"/>
      <c r="M373" s="194"/>
      <c r="N373" s="194"/>
      <c r="O373" s="194"/>
      <c r="P373" s="194"/>
      <c r="Q373" s="194"/>
      <c r="R373" s="194"/>
      <c r="S373" s="194"/>
      <c r="T373" s="194"/>
    </row>
    <row r="374" spans="1:20">
      <c r="A374" s="194"/>
      <c r="B374" s="194"/>
      <c r="C374" s="194"/>
      <c r="D374" s="194"/>
      <c r="E374" s="194"/>
      <c r="F374" s="194"/>
      <c r="G374" s="194"/>
      <c r="H374" s="194"/>
      <c r="I374" s="194"/>
      <c r="J374" s="194"/>
      <c r="K374" s="194"/>
      <c r="L374" s="194"/>
      <c r="M374" s="194"/>
      <c r="N374" s="194"/>
      <c r="O374" s="194"/>
      <c r="P374" s="194"/>
      <c r="Q374" s="194"/>
      <c r="R374" s="194"/>
      <c r="S374" s="194"/>
      <c r="T374" s="194"/>
    </row>
    <row r="375" spans="1:20">
      <c r="A375" s="194"/>
      <c r="B375" s="194"/>
      <c r="C375" s="194"/>
      <c r="D375" s="194"/>
      <c r="E375" s="194"/>
      <c r="F375" s="194"/>
      <c r="G375" s="194"/>
      <c r="H375" s="194"/>
      <c r="I375" s="194"/>
      <c r="J375" s="194"/>
      <c r="K375" s="194"/>
      <c r="L375" s="194"/>
      <c r="M375" s="194"/>
      <c r="N375" s="194"/>
      <c r="O375" s="194"/>
      <c r="P375" s="194"/>
      <c r="Q375" s="194"/>
      <c r="R375" s="194"/>
      <c r="S375" s="194"/>
      <c r="T375" s="194"/>
    </row>
    <row r="376" spans="1:20">
      <c r="A376" s="194"/>
      <c r="B376" s="194"/>
      <c r="C376" s="194"/>
      <c r="D376" s="194"/>
      <c r="E376" s="194"/>
      <c r="F376" s="194"/>
      <c r="G376" s="194"/>
      <c r="H376" s="194"/>
      <c r="I376" s="194"/>
      <c r="J376" s="194"/>
      <c r="K376" s="194"/>
      <c r="L376" s="194"/>
      <c r="M376" s="194"/>
      <c r="N376" s="194"/>
      <c r="O376" s="194"/>
      <c r="P376" s="194"/>
      <c r="Q376" s="194"/>
      <c r="R376" s="194"/>
      <c r="S376" s="194"/>
      <c r="T376" s="194"/>
    </row>
    <row r="377" spans="1:20">
      <c r="A377" s="194"/>
      <c r="B377" s="194"/>
      <c r="C377" s="194"/>
      <c r="D377" s="194"/>
      <c r="E377" s="194"/>
      <c r="F377" s="194"/>
      <c r="G377" s="194"/>
      <c r="H377" s="194"/>
      <c r="I377" s="194"/>
      <c r="J377" s="194"/>
      <c r="K377" s="194"/>
      <c r="L377" s="194"/>
      <c r="M377" s="194"/>
      <c r="N377" s="194"/>
      <c r="O377" s="194"/>
      <c r="P377" s="194"/>
      <c r="Q377" s="194"/>
      <c r="R377" s="194"/>
      <c r="S377" s="194"/>
      <c r="T377" s="194"/>
    </row>
    <row r="378" spans="1:20">
      <c r="A378" s="194"/>
      <c r="B378" s="194"/>
      <c r="C378" s="194"/>
      <c r="D378" s="194"/>
      <c r="E378" s="194"/>
      <c r="F378" s="194"/>
      <c r="G378" s="194"/>
      <c r="H378" s="194"/>
      <c r="I378" s="194"/>
      <c r="J378" s="194"/>
      <c r="K378" s="194"/>
      <c r="L378" s="194"/>
      <c r="M378" s="194"/>
      <c r="N378" s="194"/>
      <c r="O378" s="194"/>
      <c r="P378" s="194"/>
      <c r="Q378" s="194"/>
      <c r="R378" s="194"/>
      <c r="S378" s="194"/>
      <c r="T378" s="194"/>
    </row>
    <row r="379" spans="1:20">
      <c r="A379" s="194"/>
      <c r="B379" s="194"/>
      <c r="C379" s="194"/>
      <c r="D379" s="194"/>
      <c r="E379" s="194"/>
      <c r="F379" s="194"/>
      <c r="G379" s="194"/>
      <c r="H379" s="194"/>
      <c r="I379" s="194"/>
      <c r="J379" s="194"/>
      <c r="K379" s="194"/>
      <c r="L379" s="194"/>
      <c r="M379" s="194"/>
      <c r="N379" s="194"/>
      <c r="O379" s="194"/>
      <c r="P379" s="194"/>
      <c r="Q379" s="194"/>
      <c r="R379" s="194"/>
      <c r="S379" s="194"/>
      <c r="T379" s="194"/>
    </row>
    <row r="380" spans="1:20">
      <c r="A380" s="194"/>
      <c r="B380" s="194"/>
      <c r="C380" s="194"/>
      <c r="D380" s="194"/>
      <c r="E380" s="194"/>
      <c r="F380" s="194"/>
      <c r="G380" s="194"/>
      <c r="H380" s="194"/>
      <c r="I380" s="194"/>
      <c r="J380" s="194"/>
      <c r="K380" s="194"/>
      <c r="L380" s="194"/>
      <c r="M380" s="194"/>
      <c r="N380" s="194"/>
      <c r="O380" s="194"/>
      <c r="P380" s="194"/>
      <c r="Q380" s="194"/>
      <c r="R380" s="194"/>
      <c r="S380" s="194"/>
      <c r="T380" s="194"/>
    </row>
    <row r="381" spans="1:20">
      <c r="A381" s="194"/>
      <c r="B381" s="194"/>
      <c r="C381" s="194"/>
      <c r="D381" s="194"/>
      <c r="E381" s="194"/>
      <c r="F381" s="194"/>
      <c r="G381" s="194"/>
      <c r="H381" s="194"/>
      <c r="I381" s="194"/>
      <c r="J381" s="194"/>
      <c r="K381" s="194"/>
      <c r="L381" s="194"/>
      <c r="M381" s="194"/>
      <c r="N381" s="194"/>
      <c r="O381" s="194"/>
      <c r="P381" s="194"/>
      <c r="Q381" s="194"/>
      <c r="R381" s="194"/>
      <c r="S381" s="194"/>
      <c r="T381" s="194"/>
    </row>
    <row r="382" spans="1:20">
      <c r="A382" s="194"/>
      <c r="B382" s="194"/>
      <c r="C382" s="194"/>
      <c r="D382" s="194"/>
      <c r="E382" s="194"/>
      <c r="F382" s="194"/>
      <c r="G382" s="194"/>
      <c r="H382" s="194"/>
      <c r="I382" s="194"/>
      <c r="J382" s="194"/>
      <c r="K382" s="194"/>
      <c r="L382" s="194"/>
      <c r="M382" s="194"/>
      <c r="N382" s="194"/>
      <c r="O382" s="194"/>
      <c r="P382" s="194"/>
      <c r="Q382" s="194"/>
      <c r="R382" s="194"/>
      <c r="S382" s="194"/>
      <c r="T382" s="194"/>
    </row>
    <row r="383" spans="1:20">
      <c r="A383" s="194"/>
      <c r="B383" s="194"/>
      <c r="C383" s="194"/>
      <c r="D383" s="194"/>
      <c r="E383" s="194"/>
      <c r="F383" s="194"/>
      <c r="G383" s="194"/>
      <c r="H383" s="194"/>
      <c r="I383" s="194"/>
      <c r="J383" s="194"/>
      <c r="K383" s="194"/>
      <c r="L383" s="194"/>
      <c r="M383" s="194"/>
      <c r="N383" s="194"/>
      <c r="O383" s="194"/>
      <c r="P383" s="194"/>
      <c r="Q383" s="194"/>
      <c r="R383" s="194"/>
      <c r="S383" s="194"/>
      <c r="T383" s="194"/>
    </row>
    <row r="384" spans="1:20">
      <c r="A384" s="194"/>
      <c r="B384" s="194"/>
      <c r="C384" s="194"/>
      <c r="D384" s="194"/>
      <c r="E384" s="194"/>
      <c r="F384" s="194"/>
      <c r="G384" s="194"/>
      <c r="H384" s="194"/>
      <c r="I384" s="194"/>
      <c r="J384" s="194"/>
      <c r="K384" s="194"/>
      <c r="L384" s="194"/>
      <c r="M384" s="194"/>
      <c r="N384" s="194"/>
      <c r="O384" s="194"/>
      <c r="P384" s="194"/>
      <c r="Q384" s="194"/>
      <c r="R384" s="194"/>
      <c r="S384" s="194"/>
      <c r="T384" s="194"/>
    </row>
    <row r="385" spans="1:20">
      <c r="A385" s="194"/>
      <c r="B385" s="194"/>
      <c r="C385" s="194"/>
      <c r="D385" s="194"/>
      <c r="E385" s="194"/>
      <c r="F385" s="194"/>
      <c r="G385" s="194"/>
      <c r="H385" s="194"/>
      <c r="I385" s="194"/>
      <c r="J385" s="194"/>
      <c r="K385" s="194"/>
      <c r="L385" s="194"/>
      <c r="M385" s="194"/>
      <c r="N385" s="194"/>
      <c r="O385" s="194"/>
      <c r="P385" s="194"/>
      <c r="Q385" s="194"/>
      <c r="R385" s="194"/>
      <c r="S385" s="194"/>
      <c r="T385" s="194"/>
    </row>
    <row r="386" spans="1:20">
      <c r="A386" s="194"/>
      <c r="B386" s="194"/>
      <c r="C386" s="194"/>
      <c r="D386" s="194"/>
      <c r="E386" s="194"/>
      <c r="F386" s="194"/>
      <c r="G386" s="194"/>
      <c r="H386" s="194"/>
      <c r="I386" s="194"/>
      <c r="J386" s="194"/>
      <c r="K386" s="194"/>
      <c r="L386" s="194"/>
      <c r="M386" s="194"/>
      <c r="N386" s="194"/>
      <c r="O386" s="194"/>
      <c r="P386" s="194"/>
      <c r="Q386" s="194"/>
      <c r="R386" s="194"/>
      <c r="S386" s="194"/>
      <c r="T386" s="194"/>
    </row>
    <row r="387" spans="1:20">
      <c r="A387" s="194"/>
      <c r="B387" s="194"/>
      <c r="C387" s="194"/>
      <c r="D387" s="194"/>
      <c r="E387" s="194"/>
      <c r="F387" s="194"/>
      <c r="G387" s="194"/>
      <c r="H387" s="194"/>
      <c r="I387" s="194"/>
      <c r="J387" s="194"/>
      <c r="K387" s="194"/>
      <c r="L387" s="194"/>
      <c r="M387" s="194"/>
      <c r="N387" s="194"/>
      <c r="O387" s="194"/>
      <c r="P387" s="194"/>
      <c r="Q387" s="194"/>
      <c r="R387" s="194"/>
      <c r="S387" s="194"/>
      <c r="T387" s="194"/>
    </row>
    <row r="388" spans="1:20">
      <c r="A388" s="194"/>
      <c r="B388" s="194"/>
      <c r="C388" s="194"/>
      <c r="D388" s="194"/>
      <c r="E388" s="194"/>
      <c r="F388" s="194"/>
      <c r="G388" s="194"/>
      <c r="H388" s="194"/>
      <c r="I388" s="194"/>
      <c r="J388" s="194"/>
      <c r="K388" s="194"/>
      <c r="L388" s="194"/>
      <c r="M388" s="194"/>
      <c r="N388" s="194"/>
      <c r="O388" s="194"/>
      <c r="P388" s="194"/>
      <c r="Q388" s="194"/>
      <c r="R388" s="194"/>
      <c r="S388" s="194"/>
      <c r="T388" s="194"/>
    </row>
    <row r="389" spans="1:20">
      <c r="A389" s="194"/>
      <c r="B389" s="194"/>
      <c r="C389" s="194"/>
      <c r="D389" s="194"/>
      <c r="E389" s="194"/>
      <c r="F389" s="194"/>
      <c r="G389" s="194"/>
      <c r="H389" s="194"/>
      <c r="I389" s="194"/>
      <c r="J389" s="194"/>
      <c r="K389" s="194"/>
      <c r="L389" s="194"/>
      <c r="M389" s="194"/>
      <c r="N389" s="194"/>
      <c r="O389" s="194"/>
      <c r="P389" s="194"/>
      <c r="Q389" s="194"/>
      <c r="R389" s="194"/>
      <c r="S389" s="194"/>
      <c r="T389" s="194"/>
    </row>
    <row r="390" spans="1:20">
      <c r="A390" s="194"/>
      <c r="B390" s="194"/>
      <c r="C390" s="194"/>
      <c r="D390" s="194"/>
      <c r="E390" s="194"/>
      <c r="F390" s="194"/>
      <c r="G390" s="194"/>
      <c r="H390" s="194"/>
      <c r="I390" s="194"/>
      <c r="J390" s="194"/>
      <c r="K390" s="194"/>
      <c r="L390" s="194"/>
      <c r="M390" s="194"/>
      <c r="N390" s="194"/>
      <c r="O390" s="194"/>
      <c r="P390" s="194"/>
      <c r="Q390" s="194"/>
      <c r="R390" s="194"/>
      <c r="S390" s="194"/>
      <c r="T390" s="194"/>
    </row>
    <row r="391" spans="1:20">
      <c r="A391" s="194"/>
      <c r="B391" s="194"/>
      <c r="C391" s="194"/>
      <c r="D391" s="194"/>
      <c r="E391" s="194"/>
      <c r="F391" s="194"/>
      <c r="G391" s="194"/>
      <c r="H391" s="194"/>
      <c r="I391" s="194"/>
      <c r="J391" s="194"/>
      <c r="K391" s="194"/>
      <c r="L391" s="194"/>
      <c r="M391" s="194"/>
      <c r="N391" s="194"/>
      <c r="O391" s="194"/>
      <c r="P391" s="194"/>
      <c r="Q391" s="194"/>
      <c r="R391" s="194"/>
      <c r="S391" s="194"/>
      <c r="T391" s="194"/>
    </row>
    <row r="392" spans="1:20">
      <c r="A392" s="194"/>
      <c r="B392" s="194"/>
      <c r="C392" s="194"/>
      <c r="D392" s="194"/>
      <c r="E392" s="194"/>
      <c r="F392" s="194"/>
      <c r="G392" s="194"/>
      <c r="H392" s="194"/>
      <c r="I392" s="194"/>
      <c r="J392" s="194"/>
      <c r="K392" s="194"/>
      <c r="L392" s="194"/>
      <c r="M392" s="194"/>
      <c r="N392" s="194"/>
      <c r="O392" s="194"/>
      <c r="P392" s="194"/>
      <c r="Q392" s="194"/>
      <c r="R392" s="194"/>
      <c r="S392" s="194"/>
      <c r="T392" s="194"/>
    </row>
    <row r="393" spans="1:20">
      <c r="A393" s="194"/>
      <c r="B393" s="194"/>
      <c r="C393" s="194"/>
      <c r="D393" s="194"/>
      <c r="E393" s="194"/>
      <c r="F393" s="194"/>
      <c r="G393" s="194"/>
      <c r="H393" s="194"/>
      <c r="I393" s="194"/>
      <c r="J393" s="194"/>
      <c r="K393" s="194"/>
      <c r="L393" s="194"/>
      <c r="M393" s="194"/>
      <c r="N393" s="194"/>
      <c r="O393" s="194"/>
      <c r="P393" s="194"/>
      <c r="Q393" s="194"/>
      <c r="R393" s="194"/>
      <c r="S393" s="194"/>
      <c r="T393" s="194"/>
    </row>
    <row r="394" spans="1:20">
      <c r="A394" s="194"/>
      <c r="B394" s="194"/>
      <c r="C394" s="194"/>
      <c r="D394" s="194"/>
      <c r="E394" s="194"/>
      <c r="F394" s="194"/>
      <c r="G394" s="194"/>
      <c r="H394" s="194"/>
      <c r="I394" s="194"/>
      <c r="J394" s="194"/>
      <c r="K394" s="194"/>
      <c r="L394" s="194"/>
      <c r="M394" s="194"/>
      <c r="N394" s="194"/>
      <c r="O394" s="194"/>
      <c r="P394" s="194"/>
      <c r="Q394" s="194"/>
      <c r="R394" s="194"/>
      <c r="S394" s="194"/>
      <c r="T394" s="194"/>
    </row>
    <row r="395" spans="1:20">
      <c r="A395" s="194"/>
      <c r="B395" s="194"/>
      <c r="C395" s="194"/>
      <c r="D395" s="194"/>
      <c r="E395" s="194"/>
      <c r="F395" s="194"/>
      <c r="G395" s="194"/>
      <c r="H395" s="194"/>
      <c r="I395" s="194"/>
      <c r="J395" s="194"/>
      <c r="K395" s="194"/>
      <c r="L395" s="194"/>
      <c r="M395" s="194"/>
      <c r="N395" s="194"/>
      <c r="O395" s="194"/>
      <c r="P395" s="194"/>
      <c r="Q395" s="194"/>
      <c r="R395" s="194"/>
      <c r="S395" s="194"/>
      <c r="T395" s="194"/>
    </row>
    <row r="396" spans="1:20">
      <c r="A396" s="194"/>
      <c r="B396" s="194"/>
      <c r="C396" s="194"/>
      <c r="D396" s="194"/>
      <c r="E396" s="194"/>
      <c r="F396" s="194"/>
      <c r="G396" s="194"/>
      <c r="H396" s="194"/>
      <c r="I396" s="194"/>
      <c r="J396" s="194"/>
      <c r="K396" s="194"/>
      <c r="L396" s="194"/>
      <c r="M396" s="194"/>
      <c r="N396" s="194"/>
      <c r="O396" s="194"/>
      <c r="P396" s="194"/>
      <c r="Q396" s="194"/>
      <c r="R396" s="194"/>
      <c r="S396" s="194"/>
      <c r="T396" s="194"/>
    </row>
    <row r="397" spans="1:20">
      <c r="A397" s="194"/>
      <c r="B397" s="194"/>
      <c r="C397" s="194"/>
      <c r="D397" s="194"/>
      <c r="E397" s="194"/>
      <c r="F397" s="194"/>
      <c r="G397" s="194"/>
      <c r="H397" s="194"/>
      <c r="I397" s="194"/>
      <c r="J397" s="194"/>
      <c r="K397" s="194"/>
      <c r="L397" s="194"/>
      <c r="M397" s="194"/>
      <c r="N397" s="194"/>
      <c r="O397" s="194"/>
      <c r="P397" s="194"/>
      <c r="Q397" s="194"/>
      <c r="R397" s="194"/>
      <c r="S397" s="194"/>
      <c r="T397" s="194"/>
    </row>
    <row r="398" spans="1:20">
      <c r="A398" s="194"/>
      <c r="B398" s="194"/>
      <c r="C398" s="194"/>
      <c r="D398" s="194"/>
      <c r="E398" s="194"/>
      <c r="F398" s="194"/>
      <c r="G398" s="194"/>
      <c r="H398" s="194"/>
      <c r="I398" s="194"/>
      <c r="J398" s="194"/>
      <c r="K398" s="194"/>
      <c r="L398" s="194"/>
      <c r="M398" s="194"/>
      <c r="N398" s="194"/>
      <c r="O398" s="194"/>
      <c r="P398" s="194"/>
      <c r="Q398" s="194"/>
      <c r="R398" s="194"/>
      <c r="S398" s="194"/>
      <c r="T398" s="194"/>
    </row>
    <row r="399" spans="1:20">
      <c r="A399" s="194"/>
      <c r="B399" s="194"/>
      <c r="C399" s="194"/>
      <c r="D399" s="194"/>
      <c r="E399" s="194"/>
      <c r="F399" s="194"/>
      <c r="G399" s="194"/>
      <c r="H399" s="194"/>
      <c r="I399" s="194"/>
      <c r="J399" s="194"/>
      <c r="K399" s="194"/>
      <c r="L399" s="194"/>
      <c r="M399" s="194"/>
      <c r="N399" s="194"/>
      <c r="O399" s="194"/>
      <c r="P399" s="194"/>
      <c r="Q399" s="194"/>
      <c r="R399" s="194"/>
      <c r="S399" s="194"/>
      <c r="T399" s="194"/>
    </row>
    <row r="400" spans="1:20">
      <c r="A400" s="194"/>
      <c r="B400" s="194"/>
      <c r="C400" s="194"/>
      <c r="D400" s="194"/>
      <c r="E400" s="194"/>
      <c r="F400" s="194"/>
      <c r="G400" s="194"/>
      <c r="H400" s="194"/>
      <c r="I400" s="194"/>
      <c r="J400" s="194"/>
      <c r="K400" s="194"/>
      <c r="L400" s="194"/>
      <c r="M400" s="194"/>
      <c r="N400" s="194"/>
      <c r="O400" s="194"/>
      <c r="P400" s="194"/>
      <c r="Q400" s="194"/>
      <c r="R400" s="194"/>
      <c r="S400" s="194"/>
      <c r="T400" s="194"/>
    </row>
    <row r="401" spans="1:20">
      <c r="A401" s="194"/>
      <c r="B401" s="194"/>
      <c r="C401" s="194"/>
      <c r="D401" s="194"/>
      <c r="E401" s="194"/>
      <c r="F401" s="194"/>
      <c r="G401" s="194"/>
      <c r="H401" s="194"/>
      <c r="I401" s="194"/>
      <c r="J401" s="194"/>
      <c r="K401" s="194"/>
      <c r="L401" s="194"/>
      <c r="M401" s="194"/>
      <c r="N401" s="194"/>
      <c r="O401" s="194"/>
      <c r="P401" s="194"/>
      <c r="Q401" s="194"/>
      <c r="R401" s="194"/>
      <c r="S401" s="194"/>
      <c r="T401" s="194"/>
    </row>
    <row r="402" spans="1:20">
      <c r="A402" s="194"/>
      <c r="B402" s="194"/>
      <c r="C402" s="194"/>
      <c r="D402" s="194"/>
      <c r="E402" s="194"/>
      <c r="F402" s="194"/>
      <c r="G402" s="194"/>
      <c r="H402" s="194"/>
      <c r="I402" s="194"/>
      <c r="J402" s="194"/>
      <c r="K402" s="194"/>
      <c r="L402" s="194"/>
      <c r="M402" s="194"/>
      <c r="N402" s="194"/>
      <c r="O402" s="194"/>
      <c r="P402" s="194"/>
      <c r="Q402" s="194"/>
      <c r="R402" s="194"/>
      <c r="S402" s="194"/>
      <c r="T402" s="194"/>
    </row>
    <row r="403" spans="1:20">
      <c r="A403" s="194"/>
      <c r="B403" s="194"/>
      <c r="C403" s="194"/>
      <c r="D403" s="194"/>
      <c r="E403" s="194"/>
      <c r="F403" s="194"/>
      <c r="G403" s="194"/>
      <c r="H403" s="194"/>
      <c r="I403" s="194"/>
      <c r="J403" s="194"/>
      <c r="K403" s="194"/>
      <c r="L403" s="194"/>
      <c r="M403" s="194"/>
      <c r="N403" s="194"/>
      <c r="O403" s="194"/>
      <c r="P403" s="194"/>
      <c r="Q403" s="194"/>
      <c r="R403" s="194"/>
      <c r="S403" s="194"/>
      <c r="T403" s="194"/>
    </row>
    <row r="404" spans="1:20">
      <c r="A404" s="194"/>
      <c r="B404" s="194"/>
      <c r="C404" s="194"/>
      <c r="D404" s="194"/>
      <c r="E404" s="194"/>
      <c r="F404" s="194"/>
      <c r="G404" s="194"/>
      <c r="H404" s="194"/>
      <c r="I404" s="194"/>
      <c r="J404" s="194"/>
      <c r="K404" s="194"/>
      <c r="L404" s="194"/>
      <c r="M404" s="194"/>
      <c r="N404" s="194"/>
      <c r="O404" s="194"/>
      <c r="P404" s="194"/>
      <c r="Q404" s="194"/>
      <c r="R404" s="194"/>
      <c r="S404" s="194"/>
      <c r="T404" s="194"/>
    </row>
    <row r="405" spans="1:20">
      <c r="A405" s="194"/>
      <c r="B405" s="194"/>
      <c r="C405" s="194"/>
      <c r="D405" s="194"/>
      <c r="E405" s="194"/>
      <c r="F405" s="194"/>
      <c r="G405" s="194"/>
      <c r="H405" s="194"/>
      <c r="I405" s="194"/>
      <c r="J405" s="194"/>
      <c r="K405" s="194"/>
      <c r="L405" s="194"/>
      <c r="M405" s="194"/>
      <c r="N405" s="194"/>
      <c r="O405" s="194"/>
      <c r="P405" s="194"/>
      <c r="Q405" s="194"/>
      <c r="R405" s="194"/>
      <c r="S405" s="194"/>
      <c r="T405" s="194"/>
    </row>
    <row r="406" spans="1:20">
      <c r="A406" s="194"/>
      <c r="B406" s="194"/>
      <c r="C406" s="194"/>
      <c r="D406" s="194"/>
      <c r="E406" s="194"/>
      <c r="F406" s="194"/>
      <c r="G406" s="194"/>
      <c r="H406" s="194"/>
      <c r="I406" s="194"/>
      <c r="J406" s="194"/>
      <c r="K406" s="194"/>
      <c r="L406" s="194"/>
      <c r="M406" s="194"/>
      <c r="N406" s="194"/>
      <c r="O406" s="194"/>
      <c r="P406" s="194"/>
      <c r="Q406" s="194"/>
      <c r="R406" s="194"/>
      <c r="S406" s="194"/>
      <c r="T406" s="194"/>
    </row>
    <row r="407" spans="1:20">
      <c r="A407" s="194"/>
      <c r="B407" s="194"/>
      <c r="C407" s="194"/>
      <c r="D407" s="194"/>
      <c r="E407" s="194"/>
      <c r="F407" s="194"/>
      <c r="G407" s="194"/>
      <c r="H407" s="194"/>
      <c r="I407" s="194"/>
      <c r="J407" s="194"/>
      <c r="K407" s="194"/>
      <c r="L407" s="194"/>
      <c r="M407" s="194"/>
      <c r="N407" s="194"/>
      <c r="O407" s="194"/>
      <c r="P407" s="194"/>
      <c r="Q407" s="194"/>
      <c r="R407" s="194"/>
      <c r="S407" s="194"/>
      <c r="T407" s="194"/>
    </row>
    <row r="408" spans="1:20">
      <c r="A408" s="194"/>
      <c r="B408" s="194"/>
      <c r="C408" s="194"/>
      <c r="D408" s="194"/>
      <c r="E408" s="194"/>
      <c r="F408" s="194"/>
      <c r="G408" s="194"/>
      <c r="H408" s="194"/>
      <c r="I408" s="194"/>
      <c r="J408" s="194"/>
      <c r="K408" s="194"/>
      <c r="L408" s="194"/>
      <c r="M408" s="194"/>
      <c r="N408" s="194"/>
      <c r="O408" s="194"/>
      <c r="P408" s="194"/>
      <c r="Q408" s="194"/>
      <c r="R408" s="194"/>
      <c r="S408" s="194"/>
      <c r="T408" s="194"/>
    </row>
    <row r="409" spans="1:20">
      <c r="A409" s="194"/>
      <c r="B409" s="194"/>
      <c r="C409" s="194"/>
      <c r="D409" s="194"/>
      <c r="E409" s="194"/>
      <c r="F409" s="194"/>
      <c r="G409" s="194"/>
      <c r="H409" s="194"/>
      <c r="I409" s="194"/>
      <c r="J409" s="194"/>
      <c r="K409" s="194"/>
      <c r="L409" s="194"/>
      <c r="M409" s="194"/>
      <c r="N409" s="194"/>
      <c r="O409" s="194"/>
      <c r="P409" s="194"/>
      <c r="Q409" s="194"/>
      <c r="R409" s="194"/>
      <c r="S409" s="194"/>
      <c r="T409" s="194"/>
    </row>
    <row r="410" spans="1:20">
      <c r="A410" s="194"/>
      <c r="B410" s="194"/>
      <c r="C410" s="194"/>
      <c r="D410" s="194"/>
      <c r="E410" s="194"/>
      <c r="F410" s="194"/>
      <c r="G410" s="194"/>
      <c r="H410" s="194"/>
      <c r="I410" s="194"/>
      <c r="J410" s="194"/>
      <c r="K410" s="194"/>
      <c r="L410" s="194"/>
      <c r="M410" s="194"/>
      <c r="N410" s="194"/>
      <c r="O410" s="194"/>
      <c r="P410" s="194"/>
      <c r="Q410" s="194"/>
      <c r="R410" s="194"/>
      <c r="S410" s="194"/>
      <c r="T410" s="194"/>
    </row>
    <row r="411" spans="1:20">
      <c r="A411" s="194"/>
      <c r="B411" s="194"/>
      <c r="C411" s="194"/>
      <c r="D411" s="194"/>
      <c r="E411" s="194"/>
      <c r="F411" s="194"/>
      <c r="G411" s="194"/>
      <c r="H411" s="194"/>
      <c r="I411" s="194"/>
      <c r="J411" s="194"/>
      <c r="K411" s="194"/>
      <c r="L411" s="194"/>
      <c r="M411" s="194"/>
      <c r="N411" s="194"/>
      <c r="O411" s="194"/>
      <c r="P411" s="194"/>
      <c r="Q411" s="194"/>
      <c r="R411" s="194"/>
      <c r="S411" s="194"/>
      <c r="T411" s="194"/>
    </row>
    <row r="412" spans="1:20">
      <c r="A412" s="194"/>
      <c r="B412" s="194"/>
      <c r="C412" s="194"/>
      <c r="D412" s="194"/>
      <c r="E412" s="194"/>
      <c r="F412" s="194"/>
      <c r="G412" s="194"/>
      <c r="H412" s="194"/>
      <c r="I412" s="194"/>
      <c r="J412" s="194"/>
      <c r="K412" s="194"/>
      <c r="L412" s="194"/>
      <c r="M412" s="194"/>
      <c r="N412" s="194"/>
      <c r="O412" s="194"/>
      <c r="P412" s="194"/>
      <c r="Q412" s="194"/>
      <c r="R412" s="194"/>
      <c r="S412" s="194"/>
      <c r="T412" s="194"/>
    </row>
    <row r="413" spans="1:20">
      <c r="A413" s="194"/>
      <c r="B413" s="194"/>
      <c r="C413" s="194"/>
      <c r="D413" s="194"/>
      <c r="E413" s="194"/>
      <c r="F413" s="194"/>
      <c r="G413" s="194"/>
      <c r="H413" s="194"/>
      <c r="I413" s="194"/>
      <c r="J413" s="194"/>
      <c r="K413" s="194"/>
      <c r="L413" s="194"/>
      <c r="M413" s="194"/>
      <c r="N413" s="194"/>
      <c r="O413" s="194"/>
      <c r="P413" s="194"/>
      <c r="Q413" s="194"/>
      <c r="R413" s="194"/>
      <c r="S413" s="194"/>
      <c r="T413" s="194"/>
    </row>
    <row r="414" spans="1:20">
      <c r="A414" s="194"/>
      <c r="B414" s="194"/>
      <c r="C414" s="194"/>
      <c r="D414" s="194"/>
      <c r="E414" s="194"/>
      <c r="F414" s="194"/>
      <c r="G414" s="194"/>
      <c r="H414" s="194"/>
      <c r="I414" s="194"/>
      <c r="J414" s="194"/>
      <c r="K414" s="194"/>
      <c r="L414" s="194"/>
      <c r="M414" s="194"/>
      <c r="N414" s="194"/>
      <c r="O414" s="194"/>
      <c r="P414" s="194"/>
      <c r="Q414" s="194"/>
      <c r="R414" s="194"/>
      <c r="S414" s="194"/>
      <c r="T414" s="194"/>
    </row>
    <row r="415" spans="1:20">
      <c r="A415" s="194"/>
      <c r="B415" s="194"/>
      <c r="C415" s="194"/>
      <c r="D415" s="194"/>
      <c r="E415" s="194"/>
      <c r="F415" s="194"/>
      <c r="G415" s="194"/>
      <c r="H415" s="194"/>
      <c r="I415" s="194"/>
      <c r="J415" s="194"/>
      <c r="K415" s="194"/>
      <c r="L415" s="194"/>
      <c r="M415" s="194"/>
      <c r="N415" s="194"/>
      <c r="O415" s="194"/>
      <c r="P415" s="194"/>
      <c r="Q415" s="194"/>
      <c r="R415" s="194"/>
      <c r="S415" s="194"/>
      <c r="T415" s="194"/>
    </row>
    <row r="416" spans="1:20">
      <c r="A416" s="194"/>
      <c r="B416" s="194"/>
      <c r="C416" s="194"/>
      <c r="D416" s="194"/>
      <c r="E416" s="194"/>
      <c r="F416" s="194"/>
      <c r="G416" s="194"/>
      <c r="H416" s="194"/>
      <c r="I416" s="194"/>
      <c r="J416" s="194"/>
      <c r="K416" s="194"/>
      <c r="L416" s="194"/>
      <c r="M416" s="194"/>
      <c r="N416" s="194"/>
      <c r="O416" s="194"/>
      <c r="P416" s="194"/>
      <c r="Q416" s="194"/>
      <c r="R416" s="194"/>
      <c r="S416" s="194"/>
      <c r="T416" s="194"/>
    </row>
    <row r="417" spans="1:20">
      <c r="A417" s="194"/>
      <c r="B417" s="194"/>
      <c r="C417" s="194"/>
      <c r="D417" s="194"/>
      <c r="E417" s="194"/>
      <c r="F417" s="194"/>
      <c r="G417" s="194"/>
      <c r="H417" s="194"/>
      <c r="I417" s="194"/>
      <c r="J417" s="194"/>
      <c r="K417" s="194"/>
      <c r="L417" s="194"/>
      <c r="M417" s="194"/>
      <c r="N417" s="194"/>
      <c r="O417" s="194"/>
      <c r="P417" s="194"/>
      <c r="Q417" s="194"/>
      <c r="R417" s="194"/>
      <c r="S417" s="194"/>
      <c r="T417" s="194"/>
    </row>
    <row r="418" spans="1:20">
      <c r="A418" s="194"/>
      <c r="B418" s="194"/>
      <c r="C418" s="194"/>
      <c r="D418" s="194"/>
      <c r="E418" s="194"/>
      <c r="F418" s="194"/>
      <c r="G418" s="194"/>
      <c r="H418" s="194"/>
      <c r="I418" s="194"/>
      <c r="J418" s="194"/>
      <c r="K418" s="194"/>
      <c r="L418" s="194"/>
      <c r="M418" s="194"/>
      <c r="N418" s="194"/>
      <c r="O418" s="194"/>
      <c r="P418" s="194"/>
      <c r="Q418" s="194"/>
      <c r="R418" s="194"/>
      <c r="S418" s="194"/>
      <c r="T418" s="194"/>
    </row>
    <row r="419" spans="1:20">
      <c r="A419" s="194"/>
      <c r="B419" s="194"/>
      <c r="C419" s="194"/>
      <c r="D419" s="194"/>
      <c r="E419" s="194"/>
      <c r="F419" s="194"/>
      <c r="G419" s="194"/>
      <c r="H419" s="194"/>
      <c r="I419" s="194"/>
      <c r="J419" s="194"/>
      <c r="K419" s="194"/>
      <c r="L419" s="194"/>
      <c r="M419" s="194"/>
      <c r="N419" s="194"/>
      <c r="O419" s="194"/>
      <c r="P419" s="194"/>
      <c r="Q419" s="194"/>
      <c r="R419" s="194"/>
      <c r="S419" s="194"/>
      <c r="T419" s="194"/>
    </row>
    <row r="420" spans="1:20">
      <c r="A420" s="194"/>
      <c r="B420" s="194"/>
      <c r="C420" s="194"/>
      <c r="D420" s="194"/>
      <c r="E420" s="194"/>
      <c r="F420" s="194"/>
      <c r="G420" s="194"/>
      <c r="H420" s="194"/>
      <c r="I420" s="194"/>
      <c r="J420" s="194"/>
      <c r="K420" s="194"/>
      <c r="L420" s="194"/>
      <c r="M420" s="194"/>
      <c r="N420" s="194"/>
      <c r="O420" s="194"/>
      <c r="P420" s="194"/>
      <c r="Q420" s="194"/>
      <c r="R420" s="194"/>
      <c r="S420" s="194"/>
      <c r="T420" s="194"/>
    </row>
    <row r="421" spans="1:20">
      <c r="A421" s="194"/>
      <c r="B421" s="194"/>
      <c r="C421" s="194"/>
      <c r="D421" s="194"/>
      <c r="E421" s="194"/>
      <c r="F421" s="194"/>
      <c r="G421" s="194"/>
      <c r="H421" s="194"/>
      <c r="I421" s="194"/>
      <c r="J421" s="194"/>
      <c r="K421" s="194"/>
      <c r="L421" s="194"/>
      <c r="M421" s="194"/>
      <c r="N421" s="194"/>
      <c r="O421" s="194"/>
      <c r="P421" s="194"/>
      <c r="Q421" s="194"/>
      <c r="R421" s="194"/>
      <c r="S421" s="194"/>
      <c r="T421" s="194"/>
    </row>
    <row r="422" spans="1:20">
      <c r="A422" s="194"/>
      <c r="B422" s="194"/>
      <c r="C422" s="194"/>
      <c r="D422" s="194"/>
      <c r="E422" s="194"/>
      <c r="F422" s="194"/>
      <c r="G422" s="194"/>
      <c r="H422" s="194"/>
      <c r="I422" s="194"/>
      <c r="J422" s="194"/>
      <c r="K422" s="194"/>
      <c r="L422" s="194"/>
      <c r="M422" s="194"/>
      <c r="N422" s="194"/>
      <c r="O422" s="194"/>
      <c r="P422" s="194"/>
      <c r="Q422" s="194"/>
      <c r="R422" s="194"/>
      <c r="S422" s="194"/>
      <c r="T422" s="194"/>
    </row>
    <row r="423" spans="1:20">
      <c r="A423" s="194"/>
      <c r="B423" s="194"/>
      <c r="C423" s="194"/>
      <c r="D423" s="194"/>
      <c r="E423" s="194"/>
      <c r="F423" s="194"/>
      <c r="G423" s="194"/>
      <c r="H423" s="194"/>
      <c r="I423" s="194"/>
      <c r="J423" s="194"/>
      <c r="K423" s="194"/>
      <c r="L423" s="194"/>
      <c r="M423" s="194"/>
      <c r="N423" s="194"/>
      <c r="O423" s="194"/>
      <c r="P423" s="194"/>
      <c r="Q423" s="194"/>
      <c r="R423" s="194"/>
      <c r="S423" s="194"/>
      <c r="T423" s="194"/>
    </row>
    <row r="424" spans="1:20">
      <c r="A424" s="194"/>
      <c r="B424" s="194"/>
      <c r="C424" s="194"/>
      <c r="D424" s="194"/>
      <c r="E424" s="194"/>
      <c r="F424" s="194"/>
      <c r="G424" s="194"/>
      <c r="H424" s="194"/>
      <c r="I424" s="194"/>
      <c r="J424" s="194"/>
      <c r="K424" s="194"/>
      <c r="L424" s="194"/>
      <c r="M424" s="194"/>
      <c r="N424" s="194"/>
      <c r="O424" s="194"/>
      <c r="P424" s="194"/>
      <c r="Q424" s="194"/>
      <c r="R424" s="194"/>
      <c r="S424" s="194"/>
      <c r="T424" s="194"/>
    </row>
    <row r="425" spans="1:20">
      <c r="A425" s="194"/>
      <c r="B425" s="194"/>
      <c r="C425" s="194"/>
      <c r="D425" s="194"/>
      <c r="E425" s="194"/>
      <c r="F425" s="194"/>
      <c r="G425" s="194"/>
      <c r="H425" s="194"/>
      <c r="I425" s="194"/>
      <c r="J425" s="194"/>
      <c r="K425" s="194"/>
      <c r="L425" s="194"/>
      <c r="M425" s="194"/>
      <c r="N425" s="194"/>
      <c r="O425" s="194"/>
      <c r="P425" s="194"/>
      <c r="Q425" s="194"/>
      <c r="R425" s="194"/>
      <c r="S425" s="194"/>
      <c r="T425" s="194"/>
    </row>
    <row r="426" spans="1:20">
      <c r="A426" s="194"/>
      <c r="B426" s="194"/>
      <c r="C426" s="194"/>
      <c r="D426" s="194"/>
      <c r="E426" s="194"/>
      <c r="F426" s="194"/>
      <c r="G426" s="194"/>
      <c r="H426" s="194"/>
      <c r="I426" s="194"/>
      <c r="J426" s="194"/>
      <c r="K426" s="194"/>
      <c r="L426" s="194"/>
      <c r="M426" s="194"/>
      <c r="N426" s="194"/>
      <c r="O426" s="194"/>
      <c r="P426" s="194"/>
      <c r="Q426" s="194"/>
      <c r="R426" s="194"/>
      <c r="S426" s="194"/>
      <c r="T426" s="194"/>
    </row>
    <row r="427" spans="1:20">
      <c r="A427" s="194"/>
      <c r="B427" s="194"/>
      <c r="C427" s="194"/>
      <c r="D427" s="194"/>
      <c r="E427" s="194"/>
      <c r="F427" s="194"/>
      <c r="G427" s="194"/>
      <c r="H427" s="194"/>
      <c r="I427" s="194"/>
      <c r="J427" s="194"/>
      <c r="K427" s="194"/>
      <c r="L427" s="194"/>
      <c r="M427" s="194"/>
      <c r="N427" s="194"/>
      <c r="O427" s="194"/>
      <c r="P427" s="194"/>
      <c r="Q427" s="194"/>
      <c r="R427" s="194"/>
      <c r="S427" s="194"/>
      <c r="T427" s="194"/>
    </row>
    <row r="428" spans="1:20">
      <c r="A428" s="194"/>
      <c r="B428" s="194"/>
      <c r="C428" s="194"/>
      <c r="D428" s="194"/>
      <c r="E428" s="194"/>
      <c r="F428" s="194"/>
      <c r="G428" s="194"/>
      <c r="H428" s="194"/>
      <c r="I428" s="194"/>
      <c r="J428" s="194"/>
      <c r="K428" s="194"/>
      <c r="L428" s="194"/>
      <c r="M428" s="194"/>
      <c r="N428" s="194"/>
      <c r="O428" s="194"/>
      <c r="P428" s="194"/>
      <c r="Q428" s="194"/>
      <c r="R428" s="194"/>
      <c r="S428" s="194"/>
      <c r="T428" s="194"/>
    </row>
    <row r="429" spans="1:20">
      <c r="A429" s="194"/>
      <c r="B429" s="194"/>
      <c r="C429" s="194"/>
      <c r="D429" s="194"/>
      <c r="E429" s="194"/>
      <c r="F429" s="194"/>
      <c r="G429" s="194"/>
      <c r="H429" s="194"/>
      <c r="I429" s="194"/>
      <c r="J429" s="194"/>
      <c r="K429" s="194"/>
      <c r="L429" s="194"/>
      <c r="M429" s="194"/>
      <c r="N429" s="194"/>
      <c r="O429" s="194"/>
      <c r="P429" s="194"/>
      <c r="Q429" s="194"/>
      <c r="R429" s="194"/>
      <c r="S429" s="194"/>
      <c r="T429" s="194"/>
    </row>
    <row r="430" spans="1:20">
      <c r="A430" s="194"/>
      <c r="B430" s="194"/>
      <c r="C430" s="194"/>
      <c r="D430" s="194"/>
      <c r="E430" s="194"/>
      <c r="F430" s="194"/>
      <c r="G430" s="194"/>
      <c r="H430" s="194"/>
      <c r="I430" s="194"/>
      <c r="J430" s="194"/>
      <c r="K430" s="194"/>
      <c r="L430" s="194"/>
      <c r="M430" s="194"/>
      <c r="N430" s="194"/>
      <c r="O430" s="194"/>
      <c r="P430" s="194"/>
      <c r="Q430" s="194"/>
      <c r="R430" s="194"/>
      <c r="S430" s="194"/>
      <c r="T430" s="194"/>
    </row>
    <row r="431" spans="1:20">
      <c r="A431" s="194"/>
      <c r="B431" s="194"/>
      <c r="C431" s="194"/>
      <c r="D431" s="194"/>
      <c r="E431" s="194"/>
      <c r="F431" s="194"/>
      <c r="G431" s="194"/>
      <c r="H431" s="194"/>
      <c r="I431" s="194"/>
      <c r="J431" s="194"/>
      <c r="K431" s="194"/>
      <c r="L431" s="194"/>
      <c r="M431" s="194"/>
      <c r="N431" s="194"/>
      <c r="O431" s="194"/>
      <c r="P431" s="194"/>
      <c r="Q431" s="194"/>
      <c r="R431" s="194"/>
      <c r="S431" s="194"/>
      <c r="T431" s="194"/>
    </row>
    <row r="432" spans="1:20">
      <c r="A432" s="194"/>
      <c r="B432" s="194"/>
      <c r="C432" s="194"/>
      <c r="D432" s="194"/>
      <c r="E432" s="194"/>
      <c r="F432" s="194"/>
      <c r="G432" s="194"/>
      <c r="H432" s="194"/>
      <c r="I432" s="194"/>
      <c r="J432" s="194"/>
      <c r="K432" s="194"/>
      <c r="L432" s="194"/>
      <c r="M432" s="194"/>
      <c r="N432" s="194"/>
      <c r="O432" s="194"/>
      <c r="P432" s="194"/>
      <c r="Q432" s="194"/>
      <c r="R432" s="194"/>
      <c r="S432" s="194"/>
      <c r="T432" s="194"/>
    </row>
    <row r="433" spans="1:20">
      <c r="A433" s="194"/>
      <c r="B433" s="194"/>
      <c r="C433" s="194"/>
      <c r="D433" s="194"/>
      <c r="E433" s="194"/>
      <c r="F433" s="194"/>
      <c r="G433" s="194"/>
      <c r="H433" s="194"/>
      <c r="I433" s="194"/>
      <c r="J433" s="194"/>
      <c r="K433" s="194"/>
      <c r="L433" s="194"/>
      <c r="M433" s="194"/>
      <c r="N433" s="194"/>
      <c r="O433" s="194"/>
      <c r="P433" s="194"/>
      <c r="Q433" s="194"/>
      <c r="R433" s="194"/>
      <c r="S433" s="194"/>
      <c r="T433" s="194"/>
    </row>
    <row r="434" spans="1:20">
      <c r="A434" s="194"/>
      <c r="B434" s="194"/>
      <c r="C434" s="194"/>
      <c r="D434" s="194"/>
      <c r="E434" s="194"/>
      <c r="F434" s="194"/>
      <c r="G434" s="194"/>
      <c r="H434" s="194"/>
      <c r="I434" s="194"/>
      <c r="J434" s="194"/>
      <c r="K434" s="194"/>
      <c r="L434" s="194"/>
      <c r="M434" s="194"/>
      <c r="N434" s="194"/>
      <c r="O434" s="194"/>
      <c r="P434" s="194"/>
      <c r="Q434" s="194"/>
      <c r="R434" s="194"/>
      <c r="S434" s="194"/>
      <c r="T434" s="194"/>
    </row>
    <row r="435" spans="1:20">
      <c r="A435" s="194"/>
      <c r="B435" s="194"/>
      <c r="C435" s="194"/>
      <c r="D435" s="194"/>
      <c r="E435" s="194"/>
      <c r="F435" s="194"/>
      <c r="G435" s="194"/>
      <c r="H435" s="194"/>
      <c r="I435" s="194"/>
      <c r="J435" s="194"/>
      <c r="K435" s="194"/>
      <c r="L435" s="194"/>
      <c r="M435" s="194"/>
      <c r="N435" s="194"/>
      <c r="O435" s="194"/>
      <c r="P435" s="194"/>
      <c r="Q435" s="194"/>
      <c r="R435" s="194"/>
      <c r="S435" s="194"/>
      <c r="T435" s="194"/>
    </row>
    <row r="436" spans="1:20">
      <c r="A436" s="194"/>
      <c r="B436" s="194"/>
      <c r="C436" s="194"/>
      <c r="D436" s="194"/>
      <c r="E436" s="194"/>
      <c r="F436" s="194"/>
      <c r="G436" s="194"/>
      <c r="H436" s="194"/>
      <c r="I436" s="194"/>
      <c r="J436" s="194"/>
      <c r="K436" s="194"/>
      <c r="L436" s="194"/>
      <c r="M436" s="194"/>
      <c r="N436" s="194"/>
      <c r="O436" s="194"/>
      <c r="P436" s="194"/>
      <c r="Q436" s="194"/>
      <c r="R436" s="194"/>
      <c r="S436" s="194"/>
      <c r="T436" s="194"/>
    </row>
    <row r="437" spans="1:20">
      <c r="A437" s="194"/>
      <c r="B437" s="194"/>
      <c r="C437" s="194"/>
      <c r="D437" s="194"/>
      <c r="E437" s="194"/>
      <c r="F437" s="194"/>
      <c r="G437" s="194"/>
      <c r="H437" s="194"/>
      <c r="I437" s="194"/>
      <c r="J437" s="194"/>
      <c r="K437" s="194"/>
      <c r="L437" s="194"/>
      <c r="M437" s="194"/>
      <c r="N437" s="194"/>
      <c r="O437" s="194"/>
      <c r="P437" s="194"/>
      <c r="Q437" s="194"/>
      <c r="R437" s="194"/>
      <c r="S437" s="194"/>
      <c r="T437" s="194"/>
    </row>
    <row r="438" spans="1:20">
      <c r="A438" s="194"/>
      <c r="B438" s="194"/>
      <c r="C438" s="194"/>
      <c r="D438" s="194"/>
      <c r="E438" s="194"/>
      <c r="F438" s="194"/>
      <c r="G438" s="194"/>
      <c r="H438" s="194"/>
      <c r="I438" s="194"/>
      <c r="J438" s="194"/>
      <c r="K438" s="194"/>
      <c r="L438" s="194"/>
      <c r="M438" s="194"/>
      <c r="N438" s="194"/>
      <c r="O438" s="194"/>
      <c r="P438" s="194"/>
      <c r="Q438" s="194"/>
      <c r="R438" s="194"/>
      <c r="S438" s="194"/>
      <c r="T438" s="194"/>
    </row>
    <row r="439" spans="1:20">
      <c r="A439" s="194"/>
      <c r="B439" s="194"/>
      <c r="C439" s="194"/>
      <c r="D439" s="194"/>
      <c r="E439" s="194"/>
      <c r="F439" s="194"/>
      <c r="G439" s="194"/>
      <c r="H439" s="194"/>
      <c r="I439" s="194"/>
      <c r="J439" s="194"/>
      <c r="K439" s="194"/>
      <c r="L439" s="194"/>
      <c r="M439" s="194"/>
      <c r="N439" s="194"/>
      <c r="O439" s="194"/>
      <c r="P439" s="194"/>
      <c r="Q439" s="194"/>
      <c r="R439" s="194"/>
      <c r="S439" s="194"/>
      <c r="T439" s="194"/>
    </row>
    <row r="440" spans="1:20">
      <c r="A440" s="194"/>
      <c r="B440" s="194"/>
      <c r="C440" s="194"/>
      <c r="D440" s="194"/>
      <c r="E440" s="194"/>
      <c r="F440" s="194"/>
      <c r="G440" s="194"/>
      <c r="H440" s="194"/>
      <c r="I440" s="194"/>
      <c r="J440" s="194"/>
      <c r="K440" s="194"/>
      <c r="L440" s="194"/>
      <c r="M440" s="194"/>
      <c r="N440" s="194"/>
      <c r="O440" s="194"/>
      <c r="P440" s="194"/>
      <c r="Q440" s="194"/>
      <c r="R440" s="194"/>
      <c r="S440" s="194"/>
      <c r="T440" s="194"/>
    </row>
    <row r="441" spans="1:20">
      <c r="A441" s="194"/>
      <c r="B441" s="194"/>
      <c r="C441" s="194"/>
      <c r="D441" s="194"/>
      <c r="E441" s="194"/>
      <c r="F441" s="194"/>
      <c r="G441" s="194"/>
      <c r="H441" s="194"/>
      <c r="I441" s="194"/>
      <c r="J441" s="194"/>
      <c r="K441" s="194"/>
      <c r="L441" s="194"/>
      <c r="M441" s="194"/>
      <c r="N441" s="194"/>
      <c r="O441" s="194"/>
      <c r="P441" s="194"/>
      <c r="Q441" s="194"/>
      <c r="R441" s="194"/>
      <c r="S441" s="194"/>
      <c r="T441" s="194"/>
    </row>
    <row r="442" spans="1:20">
      <c r="A442" s="194"/>
      <c r="B442" s="194"/>
      <c r="C442" s="194"/>
      <c r="D442" s="194"/>
      <c r="E442" s="194"/>
      <c r="F442" s="194"/>
      <c r="G442" s="194"/>
      <c r="H442" s="194"/>
      <c r="I442" s="194"/>
      <c r="J442" s="194"/>
      <c r="K442" s="194"/>
      <c r="L442" s="194"/>
      <c r="M442" s="194"/>
      <c r="N442" s="194"/>
      <c r="O442" s="194"/>
      <c r="P442" s="194"/>
      <c r="Q442" s="194"/>
      <c r="R442" s="194"/>
      <c r="S442" s="194"/>
      <c r="T442" s="194"/>
    </row>
    <row r="443" spans="1:20">
      <c r="A443" s="194"/>
      <c r="B443" s="194"/>
      <c r="C443" s="194"/>
      <c r="D443" s="194"/>
      <c r="E443" s="194"/>
      <c r="F443" s="194"/>
      <c r="G443" s="194"/>
      <c r="H443" s="194"/>
      <c r="I443" s="194"/>
      <c r="J443" s="194"/>
      <c r="K443" s="194"/>
      <c r="L443" s="194"/>
      <c r="M443" s="194"/>
      <c r="N443" s="194"/>
      <c r="O443" s="194"/>
      <c r="P443" s="194"/>
      <c r="Q443" s="194"/>
      <c r="R443" s="194"/>
      <c r="S443" s="194"/>
      <c r="T443" s="194"/>
    </row>
    <row r="444" spans="1:20">
      <c r="A444" s="194"/>
      <c r="B444" s="194"/>
      <c r="C444" s="194"/>
      <c r="D444" s="194"/>
      <c r="E444" s="194"/>
      <c r="F444" s="194"/>
      <c r="G444" s="194"/>
      <c r="H444" s="194"/>
      <c r="I444" s="194"/>
      <c r="J444" s="194"/>
      <c r="K444" s="194"/>
      <c r="L444" s="194"/>
      <c r="M444" s="194"/>
      <c r="N444" s="194"/>
      <c r="O444" s="194"/>
      <c r="P444" s="194"/>
      <c r="Q444" s="194"/>
      <c r="R444" s="194"/>
      <c r="S444" s="194"/>
      <c r="T444" s="194"/>
    </row>
    <row r="445" spans="1:20">
      <c r="A445" s="194"/>
      <c r="B445" s="194"/>
      <c r="C445" s="194"/>
      <c r="D445" s="194"/>
      <c r="E445" s="194"/>
      <c r="F445" s="194"/>
      <c r="G445" s="194"/>
      <c r="H445" s="194"/>
      <c r="I445" s="194"/>
      <c r="J445" s="194"/>
      <c r="K445" s="194"/>
      <c r="L445" s="194"/>
      <c r="M445" s="194"/>
      <c r="N445" s="194"/>
      <c r="O445" s="194"/>
      <c r="P445" s="194"/>
      <c r="Q445" s="194"/>
      <c r="R445" s="194"/>
      <c r="S445" s="194"/>
      <c r="T445" s="194"/>
    </row>
    <row r="446" spans="1:20">
      <c r="A446" s="194"/>
      <c r="B446" s="194"/>
      <c r="C446" s="194"/>
      <c r="D446" s="194"/>
      <c r="E446" s="194"/>
      <c r="F446" s="194"/>
      <c r="G446" s="194"/>
      <c r="H446" s="194"/>
      <c r="I446" s="194"/>
      <c r="J446" s="194"/>
      <c r="K446" s="194"/>
      <c r="L446" s="194"/>
      <c r="M446" s="194"/>
      <c r="N446" s="194"/>
      <c r="O446" s="194"/>
      <c r="P446" s="194"/>
      <c r="Q446" s="194"/>
      <c r="R446" s="194"/>
      <c r="S446" s="194"/>
      <c r="T446" s="194"/>
    </row>
    <row r="447" spans="1:20">
      <c r="A447" s="194"/>
      <c r="B447" s="194"/>
      <c r="C447" s="194"/>
      <c r="D447" s="194"/>
      <c r="E447" s="194"/>
      <c r="F447" s="194"/>
      <c r="G447" s="194"/>
      <c r="H447" s="194"/>
      <c r="I447" s="194"/>
      <c r="J447" s="194"/>
      <c r="K447" s="194"/>
      <c r="L447" s="194"/>
      <c r="M447" s="194"/>
      <c r="N447" s="194"/>
      <c r="O447" s="194"/>
      <c r="P447" s="194"/>
      <c r="Q447" s="194"/>
      <c r="R447" s="194"/>
      <c r="S447" s="194"/>
      <c r="T447" s="194"/>
    </row>
    <row r="448" spans="1:20">
      <c r="A448" s="194"/>
      <c r="B448" s="194"/>
      <c r="C448" s="194"/>
      <c r="D448" s="194"/>
      <c r="E448" s="194"/>
      <c r="F448" s="194"/>
      <c r="G448" s="194"/>
      <c r="H448" s="194"/>
      <c r="I448" s="194"/>
      <c r="J448" s="194"/>
      <c r="K448" s="194"/>
      <c r="L448" s="194"/>
      <c r="M448" s="194"/>
      <c r="N448" s="194"/>
      <c r="O448" s="194"/>
      <c r="P448" s="194"/>
      <c r="Q448" s="194"/>
      <c r="R448" s="194"/>
      <c r="S448" s="194"/>
      <c r="T448" s="194"/>
    </row>
    <row r="449" spans="1:20">
      <c r="A449" s="194"/>
      <c r="B449" s="194"/>
      <c r="C449" s="194"/>
      <c r="D449" s="194"/>
      <c r="E449" s="194"/>
      <c r="F449" s="194"/>
      <c r="G449" s="194"/>
      <c r="H449" s="194"/>
      <c r="I449" s="194"/>
      <c r="J449" s="194"/>
      <c r="K449" s="194"/>
      <c r="L449" s="194"/>
      <c r="M449" s="194"/>
      <c r="N449" s="194"/>
      <c r="O449" s="194"/>
      <c r="P449" s="194"/>
      <c r="Q449" s="194"/>
      <c r="R449" s="194"/>
      <c r="S449" s="194"/>
      <c r="T449" s="194"/>
    </row>
    <row r="450" spans="1:20">
      <c r="A450" s="194"/>
      <c r="B450" s="194"/>
      <c r="C450" s="194"/>
      <c r="D450" s="194"/>
      <c r="E450" s="194"/>
      <c r="F450" s="194"/>
      <c r="G450" s="194"/>
      <c r="H450" s="194"/>
      <c r="I450" s="194"/>
      <c r="J450" s="194"/>
      <c r="K450" s="194"/>
      <c r="L450" s="194"/>
      <c r="M450" s="194"/>
      <c r="N450" s="194"/>
      <c r="O450" s="194"/>
      <c r="P450" s="194"/>
      <c r="Q450" s="194"/>
      <c r="R450" s="194"/>
      <c r="S450" s="194"/>
      <c r="T450" s="194"/>
    </row>
    <row r="451" spans="1:20">
      <c r="A451" s="194"/>
      <c r="B451" s="194"/>
      <c r="C451" s="194"/>
      <c r="D451" s="194"/>
      <c r="E451" s="194"/>
      <c r="F451" s="194"/>
      <c r="G451" s="194"/>
      <c r="H451" s="194"/>
      <c r="I451" s="194"/>
      <c r="J451" s="194"/>
      <c r="K451" s="194"/>
      <c r="L451" s="194"/>
      <c r="M451" s="194"/>
      <c r="N451" s="194"/>
      <c r="O451" s="194"/>
      <c r="P451" s="194"/>
      <c r="Q451" s="194"/>
      <c r="R451" s="194"/>
      <c r="S451" s="194"/>
      <c r="T451" s="194"/>
    </row>
    <row r="452" spans="1:20">
      <c r="A452" s="194"/>
      <c r="B452" s="194"/>
      <c r="C452" s="194"/>
      <c r="D452" s="194"/>
      <c r="E452" s="194"/>
      <c r="F452" s="194"/>
      <c r="G452" s="194"/>
      <c r="H452" s="194"/>
      <c r="I452" s="194"/>
      <c r="J452" s="194"/>
      <c r="K452" s="194"/>
      <c r="L452" s="194"/>
      <c r="M452" s="194"/>
      <c r="N452" s="194"/>
      <c r="O452" s="194"/>
      <c r="P452" s="194"/>
      <c r="Q452" s="194"/>
      <c r="R452" s="194"/>
      <c r="S452" s="194"/>
      <c r="T452" s="194"/>
    </row>
    <row r="453" spans="1:20">
      <c r="A453" s="194"/>
      <c r="B453" s="194"/>
      <c r="C453" s="194"/>
      <c r="D453" s="194"/>
      <c r="E453" s="194"/>
      <c r="F453" s="194"/>
      <c r="G453" s="194"/>
      <c r="H453" s="194"/>
      <c r="I453" s="194"/>
      <c r="J453" s="194"/>
      <c r="K453" s="194"/>
      <c r="L453" s="194"/>
      <c r="M453" s="194"/>
      <c r="N453" s="194"/>
      <c r="O453" s="194"/>
      <c r="P453" s="194"/>
      <c r="Q453" s="194"/>
      <c r="R453" s="194"/>
      <c r="S453" s="194"/>
      <c r="T453" s="194"/>
    </row>
    <row r="454" spans="1:20">
      <c r="A454" s="194"/>
      <c r="B454" s="194"/>
      <c r="C454" s="194"/>
      <c r="D454" s="194"/>
      <c r="E454" s="194"/>
      <c r="F454" s="194"/>
      <c r="G454" s="194"/>
      <c r="H454" s="194"/>
      <c r="I454" s="194"/>
      <c r="J454" s="194"/>
      <c r="K454" s="194"/>
      <c r="L454" s="194"/>
      <c r="M454" s="194"/>
      <c r="N454" s="194"/>
      <c r="O454" s="194"/>
      <c r="P454" s="194"/>
      <c r="Q454" s="194"/>
      <c r="R454" s="194"/>
      <c r="S454" s="194"/>
      <c r="T454" s="194"/>
    </row>
    <row r="455" spans="1:20">
      <c r="A455" s="194"/>
      <c r="B455" s="194"/>
      <c r="C455" s="194"/>
      <c r="D455" s="194"/>
      <c r="E455" s="194"/>
      <c r="F455" s="194"/>
      <c r="G455" s="194"/>
      <c r="H455" s="194"/>
      <c r="I455" s="194"/>
      <c r="J455" s="194"/>
      <c r="K455" s="194"/>
      <c r="L455" s="194"/>
      <c r="M455" s="194"/>
      <c r="N455" s="194"/>
      <c r="O455" s="194"/>
      <c r="P455" s="194"/>
      <c r="Q455" s="194"/>
      <c r="R455" s="194"/>
      <c r="S455" s="194"/>
      <c r="T455" s="194"/>
    </row>
    <row r="456" spans="1:20">
      <c r="A456" s="194"/>
      <c r="B456" s="194"/>
      <c r="C456" s="194"/>
      <c r="D456" s="194"/>
      <c r="E456" s="194"/>
      <c r="F456" s="194"/>
      <c r="G456" s="194"/>
      <c r="H456" s="194"/>
      <c r="I456" s="194"/>
      <c r="J456" s="194"/>
      <c r="K456" s="194"/>
      <c r="L456" s="194"/>
      <c r="M456" s="194"/>
      <c r="N456" s="194"/>
      <c r="O456" s="194"/>
      <c r="P456" s="194"/>
      <c r="Q456" s="194"/>
      <c r="R456" s="194"/>
      <c r="S456" s="194"/>
      <c r="T456" s="194"/>
    </row>
    <row r="457" spans="1:20">
      <c r="A457" s="194"/>
      <c r="B457" s="194"/>
      <c r="C457" s="194"/>
      <c r="D457" s="194"/>
      <c r="E457" s="194"/>
      <c r="F457" s="194"/>
      <c r="G457" s="194"/>
      <c r="H457" s="194"/>
      <c r="I457" s="194"/>
      <c r="J457" s="194"/>
      <c r="K457" s="194"/>
      <c r="L457" s="194"/>
      <c r="M457" s="194"/>
      <c r="N457" s="194"/>
      <c r="O457" s="194"/>
      <c r="P457" s="194"/>
      <c r="Q457" s="194"/>
      <c r="R457" s="194"/>
      <c r="S457" s="194"/>
      <c r="T457" s="194"/>
    </row>
    <row r="458" spans="1:20">
      <c r="A458" s="194"/>
      <c r="B458" s="194"/>
      <c r="C458" s="194"/>
      <c r="D458" s="194"/>
      <c r="E458" s="194"/>
      <c r="F458" s="194"/>
      <c r="G458" s="194"/>
      <c r="H458" s="194"/>
      <c r="I458" s="194"/>
      <c r="J458" s="194"/>
      <c r="K458" s="194"/>
      <c r="L458" s="194"/>
      <c r="M458" s="194"/>
      <c r="N458" s="194"/>
      <c r="O458" s="194"/>
      <c r="P458" s="194"/>
      <c r="Q458" s="194"/>
      <c r="R458" s="194"/>
      <c r="S458" s="194"/>
      <c r="T458" s="194"/>
    </row>
    <row r="459" spans="1:20">
      <c r="A459" s="194"/>
      <c r="B459" s="194"/>
      <c r="C459" s="194"/>
      <c r="D459" s="194"/>
      <c r="E459" s="194"/>
      <c r="F459" s="194"/>
      <c r="G459" s="194"/>
      <c r="H459" s="194"/>
      <c r="I459" s="194"/>
      <c r="J459" s="194"/>
      <c r="K459" s="194"/>
      <c r="L459" s="194"/>
      <c r="M459" s="194"/>
      <c r="N459" s="194"/>
      <c r="O459" s="194"/>
      <c r="P459" s="194"/>
      <c r="Q459" s="194"/>
      <c r="R459" s="194"/>
      <c r="S459" s="194"/>
      <c r="T459" s="194"/>
    </row>
    <row r="460" spans="1:20">
      <c r="A460" s="194"/>
      <c r="B460" s="194"/>
      <c r="C460" s="194"/>
      <c r="D460" s="194"/>
      <c r="E460" s="194"/>
      <c r="F460" s="194"/>
      <c r="G460" s="194"/>
      <c r="H460" s="194"/>
      <c r="I460" s="194"/>
      <c r="J460" s="194"/>
      <c r="K460" s="194"/>
      <c r="L460" s="194"/>
      <c r="M460" s="194"/>
      <c r="N460" s="194"/>
      <c r="O460" s="194"/>
      <c r="P460" s="194"/>
      <c r="Q460" s="194"/>
      <c r="R460" s="194"/>
      <c r="S460" s="194"/>
      <c r="T460" s="194"/>
    </row>
    <row r="461" spans="1:20">
      <c r="A461" s="194"/>
      <c r="B461" s="194"/>
      <c r="C461" s="194"/>
      <c r="D461" s="194"/>
      <c r="E461" s="194"/>
      <c r="F461" s="194"/>
      <c r="G461" s="194"/>
      <c r="H461" s="194"/>
      <c r="I461" s="194"/>
      <c r="J461" s="194"/>
      <c r="K461" s="194"/>
      <c r="L461" s="194"/>
      <c r="M461" s="194"/>
      <c r="N461" s="194"/>
      <c r="O461" s="194"/>
      <c r="P461" s="194"/>
      <c r="Q461" s="194"/>
      <c r="R461" s="194"/>
      <c r="S461" s="194"/>
      <c r="T461" s="194"/>
    </row>
    <row r="462" spans="1:20">
      <c r="A462" s="194"/>
      <c r="B462" s="194"/>
      <c r="C462" s="194"/>
      <c r="D462" s="194"/>
      <c r="E462" s="194"/>
      <c r="F462" s="194"/>
      <c r="G462" s="194"/>
      <c r="H462" s="194"/>
      <c r="I462" s="194"/>
      <c r="J462" s="194"/>
      <c r="K462" s="194"/>
      <c r="L462" s="194"/>
      <c r="M462" s="194"/>
      <c r="N462" s="194"/>
      <c r="O462" s="194"/>
      <c r="P462" s="194"/>
      <c r="Q462" s="194"/>
      <c r="R462" s="194"/>
      <c r="S462" s="194"/>
      <c r="T462" s="194"/>
    </row>
    <row r="463" spans="1:20">
      <c r="A463" s="194"/>
      <c r="B463" s="194"/>
      <c r="C463" s="194"/>
      <c r="D463" s="194"/>
      <c r="E463" s="194"/>
      <c r="F463" s="194"/>
      <c r="G463" s="194"/>
      <c r="H463" s="194"/>
      <c r="I463" s="194"/>
      <c r="J463" s="194"/>
      <c r="K463" s="194"/>
      <c r="L463" s="194"/>
      <c r="M463" s="194"/>
      <c r="N463" s="194"/>
      <c r="O463" s="194"/>
      <c r="P463" s="194"/>
      <c r="Q463" s="194"/>
      <c r="R463" s="194"/>
      <c r="S463" s="194"/>
      <c r="T463" s="194"/>
    </row>
    <row r="464" spans="1:20">
      <c r="A464" s="194"/>
      <c r="B464" s="194"/>
      <c r="C464" s="194"/>
      <c r="D464" s="194"/>
      <c r="E464" s="194"/>
      <c r="F464" s="194"/>
      <c r="G464" s="194"/>
      <c r="H464" s="194"/>
      <c r="I464" s="194"/>
      <c r="J464" s="194"/>
      <c r="K464" s="194"/>
      <c r="L464" s="194"/>
      <c r="M464" s="194"/>
      <c r="N464" s="194"/>
      <c r="O464" s="194"/>
      <c r="P464" s="194"/>
      <c r="Q464" s="194"/>
      <c r="R464" s="194"/>
      <c r="S464" s="194"/>
      <c r="T464" s="194"/>
    </row>
    <row r="465" spans="1:20">
      <c r="A465" s="194"/>
      <c r="B465" s="194"/>
      <c r="C465" s="194"/>
      <c r="D465" s="194"/>
      <c r="E465" s="194"/>
      <c r="F465" s="194"/>
      <c r="G465" s="194"/>
      <c r="H465" s="194"/>
      <c r="I465" s="194"/>
      <c r="J465" s="194"/>
      <c r="K465" s="194"/>
      <c r="L465" s="194"/>
      <c r="M465" s="194"/>
      <c r="N465" s="194"/>
      <c r="O465" s="194"/>
      <c r="P465" s="194"/>
      <c r="Q465" s="194"/>
      <c r="R465" s="194"/>
      <c r="S465" s="194"/>
      <c r="T465" s="194"/>
    </row>
    <row r="466" spans="1:20">
      <c r="A466" s="194"/>
      <c r="B466" s="194"/>
      <c r="C466" s="194"/>
      <c r="D466" s="194"/>
      <c r="E466" s="194"/>
      <c r="F466" s="194"/>
      <c r="G466" s="194"/>
      <c r="H466" s="194"/>
      <c r="I466" s="194"/>
      <c r="J466" s="194"/>
      <c r="K466" s="194"/>
      <c r="L466" s="194"/>
      <c r="M466" s="194"/>
      <c r="N466" s="194"/>
      <c r="O466" s="194"/>
      <c r="P466" s="194"/>
      <c r="Q466" s="194"/>
      <c r="R466" s="194"/>
      <c r="S466" s="194"/>
      <c r="T466" s="194"/>
    </row>
    <row r="467" spans="1:20">
      <c r="A467" s="194"/>
      <c r="B467" s="194"/>
      <c r="C467" s="194"/>
      <c r="D467" s="194"/>
      <c r="E467" s="194"/>
      <c r="F467" s="194"/>
      <c r="G467" s="194"/>
      <c r="H467" s="194"/>
      <c r="I467" s="194"/>
      <c r="J467" s="194"/>
      <c r="K467" s="194"/>
      <c r="L467" s="194"/>
      <c r="M467" s="194"/>
      <c r="N467" s="194"/>
      <c r="O467" s="194"/>
      <c r="P467" s="194"/>
      <c r="Q467" s="194"/>
      <c r="R467" s="194"/>
      <c r="S467" s="194"/>
      <c r="T467" s="194"/>
    </row>
    <row r="468" spans="1:20">
      <c r="A468" s="194"/>
      <c r="B468" s="194"/>
      <c r="C468" s="194"/>
      <c r="D468" s="194"/>
      <c r="E468" s="194"/>
      <c r="F468" s="194"/>
      <c r="G468" s="194"/>
      <c r="H468" s="194"/>
      <c r="I468" s="194"/>
      <c r="J468" s="194"/>
      <c r="K468" s="194"/>
      <c r="L468" s="194"/>
      <c r="M468" s="194"/>
      <c r="N468" s="194"/>
      <c r="O468" s="194"/>
      <c r="P468" s="194"/>
      <c r="Q468" s="194"/>
      <c r="R468" s="194"/>
      <c r="S468" s="194"/>
      <c r="T468" s="194"/>
    </row>
    <row r="469" spans="1:20">
      <c r="A469" s="194"/>
      <c r="B469" s="194"/>
      <c r="C469" s="194"/>
      <c r="D469" s="194"/>
      <c r="E469" s="194"/>
      <c r="F469" s="194"/>
      <c r="G469" s="194"/>
      <c r="H469" s="194"/>
      <c r="I469" s="194"/>
      <c r="J469" s="194"/>
      <c r="K469" s="194"/>
      <c r="L469" s="194"/>
      <c r="M469" s="194"/>
      <c r="N469" s="194"/>
      <c r="O469" s="194"/>
      <c r="P469" s="194"/>
      <c r="Q469" s="194"/>
      <c r="R469" s="194"/>
      <c r="S469" s="194"/>
      <c r="T469" s="194"/>
    </row>
    <row r="470" spans="1:20">
      <c r="A470" s="194"/>
      <c r="B470" s="194"/>
      <c r="C470" s="194"/>
      <c r="D470" s="194"/>
      <c r="E470" s="194"/>
      <c r="F470" s="194"/>
      <c r="G470" s="194"/>
      <c r="H470" s="194"/>
      <c r="I470" s="194"/>
      <c r="J470" s="194"/>
      <c r="K470" s="194"/>
      <c r="L470" s="194"/>
      <c r="M470" s="194"/>
      <c r="N470" s="194"/>
      <c r="O470" s="194"/>
      <c r="P470" s="194"/>
      <c r="Q470" s="194"/>
      <c r="R470" s="194"/>
      <c r="S470" s="194"/>
      <c r="T470" s="194"/>
    </row>
    <row r="471" spans="1:20">
      <c r="A471" s="194"/>
      <c r="B471" s="194"/>
      <c r="C471" s="194"/>
      <c r="D471" s="194"/>
      <c r="E471" s="194"/>
      <c r="F471" s="194"/>
      <c r="G471" s="194"/>
      <c r="H471" s="194"/>
      <c r="I471" s="194"/>
      <c r="J471" s="194"/>
      <c r="K471" s="194"/>
      <c r="L471" s="194"/>
      <c r="M471" s="194"/>
      <c r="N471" s="194"/>
      <c r="O471" s="194"/>
      <c r="P471" s="194"/>
      <c r="Q471" s="194"/>
      <c r="R471" s="194"/>
      <c r="S471" s="194"/>
      <c r="T471" s="194"/>
    </row>
    <row r="472" spans="1:20">
      <c r="A472" s="194"/>
      <c r="B472" s="194"/>
      <c r="C472" s="194"/>
      <c r="D472" s="194"/>
      <c r="E472" s="194"/>
      <c r="F472" s="194"/>
      <c r="G472" s="194"/>
      <c r="H472" s="194"/>
      <c r="I472" s="194"/>
      <c r="J472" s="194"/>
      <c r="K472" s="194"/>
      <c r="L472" s="194"/>
      <c r="M472" s="194"/>
      <c r="N472" s="194"/>
      <c r="O472" s="194"/>
      <c r="P472" s="194"/>
      <c r="Q472" s="194"/>
      <c r="R472" s="194"/>
      <c r="S472" s="194"/>
      <c r="T472" s="194"/>
    </row>
    <row r="473" spans="1:20">
      <c r="A473" s="194"/>
      <c r="B473" s="194"/>
      <c r="C473" s="194"/>
      <c r="D473" s="194"/>
      <c r="E473" s="194"/>
      <c r="F473" s="194"/>
      <c r="G473" s="194"/>
      <c r="H473" s="194"/>
      <c r="I473" s="194"/>
      <c r="J473" s="194"/>
      <c r="K473" s="194"/>
      <c r="L473" s="194"/>
      <c r="M473" s="194"/>
      <c r="N473" s="194"/>
      <c r="O473" s="194"/>
      <c r="P473" s="194"/>
      <c r="Q473" s="194"/>
      <c r="R473" s="194"/>
      <c r="S473" s="194"/>
      <c r="T473" s="194"/>
    </row>
    <row r="474" spans="1:20">
      <c r="A474" s="194"/>
      <c r="B474" s="194"/>
      <c r="C474" s="194"/>
      <c r="D474" s="194"/>
      <c r="E474" s="194"/>
      <c r="F474" s="194"/>
      <c r="G474" s="194"/>
      <c r="H474" s="194"/>
      <c r="I474" s="194"/>
      <c r="J474" s="194"/>
      <c r="K474" s="194"/>
      <c r="L474" s="194"/>
      <c r="M474" s="194"/>
      <c r="N474" s="194"/>
      <c r="O474" s="194"/>
      <c r="P474" s="194"/>
      <c r="Q474" s="194"/>
      <c r="R474" s="194"/>
      <c r="S474" s="194"/>
      <c r="T474" s="194"/>
    </row>
    <row r="475" spans="1:20">
      <c r="A475" s="194"/>
      <c r="B475" s="194"/>
      <c r="C475" s="194"/>
      <c r="D475" s="194"/>
      <c r="E475" s="194"/>
      <c r="F475" s="194"/>
      <c r="G475" s="194"/>
      <c r="H475" s="194"/>
      <c r="I475" s="194"/>
      <c r="J475" s="194"/>
      <c r="K475" s="194"/>
      <c r="L475" s="194"/>
      <c r="M475" s="194"/>
      <c r="N475" s="194"/>
      <c r="O475" s="194"/>
      <c r="P475" s="194"/>
      <c r="Q475" s="194"/>
      <c r="R475" s="194"/>
      <c r="S475" s="194"/>
      <c r="T475" s="194"/>
    </row>
    <row r="476" spans="1:20">
      <c r="A476" s="194"/>
      <c r="B476" s="194"/>
      <c r="C476" s="194"/>
      <c r="D476" s="194"/>
      <c r="E476" s="194"/>
      <c r="F476" s="194"/>
      <c r="G476" s="194"/>
      <c r="H476" s="194"/>
      <c r="I476" s="194"/>
      <c r="J476" s="194"/>
      <c r="K476" s="194"/>
      <c r="L476" s="194"/>
      <c r="M476" s="194"/>
      <c r="N476" s="194"/>
      <c r="O476" s="194"/>
      <c r="P476" s="194"/>
      <c r="Q476" s="194"/>
      <c r="R476" s="194"/>
      <c r="S476" s="194"/>
      <c r="T476" s="194"/>
    </row>
    <row r="477" spans="1:20">
      <c r="A477" s="194"/>
      <c r="B477" s="194"/>
      <c r="C477" s="194"/>
      <c r="D477" s="194"/>
      <c r="E477" s="194"/>
      <c r="F477" s="194"/>
      <c r="G477" s="194"/>
      <c r="H477" s="194"/>
      <c r="I477" s="194"/>
      <c r="J477" s="194"/>
      <c r="K477" s="194"/>
      <c r="L477" s="194"/>
      <c r="M477" s="194"/>
      <c r="N477" s="194"/>
      <c r="O477" s="194"/>
      <c r="P477" s="194"/>
      <c r="Q477" s="194"/>
      <c r="R477" s="194"/>
      <c r="S477" s="194"/>
      <c r="T477" s="194"/>
    </row>
    <row r="478" spans="1:20">
      <c r="A478" s="194"/>
      <c r="B478" s="194"/>
      <c r="C478" s="194"/>
      <c r="D478" s="194"/>
      <c r="E478" s="194"/>
      <c r="F478" s="194"/>
      <c r="G478" s="194"/>
      <c r="H478" s="194"/>
      <c r="I478" s="194"/>
      <c r="J478" s="194"/>
      <c r="K478" s="194"/>
      <c r="L478" s="194"/>
      <c r="M478" s="194"/>
      <c r="N478" s="194"/>
      <c r="O478" s="194"/>
      <c r="P478" s="194"/>
      <c r="Q478" s="194"/>
      <c r="R478" s="194"/>
      <c r="S478" s="194"/>
      <c r="T478" s="194"/>
    </row>
    <row r="479" spans="1:20">
      <c r="A479" s="194"/>
      <c r="B479" s="194"/>
      <c r="C479" s="194"/>
      <c r="D479" s="194"/>
      <c r="E479" s="194"/>
      <c r="F479" s="194"/>
      <c r="G479" s="194"/>
      <c r="H479" s="194"/>
      <c r="I479" s="194"/>
      <c r="J479" s="194"/>
      <c r="K479" s="194"/>
      <c r="L479" s="194"/>
      <c r="M479" s="194"/>
      <c r="N479" s="194"/>
      <c r="O479" s="194"/>
      <c r="P479" s="194"/>
      <c r="Q479" s="194"/>
      <c r="R479" s="194"/>
      <c r="S479" s="194"/>
      <c r="T479" s="194"/>
    </row>
    <row r="480" spans="1:20">
      <c r="A480" s="194"/>
      <c r="B480" s="194"/>
      <c r="C480" s="194"/>
      <c r="D480" s="194"/>
      <c r="E480" s="194"/>
      <c r="F480" s="194"/>
      <c r="G480" s="194"/>
      <c r="H480" s="194"/>
      <c r="I480" s="194"/>
      <c r="J480" s="194"/>
      <c r="K480" s="194"/>
      <c r="L480" s="194"/>
      <c r="M480" s="194"/>
      <c r="N480" s="194"/>
      <c r="O480" s="194"/>
      <c r="P480" s="194"/>
      <c r="Q480" s="194"/>
      <c r="R480" s="194"/>
      <c r="S480" s="194"/>
      <c r="T480" s="194"/>
    </row>
    <row r="481" spans="1:20">
      <c r="A481" s="194"/>
      <c r="B481" s="194"/>
      <c r="C481" s="194"/>
      <c r="D481" s="194"/>
      <c r="E481" s="194"/>
      <c r="F481" s="194"/>
      <c r="G481" s="194"/>
      <c r="H481" s="194"/>
      <c r="I481" s="194"/>
      <c r="J481" s="194"/>
      <c r="K481" s="194"/>
      <c r="L481" s="194"/>
      <c r="M481" s="194"/>
      <c r="N481" s="194"/>
      <c r="O481" s="194"/>
      <c r="P481" s="194"/>
      <c r="Q481" s="194"/>
      <c r="R481" s="194"/>
      <c r="S481" s="194"/>
      <c r="T481" s="194"/>
    </row>
    <row r="482" spans="1:20">
      <c r="A482" s="194"/>
      <c r="B482" s="194"/>
      <c r="C482" s="194"/>
      <c r="D482" s="194"/>
      <c r="E482" s="194"/>
      <c r="F482" s="194"/>
      <c r="G482" s="194"/>
      <c r="H482" s="194"/>
      <c r="I482" s="194"/>
      <c r="J482" s="194"/>
      <c r="K482" s="194"/>
      <c r="L482" s="194"/>
      <c r="M482" s="194"/>
      <c r="N482" s="194"/>
      <c r="O482" s="194"/>
      <c r="P482" s="194"/>
      <c r="Q482" s="194"/>
      <c r="R482" s="194"/>
      <c r="S482" s="194"/>
      <c r="T482" s="194"/>
    </row>
    <row r="483" spans="1:20">
      <c r="A483" s="194"/>
      <c r="B483" s="194"/>
      <c r="C483" s="194"/>
      <c r="D483" s="194"/>
      <c r="E483" s="194"/>
      <c r="F483" s="194"/>
      <c r="G483" s="194"/>
      <c r="H483" s="194"/>
      <c r="I483" s="194"/>
      <c r="J483" s="194"/>
      <c r="K483" s="194"/>
      <c r="L483" s="194"/>
      <c r="M483" s="194"/>
      <c r="N483" s="194"/>
      <c r="O483" s="194"/>
      <c r="P483" s="194"/>
      <c r="Q483" s="194"/>
      <c r="R483" s="194"/>
      <c r="S483" s="194"/>
      <c r="T483" s="194"/>
    </row>
    <row r="484" spans="1:20">
      <c r="A484" s="194"/>
      <c r="B484" s="194"/>
      <c r="C484" s="194"/>
      <c r="D484" s="194"/>
      <c r="E484" s="194"/>
      <c r="F484" s="194"/>
      <c r="G484" s="194"/>
      <c r="H484" s="194"/>
      <c r="I484" s="194"/>
      <c r="J484" s="194"/>
      <c r="K484" s="194"/>
      <c r="L484" s="194"/>
      <c r="M484" s="194"/>
      <c r="N484" s="194"/>
      <c r="O484" s="194"/>
      <c r="P484" s="194"/>
      <c r="Q484" s="194"/>
      <c r="R484" s="194"/>
      <c r="S484" s="194"/>
      <c r="T484" s="194"/>
    </row>
    <row r="485" spans="1:20">
      <c r="A485" s="194"/>
      <c r="B485" s="194"/>
      <c r="C485" s="194"/>
      <c r="D485" s="194"/>
      <c r="E485" s="194"/>
      <c r="F485" s="194"/>
      <c r="G485" s="194"/>
      <c r="H485" s="194"/>
      <c r="I485" s="194"/>
      <c r="J485" s="194"/>
      <c r="K485" s="194"/>
      <c r="L485" s="194"/>
      <c r="M485" s="194"/>
      <c r="N485" s="194"/>
      <c r="O485" s="194"/>
      <c r="P485" s="194"/>
      <c r="Q485" s="194"/>
      <c r="R485" s="194"/>
      <c r="S485" s="194"/>
      <c r="T485" s="194"/>
    </row>
    <row r="486" spans="1:20">
      <c r="A486" s="194"/>
      <c r="B486" s="194"/>
      <c r="C486" s="194"/>
      <c r="D486" s="194"/>
      <c r="E486" s="194"/>
      <c r="F486" s="194"/>
      <c r="G486" s="194"/>
      <c r="H486" s="194"/>
      <c r="I486" s="194"/>
      <c r="J486" s="194"/>
      <c r="K486" s="194"/>
      <c r="L486" s="194"/>
      <c r="M486" s="194"/>
      <c r="N486" s="194"/>
      <c r="O486" s="194"/>
      <c r="P486" s="194"/>
      <c r="Q486" s="194"/>
      <c r="R486" s="194"/>
      <c r="S486" s="194"/>
      <c r="T486" s="194"/>
    </row>
    <row r="487" spans="1:20">
      <c r="A487" s="194"/>
      <c r="B487" s="194"/>
      <c r="C487" s="194"/>
      <c r="D487" s="194"/>
      <c r="E487" s="194"/>
      <c r="F487" s="194"/>
      <c r="G487" s="194"/>
      <c r="H487" s="194"/>
      <c r="I487" s="194"/>
      <c r="J487" s="194"/>
      <c r="K487" s="194"/>
      <c r="L487" s="194"/>
      <c r="M487" s="194"/>
      <c r="N487" s="194"/>
      <c r="O487" s="194"/>
      <c r="P487" s="194"/>
      <c r="Q487" s="194"/>
      <c r="R487" s="194"/>
      <c r="S487" s="194"/>
      <c r="T487" s="194"/>
    </row>
    <row r="488" spans="1:20">
      <c r="A488" s="194"/>
      <c r="B488" s="194"/>
      <c r="C488" s="194"/>
      <c r="D488" s="194"/>
      <c r="E488" s="194"/>
      <c r="F488" s="194"/>
      <c r="G488" s="194"/>
      <c r="H488" s="194"/>
      <c r="I488" s="194"/>
      <c r="J488" s="194"/>
      <c r="K488" s="194"/>
      <c r="L488" s="194"/>
      <c r="M488" s="194"/>
      <c r="N488" s="194"/>
      <c r="O488" s="194"/>
      <c r="P488" s="194"/>
      <c r="Q488" s="194"/>
      <c r="R488" s="194"/>
      <c r="S488" s="194"/>
      <c r="T488" s="194"/>
    </row>
    <row r="489" spans="1:20">
      <c r="A489" s="194"/>
      <c r="B489" s="194"/>
      <c r="C489" s="194"/>
      <c r="D489" s="194"/>
      <c r="E489" s="194"/>
      <c r="F489" s="194"/>
      <c r="G489" s="194"/>
      <c r="H489" s="194"/>
      <c r="I489" s="194"/>
      <c r="J489" s="194"/>
      <c r="K489" s="194"/>
      <c r="L489" s="194"/>
      <c r="M489" s="194"/>
      <c r="N489" s="194"/>
      <c r="O489" s="194"/>
      <c r="P489" s="194"/>
      <c r="Q489" s="194"/>
      <c r="R489" s="194"/>
      <c r="S489" s="194"/>
      <c r="T489" s="194"/>
    </row>
    <row r="490" spans="1:20">
      <c r="A490" s="194"/>
      <c r="B490" s="194"/>
      <c r="C490" s="194"/>
      <c r="D490" s="194"/>
      <c r="E490" s="194"/>
      <c r="F490" s="194"/>
      <c r="G490" s="194"/>
      <c r="H490" s="194"/>
      <c r="I490" s="194"/>
      <c r="J490" s="194"/>
      <c r="K490" s="194"/>
      <c r="L490" s="194"/>
      <c r="M490" s="194"/>
      <c r="N490" s="194"/>
      <c r="O490" s="194"/>
      <c r="P490" s="194"/>
      <c r="Q490" s="194"/>
      <c r="R490" s="194"/>
      <c r="S490" s="194"/>
      <c r="T490" s="194"/>
    </row>
    <row r="491" spans="1:20">
      <c r="A491" s="194"/>
      <c r="B491" s="194"/>
      <c r="C491" s="194"/>
      <c r="D491" s="194"/>
      <c r="E491" s="194"/>
      <c r="F491" s="194"/>
      <c r="G491" s="194"/>
      <c r="H491" s="194"/>
      <c r="I491" s="194"/>
      <c r="J491" s="194"/>
      <c r="K491" s="194"/>
      <c r="L491" s="194"/>
      <c r="M491" s="194"/>
      <c r="N491" s="194"/>
      <c r="O491" s="194"/>
      <c r="P491" s="194"/>
      <c r="Q491" s="194"/>
      <c r="R491" s="194"/>
      <c r="S491" s="194"/>
      <c r="T491" s="194"/>
    </row>
    <row r="492" spans="1:20">
      <c r="A492" s="194"/>
      <c r="B492" s="194"/>
      <c r="C492" s="194"/>
      <c r="D492" s="194"/>
      <c r="E492" s="194"/>
      <c r="F492" s="194"/>
      <c r="G492" s="194"/>
      <c r="H492" s="194"/>
      <c r="I492" s="194"/>
      <c r="J492" s="194"/>
      <c r="K492" s="194"/>
      <c r="L492" s="194"/>
      <c r="M492" s="194"/>
      <c r="N492" s="194"/>
      <c r="O492" s="194"/>
      <c r="P492" s="194"/>
      <c r="Q492" s="194"/>
      <c r="R492" s="194"/>
      <c r="S492" s="194"/>
      <c r="T492" s="194"/>
    </row>
    <row r="493" spans="1:20">
      <c r="A493" s="194"/>
      <c r="B493" s="194"/>
      <c r="C493" s="194"/>
      <c r="D493" s="194"/>
      <c r="E493" s="194"/>
      <c r="F493" s="194"/>
      <c r="G493" s="194"/>
      <c r="H493" s="194"/>
      <c r="I493" s="194"/>
      <c r="J493" s="194"/>
      <c r="K493" s="194"/>
      <c r="L493" s="194"/>
      <c r="M493" s="194"/>
      <c r="N493" s="194"/>
      <c r="O493" s="194"/>
      <c r="P493" s="194"/>
      <c r="Q493" s="194"/>
      <c r="R493" s="194"/>
      <c r="S493" s="194"/>
      <c r="T493" s="194"/>
    </row>
    <row r="494" spans="1:20">
      <c r="A494" s="194"/>
      <c r="B494" s="194"/>
      <c r="C494" s="194"/>
      <c r="D494" s="194"/>
      <c r="E494" s="194"/>
      <c r="F494" s="194"/>
      <c r="G494" s="194"/>
      <c r="H494" s="194"/>
      <c r="I494" s="194"/>
      <c r="J494" s="194"/>
      <c r="K494" s="194"/>
      <c r="L494" s="194"/>
      <c r="M494" s="194"/>
      <c r="N494" s="194"/>
      <c r="O494" s="194"/>
      <c r="P494" s="194"/>
      <c r="Q494" s="194"/>
      <c r="R494" s="194"/>
      <c r="S494" s="194"/>
      <c r="T494" s="194"/>
    </row>
    <row r="495" spans="1:20">
      <c r="A495" s="194"/>
      <c r="B495" s="194"/>
      <c r="C495" s="194"/>
      <c r="D495" s="194"/>
      <c r="E495" s="194"/>
      <c r="F495" s="194"/>
      <c r="G495" s="194"/>
      <c r="H495" s="194"/>
      <c r="I495" s="194"/>
      <c r="J495" s="194"/>
      <c r="K495" s="194"/>
      <c r="L495" s="194"/>
      <c r="M495" s="194"/>
      <c r="N495" s="194"/>
      <c r="O495" s="194"/>
      <c r="P495" s="194"/>
      <c r="Q495" s="194"/>
      <c r="R495" s="194"/>
      <c r="S495" s="194"/>
      <c r="T495" s="194"/>
    </row>
    <row r="496" spans="1:20">
      <c r="A496" s="194"/>
      <c r="B496" s="194"/>
      <c r="C496" s="194"/>
      <c r="D496" s="194"/>
      <c r="E496" s="194"/>
      <c r="F496" s="194"/>
      <c r="G496" s="194"/>
      <c r="H496" s="194"/>
      <c r="I496" s="194"/>
      <c r="J496" s="194"/>
      <c r="K496" s="194"/>
      <c r="L496" s="194"/>
      <c r="M496" s="194"/>
      <c r="N496" s="194"/>
      <c r="O496" s="194"/>
      <c r="P496" s="194"/>
      <c r="Q496" s="194"/>
      <c r="R496" s="194"/>
      <c r="S496" s="194"/>
      <c r="T496" s="194"/>
    </row>
    <row r="497" spans="1:20">
      <c r="A497" s="194"/>
      <c r="B497" s="194"/>
      <c r="C497" s="194"/>
      <c r="D497" s="194"/>
      <c r="E497" s="194"/>
      <c r="F497" s="194"/>
      <c r="G497" s="194"/>
      <c r="H497" s="194"/>
      <c r="I497" s="194"/>
      <c r="J497" s="194"/>
      <c r="K497" s="194"/>
      <c r="L497" s="194"/>
      <c r="M497" s="194"/>
      <c r="N497" s="194"/>
      <c r="O497" s="194"/>
      <c r="P497" s="194"/>
      <c r="Q497" s="194"/>
      <c r="R497" s="194"/>
      <c r="S497" s="194"/>
      <c r="T497" s="194"/>
    </row>
    <row r="498" spans="1:20">
      <c r="A498" s="194"/>
      <c r="B498" s="194"/>
      <c r="C498" s="194"/>
      <c r="D498" s="194"/>
      <c r="E498" s="194"/>
      <c r="F498" s="194"/>
      <c r="G498" s="194"/>
      <c r="H498" s="194"/>
      <c r="I498" s="194"/>
      <c r="J498" s="194"/>
      <c r="K498" s="194"/>
      <c r="L498" s="194"/>
      <c r="M498" s="194"/>
      <c r="N498" s="194"/>
      <c r="O498" s="194"/>
      <c r="P498" s="194"/>
      <c r="Q498" s="194"/>
      <c r="R498" s="194"/>
      <c r="S498" s="194"/>
      <c r="T498" s="194"/>
    </row>
    <row r="499" spans="1:20">
      <c r="A499" s="194"/>
      <c r="B499" s="194"/>
      <c r="C499" s="194"/>
      <c r="D499" s="194"/>
      <c r="E499" s="194"/>
      <c r="F499" s="194"/>
      <c r="G499" s="194"/>
      <c r="H499" s="194"/>
      <c r="I499" s="194"/>
      <c r="J499" s="194"/>
      <c r="K499" s="194"/>
      <c r="L499" s="194"/>
      <c r="M499" s="194"/>
      <c r="N499" s="194"/>
      <c r="O499" s="194"/>
      <c r="P499" s="194"/>
      <c r="Q499" s="194"/>
      <c r="R499" s="194"/>
      <c r="S499" s="194"/>
      <c r="T499" s="194"/>
    </row>
    <row r="500" spans="1:20">
      <c r="A500" s="194"/>
      <c r="B500" s="194"/>
      <c r="C500" s="194"/>
      <c r="D500" s="194"/>
      <c r="E500" s="194"/>
      <c r="F500" s="194"/>
      <c r="G500" s="194"/>
      <c r="H500" s="194"/>
      <c r="I500" s="194"/>
      <c r="J500" s="194"/>
      <c r="K500" s="194"/>
      <c r="L500" s="194"/>
      <c r="M500" s="194"/>
      <c r="N500" s="194"/>
      <c r="O500" s="194"/>
      <c r="P500" s="194"/>
      <c r="Q500" s="194"/>
      <c r="R500" s="194"/>
      <c r="S500" s="194"/>
      <c r="T500" s="194"/>
    </row>
    <row r="501" spans="1:20">
      <c r="A501" s="194"/>
      <c r="B501" s="194"/>
      <c r="C501" s="194"/>
      <c r="D501" s="194"/>
      <c r="E501" s="194"/>
      <c r="F501" s="194"/>
      <c r="G501" s="194"/>
      <c r="H501" s="194"/>
      <c r="I501" s="194"/>
      <c r="J501" s="194"/>
      <c r="K501" s="194"/>
      <c r="L501" s="194"/>
      <c r="M501" s="194"/>
      <c r="N501" s="194"/>
      <c r="O501" s="194"/>
      <c r="P501" s="194"/>
      <c r="Q501" s="194"/>
      <c r="R501" s="194"/>
      <c r="S501" s="194"/>
      <c r="T501" s="194"/>
    </row>
    <row r="502" spans="1:20">
      <c r="A502" s="194"/>
      <c r="B502" s="194"/>
      <c r="C502" s="194"/>
      <c r="D502" s="194"/>
      <c r="E502" s="194"/>
      <c r="F502" s="194"/>
      <c r="G502" s="194"/>
      <c r="H502" s="194"/>
      <c r="I502" s="194"/>
      <c r="J502" s="194"/>
      <c r="K502" s="194"/>
      <c r="L502" s="194"/>
      <c r="M502" s="194"/>
      <c r="N502" s="194"/>
      <c r="O502" s="194"/>
      <c r="P502" s="194"/>
      <c r="Q502" s="194"/>
      <c r="R502" s="194"/>
      <c r="S502" s="194"/>
      <c r="T502" s="194"/>
    </row>
    <row r="503" spans="1:20">
      <c r="A503" s="194"/>
      <c r="B503" s="194"/>
      <c r="C503" s="194"/>
      <c r="D503" s="194"/>
      <c r="E503" s="194"/>
      <c r="F503" s="194"/>
      <c r="G503" s="194"/>
      <c r="H503" s="194"/>
      <c r="I503" s="194"/>
      <c r="J503" s="194"/>
      <c r="K503" s="194"/>
      <c r="L503" s="194"/>
      <c r="M503" s="194"/>
      <c r="N503" s="194"/>
      <c r="O503" s="194"/>
      <c r="P503" s="194"/>
      <c r="Q503" s="194"/>
      <c r="R503" s="194"/>
      <c r="S503" s="194"/>
      <c r="T503" s="194"/>
    </row>
    <row r="504" spans="1:20">
      <c r="A504" s="194"/>
      <c r="B504" s="194"/>
      <c r="C504" s="194"/>
      <c r="D504" s="194"/>
      <c r="E504" s="194"/>
      <c r="F504" s="194"/>
      <c r="G504" s="194"/>
      <c r="H504" s="194"/>
      <c r="I504" s="194"/>
      <c r="J504" s="194"/>
      <c r="K504" s="194"/>
      <c r="L504" s="194"/>
      <c r="M504" s="194"/>
      <c r="N504" s="194"/>
      <c r="O504" s="194"/>
      <c r="P504" s="194"/>
      <c r="Q504" s="194"/>
      <c r="R504" s="194"/>
      <c r="S504" s="194"/>
      <c r="T504" s="194"/>
    </row>
    <row r="505" spans="1:20">
      <c r="A505" s="194"/>
      <c r="B505" s="194"/>
      <c r="C505" s="194"/>
      <c r="D505" s="194"/>
      <c r="E505" s="194"/>
      <c r="F505" s="194"/>
      <c r="G505" s="194"/>
      <c r="H505" s="194"/>
      <c r="I505" s="194"/>
      <c r="J505" s="194"/>
      <c r="K505" s="194"/>
      <c r="L505" s="194"/>
      <c r="M505" s="194"/>
      <c r="N505" s="194"/>
      <c r="O505" s="194"/>
      <c r="P505" s="194"/>
      <c r="Q505" s="194"/>
      <c r="R505" s="194"/>
      <c r="S505" s="194"/>
      <c r="T505" s="194"/>
    </row>
    <row r="506" spans="1:20">
      <c r="A506" s="194"/>
      <c r="B506" s="194"/>
      <c r="C506" s="194"/>
      <c r="D506" s="194"/>
      <c r="E506" s="194"/>
      <c r="F506" s="194"/>
      <c r="G506" s="194"/>
      <c r="H506" s="194"/>
      <c r="I506" s="194"/>
      <c r="J506" s="194"/>
      <c r="K506" s="194"/>
      <c r="L506" s="194"/>
      <c r="M506" s="194"/>
      <c r="N506" s="194"/>
      <c r="O506" s="194"/>
      <c r="P506" s="194"/>
      <c r="Q506" s="194"/>
      <c r="R506" s="194"/>
      <c r="S506" s="194"/>
      <c r="T506" s="194"/>
    </row>
    <row r="507" spans="1:20">
      <c r="A507" s="194"/>
      <c r="B507" s="194"/>
      <c r="C507" s="194"/>
      <c r="D507" s="194"/>
      <c r="E507" s="194"/>
      <c r="F507" s="194"/>
      <c r="G507" s="194"/>
      <c r="H507" s="194"/>
      <c r="I507" s="194"/>
      <c r="J507" s="194"/>
      <c r="K507" s="194"/>
      <c r="L507" s="194"/>
      <c r="M507" s="194"/>
      <c r="N507" s="194"/>
      <c r="O507" s="194"/>
      <c r="P507" s="194"/>
      <c r="Q507" s="194"/>
      <c r="R507" s="194"/>
      <c r="S507" s="194"/>
      <c r="T507" s="194"/>
    </row>
    <row r="508" spans="1:20">
      <c r="A508" s="194"/>
      <c r="B508" s="194"/>
      <c r="C508" s="194"/>
      <c r="D508" s="194"/>
      <c r="E508" s="194"/>
      <c r="F508" s="194"/>
      <c r="G508" s="194"/>
      <c r="H508" s="194"/>
      <c r="I508" s="194"/>
      <c r="J508" s="194"/>
      <c r="K508" s="194"/>
      <c r="L508" s="194"/>
      <c r="M508" s="194"/>
      <c r="N508" s="194"/>
      <c r="O508" s="194"/>
      <c r="P508" s="194"/>
      <c r="Q508" s="194"/>
      <c r="R508" s="194"/>
      <c r="S508" s="194"/>
      <c r="T508" s="194"/>
    </row>
    <row r="509" spans="1:20">
      <c r="A509" s="194"/>
      <c r="B509" s="194"/>
      <c r="C509" s="194"/>
      <c r="D509" s="194"/>
      <c r="E509" s="194"/>
      <c r="F509" s="194"/>
      <c r="G509" s="194"/>
      <c r="H509" s="194"/>
      <c r="I509" s="194"/>
      <c r="J509" s="194"/>
      <c r="K509" s="194"/>
      <c r="L509" s="194"/>
      <c r="M509" s="194"/>
      <c r="N509" s="194"/>
      <c r="O509" s="194"/>
      <c r="P509" s="194"/>
      <c r="Q509" s="194"/>
      <c r="R509" s="194"/>
      <c r="S509" s="194"/>
      <c r="T509" s="194"/>
    </row>
    <row r="510" spans="1:20">
      <c r="A510" s="194"/>
      <c r="B510" s="194"/>
      <c r="C510" s="194"/>
      <c r="D510" s="194"/>
      <c r="E510" s="194"/>
      <c r="F510" s="194"/>
      <c r="G510" s="194"/>
      <c r="H510" s="194"/>
      <c r="I510" s="194"/>
      <c r="J510" s="194"/>
      <c r="K510" s="194"/>
      <c r="L510" s="194"/>
      <c r="M510" s="194"/>
      <c r="N510" s="194"/>
      <c r="O510" s="194"/>
      <c r="P510" s="194"/>
      <c r="Q510" s="194"/>
      <c r="R510" s="194"/>
      <c r="S510" s="194"/>
      <c r="T510" s="194"/>
    </row>
    <row r="511" spans="1:20">
      <c r="A511" s="194"/>
      <c r="B511" s="194"/>
      <c r="C511" s="194"/>
      <c r="D511" s="194"/>
      <c r="E511" s="194"/>
      <c r="F511" s="194"/>
      <c r="G511" s="194"/>
      <c r="H511" s="194"/>
      <c r="I511" s="194"/>
      <c r="J511" s="194"/>
      <c r="K511" s="194"/>
      <c r="L511" s="194"/>
      <c r="M511" s="194"/>
      <c r="N511" s="194"/>
      <c r="O511" s="194"/>
      <c r="P511" s="194"/>
      <c r="Q511" s="194"/>
      <c r="R511" s="194"/>
      <c r="S511" s="194"/>
      <c r="T511" s="194"/>
    </row>
    <row r="512" spans="1:20">
      <c r="A512" s="194"/>
      <c r="B512" s="194"/>
      <c r="C512" s="194"/>
      <c r="D512" s="194"/>
      <c r="E512" s="194"/>
      <c r="F512" s="194"/>
      <c r="G512" s="194"/>
      <c r="H512" s="194"/>
      <c r="I512" s="194"/>
      <c r="J512" s="194"/>
      <c r="K512" s="194"/>
      <c r="L512" s="194"/>
      <c r="M512" s="194"/>
      <c r="N512" s="194"/>
      <c r="O512" s="194"/>
      <c r="P512" s="194"/>
      <c r="Q512" s="194"/>
      <c r="R512" s="194"/>
      <c r="S512" s="194"/>
      <c r="T512" s="194"/>
    </row>
    <row r="513" spans="1:20">
      <c r="A513" s="194"/>
      <c r="B513" s="194"/>
      <c r="C513" s="194"/>
      <c r="D513" s="194"/>
      <c r="E513" s="194"/>
      <c r="F513" s="194"/>
      <c r="G513" s="194"/>
      <c r="H513" s="194"/>
      <c r="I513" s="194"/>
      <c r="J513" s="194"/>
      <c r="K513" s="194"/>
      <c r="L513" s="194"/>
      <c r="M513" s="194"/>
      <c r="N513" s="194"/>
      <c r="O513" s="194"/>
      <c r="P513" s="194"/>
      <c r="Q513" s="194"/>
      <c r="R513" s="194"/>
      <c r="S513" s="194"/>
      <c r="T513" s="194"/>
    </row>
    <row r="514" spans="1:20">
      <c r="A514" s="194"/>
      <c r="B514" s="194"/>
      <c r="C514" s="194"/>
      <c r="D514" s="194"/>
      <c r="E514" s="194"/>
      <c r="F514" s="194"/>
      <c r="G514" s="194"/>
      <c r="H514" s="194"/>
      <c r="I514" s="194"/>
      <c r="J514" s="194"/>
      <c r="K514" s="194"/>
      <c r="L514" s="194"/>
      <c r="M514" s="194"/>
      <c r="N514" s="194"/>
      <c r="O514" s="194"/>
      <c r="P514" s="194"/>
      <c r="Q514" s="194"/>
      <c r="R514" s="194"/>
      <c r="S514" s="194"/>
      <c r="T514" s="194"/>
    </row>
    <row r="515" spans="1:20">
      <c r="A515" s="194"/>
      <c r="B515" s="194"/>
      <c r="C515" s="194"/>
      <c r="D515" s="194"/>
      <c r="E515" s="194"/>
      <c r="F515" s="194"/>
      <c r="G515" s="194"/>
      <c r="H515" s="194"/>
      <c r="I515" s="194"/>
      <c r="J515" s="194"/>
      <c r="K515" s="194"/>
      <c r="L515" s="194"/>
      <c r="M515" s="194"/>
      <c r="N515" s="194"/>
      <c r="O515" s="194"/>
      <c r="P515" s="194"/>
      <c r="Q515" s="194"/>
      <c r="R515" s="194"/>
      <c r="S515" s="194"/>
      <c r="T515" s="194"/>
    </row>
    <row r="516" spans="1:20">
      <c r="A516" s="194"/>
      <c r="B516" s="194"/>
      <c r="C516" s="194"/>
      <c r="D516" s="194"/>
      <c r="E516" s="194"/>
      <c r="F516" s="194"/>
      <c r="G516" s="194"/>
      <c r="H516" s="194"/>
      <c r="I516" s="194"/>
      <c r="J516" s="194"/>
      <c r="K516" s="194"/>
      <c r="L516" s="194"/>
      <c r="M516" s="194"/>
      <c r="N516" s="194"/>
      <c r="O516" s="194"/>
      <c r="P516" s="194"/>
      <c r="Q516" s="194"/>
      <c r="R516" s="194"/>
      <c r="S516" s="194"/>
      <c r="T516" s="194"/>
    </row>
    <row r="517" spans="1:20">
      <c r="A517" s="194"/>
      <c r="B517" s="194"/>
      <c r="C517" s="194"/>
      <c r="D517" s="194"/>
      <c r="E517" s="194"/>
      <c r="F517" s="194"/>
      <c r="G517" s="194"/>
      <c r="H517" s="194"/>
      <c r="I517" s="194"/>
      <c r="J517" s="194"/>
      <c r="K517" s="194"/>
      <c r="L517" s="194"/>
      <c r="M517" s="194"/>
      <c r="N517" s="194"/>
      <c r="O517" s="194"/>
      <c r="P517" s="194"/>
      <c r="Q517" s="194"/>
      <c r="R517" s="194"/>
      <c r="S517" s="194"/>
      <c r="T517" s="194"/>
    </row>
    <row r="518" spans="1:20">
      <c r="A518" s="194"/>
      <c r="B518" s="194"/>
      <c r="C518" s="194"/>
      <c r="D518" s="194"/>
      <c r="E518" s="194"/>
      <c r="F518" s="194"/>
      <c r="G518" s="194"/>
      <c r="H518" s="194"/>
      <c r="I518" s="194"/>
      <c r="J518" s="194"/>
      <c r="K518" s="194"/>
      <c r="L518" s="194"/>
      <c r="M518" s="194"/>
      <c r="N518" s="194"/>
      <c r="O518" s="194"/>
      <c r="P518" s="194"/>
      <c r="Q518" s="194"/>
      <c r="R518" s="194"/>
      <c r="S518" s="194"/>
      <c r="T518" s="194"/>
    </row>
    <row r="519" spans="1:20">
      <c r="A519" s="194"/>
      <c r="B519" s="194"/>
      <c r="C519" s="194"/>
      <c r="D519" s="194"/>
      <c r="E519" s="194"/>
      <c r="F519" s="194"/>
      <c r="G519" s="194"/>
      <c r="H519" s="194"/>
      <c r="I519" s="194"/>
      <c r="J519" s="194"/>
      <c r="K519" s="194"/>
      <c r="L519" s="194"/>
      <c r="M519" s="194"/>
      <c r="N519" s="194"/>
      <c r="O519" s="194"/>
      <c r="P519" s="194"/>
      <c r="Q519" s="194"/>
      <c r="R519" s="194"/>
      <c r="S519" s="194"/>
      <c r="T519" s="194"/>
    </row>
    <row r="520" spans="1:20">
      <c r="A520" s="194"/>
      <c r="B520" s="194"/>
      <c r="C520" s="194"/>
      <c r="D520" s="194"/>
      <c r="E520" s="194"/>
      <c r="F520" s="194"/>
      <c r="G520" s="194"/>
      <c r="H520" s="194"/>
      <c r="I520" s="194"/>
      <c r="J520" s="194"/>
      <c r="K520" s="194"/>
      <c r="L520" s="194"/>
      <c r="M520" s="194"/>
      <c r="N520" s="194"/>
      <c r="O520" s="194"/>
      <c r="P520" s="194"/>
      <c r="Q520" s="194"/>
      <c r="R520" s="194"/>
      <c r="S520" s="194"/>
      <c r="T520" s="194"/>
    </row>
    <row r="521" spans="1:20">
      <c r="A521" s="194"/>
      <c r="B521" s="194"/>
      <c r="C521" s="194"/>
      <c r="D521" s="194"/>
      <c r="E521" s="194"/>
      <c r="F521" s="194"/>
      <c r="G521" s="194"/>
      <c r="H521" s="194"/>
      <c r="I521" s="194"/>
      <c r="J521" s="194"/>
      <c r="K521" s="194"/>
      <c r="L521" s="194"/>
      <c r="M521" s="194"/>
      <c r="N521" s="194"/>
      <c r="O521" s="194"/>
      <c r="P521" s="194"/>
      <c r="Q521" s="194"/>
      <c r="R521" s="194"/>
      <c r="S521" s="194"/>
      <c r="T521" s="194"/>
    </row>
    <row r="522" spans="1:20">
      <c r="A522" s="194"/>
      <c r="B522" s="194"/>
      <c r="C522" s="194"/>
      <c r="D522" s="194"/>
      <c r="E522" s="194"/>
      <c r="F522" s="194"/>
      <c r="G522" s="194"/>
      <c r="H522" s="194"/>
      <c r="I522" s="194"/>
      <c r="J522" s="194"/>
      <c r="K522" s="194"/>
      <c r="L522" s="194"/>
      <c r="M522" s="194"/>
      <c r="N522" s="194"/>
      <c r="O522" s="194"/>
      <c r="P522" s="194"/>
      <c r="Q522" s="194"/>
      <c r="R522" s="194"/>
      <c r="S522" s="194"/>
      <c r="T522" s="194"/>
    </row>
    <row r="523" spans="1:20">
      <c r="A523" s="194"/>
      <c r="B523" s="194"/>
      <c r="C523" s="194"/>
      <c r="D523" s="194"/>
      <c r="E523" s="194"/>
      <c r="F523" s="194"/>
      <c r="G523" s="194"/>
      <c r="H523" s="194"/>
      <c r="I523" s="194"/>
      <c r="J523" s="194"/>
      <c r="K523" s="194"/>
      <c r="L523" s="194"/>
      <c r="M523" s="194"/>
      <c r="N523" s="194"/>
      <c r="O523" s="194"/>
      <c r="P523" s="194"/>
      <c r="Q523" s="194"/>
      <c r="R523" s="194"/>
      <c r="S523" s="194"/>
      <c r="T523" s="194"/>
    </row>
    <row r="524" spans="1:20">
      <c r="A524" s="194"/>
      <c r="B524" s="194"/>
      <c r="C524" s="194"/>
      <c r="D524" s="194"/>
      <c r="E524" s="194"/>
      <c r="F524" s="194"/>
      <c r="G524" s="194"/>
      <c r="H524" s="194"/>
      <c r="I524" s="194"/>
      <c r="J524" s="194"/>
      <c r="K524" s="194"/>
      <c r="L524" s="194"/>
      <c r="M524" s="194"/>
      <c r="N524" s="194"/>
      <c r="O524" s="194"/>
      <c r="P524" s="194"/>
      <c r="Q524" s="194"/>
      <c r="R524" s="194"/>
      <c r="S524" s="194"/>
      <c r="T524" s="194"/>
    </row>
    <row r="525" spans="1:20">
      <c r="A525" s="194"/>
      <c r="B525" s="194"/>
      <c r="C525" s="194"/>
      <c r="D525" s="194"/>
      <c r="E525" s="194"/>
      <c r="F525" s="194"/>
      <c r="G525" s="194"/>
      <c r="H525" s="194"/>
      <c r="I525" s="194"/>
      <c r="J525" s="194"/>
      <c r="K525" s="194"/>
      <c r="L525" s="194"/>
      <c r="M525" s="194"/>
      <c r="N525" s="194"/>
      <c r="O525" s="194"/>
      <c r="P525" s="194"/>
      <c r="Q525" s="194"/>
      <c r="R525" s="194"/>
      <c r="S525" s="194"/>
      <c r="T525" s="194"/>
    </row>
    <row r="526" spans="1:20">
      <c r="A526" s="194"/>
      <c r="B526" s="194"/>
      <c r="C526" s="194"/>
      <c r="D526" s="194"/>
      <c r="E526" s="194"/>
      <c r="F526" s="194"/>
      <c r="G526" s="194"/>
      <c r="H526" s="194"/>
      <c r="I526" s="194"/>
      <c r="J526" s="194"/>
      <c r="K526" s="194"/>
      <c r="L526" s="194"/>
      <c r="M526" s="194"/>
      <c r="N526" s="194"/>
      <c r="O526" s="194"/>
      <c r="P526" s="194"/>
      <c r="Q526" s="194"/>
      <c r="R526" s="194"/>
      <c r="S526" s="194"/>
      <c r="T526" s="194"/>
    </row>
    <row r="527" spans="1:20">
      <c r="A527" s="194"/>
      <c r="B527" s="194"/>
      <c r="C527" s="194"/>
      <c r="D527" s="194"/>
      <c r="E527" s="194"/>
      <c r="F527" s="194"/>
      <c r="G527" s="194"/>
      <c r="H527" s="194"/>
      <c r="I527" s="194"/>
      <c r="J527" s="194"/>
      <c r="K527" s="194"/>
      <c r="L527" s="194"/>
      <c r="M527" s="194"/>
      <c r="N527" s="194"/>
      <c r="O527" s="194"/>
      <c r="P527" s="194"/>
      <c r="Q527" s="194"/>
      <c r="R527" s="194"/>
      <c r="S527" s="194"/>
      <c r="T527" s="194"/>
    </row>
    <row r="528" spans="1:20">
      <c r="A528" s="194"/>
      <c r="B528" s="194"/>
      <c r="C528" s="194"/>
      <c r="D528" s="194"/>
      <c r="E528" s="194"/>
      <c r="F528" s="194"/>
      <c r="G528" s="194"/>
      <c r="H528" s="194"/>
      <c r="I528" s="194"/>
      <c r="J528" s="194"/>
      <c r="K528" s="194"/>
      <c r="L528" s="194"/>
      <c r="M528" s="194"/>
      <c r="N528" s="194"/>
      <c r="O528" s="194"/>
      <c r="P528" s="194"/>
      <c r="Q528" s="194"/>
      <c r="R528" s="194"/>
      <c r="S528" s="194"/>
      <c r="T528" s="194"/>
    </row>
    <row r="529" spans="1:20">
      <c r="A529" s="194"/>
      <c r="B529" s="194"/>
      <c r="C529" s="194"/>
      <c r="D529" s="194"/>
      <c r="E529" s="194"/>
      <c r="F529" s="194"/>
      <c r="G529" s="194"/>
      <c r="H529" s="194"/>
      <c r="I529" s="194"/>
      <c r="J529" s="194"/>
      <c r="K529" s="194"/>
      <c r="L529" s="194"/>
      <c r="M529" s="194"/>
      <c r="N529" s="194"/>
      <c r="O529" s="194"/>
      <c r="P529" s="194"/>
      <c r="Q529" s="194"/>
      <c r="R529" s="194"/>
      <c r="S529" s="194"/>
      <c r="T529" s="194"/>
    </row>
    <row r="530" spans="1:20">
      <c r="A530" s="194"/>
      <c r="B530" s="194"/>
      <c r="C530" s="194"/>
      <c r="D530" s="194"/>
      <c r="E530" s="194"/>
      <c r="F530" s="194"/>
      <c r="G530" s="194"/>
      <c r="H530" s="194"/>
      <c r="I530" s="194"/>
      <c r="J530" s="194"/>
      <c r="K530" s="194"/>
      <c r="L530" s="194"/>
      <c r="M530" s="194"/>
      <c r="N530" s="194"/>
      <c r="O530" s="194"/>
      <c r="P530" s="194"/>
      <c r="Q530" s="194"/>
      <c r="R530" s="194"/>
      <c r="S530" s="194"/>
      <c r="T530" s="194"/>
    </row>
    <row r="531" spans="1:20">
      <c r="A531" s="194"/>
      <c r="B531" s="194"/>
      <c r="C531" s="194"/>
      <c r="D531" s="194"/>
      <c r="E531" s="194"/>
      <c r="F531" s="194"/>
      <c r="G531" s="194"/>
      <c r="H531" s="194"/>
      <c r="I531" s="194"/>
      <c r="J531" s="194"/>
      <c r="K531" s="194"/>
      <c r="L531" s="194"/>
      <c r="M531" s="194"/>
      <c r="N531" s="194"/>
      <c r="O531" s="194"/>
      <c r="P531" s="194"/>
      <c r="Q531" s="194"/>
      <c r="R531" s="194"/>
      <c r="S531" s="194"/>
      <c r="T531" s="194"/>
    </row>
    <row r="532" spans="1:20">
      <c r="A532" s="194"/>
      <c r="B532" s="194"/>
      <c r="C532" s="194"/>
      <c r="D532" s="194"/>
      <c r="E532" s="194"/>
      <c r="F532" s="194"/>
      <c r="G532" s="194"/>
      <c r="H532" s="194"/>
      <c r="I532" s="194"/>
      <c r="J532" s="194"/>
      <c r="K532" s="194"/>
      <c r="L532" s="194"/>
      <c r="M532" s="194"/>
      <c r="N532" s="194"/>
      <c r="O532" s="194"/>
      <c r="P532" s="194"/>
      <c r="Q532" s="194"/>
      <c r="R532" s="194"/>
      <c r="S532" s="194"/>
      <c r="T532" s="194"/>
    </row>
    <row r="533" spans="1:20">
      <c r="A533" s="194"/>
      <c r="B533" s="194"/>
      <c r="C533" s="194"/>
      <c r="D533" s="194"/>
      <c r="E533" s="194"/>
      <c r="F533" s="194"/>
      <c r="G533" s="194"/>
      <c r="H533" s="194"/>
      <c r="I533" s="194"/>
      <c r="J533" s="194"/>
      <c r="K533" s="194"/>
      <c r="L533" s="194"/>
      <c r="M533" s="194"/>
      <c r="N533" s="194"/>
      <c r="O533" s="194"/>
      <c r="P533" s="194"/>
      <c r="Q533" s="194"/>
      <c r="R533" s="194"/>
      <c r="S533" s="194"/>
      <c r="T533" s="194"/>
    </row>
    <row r="534" spans="1:20">
      <c r="A534" s="194"/>
      <c r="B534" s="194"/>
      <c r="C534" s="194"/>
      <c r="D534" s="194"/>
      <c r="E534" s="194"/>
      <c r="F534" s="194"/>
      <c r="G534" s="194"/>
      <c r="H534" s="194"/>
      <c r="I534" s="194"/>
      <c r="J534" s="194"/>
      <c r="K534" s="194"/>
      <c r="L534" s="194"/>
      <c r="M534" s="194"/>
      <c r="N534" s="194"/>
      <c r="O534" s="194"/>
      <c r="P534" s="194"/>
      <c r="Q534" s="194"/>
      <c r="R534" s="194"/>
      <c r="S534" s="194"/>
      <c r="T534" s="194"/>
    </row>
    <row r="535" spans="1:20">
      <c r="A535" s="194"/>
      <c r="B535" s="194"/>
      <c r="C535" s="194"/>
      <c r="D535" s="194"/>
      <c r="E535" s="194"/>
      <c r="F535" s="194"/>
      <c r="G535" s="194"/>
      <c r="H535" s="194"/>
      <c r="I535" s="194"/>
      <c r="J535" s="194"/>
      <c r="K535" s="194"/>
      <c r="L535" s="194"/>
      <c r="M535" s="194"/>
      <c r="N535" s="194"/>
      <c r="O535" s="194"/>
      <c r="P535" s="194"/>
      <c r="Q535" s="194"/>
      <c r="R535" s="194"/>
      <c r="S535" s="194"/>
      <c r="T535" s="194"/>
    </row>
    <row r="536" spans="1:20">
      <c r="A536" s="194"/>
      <c r="B536" s="194"/>
      <c r="C536" s="194"/>
      <c r="D536" s="194"/>
      <c r="E536" s="194"/>
      <c r="F536" s="194"/>
      <c r="G536" s="194"/>
      <c r="H536" s="194"/>
      <c r="I536" s="194"/>
      <c r="J536" s="194"/>
      <c r="K536" s="194"/>
      <c r="L536" s="194"/>
      <c r="M536" s="194"/>
      <c r="N536" s="194"/>
      <c r="O536" s="194"/>
      <c r="P536" s="194"/>
      <c r="Q536" s="194"/>
      <c r="R536" s="194"/>
      <c r="S536" s="194"/>
      <c r="T536" s="194"/>
    </row>
    <row r="537" spans="1:20">
      <c r="A537" s="194"/>
      <c r="B537" s="194"/>
      <c r="C537" s="194"/>
      <c r="D537" s="194"/>
      <c r="E537" s="194"/>
      <c r="F537" s="194"/>
      <c r="G537" s="194"/>
      <c r="H537" s="194"/>
      <c r="I537" s="194"/>
      <c r="J537" s="194"/>
      <c r="K537" s="194"/>
      <c r="L537" s="194"/>
      <c r="M537" s="194"/>
      <c r="N537" s="194"/>
      <c r="O537" s="194"/>
      <c r="P537" s="194"/>
      <c r="Q537" s="194"/>
      <c r="R537" s="194"/>
      <c r="S537" s="194"/>
      <c r="T537" s="194"/>
    </row>
    <row r="538" spans="1:20">
      <c r="A538" s="194"/>
      <c r="B538" s="194"/>
      <c r="C538" s="194"/>
      <c r="D538" s="194"/>
      <c r="E538" s="194"/>
      <c r="F538" s="194"/>
      <c r="G538" s="194"/>
      <c r="H538" s="194"/>
      <c r="I538" s="194"/>
      <c r="J538" s="194"/>
      <c r="K538" s="194"/>
      <c r="L538" s="194"/>
      <c r="M538" s="194"/>
      <c r="N538" s="194"/>
      <c r="O538" s="194"/>
      <c r="P538" s="194"/>
      <c r="Q538" s="194"/>
      <c r="R538" s="194"/>
      <c r="S538" s="194"/>
      <c r="T538" s="194"/>
    </row>
    <row r="539" spans="1:20">
      <c r="A539" s="194"/>
      <c r="B539" s="194"/>
      <c r="C539" s="194"/>
      <c r="D539" s="194"/>
      <c r="E539" s="194"/>
      <c r="F539" s="194"/>
      <c r="G539" s="194"/>
      <c r="H539" s="194"/>
      <c r="I539" s="194"/>
      <c r="J539" s="194"/>
      <c r="K539" s="194"/>
      <c r="L539" s="194"/>
      <c r="M539" s="194"/>
      <c r="N539" s="194"/>
      <c r="O539" s="194"/>
      <c r="P539" s="194"/>
      <c r="Q539" s="194"/>
      <c r="R539" s="194"/>
      <c r="S539" s="194"/>
      <c r="T539" s="194"/>
    </row>
    <row r="540" spans="1:20">
      <c r="A540" s="194"/>
      <c r="B540" s="194"/>
      <c r="C540" s="194"/>
      <c r="D540" s="194"/>
      <c r="E540" s="194"/>
      <c r="F540" s="194"/>
      <c r="G540" s="194"/>
      <c r="H540" s="194"/>
      <c r="I540" s="194"/>
      <c r="J540" s="194"/>
      <c r="K540" s="194"/>
      <c r="L540" s="194"/>
      <c r="M540" s="194"/>
      <c r="N540" s="194"/>
      <c r="O540" s="194"/>
      <c r="P540" s="194"/>
      <c r="Q540" s="194"/>
      <c r="R540" s="194"/>
      <c r="S540" s="194"/>
      <c r="T540" s="194"/>
    </row>
    <row r="541" spans="1:20">
      <c r="A541" s="194"/>
      <c r="B541" s="194"/>
      <c r="C541" s="194"/>
      <c r="D541" s="194"/>
      <c r="E541" s="194"/>
      <c r="F541" s="194"/>
      <c r="G541" s="194"/>
      <c r="H541" s="194"/>
      <c r="I541" s="194"/>
      <c r="J541" s="194"/>
      <c r="K541" s="194"/>
      <c r="L541" s="194"/>
      <c r="M541" s="194"/>
      <c r="N541" s="194"/>
      <c r="O541" s="194"/>
      <c r="P541" s="194"/>
      <c r="Q541" s="194"/>
      <c r="R541" s="194"/>
      <c r="S541" s="194"/>
      <c r="T541" s="194"/>
    </row>
    <row r="542" spans="1:20">
      <c r="A542" s="194"/>
      <c r="B542" s="194"/>
      <c r="C542" s="194"/>
      <c r="D542" s="194"/>
      <c r="E542" s="194"/>
      <c r="F542" s="194"/>
      <c r="G542" s="194"/>
      <c r="H542" s="194"/>
      <c r="I542" s="194"/>
      <c r="J542" s="194"/>
      <c r="K542" s="194"/>
      <c r="L542" s="194"/>
      <c r="M542" s="194"/>
      <c r="N542" s="194"/>
      <c r="O542" s="194"/>
      <c r="P542" s="194"/>
      <c r="Q542" s="194"/>
      <c r="R542" s="194"/>
      <c r="S542" s="194"/>
      <c r="T542" s="194"/>
    </row>
    <row r="543" spans="1:20">
      <c r="A543" s="194"/>
      <c r="B543" s="194"/>
      <c r="C543" s="194"/>
      <c r="D543" s="194"/>
      <c r="E543" s="194"/>
      <c r="F543" s="194"/>
      <c r="G543" s="194"/>
      <c r="H543" s="194"/>
      <c r="I543" s="194"/>
      <c r="J543" s="194"/>
      <c r="K543" s="194"/>
      <c r="L543" s="194"/>
      <c r="M543" s="194"/>
      <c r="N543" s="194"/>
      <c r="O543" s="194"/>
      <c r="P543" s="194"/>
      <c r="Q543" s="194"/>
      <c r="R543" s="194"/>
      <c r="S543" s="194"/>
      <c r="T543" s="194"/>
    </row>
    <row r="544" spans="1:20">
      <c r="A544" s="194"/>
      <c r="B544" s="194"/>
      <c r="C544" s="194"/>
      <c r="D544" s="194"/>
      <c r="E544" s="194"/>
      <c r="F544" s="194"/>
      <c r="G544" s="194"/>
      <c r="H544" s="194"/>
      <c r="I544" s="194"/>
      <c r="J544" s="194"/>
      <c r="K544" s="194"/>
      <c r="L544" s="194"/>
      <c r="M544" s="194"/>
      <c r="N544" s="194"/>
      <c r="O544" s="194"/>
      <c r="P544" s="194"/>
      <c r="Q544" s="194"/>
      <c r="R544" s="194"/>
      <c r="S544" s="194"/>
      <c r="T544" s="194"/>
    </row>
    <row r="545" spans="1:20">
      <c r="A545" s="194"/>
      <c r="B545" s="194"/>
      <c r="C545" s="194"/>
      <c r="D545" s="194"/>
      <c r="E545" s="194"/>
      <c r="F545" s="194"/>
      <c r="G545" s="194"/>
      <c r="H545" s="194"/>
      <c r="I545" s="194"/>
      <c r="J545" s="194"/>
      <c r="K545" s="194"/>
      <c r="L545" s="194"/>
      <c r="M545" s="194"/>
      <c r="N545" s="194"/>
      <c r="O545" s="194"/>
      <c r="P545" s="194"/>
      <c r="Q545" s="194"/>
      <c r="R545" s="194"/>
      <c r="S545" s="194"/>
      <c r="T545" s="194"/>
    </row>
    <row r="546" spans="1:20">
      <c r="A546" s="194"/>
      <c r="B546" s="194"/>
      <c r="C546" s="194"/>
      <c r="D546" s="194"/>
      <c r="E546" s="194"/>
      <c r="F546" s="194"/>
      <c r="G546" s="194"/>
      <c r="H546" s="194"/>
      <c r="I546" s="194"/>
      <c r="J546" s="194"/>
      <c r="K546" s="194"/>
      <c r="L546" s="194"/>
      <c r="M546" s="194"/>
      <c r="N546" s="194"/>
      <c r="O546" s="194"/>
      <c r="P546" s="194"/>
      <c r="Q546" s="194"/>
      <c r="R546" s="194"/>
      <c r="S546" s="194"/>
      <c r="T546" s="194"/>
    </row>
    <row r="547" spans="1:20">
      <c r="A547" s="194"/>
      <c r="B547" s="194"/>
      <c r="C547" s="194"/>
      <c r="D547" s="194"/>
      <c r="E547" s="194"/>
      <c r="F547" s="194"/>
      <c r="G547" s="194"/>
      <c r="H547" s="194"/>
      <c r="I547" s="194"/>
      <c r="J547" s="194"/>
      <c r="K547" s="194"/>
      <c r="L547" s="194"/>
      <c r="M547" s="194"/>
      <c r="N547" s="194"/>
      <c r="O547" s="194"/>
      <c r="P547" s="194"/>
      <c r="Q547" s="194"/>
      <c r="R547" s="194"/>
      <c r="S547" s="194"/>
      <c r="T547" s="194"/>
    </row>
    <row r="548" spans="1:20">
      <c r="A548" s="194"/>
      <c r="B548" s="194"/>
      <c r="C548" s="194"/>
      <c r="D548" s="194"/>
      <c r="E548" s="194"/>
      <c r="F548" s="194"/>
      <c r="G548" s="194"/>
      <c r="H548" s="194"/>
      <c r="I548" s="194"/>
      <c r="J548" s="194"/>
      <c r="K548" s="194"/>
      <c r="L548" s="194"/>
      <c r="M548" s="194"/>
      <c r="N548" s="194"/>
      <c r="O548" s="194"/>
      <c r="P548" s="194"/>
      <c r="Q548" s="194"/>
      <c r="R548" s="194"/>
      <c r="S548" s="194"/>
      <c r="T548" s="194"/>
    </row>
    <row r="549" spans="1:20">
      <c r="A549" s="194"/>
      <c r="B549" s="194"/>
      <c r="C549" s="194"/>
      <c r="D549" s="194"/>
      <c r="E549" s="194"/>
      <c r="F549" s="194"/>
      <c r="G549" s="194"/>
      <c r="H549" s="194"/>
      <c r="I549" s="194"/>
      <c r="J549" s="194"/>
      <c r="K549" s="194"/>
      <c r="L549" s="194"/>
      <c r="M549" s="194"/>
      <c r="N549" s="194"/>
      <c r="O549" s="194"/>
      <c r="P549" s="194"/>
      <c r="Q549" s="194"/>
      <c r="R549" s="194"/>
      <c r="S549" s="194"/>
      <c r="T549" s="194"/>
    </row>
    <row r="550" spans="1:20">
      <c r="A550" s="194"/>
      <c r="B550" s="194"/>
      <c r="C550" s="194"/>
      <c r="D550" s="194"/>
      <c r="E550" s="194"/>
      <c r="F550" s="194"/>
      <c r="G550" s="194"/>
      <c r="H550" s="194"/>
      <c r="I550" s="194"/>
      <c r="J550" s="194"/>
      <c r="K550" s="194"/>
      <c r="L550" s="194"/>
      <c r="M550" s="194"/>
      <c r="N550" s="194"/>
      <c r="O550" s="194"/>
      <c r="P550" s="194"/>
      <c r="Q550" s="194"/>
      <c r="R550" s="194"/>
      <c r="S550" s="194"/>
      <c r="T550" s="194"/>
    </row>
    <row r="551" spans="1:20">
      <c r="A551" s="194"/>
      <c r="B551" s="194"/>
      <c r="C551" s="194"/>
      <c r="D551" s="194"/>
      <c r="E551" s="194"/>
      <c r="F551" s="194"/>
      <c r="G551" s="194"/>
      <c r="H551" s="194"/>
      <c r="I551" s="194"/>
      <c r="J551" s="194"/>
      <c r="K551" s="194"/>
      <c r="L551" s="194"/>
      <c r="M551" s="194"/>
      <c r="N551" s="194"/>
      <c r="O551" s="194"/>
      <c r="P551" s="194"/>
      <c r="Q551" s="194"/>
      <c r="R551" s="194"/>
      <c r="S551" s="194"/>
      <c r="T551" s="194"/>
    </row>
    <row r="552" spans="1:20">
      <c r="A552" s="194"/>
      <c r="B552" s="194"/>
      <c r="C552" s="194"/>
      <c r="D552" s="194"/>
      <c r="E552" s="194"/>
      <c r="F552" s="194"/>
      <c r="G552" s="194"/>
      <c r="H552" s="194"/>
      <c r="I552" s="194"/>
      <c r="J552" s="194"/>
      <c r="K552" s="194"/>
      <c r="L552" s="194"/>
      <c r="M552" s="194"/>
      <c r="N552" s="194"/>
      <c r="O552" s="194"/>
      <c r="P552" s="194"/>
      <c r="Q552" s="194"/>
      <c r="R552" s="194"/>
      <c r="S552" s="194"/>
      <c r="T552" s="194"/>
    </row>
    <row r="553" spans="1:20">
      <c r="A553" s="194"/>
      <c r="B553" s="194"/>
      <c r="C553" s="194"/>
      <c r="D553" s="194"/>
      <c r="E553" s="194"/>
      <c r="F553" s="194"/>
      <c r="G553" s="194"/>
      <c r="H553" s="194"/>
      <c r="I553" s="194"/>
      <c r="J553" s="194"/>
      <c r="K553" s="194"/>
      <c r="L553" s="194"/>
      <c r="M553" s="194"/>
      <c r="N553" s="194"/>
      <c r="O553" s="194"/>
      <c r="P553" s="194"/>
      <c r="Q553" s="194"/>
      <c r="R553" s="194"/>
      <c r="S553" s="194"/>
      <c r="T553" s="194"/>
    </row>
    <row r="554" spans="1:20">
      <c r="A554" s="194"/>
      <c r="B554" s="194"/>
      <c r="C554" s="194"/>
      <c r="D554" s="194"/>
      <c r="E554" s="194"/>
      <c r="F554" s="194"/>
      <c r="G554" s="194"/>
      <c r="H554" s="194"/>
      <c r="I554" s="194"/>
      <c r="J554" s="194"/>
      <c r="K554" s="194"/>
      <c r="L554" s="194"/>
      <c r="M554" s="194"/>
      <c r="N554" s="194"/>
      <c r="O554" s="194"/>
      <c r="P554" s="194"/>
      <c r="Q554" s="194"/>
      <c r="R554" s="194"/>
      <c r="S554" s="194"/>
      <c r="T554" s="194"/>
    </row>
    <row r="555" spans="1:20">
      <c r="A555" s="194"/>
      <c r="B555" s="194"/>
      <c r="C555" s="194"/>
      <c r="D555" s="194"/>
      <c r="E555" s="194"/>
      <c r="F555" s="194"/>
      <c r="G555" s="194"/>
      <c r="H555" s="194"/>
      <c r="I555" s="194"/>
      <c r="J555" s="194"/>
      <c r="K555" s="194"/>
      <c r="L555" s="194"/>
      <c r="M555" s="194"/>
      <c r="N555" s="194"/>
      <c r="O555" s="194"/>
      <c r="P555" s="194"/>
      <c r="Q555" s="194"/>
      <c r="R555" s="194"/>
      <c r="S555" s="194"/>
      <c r="T555" s="194"/>
    </row>
    <row r="556" spans="1:20">
      <c r="A556" s="194"/>
      <c r="B556" s="194"/>
      <c r="C556" s="194"/>
      <c r="D556" s="194"/>
      <c r="E556" s="194"/>
      <c r="F556" s="194"/>
      <c r="G556" s="194"/>
      <c r="H556" s="194"/>
      <c r="I556" s="194"/>
      <c r="J556" s="194"/>
      <c r="K556" s="194"/>
      <c r="L556" s="194"/>
      <c r="M556" s="194"/>
      <c r="N556" s="194"/>
      <c r="O556" s="194"/>
      <c r="P556" s="194"/>
      <c r="Q556" s="194"/>
      <c r="R556" s="194"/>
      <c r="S556" s="194"/>
      <c r="T556" s="194"/>
    </row>
    <row r="557" spans="1:20">
      <c r="A557" s="194"/>
      <c r="B557" s="194"/>
      <c r="C557" s="194"/>
      <c r="D557" s="194"/>
      <c r="E557" s="194"/>
      <c r="F557" s="194"/>
      <c r="G557" s="194"/>
      <c r="H557" s="194"/>
      <c r="I557" s="194"/>
      <c r="J557" s="194"/>
      <c r="K557" s="194"/>
      <c r="L557" s="194"/>
      <c r="M557" s="194"/>
      <c r="N557" s="194"/>
      <c r="O557" s="194"/>
      <c r="P557" s="194"/>
      <c r="Q557" s="194"/>
      <c r="R557" s="194"/>
      <c r="S557" s="194"/>
      <c r="T557" s="194"/>
    </row>
    <row r="558" spans="1:20">
      <c r="A558" s="194"/>
      <c r="B558" s="194"/>
      <c r="C558" s="194"/>
      <c r="D558" s="194"/>
      <c r="E558" s="194"/>
      <c r="F558" s="194"/>
      <c r="G558" s="194"/>
      <c r="H558" s="194"/>
      <c r="I558" s="194"/>
      <c r="J558" s="194"/>
      <c r="K558" s="194"/>
      <c r="L558" s="194"/>
      <c r="M558" s="194"/>
      <c r="N558" s="194"/>
      <c r="O558" s="194"/>
      <c r="P558" s="194"/>
      <c r="Q558" s="194"/>
      <c r="R558" s="194"/>
      <c r="S558" s="194"/>
      <c r="T558" s="194"/>
    </row>
    <row r="559" spans="1:20">
      <c r="A559" s="194"/>
      <c r="B559" s="194"/>
      <c r="C559" s="194"/>
      <c r="D559" s="194"/>
      <c r="E559" s="194"/>
      <c r="F559" s="194"/>
      <c r="G559" s="194"/>
      <c r="H559" s="194"/>
      <c r="I559" s="194"/>
      <c r="J559" s="194"/>
      <c r="K559" s="194"/>
      <c r="L559" s="194"/>
      <c r="M559" s="194"/>
      <c r="N559" s="194"/>
      <c r="O559" s="194"/>
      <c r="P559" s="194"/>
      <c r="Q559" s="194"/>
      <c r="R559" s="194"/>
      <c r="S559" s="194"/>
      <c r="T559" s="194"/>
    </row>
    <row r="560" spans="1:20">
      <c r="A560" s="194"/>
      <c r="B560" s="194"/>
      <c r="C560" s="194"/>
      <c r="D560" s="194"/>
      <c r="E560" s="194"/>
      <c r="F560" s="194"/>
      <c r="G560" s="194"/>
      <c r="H560" s="194"/>
      <c r="I560" s="194"/>
      <c r="J560" s="194"/>
      <c r="K560" s="194"/>
      <c r="L560" s="194"/>
      <c r="M560" s="194"/>
      <c r="N560" s="194"/>
      <c r="O560" s="194"/>
      <c r="P560" s="194"/>
      <c r="Q560" s="194"/>
      <c r="R560" s="194"/>
      <c r="S560" s="194"/>
      <c r="T560" s="194"/>
    </row>
    <row r="561" spans="1:20">
      <c r="A561" s="194"/>
      <c r="B561" s="194"/>
      <c r="C561" s="194"/>
      <c r="D561" s="194"/>
      <c r="E561" s="194"/>
      <c r="F561" s="194"/>
      <c r="G561" s="194"/>
      <c r="H561" s="194"/>
      <c r="I561" s="194"/>
      <c r="J561" s="194"/>
      <c r="K561" s="194"/>
      <c r="L561" s="194"/>
      <c r="M561" s="194"/>
      <c r="N561" s="194"/>
      <c r="O561" s="194"/>
      <c r="P561" s="194"/>
      <c r="Q561" s="194"/>
      <c r="R561" s="194"/>
      <c r="S561" s="194"/>
      <c r="T561" s="194"/>
    </row>
    <row r="562" spans="1:20">
      <c r="A562" s="194"/>
      <c r="B562" s="194"/>
      <c r="C562" s="194"/>
      <c r="D562" s="194"/>
      <c r="E562" s="194"/>
      <c r="F562" s="194"/>
      <c r="G562" s="194"/>
      <c r="H562" s="194"/>
      <c r="I562" s="194"/>
      <c r="J562" s="194"/>
      <c r="K562" s="194"/>
      <c r="L562" s="194"/>
      <c r="M562" s="194"/>
      <c r="N562" s="194"/>
      <c r="O562" s="194"/>
      <c r="P562" s="194"/>
      <c r="Q562" s="194"/>
      <c r="R562" s="194"/>
      <c r="S562" s="194"/>
      <c r="T562" s="194"/>
    </row>
    <row r="563" spans="1:20">
      <c r="A563" s="194"/>
      <c r="B563" s="194"/>
      <c r="C563" s="194"/>
      <c r="D563" s="194"/>
      <c r="E563" s="194"/>
      <c r="F563" s="194"/>
      <c r="G563" s="194"/>
      <c r="H563" s="194"/>
      <c r="I563" s="194"/>
      <c r="J563" s="194"/>
      <c r="K563" s="194"/>
      <c r="L563" s="194"/>
      <c r="M563" s="194"/>
      <c r="N563" s="194"/>
      <c r="O563" s="194"/>
      <c r="P563" s="194"/>
      <c r="Q563" s="194"/>
      <c r="R563" s="194"/>
      <c r="S563" s="194"/>
      <c r="T563" s="194"/>
    </row>
    <row r="564" spans="1:20">
      <c r="A564" s="194"/>
      <c r="B564" s="194"/>
      <c r="C564" s="194"/>
      <c r="D564" s="194"/>
      <c r="E564" s="194"/>
      <c r="F564" s="194"/>
      <c r="G564" s="194"/>
      <c r="H564" s="194"/>
      <c r="I564" s="194"/>
      <c r="J564" s="194"/>
      <c r="K564" s="194"/>
      <c r="L564" s="194"/>
      <c r="M564" s="194"/>
      <c r="N564" s="194"/>
      <c r="O564" s="194"/>
      <c r="P564" s="194"/>
      <c r="Q564" s="194"/>
      <c r="R564" s="194"/>
      <c r="S564" s="194"/>
      <c r="T564" s="194"/>
    </row>
    <row r="565" spans="1:20">
      <c r="A565" s="194"/>
      <c r="B565" s="194"/>
      <c r="C565" s="194"/>
      <c r="D565" s="194"/>
      <c r="E565" s="194"/>
      <c r="F565" s="194"/>
      <c r="G565" s="194"/>
      <c r="H565" s="194"/>
      <c r="I565" s="194"/>
      <c r="J565" s="194"/>
      <c r="K565" s="194"/>
      <c r="L565" s="194"/>
      <c r="M565" s="194"/>
      <c r="N565" s="194"/>
      <c r="O565" s="194"/>
      <c r="P565" s="194"/>
      <c r="Q565" s="194"/>
      <c r="R565" s="194"/>
      <c r="S565" s="194"/>
      <c r="T565" s="194"/>
    </row>
    <row r="566" spans="1:20">
      <c r="A566" s="194"/>
      <c r="B566" s="194"/>
      <c r="C566" s="194"/>
      <c r="D566" s="194"/>
      <c r="E566" s="194"/>
      <c r="F566" s="194"/>
      <c r="G566" s="194"/>
      <c r="H566" s="194"/>
      <c r="I566" s="194"/>
      <c r="J566" s="194"/>
      <c r="K566" s="194"/>
      <c r="L566" s="194"/>
      <c r="M566" s="194"/>
      <c r="N566" s="194"/>
      <c r="O566" s="194"/>
      <c r="P566" s="194"/>
      <c r="Q566" s="194"/>
      <c r="R566" s="194"/>
      <c r="S566" s="194"/>
      <c r="T566" s="194"/>
    </row>
    <row r="567" spans="1:20">
      <c r="A567" s="194"/>
      <c r="B567" s="194"/>
      <c r="C567" s="194"/>
      <c r="D567" s="194"/>
      <c r="E567" s="194"/>
      <c r="F567" s="194"/>
      <c r="G567" s="194"/>
      <c r="H567" s="194"/>
      <c r="I567" s="194"/>
      <c r="J567" s="194"/>
      <c r="K567" s="194"/>
      <c r="L567" s="194"/>
      <c r="M567" s="194"/>
      <c r="N567" s="194"/>
      <c r="O567" s="194"/>
      <c r="P567" s="194"/>
      <c r="Q567" s="194"/>
      <c r="R567" s="194"/>
      <c r="S567" s="194"/>
      <c r="T567" s="194"/>
    </row>
    <row r="568" spans="1:20">
      <c r="A568" s="194"/>
      <c r="B568" s="194"/>
      <c r="C568" s="194"/>
      <c r="D568" s="194"/>
      <c r="E568" s="194"/>
      <c r="F568" s="194"/>
      <c r="G568" s="194"/>
      <c r="H568" s="194"/>
      <c r="I568" s="194"/>
      <c r="J568" s="194"/>
      <c r="K568" s="194"/>
      <c r="L568" s="194"/>
      <c r="M568" s="194"/>
      <c r="N568" s="194"/>
      <c r="O568" s="194"/>
      <c r="P568" s="194"/>
      <c r="Q568" s="194"/>
      <c r="R568" s="194"/>
      <c r="S568" s="194"/>
      <c r="T568" s="194"/>
    </row>
    <row r="569" spans="1:20">
      <c r="A569" s="194"/>
      <c r="B569" s="194"/>
      <c r="C569" s="194"/>
      <c r="D569" s="194"/>
      <c r="E569" s="194"/>
      <c r="F569" s="194"/>
      <c r="G569" s="194"/>
      <c r="H569" s="194"/>
      <c r="I569" s="194"/>
      <c r="J569" s="194"/>
      <c r="K569" s="194"/>
      <c r="L569" s="194"/>
      <c r="M569" s="194"/>
      <c r="N569" s="194"/>
      <c r="O569" s="194"/>
      <c r="P569" s="194"/>
      <c r="Q569" s="194"/>
      <c r="R569" s="194"/>
      <c r="S569" s="194"/>
      <c r="T569" s="194"/>
    </row>
    <row r="570" spans="1:20">
      <c r="A570" s="194"/>
      <c r="B570" s="194"/>
      <c r="C570" s="194"/>
      <c r="D570" s="194"/>
      <c r="E570" s="194"/>
      <c r="F570" s="194"/>
      <c r="G570" s="194"/>
      <c r="H570" s="194"/>
      <c r="I570" s="194"/>
      <c r="J570" s="194"/>
      <c r="K570" s="194"/>
      <c r="L570" s="194"/>
      <c r="M570" s="194"/>
      <c r="N570" s="194"/>
      <c r="O570" s="194"/>
      <c r="P570" s="194"/>
      <c r="Q570" s="194"/>
      <c r="R570" s="194"/>
      <c r="S570" s="194"/>
      <c r="T570" s="194"/>
    </row>
    <row r="571" spans="1:20">
      <c r="A571" s="194"/>
      <c r="B571" s="194"/>
      <c r="C571" s="194"/>
      <c r="D571" s="194"/>
      <c r="E571" s="194"/>
      <c r="F571" s="194"/>
      <c r="G571" s="194"/>
      <c r="H571" s="194"/>
      <c r="I571" s="194"/>
      <c r="J571" s="194"/>
      <c r="K571" s="194"/>
      <c r="L571" s="194"/>
      <c r="M571" s="194"/>
      <c r="N571" s="194"/>
      <c r="O571" s="194"/>
      <c r="P571" s="194"/>
      <c r="Q571" s="194"/>
      <c r="R571" s="194"/>
      <c r="S571" s="194"/>
      <c r="T571" s="194"/>
    </row>
    <row r="572" spans="1:20">
      <c r="A572" s="194"/>
      <c r="B572" s="194"/>
      <c r="C572" s="194"/>
      <c r="D572" s="194"/>
      <c r="E572" s="194"/>
      <c r="F572" s="194"/>
      <c r="G572" s="194"/>
      <c r="H572" s="194"/>
      <c r="I572" s="194"/>
      <c r="J572" s="194"/>
      <c r="K572" s="194"/>
      <c r="L572" s="194"/>
      <c r="M572" s="194"/>
      <c r="N572" s="194"/>
      <c r="O572" s="194"/>
      <c r="P572" s="194"/>
      <c r="Q572" s="194"/>
      <c r="R572" s="194"/>
      <c r="S572" s="194"/>
      <c r="T572" s="194"/>
    </row>
    <row r="573" spans="1:20">
      <c r="A573" s="194"/>
      <c r="B573" s="194"/>
      <c r="C573" s="194"/>
      <c r="D573" s="194"/>
      <c r="E573" s="194"/>
      <c r="F573" s="194"/>
      <c r="G573" s="194"/>
      <c r="H573" s="194"/>
      <c r="I573" s="194"/>
      <c r="J573" s="194"/>
      <c r="K573" s="194"/>
      <c r="L573" s="194"/>
      <c r="M573" s="194"/>
      <c r="N573" s="194"/>
      <c r="O573" s="194"/>
      <c r="P573" s="194"/>
      <c r="Q573" s="194"/>
      <c r="R573" s="194"/>
      <c r="S573" s="194"/>
      <c r="T573" s="194"/>
    </row>
    <row r="574" spans="1:20">
      <c r="A574" s="194"/>
      <c r="B574" s="194"/>
      <c r="C574" s="194"/>
      <c r="D574" s="194"/>
      <c r="E574" s="194"/>
      <c r="F574" s="194"/>
      <c r="G574" s="194"/>
      <c r="H574" s="194"/>
      <c r="I574" s="194"/>
      <c r="J574" s="194"/>
      <c r="K574" s="194"/>
      <c r="L574" s="194"/>
      <c r="M574" s="194"/>
      <c r="N574" s="194"/>
      <c r="O574" s="194"/>
      <c r="P574" s="194"/>
      <c r="Q574" s="194"/>
      <c r="R574" s="194"/>
      <c r="S574" s="194"/>
      <c r="T574" s="194"/>
    </row>
    <row r="575" spans="1:20">
      <c r="A575" s="194"/>
      <c r="B575" s="194"/>
      <c r="C575" s="194"/>
      <c r="D575" s="194"/>
      <c r="E575" s="194"/>
      <c r="F575" s="194"/>
      <c r="G575" s="194"/>
      <c r="H575" s="194"/>
      <c r="I575" s="194"/>
      <c r="J575" s="194"/>
      <c r="K575" s="194"/>
      <c r="L575" s="194"/>
      <c r="M575" s="194"/>
      <c r="N575" s="194"/>
      <c r="O575" s="194"/>
      <c r="P575" s="194"/>
      <c r="Q575" s="194"/>
      <c r="R575" s="194"/>
      <c r="S575" s="194"/>
      <c r="T575" s="194"/>
    </row>
    <row r="576" spans="1:20">
      <c r="A576" s="194"/>
      <c r="B576" s="194"/>
      <c r="C576" s="194"/>
      <c r="D576" s="194"/>
      <c r="E576" s="194"/>
      <c r="F576" s="194"/>
      <c r="G576" s="194"/>
      <c r="H576" s="194"/>
      <c r="I576" s="194"/>
      <c r="J576" s="194"/>
      <c r="K576" s="194"/>
      <c r="L576" s="194"/>
      <c r="M576" s="194"/>
      <c r="N576" s="194"/>
      <c r="O576" s="194"/>
      <c r="P576" s="194"/>
      <c r="Q576" s="194"/>
      <c r="R576" s="194"/>
      <c r="S576" s="194"/>
      <c r="T576" s="194"/>
    </row>
    <row r="577" spans="1:20">
      <c r="A577" s="194"/>
      <c r="B577" s="194"/>
      <c r="C577" s="194"/>
      <c r="D577" s="194"/>
      <c r="E577" s="194"/>
      <c r="F577" s="194"/>
      <c r="G577" s="194"/>
      <c r="H577" s="194"/>
      <c r="I577" s="194"/>
      <c r="J577" s="194"/>
      <c r="K577" s="194"/>
      <c r="L577" s="194"/>
      <c r="M577" s="194"/>
      <c r="N577" s="194"/>
      <c r="O577" s="194"/>
      <c r="P577" s="194"/>
      <c r="Q577" s="194"/>
      <c r="R577" s="194"/>
      <c r="S577" s="194"/>
      <c r="T577" s="194"/>
    </row>
    <row r="578" spans="1:20">
      <c r="A578" s="194"/>
      <c r="B578" s="194"/>
      <c r="C578" s="194"/>
      <c r="D578" s="194"/>
      <c r="E578" s="194"/>
      <c r="F578" s="194"/>
      <c r="G578" s="194"/>
      <c r="H578" s="194"/>
      <c r="I578" s="194"/>
      <c r="J578" s="194"/>
      <c r="K578" s="194"/>
      <c r="L578" s="194"/>
      <c r="M578" s="194"/>
      <c r="N578" s="194"/>
      <c r="O578" s="194"/>
      <c r="P578" s="194"/>
      <c r="Q578" s="194"/>
      <c r="R578" s="194"/>
      <c r="S578" s="194"/>
      <c r="T578" s="194"/>
    </row>
    <row r="579" spans="1:20">
      <c r="A579" s="194"/>
      <c r="B579" s="194"/>
      <c r="C579" s="194"/>
      <c r="D579" s="194"/>
      <c r="E579" s="194"/>
      <c r="F579" s="194"/>
      <c r="G579" s="194"/>
      <c r="H579" s="194"/>
      <c r="I579" s="194"/>
      <c r="J579" s="194"/>
      <c r="K579" s="194"/>
      <c r="L579" s="194"/>
      <c r="M579" s="194"/>
      <c r="N579" s="194"/>
      <c r="O579" s="194"/>
      <c r="P579" s="194"/>
      <c r="Q579" s="194"/>
      <c r="R579" s="194"/>
      <c r="S579" s="194"/>
      <c r="T579" s="194"/>
    </row>
    <row r="580" spans="1:20">
      <c r="A580" s="194"/>
      <c r="B580" s="194"/>
      <c r="C580" s="194"/>
      <c r="D580" s="194"/>
      <c r="E580" s="194"/>
      <c r="F580" s="194"/>
      <c r="G580" s="194"/>
      <c r="H580" s="194"/>
      <c r="I580" s="194"/>
      <c r="J580" s="194"/>
      <c r="K580" s="194"/>
      <c r="L580" s="194"/>
      <c r="M580" s="194"/>
      <c r="N580" s="194"/>
      <c r="O580" s="194"/>
      <c r="P580" s="194"/>
      <c r="Q580" s="194"/>
      <c r="R580" s="194"/>
      <c r="S580" s="194"/>
      <c r="T580" s="194"/>
    </row>
    <row r="581" spans="1:20">
      <c r="A581" s="194"/>
      <c r="B581" s="194"/>
      <c r="C581" s="194"/>
      <c r="D581" s="194"/>
      <c r="E581" s="194"/>
      <c r="F581" s="194"/>
      <c r="G581" s="194"/>
      <c r="H581" s="194"/>
      <c r="I581" s="194"/>
      <c r="J581" s="194"/>
      <c r="K581" s="194"/>
      <c r="L581" s="194"/>
      <c r="M581" s="194"/>
      <c r="N581" s="194"/>
      <c r="O581" s="194"/>
      <c r="P581" s="194"/>
      <c r="Q581" s="194"/>
      <c r="R581" s="194"/>
      <c r="S581" s="194"/>
      <c r="T581" s="194"/>
    </row>
    <row r="582" spans="1:20">
      <c r="A582" s="194"/>
      <c r="B582" s="194"/>
      <c r="C582" s="194"/>
      <c r="D582" s="194"/>
      <c r="E582" s="194"/>
      <c r="F582" s="194"/>
      <c r="G582" s="194"/>
      <c r="H582" s="194"/>
      <c r="I582" s="194"/>
      <c r="J582" s="194"/>
      <c r="K582" s="194"/>
      <c r="L582" s="194"/>
      <c r="M582" s="194"/>
      <c r="N582" s="194"/>
      <c r="O582" s="194"/>
      <c r="P582" s="194"/>
      <c r="Q582" s="194"/>
      <c r="R582" s="194"/>
      <c r="S582" s="194"/>
      <c r="T582" s="194"/>
    </row>
    <row r="583" spans="1:20">
      <c r="A583" s="194"/>
      <c r="B583" s="194"/>
      <c r="C583" s="194"/>
      <c r="D583" s="194"/>
      <c r="E583" s="194"/>
      <c r="F583" s="194"/>
      <c r="G583" s="194"/>
      <c r="H583" s="194"/>
      <c r="I583" s="194"/>
      <c r="J583" s="194"/>
      <c r="K583" s="194"/>
      <c r="L583" s="194"/>
      <c r="M583" s="194"/>
      <c r="N583" s="194"/>
      <c r="O583" s="194"/>
      <c r="P583" s="194"/>
      <c r="Q583" s="194"/>
      <c r="R583" s="194"/>
      <c r="S583" s="194"/>
      <c r="T583" s="194"/>
    </row>
    <row r="584" spans="1:20">
      <c r="A584" s="194"/>
      <c r="B584" s="194"/>
      <c r="C584" s="194"/>
      <c r="D584" s="194"/>
      <c r="E584" s="194"/>
      <c r="F584" s="194"/>
      <c r="G584" s="194"/>
      <c r="H584" s="194"/>
      <c r="I584" s="194"/>
      <c r="J584" s="194"/>
      <c r="K584" s="194"/>
      <c r="L584" s="194"/>
      <c r="M584" s="194"/>
      <c r="N584" s="194"/>
      <c r="O584" s="194"/>
      <c r="P584" s="194"/>
      <c r="Q584" s="194"/>
      <c r="R584" s="194"/>
      <c r="S584" s="194"/>
      <c r="T584" s="194"/>
    </row>
    <row r="585" spans="1:20">
      <c r="A585" s="194"/>
      <c r="B585" s="194"/>
      <c r="C585" s="194"/>
      <c r="D585" s="194"/>
      <c r="E585" s="194"/>
      <c r="F585" s="194"/>
      <c r="G585" s="194"/>
      <c r="H585" s="194"/>
      <c r="I585" s="194"/>
      <c r="J585" s="194"/>
      <c r="K585" s="194"/>
      <c r="L585" s="194"/>
      <c r="M585" s="194"/>
      <c r="N585" s="194"/>
      <c r="O585" s="194"/>
      <c r="P585" s="194"/>
      <c r="Q585" s="194"/>
      <c r="R585" s="194"/>
      <c r="S585" s="194"/>
      <c r="T585" s="194"/>
    </row>
    <row r="586" spans="1:20">
      <c r="A586" s="194"/>
      <c r="B586" s="194"/>
      <c r="C586" s="194"/>
      <c r="D586" s="194"/>
      <c r="E586" s="194"/>
      <c r="F586" s="194"/>
      <c r="G586" s="194"/>
      <c r="H586" s="194"/>
      <c r="I586" s="194"/>
      <c r="J586" s="194"/>
      <c r="K586" s="194"/>
      <c r="L586" s="194"/>
      <c r="M586" s="194"/>
      <c r="N586" s="194"/>
      <c r="O586" s="194"/>
      <c r="P586" s="194"/>
      <c r="Q586" s="194"/>
      <c r="R586" s="194"/>
      <c r="S586" s="194"/>
      <c r="T586" s="194"/>
    </row>
    <row r="587" spans="1:20">
      <c r="A587" s="194"/>
      <c r="B587" s="194"/>
      <c r="C587" s="194"/>
      <c r="D587" s="194"/>
      <c r="E587" s="194"/>
      <c r="F587" s="194"/>
      <c r="G587" s="194"/>
      <c r="H587" s="194"/>
      <c r="I587" s="194"/>
      <c r="J587" s="194"/>
      <c r="K587" s="194"/>
      <c r="L587" s="194"/>
      <c r="M587" s="194"/>
      <c r="N587" s="194"/>
      <c r="O587" s="194"/>
      <c r="P587" s="194"/>
      <c r="Q587" s="194"/>
      <c r="R587" s="194"/>
      <c r="S587" s="194"/>
      <c r="T587" s="194"/>
    </row>
    <row r="588" spans="1:20">
      <c r="A588" s="194"/>
      <c r="B588" s="194"/>
      <c r="C588" s="194"/>
      <c r="D588" s="194"/>
      <c r="E588" s="194"/>
      <c r="F588" s="194"/>
      <c r="G588" s="194"/>
      <c r="H588" s="194"/>
      <c r="I588" s="194"/>
      <c r="J588" s="194"/>
      <c r="K588" s="194"/>
      <c r="L588" s="194"/>
      <c r="M588" s="194"/>
      <c r="N588" s="194"/>
      <c r="O588" s="194"/>
      <c r="P588" s="194"/>
      <c r="Q588" s="194"/>
      <c r="R588" s="194"/>
      <c r="S588" s="194"/>
      <c r="T588" s="194"/>
    </row>
    <row r="589" spans="1:20">
      <c r="A589" s="194"/>
      <c r="B589" s="194"/>
      <c r="C589" s="194"/>
      <c r="D589" s="194"/>
      <c r="E589" s="194"/>
      <c r="F589" s="194"/>
      <c r="G589" s="194"/>
      <c r="H589" s="194"/>
      <c r="I589" s="194"/>
      <c r="J589" s="194"/>
      <c r="K589" s="194"/>
      <c r="L589" s="194"/>
      <c r="M589" s="194"/>
      <c r="N589" s="194"/>
      <c r="O589" s="194"/>
      <c r="P589" s="194"/>
      <c r="Q589" s="194"/>
      <c r="R589" s="194"/>
      <c r="S589" s="194"/>
      <c r="T589" s="194"/>
    </row>
    <row r="590" spans="1:20">
      <c r="A590" s="194"/>
      <c r="B590" s="194"/>
      <c r="C590" s="194"/>
      <c r="D590" s="194"/>
      <c r="E590" s="194"/>
      <c r="F590" s="194"/>
      <c r="G590" s="194"/>
      <c r="H590" s="194"/>
      <c r="I590" s="194"/>
      <c r="J590" s="194"/>
      <c r="K590" s="194"/>
      <c r="L590" s="194"/>
      <c r="M590" s="194"/>
      <c r="N590" s="194"/>
      <c r="O590" s="194"/>
      <c r="P590" s="194"/>
      <c r="Q590" s="194"/>
      <c r="R590" s="194"/>
      <c r="S590" s="194"/>
      <c r="T590" s="194"/>
    </row>
    <row r="591" spans="1:20">
      <c r="A591" s="194"/>
      <c r="B591" s="194"/>
      <c r="C591" s="194"/>
      <c r="D591" s="194"/>
      <c r="E591" s="194"/>
      <c r="F591" s="194"/>
      <c r="G591" s="194"/>
      <c r="H591" s="194"/>
      <c r="I591" s="194"/>
      <c r="J591" s="194"/>
      <c r="K591" s="194"/>
      <c r="L591" s="194"/>
      <c r="M591" s="194"/>
      <c r="N591" s="194"/>
      <c r="O591" s="194"/>
      <c r="P591" s="194"/>
      <c r="Q591" s="194"/>
      <c r="R591" s="194"/>
      <c r="S591" s="194"/>
      <c r="T591" s="194"/>
    </row>
    <row r="592" spans="1:20">
      <c r="A592" s="194"/>
      <c r="B592" s="194"/>
      <c r="C592" s="194"/>
      <c r="D592" s="194"/>
      <c r="E592" s="194"/>
      <c r="F592" s="194"/>
      <c r="G592" s="194"/>
      <c r="H592" s="194"/>
      <c r="I592" s="194"/>
      <c r="J592" s="194"/>
      <c r="K592" s="194"/>
      <c r="L592" s="194"/>
      <c r="M592" s="194"/>
      <c r="N592" s="194"/>
      <c r="O592" s="194"/>
      <c r="P592" s="194"/>
      <c r="Q592" s="194"/>
      <c r="R592" s="194"/>
      <c r="S592" s="194"/>
      <c r="T592" s="194"/>
    </row>
    <row r="593" spans="1:20">
      <c r="A593" s="194"/>
      <c r="B593" s="194"/>
      <c r="C593" s="194"/>
      <c r="D593" s="194"/>
      <c r="E593" s="194"/>
      <c r="F593" s="194"/>
      <c r="G593" s="194"/>
      <c r="H593" s="194"/>
      <c r="I593" s="194"/>
      <c r="J593" s="194"/>
      <c r="K593" s="194"/>
      <c r="L593" s="194"/>
      <c r="M593" s="194"/>
      <c r="N593" s="194"/>
      <c r="O593" s="194"/>
      <c r="P593" s="194"/>
      <c r="Q593" s="194"/>
      <c r="R593" s="194"/>
      <c r="S593" s="194"/>
      <c r="T593" s="194"/>
    </row>
    <row r="594" spans="1:20">
      <c r="A594" s="194"/>
      <c r="B594" s="194"/>
      <c r="C594" s="194"/>
      <c r="D594" s="194"/>
      <c r="E594" s="194"/>
      <c r="F594" s="194"/>
      <c r="G594" s="194"/>
      <c r="H594" s="194"/>
      <c r="I594" s="194"/>
      <c r="J594" s="194"/>
      <c r="K594" s="194"/>
      <c r="L594" s="194"/>
      <c r="M594" s="194"/>
      <c r="N594" s="194"/>
      <c r="O594" s="194"/>
      <c r="P594" s="194"/>
      <c r="Q594" s="194"/>
      <c r="R594" s="194"/>
      <c r="S594" s="194"/>
      <c r="T594" s="194"/>
    </row>
    <row r="595" spans="1:20">
      <c r="A595" s="194"/>
      <c r="B595" s="194"/>
      <c r="C595" s="194"/>
      <c r="D595" s="194"/>
      <c r="E595" s="194"/>
      <c r="F595" s="194"/>
      <c r="G595" s="194"/>
      <c r="H595" s="194"/>
      <c r="I595" s="194"/>
      <c r="J595" s="194"/>
      <c r="K595" s="194"/>
      <c r="L595" s="194"/>
      <c r="M595" s="194"/>
      <c r="N595" s="194"/>
      <c r="O595" s="194"/>
      <c r="P595" s="194"/>
      <c r="Q595" s="194"/>
      <c r="R595" s="194"/>
      <c r="S595" s="194"/>
      <c r="T595" s="194"/>
    </row>
    <row r="596" spans="1:20">
      <c r="A596" s="194"/>
      <c r="B596" s="194"/>
      <c r="C596" s="194"/>
      <c r="D596" s="194"/>
      <c r="E596" s="194"/>
      <c r="F596" s="194"/>
      <c r="G596" s="194"/>
      <c r="H596" s="194"/>
      <c r="I596" s="194"/>
      <c r="J596" s="194"/>
      <c r="K596" s="194"/>
      <c r="L596" s="194"/>
      <c r="M596" s="194"/>
      <c r="N596" s="194"/>
      <c r="O596" s="194"/>
      <c r="P596" s="194"/>
      <c r="Q596" s="194"/>
      <c r="R596" s="194"/>
      <c r="S596" s="194"/>
      <c r="T596" s="194"/>
    </row>
    <row r="597" spans="1:20">
      <c r="A597" s="194"/>
      <c r="B597" s="194"/>
      <c r="C597" s="194"/>
      <c r="D597" s="194"/>
      <c r="E597" s="194"/>
      <c r="F597" s="194"/>
      <c r="G597" s="194"/>
      <c r="H597" s="194"/>
      <c r="I597" s="194"/>
      <c r="J597" s="194"/>
      <c r="K597" s="194"/>
      <c r="L597" s="194"/>
      <c r="M597" s="194"/>
      <c r="N597" s="194"/>
      <c r="O597" s="194"/>
      <c r="P597" s="194"/>
      <c r="Q597" s="194"/>
      <c r="R597" s="194"/>
      <c r="S597" s="194"/>
      <c r="T597" s="194"/>
    </row>
    <row r="598" spans="1:20">
      <c r="A598" s="194"/>
      <c r="B598" s="194"/>
      <c r="C598" s="194"/>
      <c r="D598" s="194"/>
      <c r="E598" s="194"/>
      <c r="F598" s="194"/>
      <c r="G598" s="194"/>
      <c r="H598" s="194"/>
      <c r="I598" s="194"/>
      <c r="J598" s="194"/>
      <c r="K598" s="194"/>
      <c r="L598" s="194"/>
      <c r="M598" s="194"/>
      <c r="N598" s="194"/>
      <c r="O598" s="194"/>
      <c r="P598" s="194"/>
      <c r="Q598" s="194"/>
      <c r="R598" s="194"/>
      <c r="S598" s="194"/>
      <c r="T598" s="194"/>
    </row>
    <row r="599" spans="1:20">
      <c r="A599" s="194"/>
      <c r="B599" s="194"/>
      <c r="C599" s="194"/>
      <c r="D599" s="194"/>
      <c r="E599" s="194"/>
      <c r="F599" s="194"/>
      <c r="G599" s="194"/>
      <c r="H599" s="194"/>
      <c r="I599" s="194"/>
      <c r="J599" s="194"/>
      <c r="K599" s="194"/>
      <c r="L599" s="194"/>
      <c r="M599" s="194"/>
      <c r="N599" s="194"/>
      <c r="O599" s="194"/>
      <c r="P599" s="194"/>
      <c r="Q599" s="194"/>
      <c r="R599" s="194"/>
      <c r="S599" s="194"/>
      <c r="T599" s="194"/>
    </row>
    <row r="600" spans="1:20">
      <c r="A600" s="194"/>
      <c r="B600" s="194"/>
      <c r="C600" s="194"/>
      <c r="D600" s="194"/>
      <c r="E600" s="194"/>
      <c r="F600" s="194"/>
      <c r="G600" s="194"/>
      <c r="H600" s="194"/>
      <c r="I600" s="194"/>
      <c r="J600" s="194"/>
      <c r="K600" s="194"/>
      <c r="L600" s="194"/>
      <c r="M600" s="194"/>
      <c r="N600" s="194"/>
      <c r="O600" s="194"/>
      <c r="P600" s="194"/>
      <c r="Q600" s="194"/>
      <c r="R600" s="194"/>
      <c r="S600" s="194"/>
      <c r="T600" s="194"/>
    </row>
    <row r="601" spans="1:20">
      <c r="A601" s="194"/>
      <c r="B601" s="194"/>
      <c r="C601" s="194"/>
      <c r="D601" s="194"/>
      <c r="E601" s="194"/>
      <c r="F601" s="194"/>
      <c r="G601" s="194"/>
      <c r="H601" s="194"/>
      <c r="I601" s="194"/>
      <c r="J601" s="194"/>
      <c r="K601" s="194"/>
      <c r="L601" s="194"/>
      <c r="M601" s="194"/>
      <c r="N601" s="194"/>
      <c r="O601" s="194"/>
      <c r="P601" s="194"/>
      <c r="Q601" s="194"/>
      <c r="R601" s="194"/>
      <c r="S601" s="194"/>
      <c r="T601" s="194"/>
    </row>
    <row r="602" spans="1:20">
      <c r="A602" s="194"/>
      <c r="B602" s="194"/>
      <c r="C602" s="194"/>
      <c r="D602" s="194"/>
      <c r="E602" s="194"/>
      <c r="F602" s="194"/>
      <c r="G602" s="194"/>
      <c r="H602" s="194"/>
      <c r="I602" s="194"/>
      <c r="J602" s="194"/>
      <c r="K602" s="194"/>
      <c r="L602" s="194"/>
      <c r="M602" s="194"/>
      <c r="N602" s="194"/>
      <c r="O602" s="194"/>
      <c r="P602" s="194"/>
      <c r="Q602" s="194"/>
      <c r="R602" s="194"/>
      <c r="S602" s="194"/>
      <c r="T602" s="194"/>
    </row>
    <row r="603" spans="1:20">
      <c r="A603" s="194"/>
      <c r="B603" s="194"/>
      <c r="C603" s="194"/>
      <c r="D603" s="194"/>
      <c r="E603" s="194"/>
      <c r="F603" s="194"/>
      <c r="G603" s="194"/>
      <c r="H603" s="194"/>
      <c r="I603" s="194"/>
      <c r="J603" s="194"/>
      <c r="K603" s="194"/>
      <c r="L603" s="194"/>
      <c r="M603" s="194"/>
      <c r="N603" s="194"/>
      <c r="O603" s="194"/>
      <c r="P603" s="194"/>
      <c r="Q603" s="194"/>
      <c r="R603" s="194"/>
      <c r="S603" s="194"/>
      <c r="T603" s="194"/>
    </row>
    <row r="604" spans="1:20">
      <c r="A604" s="194"/>
      <c r="B604" s="194"/>
      <c r="C604" s="194"/>
      <c r="D604" s="194"/>
      <c r="E604" s="194"/>
      <c r="F604" s="194"/>
      <c r="G604" s="194"/>
      <c r="H604" s="194"/>
      <c r="I604" s="194"/>
      <c r="J604" s="194"/>
      <c r="K604" s="194"/>
      <c r="L604" s="194"/>
      <c r="M604" s="194"/>
      <c r="N604" s="194"/>
      <c r="O604" s="194"/>
      <c r="P604" s="194"/>
      <c r="Q604" s="194"/>
      <c r="R604" s="194"/>
      <c r="S604" s="194"/>
      <c r="T604" s="194"/>
    </row>
    <row r="605" spans="1:20">
      <c r="A605" s="194"/>
      <c r="B605" s="194"/>
      <c r="C605" s="194"/>
      <c r="D605" s="194"/>
      <c r="E605" s="194"/>
      <c r="F605" s="194"/>
      <c r="G605" s="194"/>
      <c r="H605" s="194"/>
      <c r="I605" s="194"/>
      <c r="J605" s="194"/>
      <c r="K605" s="194"/>
      <c r="L605" s="194"/>
      <c r="M605" s="194"/>
      <c r="N605" s="194"/>
      <c r="O605" s="194"/>
      <c r="P605" s="194"/>
      <c r="Q605" s="194"/>
      <c r="R605" s="194"/>
      <c r="S605" s="194"/>
      <c r="T605" s="194"/>
    </row>
    <row r="606" spans="1:20">
      <c r="A606" s="194"/>
      <c r="B606" s="194"/>
      <c r="C606" s="194"/>
      <c r="D606" s="194"/>
      <c r="E606" s="194"/>
      <c r="F606" s="194"/>
      <c r="G606" s="194"/>
      <c r="H606" s="194"/>
      <c r="I606" s="194"/>
      <c r="J606" s="194"/>
      <c r="K606" s="194"/>
      <c r="L606" s="194"/>
      <c r="M606" s="194"/>
      <c r="N606" s="194"/>
      <c r="O606" s="194"/>
      <c r="P606" s="194"/>
      <c r="Q606" s="194"/>
      <c r="R606" s="194"/>
      <c r="S606" s="194"/>
      <c r="T606" s="194"/>
    </row>
    <row r="607" spans="1:20">
      <c r="A607" s="194"/>
      <c r="B607" s="194"/>
      <c r="C607" s="194"/>
      <c r="D607" s="194"/>
      <c r="E607" s="194"/>
      <c r="F607" s="194"/>
      <c r="G607" s="194"/>
      <c r="H607" s="194"/>
      <c r="I607" s="194"/>
      <c r="J607" s="194"/>
      <c r="K607" s="194"/>
      <c r="L607" s="194"/>
      <c r="M607" s="194"/>
      <c r="N607" s="194"/>
      <c r="O607" s="194"/>
      <c r="P607" s="194"/>
      <c r="Q607" s="194"/>
      <c r="R607" s="194"/>
      <c r="S607" s="194"/>
      <c r="T607" s="194"/>
    </row>
    <row r="608" spans="1:20">
      <c r="A608" s="194"/>
      <c r="B608" s="194"/>
      <c r="C608" s="194"/>
      <c r="D608" s="194"/>
      <c r="E608" s="194"/>
      <c r="F608" s="194"/>
      <c r="G608" s="194"/>
      <c r="H608" s="194"/>
      <c r="I608" s="194"/>
      <c r="J608" s="194"/>
      <c r="K608" s="194"/>
      <c r="L608" s="194"/>
      <c r="M608" s="194"/>
      <c r="N608" s="194"/>
      <c r="O608" s="194"/>
      <c r="P608" s="194"/>
      <c r="Q608" s="194"/>
      <c r="R608" s="194"/>
      <c r="S608" s="194"/>
      <c r="T608" s="194"/>
    </row>
    <row r="609" spans="1:20">
      <c r="A609" s="194"/>
      <c r="B609" s="194"/>
      <c r="C609" s="194"/>
      <c r="D609" s="194"/>
      <c r="E609" s="194"/>
      <c r="F609" s="194"/>
      <c r="G609" s="194"/>
      <c r="H609" s="194"/>
      <c r="I609" s="194"/>
      <c r="J609" s="194"/>
      <c r="K609" s="194"/>
      <c r="L609" s="194"/>
      <c r="M609" s="194"/>
      <c r="N609" s="194"/>
      <c r="O609" s="194"/>
      <c r="P609" s="194"/>
      <c r="Q609" s="194"/>
      <c r="R609" s="194"/>
      <c r="S609" s="194"/>
      <c r="T609" s="194"/>
    </row>
    <row r="610" spans="1:20">
      <c r="A610" s="194"/>
      <c r="B610" s="194"/>
      <c r="C610" s="194"/>
      <c r="D610" s="194"/>
      <c r="E610" s="194"/>
      <c r="F610" s="194"/>
      <c r="G610" s="194"/>
      <c r="H610" s="194"/>
      <c r="I610" s="194"/>
      <c r="J610" s="194"/>
      <c r="K610" s="194"/>
      <c r="L610" s="194"/>
      <c r="M610" s="194"/>
      <c r="N610" s="194"/>
      <c r="O610" s="194"/>
      <c r="P610" s="194"/>
      <c r="Q610" s="194"/>
      <c r="R610" s="194"/>
      <c r="S610" s="194"/>
      <c r="T610" s="194"/>
    </row>
    <row r="611" spans="1:20">
      <c r="A611" s="194"/>
      <c r="B611" s="194"/>
      <c r="C611" s="194"/>
      <c r="D611" s="194"/>
      <c r="E611" s="194"/>
      <c r="F611" s="194"/>
      <c r="G611" s="194"/>
      <c r="H611" s="194"/>
      <c r="I611" s="194"/>
      <c r="J611" s="194"/>
      <c r="K611" s="194"/>
      <c r="L611" s="194"/>
      <c r="M611" s="194"/>
      <c r="N611" s="194"/>
      <c r="O611" s="194"/>
      <c r="P611" s="194"/>
      <c r="Q611" s="194"/>
      <c r="R611" s="194"/>
      <c r="S611" s="194"/>
      <c r="T611" s="194"/>
    </row>
    <row r="612" spans="1:20">
      <c r="A612" s="194"/>
      <c r="B612" s="194"/>
      <c r="C612" s="194"/>
      <c r="D612" s="194"/>
      <c r="E612" s="194"/>
      <c r="F612" s="194"/>
      <c r="G612" s="194"/>
      <c r="H612" s="194"/>
      <c r="I612" s="194"/>
      <c r="J612" s="194"/>
      <c r="K612" s="194"/>
      <c r="L612" s="194"/>
      <c r="M612" s="194"/>
      <c r="N612" s="194"/>
      <c r="O612" s="194"/>
      <c r="P612" s="194"/>
      <c r="Q612" s="194"/>
      <c r="R612" s="194"/>
      <c r="S612" s="194"/>
      <c r="T612" s="194"/>
    </row>
    <row r="613" spans="1:20">
      <c r="A613" s="194"/>
      <c r="B613" s="194"/>
      <c r="C613" s="194"/>
      <c r="D613" s="194"/>
      <c r="E613" s="194"/>
      <c r="F613" s="194"/>
      <c r="G613" s="194"/>
      <c r="H613" s="194"/>
      <c r="I613" s="194"/>
      <c r="J613" s="194"/>
      <c r="K613" s="194"/>
      <c r="L613" s="194"/>
      <c r="M613" s="194"/>
      <c r="N613" s="194"/>
      <c r="O613" s="194"/>
      <c r="P613" s="194"/>
      <c r="Q613" s="194"/>
      <c r="R613" s="194"/>
      <c r="S613" s="194"/>
      <c r="T613" s="194"/>
    </row>
    <row r="614" spans="1:20">
      <c r="A614" s="194"/>
      <c r="B614" s="194"/>
      <c r="C614" s="194"/>
      <c r="D614" s="194"/>
      <c r="E614" s="194"/>
      <c r="F614" s="194"/>
      <c r="G614" s="194"/>
      <c r="H614" s="194"/>
      <c r="I614" s="194"/>
      <c r="J614" s="194"/>
      <c r="K614" s="194"/>
      <c r="L614" s="194"/>
      <c r="M614" s="194"/>
      <c r="N614" s="194"/>
      <c r="O614" s="194"/>
      <c r="P614" s="194"/>
      <c r="Q614" s="194"/>
      <c r="R614" s="194"/>
      <c r="S614" s="194"/>
      <c r="T614" s="194"/>
    </row>
    <row r="615" spans="1:20">
      <c r="A615" s="194"/>
      <c r="B615" s="194"/>
      <c r="C615" s="194"/>
      <c r="D615" s="194"/>
      <c r="E615" s="194"/>
      <c r="F615" s="194"/>
      <c r="G615" s="194"/>
      <c r="H615" s="194"/>
      <c r="I615" s="194"/>
      <c r="J615" s="194"/>
      <c r="K615" s="194"/>
      <c r="L615" s="194"/>
      <c r="M615" s="194"/>
      <c r="N615" s="194"/>
      <c r="O615" s="194"/>
      <c r="P615" s="194"/>
      <c r="Q615" s="194"/>
      <c r="R615" s="194"/>
      <c r="S615" s="194"/>
      <c r="T615" s="194"/>
    </row>
    <row r="616" spans="1:20">
      <c r="A616" s="194"/>
      <c r="B616" s="194"/>
      <c r="C616" s="194"/>
      <c r="D616" s="194"/>
      <c r="E616" s="194"/>
      <c r="F616" s="194"/>
      <c r="G616" s="194"/>
      <c r="H616" s="194"/>
      <c r="I616" s="194"/>
      <c r="J616" s="194"/>
      <c r="K616" s="194"/>
      <c r="L616" s="194"/>
      <c r="M616" s="194"/>
      <c r="N616" s="194"/>
      <c r="O616" s="194"/>
      <c r="P616" s="194"/>
      <c r="Q616" s="194"/>
      <c r="R616" s="194"/>
      <c r="S616" s="194"/>
      <c r="T616" s="194"/>
    </row>
    <row r="617" spans="1:20">
      <c r="A617" s="194"/>
      <c r="B617" s="194"/>
      <c r="C617" s="194"/>
      <c r="D617" s="194"/>
      <c r="E617" s="194"/>
      <c r="F617" s="194"/>
      <c r="G617" s="194"/>
      <c r="H617" s="194"/>
      <c r="I617" s="194"/>
      <c r="J617" s="194"/>
      <c r="K617" s="194"/>
      <c r="L617" s="194"/>
      <c r="M617" s="194"/>
      <c r="N617" s="194"/>
      <c r="O617" s="194"/>
      <c r="P617" s="194"/>
      <c r="Q617" s="194"/>
      <c r="R617" s="194"/>
      <c r="S617" s="194"/>
      <c r="T617" s="194"/>
    </row>
    <row r="618" spans="1:20">
      <c r="A618" s="194"/>
      <c r="B618" s="194"/>
      <c r="C618" s="194"/>
      <c r="D618" s="194"/>
      <c r="E618" s="194"/>
      <c r="F618" s="194"/>
      <c r="G618" s="194"/>
      <c r="H618" s="194"/>
      <c r="I618" s="194"/>
      <c r="J618" s="194"/>
      <c r="K618" s="194"/>
      <c r="L618" s="194"/>
      <c r="M618" s="194"/>
      <c r="N618" s="194"/>
      <c r="O618" s="194"/>
      <c r="P618" s="194"/>
      <c r="Q618" s="194"/>
      <c r="R618" s="194"/>
      <c r="S618" s="194"/>
      <c r="T618" s="194"/>
    </row>
    <row r="619" spans="1:20">
      <c r="A619" s="194"/>
      <c r="B619" s="194"/>
      <c r="C619" s="194"/>
      <c r="D619" s="194"/>
      <c r="E619" s="194"/>
      <c r="F619" s="194"/>
      <c r="G619" s="194"/>
      <c r="H619" s="194"/>
      <c r="I619" s="194"/>
      <c r="J619" s="194"/>
      <c r="K619" s="194"/>
      <c r="L619" s="194"/>
      <c r="M619" s="194"/>
      <c r="N619" s="194"/>
      <c r="O619" s="194"/>
      <c r="P619" s="194"/>
      <c r="Q619" s="194"/>
      <c r="R619" s="194"/>
      <c r="S619" s="194"/>
      <c r="T619" s="194"/>
    </row>
    <row r="620" spans="1:20">
      <c r="A620" s="194"/>
      <c r="B620" s="194"/>
      <c r="C620" s="194"/>
      <c r="D620" s="194"/>
      <c r="E620" s="194"/>
      <c r="F620" s="194"/>
      <c r="G620" s="194"/>
      <c r="H620" s="194"/>
      <c r="I620" s="194"/>
      <c r="J620" s="194"/>
      <c r="K620" s="194"/>
      <c r="L620" s="194"/>
      <c r="M620" s="194"/>
      <c r="N620" s="194"/>
      <c r="O620" s="194"/>
      <c r="P620" s="194"/>
      <c r="Q620" s="194"/>
      <c r="R620" s="194"/>
      <c r="S620" s="194"/>
      <c r="T620" s="194"/>
    </row>
    <row r="621" spans="1:20">
      <c r="A621" s="194"/>
      <c r="B621" s="194"/>
      <c r="C621" s="194"/>
      <c r="D621" s="194"/>
      <c r="E621" s="194"/>
      <c r="F621" s="194"/>
      <c r="G621" s="194"/>
      <c r="H621" s="194"/>
      <c r="I621" s="194"/>
      <c r="J621" s="194"/>
      <c r="K621" s="194"/>
      <c r="L621" s="194"/>
      <c r="M621" s="194"/>
      <c r="N621" s="194"/>
      <c r="O621" s="194"/>
      <c r="P621" s="194"/>
      <c r="Q621" s="194"/>
      <c r="R621" s="194"/>
      <c r="S621" s="194"/>
      <c r="T621" s="194"/>
    </row>
    <row r="622" spans="1:20">
      <c r="A622" s="194"/>
      <c r="B622" s="194"/>
      <c r="C622" s="194"/>
      <c r="D622" s="194"/>
      <c r="E622" s="194"/>
      <c r="F622" s="194"/>
      <c r="G622" s="194"/>
      <c r="H622" s="194"/>
      <c r="I622" s="194"/>
      <c r="J622" s="194"/>
      <c r="K622" s="194"/>
      <c r="L622" s="194"/>
      <c r="M622" s="194"/>
      <c r="N622" s="194"/>
      <c r="O622" s="194"/>
      <c r="P622" s="194"/>
      <c r="Q622" s="194"/>
      <c r="R622" s="194"/>
      <c r="S622" s="194"/>
      <c r="T622" s="194"/>
    </row>
    <row r="623" spans="1:20">
      <c r="A623" s="194"/>
      <c r="B623" s="194"/>
      <c r="C623" s="194"/>
      <c r="D623" s="194"/>
      <c r="E623" s="194"/>
      <c r="F623" s="194"/>
      <c r="G623" s="194"/>
      <c r="H623" s="194"/>
      <c r="I623" s="194"/>
      <c r="J623" s="194"/>
      <c r="K623" s="194"/>
      <c r="L623" s="194"/>
      <c r="M623" s="194"/>
      <c r="N623" s="194"/>
      <c r="O623" s="194"/>
      <c r="P623" s="194"/>
      <c r="Q623" s="194"/>
      <c r="R623" s="194"/>
      <c r="S623" s="194"/>
      <c r="T623" s="194"/>
    </row>
    <row r="624" spans="1:20">
      <c r="A624" s="194"/>
      <c r="B624" s="194"/>
      <c r="C624" s="194"/>
      <c r="D624" s="194"/>
      <c r="E624" s="194"/>
      <c r="F624" s="194"/>
      <c r="G624" s="194"/>
      <c r="H624" s="194"/>
      <c r="I624" s="194"/>
      <c r="J624" s="194"/>
      <c r="K624" s="194"/>
      <c r="L624" s="194"/>
      <c r="M624" s="194"/>
      <c r="N624" s="194"/>
      <c r="O624" s="194"/>
      <c r="P624" s="194"/>
      <c r="Q624" s="194"/>
      <c r="R624" s="194"/>
      <c r="S624" s="194"/>
      <c r="T624" s="194"/>
    </row>
    <row r="625" spans="1:20">
      <c r="A625" s="194"/>
      <c r="B625" s="194"/>
      <c r="C625" s="194"/>
      <c r="D625" s="194"/>
      <c r="E625" s="194"/>
      <c r="F625" s="194"/>
      <c r="G625" s="194"/>
      <c r="H625" s="194"/>
      <c r="I625" s="194"/>
      <c r="J625" s="194"/>
      <c r="K625" s="194"/>
      <c r="L625" s="194"/>
      <c r="M625" s="194"/>
      <c r="N625" s="194"/>
      <c r="O625" s="194"/>
      <c r="P625" s="194"/>
      <c r="Q625" s="194"/>
      <c r="R625" s="194"/>
      <c r="S625" s="194"/>
      <c r="T625" s="194"/>
    </row>
    <row r="626" spans="1:20">
      <c r="A626" s="194"/>
      <c r="B626" s="194"/>
      <c r="C626" s="194"/>
      <c r="D626" s="194"/>
      <c r="E626" s="194"/>
      <c r="F626" s="194"/>
      <c r="G626" s="194"/>
      <c r="H626" s="194"/>
      <c r="I626" s="194"/>
      <c r="J626" s="194"/>
      <c r="K626" s="194"/>
      <c r="L626" s="194"/>
      <c r="M626" s="194"/>
      <c r="N626" s="194"/>
      <c r="O626" s="194"/>
      <c r="P626" s="194"/>
      <c r="Q626" s="194"/>
      <c r="R626" s="194"/>
      <c r="S626" s="194"/>
      <c r="T626" s="194"/>
    </row>
    <row r="627" spans="1:20">
      <c r="A627" s="194"/>
      <c r="B627" s="194"/>
      <c r="C627" s="194"/>
      <c r="D627" s="194"/>
      <c r="E627" s="194"/>
      <c r="F627" s="194"/>
      <c r="G627" s="194"/>
      <c r="H627" s="194"/>
      <c r="I627" s="194"/>
      <c r="J627" s="194"/>
      <c r="K627" s="194"/>
      <c r="L627" s="194"/>
      <c r="M627" s="194"/>
      <c r="N627" s="194"/>
      <c r="O627" s="194"/>
      <c r="P627" s="194"/>
      <c r="Q627" s="194"/>
      <c r="R627" s="194"/>
      <c r="S627" s="194"/>
      <c r="T627" s="194"/>
    </row>
    <row r="628" spans="1:20">
      <c r="A628" s="194"/>
      <c r="B628" s="194"/>
      <c r="C628" s="194"/>
      <c r="D628" s="194"/>
      <c r="E628" s="194"/>
      <c r="F628" s="194"/>
      <c r="G628" s="194"/>
      <c r="H628" s="194"/>
      <c r="I628" s="194"/>
      <c r="J628" s="194"/>
      <c r="K628" s="194"/>
      <c r="L628" s="194"/>
      <c r="M628" s="194"/>
      <c r="N628" s="194"/>
      <c r="O628" s="194"/>
      <c r="P628" s="194"/>
      <c r="Q628" s="194"/>
      <c r="R628" s="194"/>
      <c r="S628" s="194"/>
      <c r="T628" s="194"/>
    </row>
    <row r="629" spans="1:20">
      <c r="A629" s="194"/>
      <c r="B629" s="194"/>
      <c r="C629" s="194"/>
      <c r="D629" s="194"/>
      <c r="E629" s="194"/>
      <c r="F629" s="194"/>
      <c r="G629" s="194"/>
      <c r="H629" s="194"/>
      <c r="I629" s="194"/>
      <c r="J629" s="194"/>
      <c r="K629" s="194"/>
      <c r="L629" s="194"/>
      <c r="M629" s="194"/>
      <c r="N629" s="194"/>
      <c r="O629" s="194"/>
      <c r="P629" s="194"/>
      <c r="Q629" s="194"/>
      <c r="R629" s="194"/>
      <c r="S629" s="194"/>
      <c r="T629" s="194"/>
    </row>
    <row r="630" spans="1:20">
      <c r="A630" s="194"/>
      <c r="B630" s="194"/>
      <c r="C630" s="194"/>
      <c r="D630" s="194"/>
      <c r="E630" s="194"/>
      <c r="F630" s="194"/>
      <c r="G630" s="194"/>
      <c r="H630" s="194"/>
      <c r="I630" s="194"/>
      <c r="J630" s="194"/>
      <c r="K630" s="194"/>
      <c r="L630" s="194"/>
      <c r="M630" s="194"/>
      <c r="N630" s="194"/>
      <c r="O630" s="194"/>
      <c r="P630" s="194"/>
      <c r="Q630" s="194"/>
      <c r="R630" s="194"/>
      <c r="S630" s="194"/>
      <c r="T630" s="194"/>
    </row>
    <row r="631" spans="1:20">
      <c r="A631" s="194"/>
      <c r="B631" s="194"/>
      <c r="C631" s="194"/>
      <c r="D631" s="194"/>
      <c r="E631" s="194"/>
      <c r="F631" s="194"/>
      <c r="G631" s="194"/>
      <c r="H631" s="194"/>
      <c r="I631" s="194"/>
      <c r="J631" s="194"/>
      <c r="K631" s="194"/>
      <c r="L631" s="194"/>
      <c r="M631" s="194"/>
      <c r="N631" s="194"/>
      <c r="O631" s="194"/>
      <c r="P631" s="194"/>
      <c r="Q631" s="194"/>
      <c r="R631" s="194"/>
      <c r="S631" s="194"/>
      <c r="T631" s="194"/>
    </row>
    <row r="632" spans="1:20">
      <c r="A632" s="194"/>
      <c r="B632" s="194"/>
      <c r="C632" s="194"/>
      <c r="D632" s="194"/>
      <c r="E632" s="194"/>
      <c r="F632" s="194"/>
      <c r="G632" s="194"/>
      <c r="H632" s="194"/>
      <c r="I632" s="194"/>
      <c r="J632" s="194"/>
      <c r="K632" s="194"/>
      <c r="L632" s="194"/>
      <c r="M632" s="194"/>
      <c r="N632" s="194"/>
      <c r="O632" s="194"/>
      <c r="P632" s="194"/>
      <c r="Q632" s="194"/>
      <c r="R632" s="194"/>
      <c r="S632" s="194"/>
      <c r="T632" s="194"/>
    </row>
    <row r="633" spans="1:20">
      <c r="A633" s="194"/>
      <c r="B633" s="194"/>
      <c r="C633" s="194"/>
      <c r="D633" s="194"/>
      <c r="E633" s="194"/>
      <c r="F633" s="194"/>
      <c r="G633" s="194"/>
      <c r="H633" s="194"/>
      <c r="I633" s="194"/>
      <c r="J633" s="194"/>
      <c r="K633" s="194"/>
      <c r="L633" s="194"/>
      <c r="M633" s="194"/>
      <c r="N633" s="194"/>
      <c r="O633" s="194"/>
      <c r="P633" s="194"/>
      <c r="Q633" s="194"/>
      <c r="R633" s="194"/>
      <c r="S633" s="194"/>
      <c r="T633" s="194"/>
    </row>
    <row r="634" spans="1:20">
      <c r="A634" s="194"/>
      <c r="B634" s="194"/>
      <c r="C634" s="194"/>
      <c r="D634" s="194"/>
      <c r="E634" s="194"/>
      <c r="F634" s="194"/>
      <c r="G634" s="194"/>
      <c r="H634" s="194"/>
      <c r="I634" s="194"/>
      <c r="J634" s="194"/>
      <c r="K634" s="194"/>
      <c r="L634" s="194"/>
      <c r="M634" s="194"/>
      <c r="N634" s="194"/>
      <c r="O634" s="194"/>
      <c r="P634" s="194"/>
      <c r="Q634" s="194"/>
      <c r="R634" s="194"/>
      <c r="S634" s="194"/>
      <c r="T634" s="194"/>
    </row>
    <row r="635" spans="1:20">
      <c r="A635" s="194"/>
      <c r="B635" s="194"/>
      <c r="C635" s="194"/>
      <c r="D635" s="194"/>
      <c r="E635" s="194"/>
      <c r="F635" s="194"/>
      <c r="G635" s="194"/>
      <c r="H635" s="194"/>
      <c r="I635" s="194"/>
      <c r="J635" s="194"/>
      <c r="K635" s="194"/>
      <c r="L635" s="194"/>
      <c r="M635" s="194"/>
      <c r="N635" s="194"/>
      <c r="O635" s="194"/>
      <c r="P635" s="194"/>
      <c r="Q635" s="194"/>
      <c r="R635" s="194"/>
      <c r="S635" s="194"/>
      <c r="T635" s="194"/>
    </row>
    <row r="636" spans="1:20">
      <c r="A636" s="194"/>
      <c r="B636" s="194"/>
      <c r="C636" s="194"/>
      <c r="D636" s="194"/>
      <c r="E636" s="194"/>
      <c r="F636" s="194"/>
      <c r="G636" s="194"/>
      <c r="H636" s="194"/>
      <c r="I636" s="194"/>
      <c r="J636" s="194"/>
      <c r="K636" s="194"/>
      <c r="L636" s="194"/>
      <c r="M636" s="194"/>
      <c r="N636" s="194"/>
      <c r="O636" s="194"/>
      <c r="P636" s="194"/>
      <c r="Q636" s="194"/>
      <c r="R636" s="194"/>
      <c r="S636" s="194"/>
      <c r="T636" s="194"/>
    </row>
    <row r="637" spans="1:20">
      <c r="A637" s="194"/>
      <c r="B637" s="194"/>
      <c r="C637" s="194"/>
      <c r="D637" s="194"/>
      <c r="E637" s="194"/>
      <c r="F637" s="194"/>
      <c r="G637" s="194"/>
      <c r="H637" s="194"/>
      <c r="I637" s="194"/>
      <c r="J637" s="194"/>
      <c r="K637" s="194"/>
      <c r="L637" s="194"/>
      <c r="M637" s="194"/>
      <c r="N637" s="194"/>
      <c r="O637" s="194"/>
      <c r="P637" s="194"/>
      <c r="Q637" s="194"/>
      <c r="R637" s="194"/>
      <c r="S637" s="194"/>
      <c r="T637" s="194"/>
    </row>
    <row r="638" spans="1:20">
      <c r="A638" s="194"/>
      <c r="B638" s="194"/>
      <c r="C638" s="194"/>
      <c r="D638" s="194"/>
      <c r="E638" s="194"/>
      <c r="F638" s="194"/>
      <c r="G638" s="194"/>
      <c r="H638" s="194"/>
      <c r="I638" s="194"/>
      <c r="J638" s="194"/>
      <c r="K638" s="194"/>
      <c r="L638" s="194"/>
      <c r="M638" s="194"/>
      <c r="N638" s="194"/>
      <c r="O638" s="194"/>
      <c r="P638" s="194"/>
      <c r="Q638" s="194"/>
      <c r="R638" s="194"/>
      <c r="S638" s="194"/>
      <c r="T638" s="194"/>
    </row>
    <row r="639" spans="1:20">
      <c r="A639" s="194"/>
      <c r="B639" s="194"/>
      <c r="C639" s="194"/>
      <c r="D639" s="194"/>
      <c r="E639" s="194"/>
      <c r="F639" s="194"/>
      <c r="G639" s="194"/>
      <c r="H639" s="194"/>
      <c r="I639" s="194"/>
      <c r="J639" s="194"/>
      <c r="K639" s="194"/>
      <c r="L639" s="194"/>
      <c r="M639" s="194"/>
      <c r="N639" s="194"/>
      <c r="O639" s="194"/>
      <c r="P639" s="194"/>
      <c r="Q639" s="194"/>
      <c r="R639" s="194"/>
      <c r="S639" s="194"/>
      <c r="T639" s="194"/>
    </row>
    <row r="640" spans="1:20">
      <c r="A640" s="194"/>
      <c r="B640" s="194"/>
      <c r="C640" s="194"/>
      <c r="D640" s="194"/>
      <c r="E640" s="194"/>
      <c r="F640" s="194"/>
      <c r="G640" s="194"/>
      <c r="H640" s="194"/>
      <c r="I640" s="194"/>
      <c r="J640" s="194"/>
      <c r="K640" s="194"/>
      <c r="L640" s="194"/>
      <c r="M640" s="194"/>
      <c r="N640" s="194"/>
      <c r="O640" s="194"/>
      <c r="P640" s="194"/>
      <c r="Q640" s="194"/>
      <c r="R640" s="194"/>
      <c r="S640" s="194"/>
      <c r="T640" s="194"/>
    </row>
    <row r="641" spans="1:20">
      <c r="A641" s="194"/>
      <c r="B641" s="194"/>
      <c r="C641" s="194"/>
      <c r="D641" s="194"/>
      <c r="E641" s="194"/>
      <c r="F641" s="194"/>
      <c r="G641" s="194"/>
      <c r="H641" s="194"/>
      <c r="I641" s="194"/>
      <c r="J641" s="194"/>
      <c r="K641" s="194"/>
      <c r="L641" s="194"/>
      <c r="M641" s="194"/>
      <c r="N641" s="194"/>
      <c r="O641" s="194"/>
      <c r="P641" s="194"/>
      <c r="Q641" s="194"/>
      <c r="R641" s="194"/>
      <c r="S641" s="194"/>
      <c r="T641" s="194"/>
    </row>
    <row r="642" spans="1:20">
      <c r="A642" s="194"/>
      <c r="B642" s="194"/>
      <c r="C642" s="194"/>
      <c r="D642" s="194"/>
      <c r="E642" s="194"/>
      <c r="F642" s="194"/>
      <c r="G642" s="194"/>
      <c r="H642" s="194"/>
      <c r="I642" s="194"/>
      <c r="J642" s="194"/>
      <c r="K642" s="194"/>
      <c r="L642" s="194"/>
      <c r="M642" s="194"/>
      <c r="N642" s="194"/>
      <c r="O642" s="194"/>
      <c r="P642" s="194"/>
      <c r="Q642" s="194"/>
      <c r="R642" s="194"/>
      <c r="S642" s="194"/>
      <c r="T642" s="194"/>
    </row>
    <row r="643" spans="1:20">
      <c r="A643" s="194"/>
      <c r="B643" s="194"/>
      <c r="C643" s="194"/>
      <c r="D643" s="194"/>
      <c r="E643" s="194"/>
      <c r="F643" s="194"/>
      <c r="G643" s="194"/>
      <c r="H643" s="194"/>
      <c r="I643" s="194"/>
      <c r="J643" s="194"/>
      <c r="K643" s="194"/>
      <c r="L643" s="194"/>
      <c r="M643" s="194"/>
      <c r="N643" s="194"/>
      <c r="O643" s="194"/>
      <c r="P643" s="194"/>
      <c r="Q643" s="194"/>
      <c r="R643" s="194"/>
      <c r="S643" s="194"/>
      <c r="T643" s="194"/>
    </row>
    <row r="644" spans="1:20">
      <c r="A644" s="194"/>
      <c r="B644" s="194"/>
      <c r="C644" s="194"/>
      <c r="D644" s="194"/>
      <c r="E644" s="194"/>
      <c r="F644" s="194"/>
      <c r="G644" s="194"/>
      <c r="H644" s="194"/>
      <c r="I644" s="194"/>
      <c r="J644" s="194"/>
      <c r="K644" s="194"/>
      <c r="L644" s="194"/>
      <c r="M644" s="194"/>
      <c r="N644" s="194"/>
      <c r="O644" s="194"/>
      <c r="P644" s="194"/>
      <c r="Q644" s="194"/>
      <c r="R644" s="194"/>
      <c r="S644" s="194"/>
      <c r="T644" s="194"/>
    </row>
    <row r="645" spans="1:20">
      <c r="A645" s="194"/>
      <c r="B645" s="194"/>
      <c r="C645" s="194"/>
      <c r="D645" s="194"/>
      <c r="E645" s="194"/>
      <c r="F645" s="194"/>
      <c r="G645" s="194"/>
      <c r="H645" s="194"/>
      <c r="I645" s="194"/>
      <c r="J645" s="194"/>
      <c r="K645" s="194"/>
      <c r="L645" s="194"/>
      <c r="M645" s="194"/>
      <c r="N645" s="194"/>
      <c r="O645" s="194"/>
      <c r="P645" s="194"/>
      <c r="Q645" s="194"/>
      <c r="R645" s="194"/>
      <c r="S645" s="194"/>
      <c r="T645" s="194"/>
    </row>
    <row r="646" spans="1:20">
      <c r="A646" s="194"/>
      <c r="B646" s="194"/>
      <c r="C646" s="194"/>
      <c r="D646" s="194"/>
      <c r="E646" s="194"/>
      <c r="F646" s="194"/>
      <c r="G646" s="194"/>
      <c r="H646" s="194"/>
      <c r="I646" s="194"/>
      <c r="J646" s="194"/>
      <c r="K646" s="194"/>
      <c r="L646" s="194"/>
      <c r="M646" s="194"/>
      <c r="N646" s="194"/>
      <c r="O646" s="194"/>
      <c r="P646" s="194"/>
      <c r="Q646" s="194"/>
      <c r="R646" s="194"/>
      <c r="S646" s="194"/>
      <c r="T646" s="194"/>
    </row>
    <row r="647" spans="1:20">
      <c r="A647" s="194"/>
      <c r="B647" s="194"/>
      <c r="C647" s="194"/>
      <c r="D647" s="194"/>
      <c r="E647" s="194"/>
      <c r="F647" s="194"/>
      <c r="G647" s="194"/>
      <c r="H647" s="194"/>
      <c r="I647" s="194"/>
      <c r="J647" s="194"/>
      <c r="K647" s="194"/>
      <c r="L647" s="194"/>
      <c r="M647" s="194"/>
      <c r="N647" s="194"/>
      <c r="O647" s="194"/>
      <c r="P647" s="194"/>
      <c r="Q647" s="194"/>
      <c r="R647" s="194"/>
      <c r="S647" s="194"/>
      <c r="T647" s="194"/>
    </row>
    <row r="648" spans="1:20">
      <c r="A648" s="194"/>
      <c r="B648" s="194"/>
      <c r="C648" s="194"/>
      <c r="D648" s="194"/>
      <c r="E648" s="194"/>
      <c r="F648" s="194"/>
      <c r="G648" s="194"/>
      <c r="H648" s="194"/>
      <c r="I648" s="194"/>
      <c r="J648" s="194"/>
      <c r="K648" s="194"/>
      <c r="L648" s="194"/>
      <c r="M648" s="194"/>
      <c r="N648" s="194"/>
      <c r="O648" s="194"/>
      <c r="P648" s="194"/>
      <c r="Q648" s="194"/>
      <c r="R648" s="194"/>
      <c r="S648" s="194"/>
      <c r="T648" s="194"/>
    </row>
    <row r="649" spans="1:20">
      <c r="A649" s="194"/>
      <c r="B649" s="194"/>
      <c r="C649" s="194"/>
      <c r="D649" s="194"/>
      <c r="E649" s="194"/>
      <c r="F649" s="194"/>
      <c r="G649" s="194"/>
      <c r="H649" s="194"/>
      <c r="I649" s="194"/>
      <c r="J649" s="194"/>
      <c r="K649" s="194"/>
      <c r="L649" s="194"/>
      <c r="M649" s="194"/>
      <c r="N649" s="194"/>
      <c r="O649" s="194"/>
      <c r="P649" s="194"/>
      <c r="Q649" s="194"/>
      <c r="R649" s="194"/>
      <c r="S649" s="194"/>
      <c r="T649" s="194"/>
    </row>
    <row r="650" spans="1:20">
      <c r="A650" s="194"/>
      <c r="B650" s="194"/>
      <c r="C650" s="194"/>
      <c r="D650" s="194"/>
      <c r="E650" s="194"/>
      <c r="F650" s="194"/>
      <c r="G650" s="194"/>
      <c r="H650" s="194"/>
      <c r="I650" s="194"/>
      <c r="J650" s="194"/>
      <c r="K650" s="194"/>
      <c r="L650" s="194"/>
      <c r="M650" s="194"/>
      <c r="N650" s="194"/>
      <c r="O650" s="194"/>
      <c r="P650" s="194"/>
      <c r="Q650" s="194"/>
      <c r="R650" s="194"/>
      <c r="S650" s="194"/>
      <c r="T650" s="194"/>
    </row>
    <row r="651" spans="1:20">
      <c r="A651" s="194"/>
      <c r="B651" s="194"/>
      <c r="C651" s="194"/>
      <c r="D651" s="194"/>
      <c r="E651" s="194"/>
      <c r="F651" s="194"/>
      <c r="G651" s="194"/>
      <c r="H651" s="194"/>
      <c r="I651" s="194"/>
      <c r="J651" s="194"/>
      <c r="K651" s="194"/>
      <c r="L651" s="194"/>
      <c r="M651" s="194"/>
      <c r="N651" s="194"/>
      <c r="O651" s="194"/>
      <c r="P651" s="194"/>
      <c r="Q651" s="194"/>
      <c r="R651" s="194"/>
      <c r="S651" s="194"/>
      <c r="T651" s="194"/>
    </row>
    <row r="652" spans="1:20">
      <c r="A652" s="194"/>
      <c r="B652" s="194"/>
      <c r="C652" s="194"/>
      <c r="D652" s="194"/>
      <c r="E652" s="194"/>
      <c r="F652" s="194"/>
      <c r="G652" s="194"/>
      <c r="H652" s="194"/>
      <c r="I652" s="194"/>
      <c r="J652" s="194"/>
      <c r="K652" s="194"/>
      <c r="L652" s="194"/>
      <c r="M652" s="194"/>
      <c r="N652" s="194"/>
      <c r="O652" s="194"/>
      <c r="P652" s="194"/>
      <c r="Q652" s="194"/>
      <c r="R652" s="194"/>
      <c r="S652" s="194"/>
      <c r="T652" s="194"/>
    </row>
    <row r="653" spans="1:20">
      <c r="A653" s="194"/>
      <c r="B653" s="194"/>
      <c r="C653" s="194"/>
      <c r="D653" s="194"/>
      <c r="E653" s="194"/>
      <c r="F653" s="194"/>
      <c r="G653" s="194"/>
      <c r="H653" s="194"/>
      <c r="I653" s="194"/>
      <c r="J653" s="194"/>
      <c r="K653" s="194"/>
      <c r="L653" s="194"/>
      <c r="M653" s="194"/>
      <c r="N653" s="194"/>
      <c r="O653" s="194"/>
      <c r="P653" s="194"/>
      <c r="Q653" s="194"/>
      <c r="R653" s="194"/>
      <c r="S653" s="194"/>
      <c r="T653" s="194"/>
    </row>
    <row r="654" spans="1:20">
      <c r="A654" s="194"/>
      <c r="B654" s="194"/>
      <c r="C654" s="194"/>
      <c r="D654" s="194"/>
      <c r="E654" s="194"/>
      <c r="F654" s="194"/>
      <c r="G654" s="194"/>
      <c r="H654" s="194"/>
      <c r="I654" s="194"/>
      <c r="J654" s="194"/>
      <c r="K654" s="194"/>
      <c r="L654" s="194"/>
      <c r="M654" s="194"/>
      <c r="N654" s="194"/>
      <c r="O654" s="194"/>
      <c r="P654" s="194"/>
      <c r="Q654" s="194"/>
      <c r="R654" s="194"/>
      <c r="S654" s="194"/>
      <c r="T654" s="194"/>
    </row>
    <row r="655" spans="1:20">
      <c r="A655" s="194"/>
      <c r="B655" s="194"/>
      <c r="C655" s="194"/>
      <c r="D655" s="194"/>
      <c r="E655" s="194"/>
      <c r="F655" s="194"/>
      <c r="G655" s="194"/>
      <c r="H655" s="194"/>
      <c r="I655" s="194"/>
      <c r="J655" s="194"/>
      <c r="K655" s="194"/>
      <c r="L655" s="194"/>
      <c r="M655" s="194"/>
      <c r="N655" s="194"/>
      <c r="O655" s="194"/>
      <c r="P655" s="194"/>
      <c r="Q655" s="194"/>
      <c r="R655" s="194"/>
      <c r="S655" s="194"/>
      <c r="T655" s="194"/>
    </row>
    <row r="656" spans="1:20">
      <c r="A656" s="194"/>
      <c r="B656" s="194"/>
      <c r="C656" s="194"/>
      <c r="D656" s="194"/>
      <c r="E656" s="194"/>
      <c r="F656" s="194"/>
      <c r="G656" s="194"/>
      <c r="H656" s="194"/>
      <c r="I656" s="194"/>
      <c r="J656" s="194"/>
      <c r="K656" s="194"/>
      <c r="L656" s="194"/>
      <c r="M656" s="194"/>
      <c r="N656" s="194"/>
      <c r="O656" s="194"/>
      <c r="P656" s="194"/>
      <c r="Q656" s="194"/>
      <c r="R656" s="194"/>
      <c r="S656" s="194"/>
      <c r="T656" s="194"/>
    </row>
    <row r="657" spans="1:20">
      <c r="A657" s="194"/>
      <c r="B657" s="194"/>
      <c r="C657" s="194"/>
      <c r="D657" s="194"/>
      <c r="E657" s="194"/>
      <c r="F657" s="194"/>
      <c r="G657" s="194"/>
      <c r="H657" s="194"/>
      <c r="I657" s="194"/>
      <c r="J657" s="194"/>
      <c r="K657" s="194"/>
      <c r="L657" s="194"/>
      <c r="M657" s="194"/>
      <c r="N657" s="194"/>
      <c r="O657" s="194"/>
      <c r="P657" s="194"/>
      <c r="Q657" s="194"/>
      <c r="R657" s="194"/>
      <c r="S657" s="194"/>
      <c r="T657" s="194"/>
    </row>
    <row r="658" spans="1:20">
      <c r="A658" s="194"/>
      <c r="B658" s="194"/>
      <c r="C658" s="194"/>
      <c r="D658" s="194"/>
      <c r="E658" s="194"/>
      <c r="F658" s="194"/>
      <c r="G658" s="194"/>
      <c r="H658" s="194"/>
      <c r="I658" s="194"/>
      <c r="J658" s="194"/>
      <c r="K658" s="194"/>
      <c r="L658" s="194"/>
      <c r="M658" s="194"/>
      <c r="N658" s="194"/>
      <c r="O658" s="194"/>
      <c r="P658" s="194"/>
      <c r="Q658" s="194"/>
      <c r="R658" s="194"/>
      <c r="S658" s="194"/>
      <c r="T658" s="194"/>
    </row>
    <row r="659" spans="1:20">
      <c r="A659" s="194"/>
      <c r="B659" s="194"/>
      <c r="C659" s="194"/>
      <c r="D659" s="194"/>
      <c r="E659" s="194"/>
      <c r="F659" s="194"/>
      <c r="G659" s="194"/>
      <c r="H659" s="194"/>
      <c r="I659" s="194"/>
      <c r="J659" s="194"/>
      <c r="K659" s="194"/>
      <c r="L659" s="194"/>
      <c r="M659" s="194"/>
      <c r="N659" s="194"/>
      <c r="O659" s="194"/>
      <c r="P659" s="194"/>
      <c r="Q659" s="194"/>
      <c r="R659" s="194"/>
      <c r="S659" s="194"/>
      <c r="T659" s="194"/>
    </row>
    <row r="660" spans="1:20">
      <c r="A660" s="194"/>
      <c r="B660" s="194"/>
      <c r="C660" s="194"/>
      <c r="D660" s="194"/>
      <c r="E660" s="194"/>
      <c r="F660" s="194"/>
      <c r="G660" s="194"/>
      <c r="H660" s="194"/>
      <c r="I660" s="194"/>
      <c r="J660" s="194"/>
      <c r="K660" s="194"/>
      <c r="L660" s="194"/>
      <c r="M660" s="194"/>
      <c r="N660" s="194"/>
      <c r="O660" s="194"/>
      <c r="P660" s="194"/>
      <c r="Q660" s="194"/>
      <c r="R660" s="194"/>
      <c r="S660" s="194"/>
      <c r="T660" s="194"/>
    </row>
    <row r="661" spans="1:20">
      <c r="A661" s="194"/>
      <c r="B661" s="194"/>
      <c r="C661" s="194"/>
      <c r="D661" s="194"/>
      <c r="E661" s="194"/>
      <c r="F661" s="194"/>
      <c r="G661" s="194"/>
      <c r="H661" s="194"/>
      <c r="I661" s="194"/>
      <c r="J661" s="194"/>
      <c r="K661" s="194"/>
      <c r="L661" s="194"/>
      <c r="M661" s="194"/>
      <c r="N661" s="194"/>
      <c r="O661" s="194"/>
      <c r="P661" s="194"/>
      <c r="Q661" s="194"/>
      <c r="R661" s="194"/>
      <c r="S661" s="194"/>
      <c r="T661" s="194"/>
    </row>
    <row r="662" spans="1:20">
      <c r="A662" s="194"/>
      <c r="B662" s="194"/>
      <c r="C662" s="194"/>
      <c r="D662" s="194"/>
      <c r="E662" s="194"/>
      <c r="F662" s="194"/>
      <c r="G662" s="194"/>
      <c r="H662" s="194"/>
      <c r="I662" s="194"/>
      <c r="J662" s="194"/>
      <c r="K662" s="194"/>
      <c r="L662" s="194"/>
      <c r="M662" s="194"/>
      <c r="N662" s="194"/>
      <c r="O662" s="194"/>
      <c r="P662" s="194"/>
      <c r="Q662" s="194"/>
      <c r="R662" s="194"/>
      <c r="S662" s="194"/>
      <c r="T662" s="194"/>
    </row>
    <row r="663" spans="1:20">
      <c r="A663" s="194"/>
      <c r="B663" s="194"/>
      <c r="C663" s="194"/>
      <c r="D663" s="194"/>
      <c r="E663" s="194"/>
      <c r="F663" s="194"/>
      <c r="G663" s="194"/>
      <c r="H663" s="194"/>
      <c r="I663" s="194"/>
      <c r="J663" s="194"/>
      <c r="K663" s="194"/>
      <c r="L663" s="194"/>
      <c r="M663" s="194"/>
      <c r="N663" s="194"/>
      <c r="O663" s="194"/>
      <c r="P663" s="194"/>
      <c r="Q663" s="194"/>
      <c r="R663" s="194"/>
      <c r="S663" s="194"/>
      <c r="T663" s="194"/>
    </row>
    <row r="664" spans="1:20">
      <c r="A664" s="194"/>
      <c r="B664" s="194"/>
      <c r="C664" s="194"/>
      <c r="D664" s="194"/>
      <c r="E664" s="194"/>
      <c r="F664" s="194"/>
      <c r="G664" s="194"/>
      <c r="H664" s="194"/>
      <c r="I664" s="194"/>
      <c r="J664" s="194"/>
      <c r="K664" s="194"/>
      <c r="L664" s="194"/>
      <c r="M664" s="194"/>
      <c r="N664" s="194"/>
      <c r="O664" s="194"/>
      <c r="P664" s="194"/>
      <c r="Q664" s="194"/>
      <c r="R664" s="194"/>
      <c r="S664" s="194"/>
      <c r="T664" s="194"/>
    </row>
    <row r="665" spans="1:20">
      <c r="A665" s="194"/>
      <c r="B665" s="194"/>
      <c r="C665" s="194"/>
      <c r="D665" s="194"/>
      <c r="E665" s="194"/>
      <c r="F665" s="194"/>
      <c r="G665" s="194"/>
      <c r="H665" s="194"/>
      <c r="I665" s="194"/>
      <c r="J665" s="194"/>
      <c r="K665" s="194"/>
      <c r="L665" s="194"/>
      <c r="M665" s="194"/>
      <c r="N665" s="194"/>
      <c r="O665" s="194"/>
      <c r="P665" s="194"/>
      <c r="Q665" s="194"/>
      <c r="R665" s="194"/>
      <c r="S665" s="194"/>
      <c r="T665" s="194"/>
    </row>
    <row r="666" spans="1:20">
      <c r="A666" s="194"/>
      <c r="B666" s="194"/>
      <c r="C666" s="194"/>
      <c r="D666" s="194"/>
      <c r="E666" s="194"/>
      <c r="F666" s="194"/>
      <c r="G666" s="194"/>
      <c r="H666" s="194"/>
      <c r="I666" s="194"/>
      <c r="J666" s="194"/>
      <c r="K666" s="194"/>
      <c r="L666" s="194"/>
      <c r="M666" s="194"/>
      <c r="N666" s="194"/>
      <c r="O666" s="194"/>
      <c r="P666" s="194"/>
      <c r="Q666" s="194"/>
      <c r="R666" s="194"/>
      <c r="S666" s="194"/>
      <c r="T666" s="194"/>
    </row>
    <row r="667" spans="1:20">
      <c r="A667" s="194"/>
      <c r="B667" s="194"/>
      <c r="C667" s="194"/>
      <c r="D667" s="194"/>
      <c r="E667" s="194"/>
      <c r="F667" s="194"/>
      <c r="G667" s="194"/>
      <c r="H667" s="194"/>
      <c r="I667" s="194"/>
      <c r="J667" s="194"/>
      <c r="K667" s="194"/>
      <c r="L667" s="194"/>
      <c r="M667" s="194"/>
      <c r="N667" s="194"/>
      <c r="O667" s="194"/>
      <c r="P667" s="194"/>
      <c r="Q667" s="194"/>
      <c r="R667" s="194"/>
      <c r="S667" s="194"/>
      <c r="T667" s="194"/>
    </row>
    <row r="668" spans="1:20">
      <c r="A668" s="194"/>
      <c r="B668" s="194"/>
      <c r="C668" s="194"/>
      <c r="D668" s="194"/>
      <c r="E668" s="194"/>
      <c r="F668" s="194"/>
      <c r="G668" s="194"/>
      <c r="H668" s="194"/>
      <c r="I668" s="194"/>
      <c r="J668" s="194"/>
      <c r="K668" s="194"/>
      <c r="L668" s="194"/>
      <c r="M668" s="194"/>
      <c r="N668" s="194"/>
      <c r="O668" s="194"/>
      <c r="P668" s="194"/>
      <c r="Q668" s="194"/>
      <c r="R668" s="194"/>
      <c r="S668" s="194"/>
      <c r="T668" s="194"/>
    </row>
    <row r="669" spans="1:20">
      <c r="A669" s="194"/>
      <c r="B669" s="194"/>
      <c r="C669" s="194"/>
      <c r="D669" s="194"/>
      <c r="E669" s="194"/>
      <c r="F669" s="194"/>
      <c r="G669" s="194"/>
      <c r="H669" s="194"/>
      <c r="I669" s="194"/>
      <c r="J669" s="194"/>
      <c r="K669" s="194"/>
      <c r="L669" s="194"/>
      <c r="M669" s="194"/>
      <c r="N669" s="194"/>
      <c r="O669" s="194"/>
      <c r="P669" s="194"/>
      <c r="Q669" s="194"/>
      <c r="R669" s="194"/>
      <c r="S669" s="194"/>
      <c r="T669" s="194"/>
    </row>
    <row r="670" spans="1:20">
      <c r="A670" s="194"/>
      <c r="B670" s="194"/>
      <c r="C670" s="194"/>
      <c r="D670" s="194"/>
      <c r="E670" s="194"/>
      <c r="F670" s="194"/>
      <c r="G670" s="194"/>
      <c r="H670" s="194"/>
      <c r="I670" s="194"/>
      <c r="J670" s="194"/>
      <c r="K670" s="194"/>
      <c r="L670" s="194"/>
      <c r="M670" s="194"/>
      <c r="N670" s="194"/>
      <c r="O670" s="194"/>
      <c r="P670" s="194"/>
      <c r="Q670" s="194"/>
      <c r="R670" s="194"/>
      <c r="S670" s="194"/>
      <c r="T670" s="194"/>
    </row>
    <row r="671" spans="1:20">
      <c r="A671" s="194"/>
      <c r="B671" s="194"/>
      <c r="C671" s="194"/>
      <c r="D671" s="194"/>
      <c r="E671" s="194"/>
      <c r="F671" s="194"/>
      <c r="G671" s="194"/>
      <c r="H671" s="194"/>
      <c r="I671" s="194"/>
      <c r="J671" s="194"/>
      <c r="K671" s="194"/>
      <c r="L671" s="194"/>
      <c r="M671" s="194"/>
      <c r="N671" s="194"/>
      <c r="O671" s="194"/>
      <c r="P671" s="194"/>
      <c r="Q671" s="194"/>
      <c r="R671" s="194"/>
      <c r="S671" s="194"/>
      <c r="T671" s="194"/>
    </row>
    <row r="672" spans="1:20">
      <c r="A672" s="194"/>
      <c r="B672" s="194"/>
      <c r="C672" s="194"/>
      <c r="D672" s="194"/>
      <c r="E672" s="194"/>
      <c r="F672" s="194"/>
      <c r="G672" s="194"/>
      <c r="H672" s="194"/>
      <c r="I672" s="194"/>
      <c r="J672" s="194"/>
      <c r="K672" s="194"/>
      <c r="L672" s="194"/>
      <c r="M672" s="194"/>
      <c r="N672" s="194"/>
      <c r="O672" s="194"/>
      <c r="P672" s="194"/>
      <c r="Q672" s="194"/>
      <c r="R672" s="194"/>
      <c r="S672" s="194"/>
      <c r="T672" s="194"/>
    </row>
    <row r="673" spans="1:20">
      <c r="A673" s="194"/>
      <c r="B673" s="194"/>
      <c r="C673" s="194"/>
      <c r="D673" s="194"/>
      <c r="E673" s="194"/>
      <c r="F673" s="194"/>
      <c r="G673" s="194"/>
      <c r="H673" s="194"/>
      <c r="I673" s="194"/>
      <c r="J673" s="194"/>
      <c r="K673" s="194"/>
      <c r="L673" s="194"/>
      <c r="M673" s="194"/>
      <c r="N673" s="194"/>
      <c r="O673" s="194"/>
      <c r="P673" s="194"/>
      <c r="Q673" s="194"/>
      <c r="R673" s="194"/>
      <c r="S673" s="194"/>
      <c r="T673" s="194"/>
    </row>
    <row r="674" spans="1:20">
      <c r="A674" s="194"/>
      <c r="B674" s="194"/>
      <c r="C674" s="194"/>
      <c r="D674" s="194"/>
      <c r="E674" s="194"/>
      <c r="F674" s="194"/>
      <c r="G674" s="194"/>
      <c r="H674" s="194"/>
      <c r="I674" s="194"/>
      <c r="J674" s="194"/>
      <c r="K674" s="194"/>
      <c r="L674" s="194"/>
      <c r="M674" s="194"/>
      <c r="N674" s="194"/>
      <c r="O674" s="194"/>
      <c r="P674" s="194"/>
      <c r="Q674" s="194"/>
      <c r="R674" s="194"/>
      <c r="S674" s="194"/>
      <c r="T674" s="194"/>
    </row>
    <row r="675" spans="1:20">
      <c r="A675" s="194"/>
      <c r="B675" s="194"/>
      <c r="C675" s="194"/>
      <c r="D675" s="194"/>
      <c r="E675" s="194"/>
      <c r="F675" s="194"/>
      <c r="G675" s="194"/>
      <c r="H675" s="194"/>
      <c r="I675" s="194"/>
      <c r="J675" s="194"/>
      <c r="K675" s="194"/>
      <c r="L675" s="194"/>
      <c r="M675" s="194"/>
      <c r="N675" s="194"/>
      <c r="O675" s="194"/>
      <c r="P675" s="194"/>
      <c r="Q675" s="194"/>
      <c r="R675" s="194"/>
      <c r="S675" s="194"/>
      <c r="T675" s="194"/>
    </row>
    <row r="676" spans="1:20">
      <c r="A676" s="194"/>
      <c r="B676" s="194"/>
      <c r="C676" s="194"/>
      <c r="D676" s="194"/>
      <c r="E676" s="194"/>
      <c r="F676" s="194"/>
      <c r="G676" s="194"/>
      <c r="H676" s="194"/>
      <c r="I676" s="194"/>
      <c r="J676" s="194"/>
      <c r="K676" s="194"/>
      <c r="L676" s="194"/>
      <c r="M676" s="194"/>
      <c r="N676" s="194"/>
      <c r="O676" s="194"/>
      <c r="P676" s="194"/>
      <c r="Q676" s="194"/>
      <c r="R676" s="194"/>
      <c r="S676" s="194"/>
      <c r="T676" s="194"/>
    </row>
    <row r="677" spans="1:20">
      <c r="A677" s="194"/>
      <c r="B677" s="194"/>
      <c r="C677" s="194"/>
      <c r="D677" s="194"/>
      <c r="E677" s="194"/>
      <c r="F677" s="194"/>
      <c r="G677" s="194"/>
      <c r="H677" s="194"/>
      <c r="I677" s="194"/>
      <c r="J677" s="194"/>
      <c r="K677" s="194"/>
      <c r="L677" s="194"/>
      <c r="M677" s="194"/>
      <c r="N677" s="194"/>
      <c r="O677" s="194"/>
      <c r="P677" s="194"/>
      <c r="Q677" s="194"/>
      <c r="R677" s="194"/>
      <c r="S677" s="194"/>
      <c r="T677" s="194"/>
    </row>
    <row r="678" spans="1:20">
      <c r="A678" s="194"/>
      <c r="B678" s="194"/>
      <c r="C678" s="194"/>
      <c r="D678" s="194"/>
      <c r="E678" s="194"/>
      <c r="F678" s="194"/>
      <c r="G678" s="194"/>
      <c r="H678" s="194"/>
      <c r="I678" s="194"/>
      <c r="J678" s="194"/>
      <c r="K678" s="194"/>
      <c r="L678" s="194"/>
      <c r="M678" s="194"/>
      <c r="N678" s="194"/>
      <c r="O678" s="194"/>
      <c r="P678" s="194"/>
      <c r="Q678" s="194"/>
      <c r="R678" s="194"/>
      <c r="S678" s="194"/>
      <c r="T678" s="194"/>
    </row>
    <row r="679" spans="1:20">
      <c r="A679" s="194"/>
      <c r="B679" s="194"/>
      <c r="C679" s="194"/>
      <c r="D679" s="194"/>
      <c r="E679" s="194"/>
      <c r="F679" s="194"/>
      <c r="G679" s="194"/>
      <c r="H679" s="194"/>
      <c r="I679" s="194"/>
      <c r="J679" s="194"/>
      <c r="K679" s="194"/>
      <c r="L679" s="194"/>
      <c r="M679" s="194"/>
      <c r="N679" s="194"/>
      <c r="O679" s="194"/>
      <c r="P679" s="194"/>
      <c r="Q679" s="194"/>
      <c r="R679" s="194"/>
      <c r="S679" s="194"/>
      <c r="T679" s="194"/>
    </row>
    <row r="680" spans="1:20">
      <c r="A680" s="194"/>
      <c r="B680" s="194"/>
      <c r="C680" s="194"/>
      <c r="D680" s="194"/>
      <c r="E680" s="194"/>
      <c r="F680" s="194"/>
      <c r="G680" s="194"/>
      <c r="H680" s="194"/>
      <c r="I680" s="194"/>
      <c r="J680" s="194"/>
      <c r="K680" s="194"/>
      <c r="L680" s="194"/>
      <c r="M680" s="194"/>
      <c r="N680" s="194"/>
      <c r="O680" s="194"/>
      <c r="P680" s="194"/>
      <c r="Q680" s="194"/>
      <c r="R680" s="194"/>
      <c r="S680" s="194"/>
      <c r="T680" s="194"/>
    </row>
    <row r="681" spans="1:20">
      <c r="A681" s="194"/>
      <c r="B681" s="194"/>
      <c r="C681" s="194"/>
      <c r="D681" s="194"/>
      <c r="E681" s="194"/>
      <c r="F681" s="194"/>
      <c r="G681" s="194"/>
      <c r="H681" s="194"/>
      <c r="I681" s="194"/>
      <c r="J681" s="194"/>
      <c r="K681" s="194"/>
      <c r="L681" s="194"/>
      <c r="M681" s="194"/>
      <c r="N681" s="194"/>
      <c r="O681" s="194"/>
      <c r="P681" s="194"/>
      <c r="Q681" s="194"/>
      <c r="R681" s="194"/>
      <c r="S681" s="194"/>
      <c r="T681" s="194"/>
    </row>
    <row r="682" spans="1:20">
      <c r="A682" s="194"/>
      <c r="B682" s="194"/>
      <c r="C682" s="194"/>
      <c r="D682" s="194"/>
      <c r="E682" s="194"/>
      <c r="F682" s="194"/>
      <c r="G682" s="194"/>
      <c r="H682" s="194"/>
      <c r="I682" s="194"/>
      <c r="J682" s="194"/>
      <c r="K682" s="194"/>
      <c r="L682" s="194"/>
      <c r="M682" s="194"/>
      <c r="N682" s="194"/>
      <c r="O682" s="194"/>
      <c r="P682" s="194"/>
      <c r="Q682" s="194"/>
      <c r="R682" s="194"/>
      <c r="S682" s="194"/>
      <c r="T682" s="194"/>
    </row>
    <row r="683" spans="1:20">
      <c r="A683" s="194"/>
      <c r="B683" s="194"/>
      <c r="C683" s="194"/>
      <c r="D683" s="194"/>
      <c r="E683" s="194"/>
      <c r="F683" s="194"/>
      <c r="G683" s="194"/>
      <c r="H683" s="194"/>
      <c r="I683" s="194"/>
      <c r="J683" s="194"/>
      <c r="K683" s="194"/>
      <c r="L683" s="194"/>
      <c r="M683" s="194"/>
      <c r="N683" s="194"/>
      <c r="O683" s="194"/>
      <c r="P683" s="194"/>
      <c r="Q683" s="194"/>
      <c r="R683" s="194"/>
      <c r="S683" s="194"/>
      <c r="T683" s="194"/>
    </row>
    <row r="684" spans="1:20">
      <c r="A684" s="194"/>
      <c r="B684" s="194"/>
      <c r="C684" s="194"/>
      <c r="D684" s="194"/>
      <c r="E684" s="194"/>
      <c r="F684" s="194"/>
      <c r="G684" s="194"/>
      <c r="H684" s="194"/>
      <c r="I684" s="194"/>
      <c r="J684" s="194"/>
      <c r="K684" s="194"/>
      <c r="L684" s="194"/>
      <c r="M684" s="194"/>
      <c r="N684" s="194"/>
      <c r="O684" s="194"/>
      <c r="P684" s="194"/>
      <c r="Q684" s="194"/>
      <c r="R684" s="194"/>
      <c r="S684" s="194"/>
      <c r="T684" s="194"/>
    </row>
    <row r="685" spans="1:20">
      <c r="A685" s="194"/>
      <c r="B685" s="194"/>
      <c r="C685" s="194"/>
      <c r="D685" s="194"/>
      <c r="E685" s="194"/>
      <c r="F685" s="194"/>
      <c r="G685" s="194"/>
      <c r="H685" s="194"/>
      <c r="I685" s="194"/>
      <c r="J685" s="194"/>
      <c r="K685" s="194"/>
      <c r="L685" s="194"/>
      <c r="M685" s="194"/>
      <c r="N685" s="194"/>
      <c r="O685" s="194"/>
      <c r="P685" s="194"/>
      <c r="Q685" s="194"/>
      <c r="R685" s="194"/>
      <c r="S685" s="194"/>
      <c r="T685" s="194"/>
    </row>
    <row r="686" spans="1:20">
      <c r="A686" s="194"/>
      <c r="B686" s="194"/>
      <c r="C686" s="194"/>
      <c r="D686" s="194"/>
      <c r="E686" s="194"/>
      <c r="F686" s="194"/>
      <c r="G686" s="194"/>
      <c r="H686" s="194"/>
      <c r="I686" s="194"/>
      <c r="J686" s="194"/>
      <c r="K686" s="194"/>
      <c r="L686" s="194"/>
      <c r="M686" s="194"/>
      <c r="N686" s="194"/>
      <c r="O686" s="194"/>
      <c r="P686" s="194"/>
      <c r="Q686" s="194"/>
      <c r="R686" s="194"/>
      <c r="S686" s="194"/>
      <c r="T686" s="194"/>
    </row>
    <row r="687" spans="1:20">
      <c r="A687" s="194"/>
      <c r="B687" s="194"/>
      <c r="C687" s="194"/>
      <c r="D687" s="194"/>
      <c r="E687" s="194"/>
      <c r="F687" s="194"/>
      <c r="G687" s="194"/>
      <c r="H687" s="194"/>
      <c r="I687" s="194"/>
      <c r="J687" s="194"/>
      <c r="K687" s="194"/>
      <c r="L687" s="194"/>
      <c r="M687" s="194"/>
      <c r="N687" s="194"/>
      <c r="O687" s="194"/>
      <c r="P687" s="194"/>
      <c r="Q687" s="194"/>
      <c r="R687" s="194"/>
      <c r="S687" s="194"/>
      <c r="T687" s="194"/>
    </row>
    <row r="688" spans="1:20">
      <c r="A688" s="194"/>
      <c r="B688" s="194"/>
      <c r="C688" s="194"/>
      <c r="D688" s="194"/>
      <c r="E688" s="194"/>
      <c r="F688" s="194"/>
      <c r="G688" s="194"/>
      <c r="H688" s="194"/>
      <c r="I688" s="194"/>
      <c r="J688" s="194"/>
      <c r="K688" s="194"/>
      <c r="L688" s="194"/>
      <c r="M688" s="194"/>
      <c r="N688" s="194"/>
      <c r="O688" s="194"/>
      <c r="P688" s="194"/>
      <c r="Q688" s="194"/>
      <c r="R688" s="194"/>
      <c r="S688" s="194"/>
      <c r="T688" s="194"/>
    </row>
    <row r="689" spans="1:20">
      <c r="A689" s="194"/>
      <c r="B689" s="194"/>
      <c r="C689" s="194"/>
      <c r="D689" s="194"/>
      <c r="E689" s="194"/>
      <c r="F689" s="194"/>
      <c r="G689" s="194"/>
      <c r="H689" s="194"/>
      <c r="I689" s="194"/>
      <c r="J689" s="194"/>
      <c r="K689" s="194"/>
      <c r="L689" s="194"/>
      <c r="M689" s="194"/>
      <c r="N689" s="194"/>
      <c r="O689" s="194"/>
      <c r="P689" s="194"/>
      <c r="Q689" s="194"/>
      <c r="R689" s="194"/>
      <c r="S689" s="194"/>
      <c r="T689" s="194"/>
    </row>
    <row r="690" spans="1:20">
      <c r="A690" s="194"/>
      <c r="B690" s="194"/>
      <c r="C690" s="194"/>
      <c r="D690" s="194"/>
      <c r="E690" s="194"/>
      <c r="F690" s="194"/>
      <c r="G690" s="194"/>
      <c r="H690" s="194"/>
      <c r="I690" s="194"/>
      <c r="J690" s="194"/>
      <c r="K690" s="194"/>
      <c r="L690" s="194"/>
      <c r="M690" s="194"/>
      <c r="N690" s="194"/>
      <c r="O690" s="194"/>
      <c r="P690" s="194"/>
      <c r="Q690" s="194"/>
      <c r="R690" s="194"/>
      <c r="S690" s="194"/>
      <c r="T690" s="194"/>
    </row>
    <row r="691" spans="1:20">
      <c r="A691" s="194"/>
      <c r="B691" s="194"/>
      <c r="C691" s="194"/>
      <c r="D691" s="194"/>
      <c r="E691" s="194"/>
      <c r="F691" s="194"/>
      <c r="G691" s="194"/>
      <c r="H691" s="194"/>
      <c r="I691" s="194"/>
      <c r="J691" s="194"/>
      <c r="K691" s="194"/>
      <c r="L691" s="194"/>
      <c r="M691" s="194"/>
      <c r="N691" s="194"/>
      <c r="O691" s="194"/>
      <c r="P691" s="194"/>
      <c r="Q691" s="194"/>
      <c r="R691" s="194"/>
      <c r="S691" s="194"/>
      <c r="T691" s="194"/>
    </row>
    <row r="692" spans="1:20">
      <c r="A692" s="194"/>
      <c r="B692" s="194"/>
      <c r="C692" s="194"/>
      <c r="D692" s="194"/>
      <c r="E692" s="194"/>
      <c r="F692" s="194"/>
      <c r="G692" s="194"/>
      <c r="H692" s="194"/>
      <c r="I692" s="194"/>
      <c r="J692" s="194"/>
      <c r="K692" s="194"/>
      <c r="L692" s="194"/>
      <c r="M692" s="194"/>
      <c r="N692" s="194"/>
      <c r="O692" s="194"/>
      <c r="P692" s="194"/>
      <c r="Q692" s="194"/>
      <c r="R692" s="194"/>
      <c r="S692" s="194"/>
      <c r="T692" s="194"/>
    </row>
    <row r="693" spans="1:20">
      <c r="A693" s="194"/>
      <c r="B693" s="194"/>
      <c r="C693" s="194"/>
      <c r="D693" s="194"/>
      <c r="E693" s="194"/>
      <c r="F693" s="194"/>
      <c r="G693" s="194"/>
      <c r="H693" s="194"/>
      <c r="I693" s="194"/>
      <c r="J693" s="194"/>
      <c r="K693" s="194"/>
      <c r="L693" s="194"/>
      <c r="M693" s="194"/>
      <c r="N693" s="194"/>
      <c r="O693" s="194"/>
      <c r="P693" s="194"/>
      <c r="Q693" s="194"/>
      <c r="R693" s="194"/>
      <c r="S693" s="194"/>
      <c r="T693" s="194"/>
    </row>
    <row r="694" spans="1:20">
      <c r="A694" s="194"/>
      <c r="B694" s="194"/>
      <c r="C694" s="194"/>
      <c r="D694" s="194"/>
      <c r="E694" s="194"/>
      <c r="F694" s="194"/>
      <c r="G694" s="194"/>
      <c r="H694" s="194"/>
      <c r="I694" s="194"/>
      <c r="J694" s="194"/>
      <c r="K694" s="194"/>
      <c r="L694" s="194"/>
      <c r="M694" s="194"/>
      <c r="N694" s="194"/>
      <c r="O694" s="194"/>
      <c r="P694" s="194"/>
      <c r="Q694" s="194"/>
      <c r="R694" s="194"/>
      <c r="S694" s="194"/>
      <c r="T694" s="194"/>
    </row>
    <row r="695" spans="1:20">
      <c r="A695" s="194"/>
      <c r="B695" s="194"/>
      <c r="C695" s="194"/>
      <c r="D695" s="194"/>
      <c r="E695" s="194"/>
      <c r="F695" s="194"/>
      <c r="G695" s="194"/>
      <c r="H695" s="194"/>
      <c r="I695" s="194"/>
      <c r="J695" s="194"/>
      <c r="K695" s="194"/>
      <c r="L695" s="194"/>
      <c r="M695" s="194"/>
      <c r="N695" s="194"/>
      <c r="O695" s="194"/>
      <c r="P695" s="194"/>
      <c r="Q695" s="194"/>
      <c r="R695" s="194"/>
      <c r="S695" s="194"/>
      <c r="T695" s="194"/>
    </row>
    <row r="696" spans="1:20">
      <c r="A696" s="194"/>
      <c r="B696" s="194"/>
      <c r="C696" s="194"/>
      <c r="D696" s="194"/>
      <c r="E696" s="194"/>
      <c r="F696" s="194"/>
      <c r="G696" s="194"/>
      <c r="H696" s="194"/>
      <c r="I696" s="194"/>
      <c r="J696" s="194"/>
      <c r="K696" s="194"/>
      <c r="L696" s="194"/>
      <c r="M696" s="194"/>
      <c r="N696" s="194"/>
      <c r="O696" s="194"/>
      <c r="P696" s="194"/>
      <c r="Q696" s="194"/>
      <c r="R696" s="194"/>
      <c r="S696" s="194"/>
      <c r="T696" s="194"/>
    </row>
    <row r="697" spans="1:20">
      <c r="A697" s="194"/>
      <c r="B697" s="194"/>
      <c r="C697" s="194"/>
      <c r="D697" s="194"/>
      <c r="E697" s="194"/>
      <c r="F697" s="194"/>
      <c r="G697" s="194"/>
      <c r="H697" s="194"/>
      <c r="I697" s="194"/>
      <c r="J697" s="194"/>
      <c r="K697" s="194"/>
      <c r="L697" s="194"/>
      <c r="M697" s="194"/>
      <c r="N697" s="194"/>
      <c r="O697" s="194"/>
      <c r="P697" s="194"/>
      <c r="Q697" s="194"/>
      <c r="R697" s="194"/>
      <c r="S697" s="194"/>
      <c r="T697" s="194"/>
    </row>
    <row r="698" spans="1:20">
      <c r="A698" s="194"/>
      <c r="B698" s="194"/>
      <c r="C698" s="194"/>
      <c r="D698" s="194"/>
      <c r="E698" s="194"/>
      <c r="F698" s="194"/>
      <c r="G698" s="194"/>
      <c r="H698" s="194"/>
      <c r="I698" s="194"/>
      <c r="J698" s="194"/>
      <c r="K698" s="194"/>
      <c r="L698" s="194"/>
      <c r="M698" s="194"/>
      <c r="N698" s="194"/>
      <c r="O698" s="194"/>
      <c r="P698" s="194"/>
      <c r="Q698" s="194"/>
      <c r="R698" s="194"/>
      <c r="S698" s="194"/>
      <c r="T698" s="194"/>
    </row>
    <row r="699" spans="1:20">
      <c r="A699" s="194"/>
      <c r="B699" s="194"/>
      <c r="C699" s="194"/>
      <c r="D699" s="194"/>
      <c r="E699" s="194"/>
      <c r="F699" s="194"/>
      <c r="G699" s="194"/>
      <c r="H699" s="194"/>
      <c r="I699" s="194"/>
      <c r="J699" s="194"/>
      <c r="K699" s="194"/>
      <c r="L699" s="194"/>
      <c r="M699" s="194"/>
      <c r="N699" s="194"/>
      <c r="O699" s="194"/>
      <c r="P699" s="194"/>
      <c r="Q699" s="194"/>
      <c r="R699" s="194"/>
      <c r="S699" s="194"/>
      <c r="T699" s="194"/>
    </row>
    <row r="700" spans="1:20">
      <c r="A700" s="194"/>
      <c r="B700" s="194"/>
      <c r="C700" s="194"/>
      <c r="D700" s="194"/>
      <c r="E700" s="194"/>
      <c r="F700" s="194"/>
      <c r="G700" s="194"/>
      <c r="H700" s="194"/>
      <c r="I700" s="194"/>
      <c r="J700" s="194"/>
      <c r="K700" s="194"/>
      <c r="L700" s="194"/>
      <c r="M700" s="194"/>
      <c r="N700" s="194"/>
      <c r="O700" s="194"/>
      <c r="P700" s="194"/>
      <c r="Q700" s="194"/>
      <c r="R700" s="194"/>
      <c r="S700" s="194"/>
      <c r="T700" s="194"/>
    </row>
    <row r="701" spans="1:20">
      <c r="A701" s="194"/>
      <c r="B701" s="194"/>
      <c r="C701" s="194"/>
      <c r="D701" s="194"/>
      <c r="E701" s="194"/>
      <c r="F701" s="194"/>
      <c r="G701" s="194"/>
      <c r="H701" s="194"/>
      <c r="I701" s="194"/>
      <c r="J701" s="194"/>
      <c r="K701" s="194"/>
      <c r="L701" s="194"/>
      <c r="M701" s="194"/>
      <c r="N701" s="194"/>
      <c r="O701" s="194"/>
      <c r="P701" s="194"/>
      <c r="Q701" s="194"/>
      <c r="R701" s="194"/>
      <c r="S701" s="194"/>
      <c r="T701" s="194"/>
    </row>
    <row r="702" spans="1:20">
      <c r="A702" s="194"/>
      <c r="B702" s="194"/>
      <c r="C702" s="194"/>
      <c r="D702" s="194"/>
      <c r="E702" s="194"/>
      <c r="F702" s="194"/>
      <c r="G702" s="194"/>
      <c r="H702" s="194"/>
      <c r="I702" s="194"/>
      <c r="J702" s="194"/>
      <c r="K702" s="194"/>
      <c r="L702" s="194"/>
      <c r="M702" s="194"/>
      <c r="N702" s="194"/>
      <c r="O702" s="194"/>
      <c r="P702" s="194"/>
      <c r="Q702" s="194"/>
      <c r="R702" s="194"/>
      <c r="S702" s="194"/>
      <c r="T702" s="194"/>
    </row>
    <row r="703" spans="1:20">
      <c r="A703" s="194"/>
      <c r="B703" s="194"/>
      <c r="C703" s="194"/>
      <c r="D703" s="194"/>
      <c r="E703" s="194"/>
      <c r="F703" s="194"/>
      <c r="G703" s="194"/>
      <c r="H703" s="194"/>
      <c r="I703" s="194"/>
      <c r="J703" s="194"/>
      <c r="K703" s="194"/>
      <c r="L703" s="194"/>
      <c r="M703" s="194"/>
      <c r="N703" s="194"/>
      <c r="O703" s="194"/>
      <c r="P703" s="194"/>
      <c r="Q703" s="194"/>
      <c r="R703" s="194"/>
      <c r="S703" s="194"/>
      <c r="T703" s="194"/>
    </row>
    <row r="704" spans="1:20">
      <c r="A704" s="194"/>
      <c r="B704" s="194"/>
      <c r="C704" s="194"/>
      <c r="D704" s="194"/>
      <c r="E704" s="194"/>
      <c r="F704" s="194"/>
      <c r="G704" s="194"/>
      <c r="H704" s="194"/>
      <c r="I704" s="194"/>
      <c r="J704" s="194"/>
      <c r="K704" s="194"/>
      <c r="L704" s="194"/>
      <c r="M704" s="194"/>
      <c r="N704" s="194"/>
      <c r="O704" s="194"/>
      <c r="P704" s="194"/>
      <c r="Q704" s="194"/>
      <c r="R704" s="194"/>
      <c r="S704" s="194"/>
      <c r="T704" s="194"/>
    </row>
    <row r="705" spans="1:20">
      <c r="A705" s="194"/>
      <c r="B705" s="194"/>
      <c r="C705" s="194"/>
      <c r="D705" s="194"/>
      <c r="E705" s="194"/>
      <c r="F705" s="194"/>
      <c r="G705" s="194"/>
      <c r="H705" s="194"/>
      <c r="I705" s="194"/>
      <c r="J705" s="194"/>
      <c r="K705" s="194"/>
      <c r="L705" s="194"/>
      <c r="M705" s="194"/>
      <c r="N705" s="194"/>
      <c r="O705" s="194"/>
      <c r="P705" s="194"/>
      <c r="Q705" s="194"/>
      <c r="R705" s="194"/>
      <c r="S705" s="194"/>
      <c r="T705" s="194"/>
    </row>
    <row r="706" spans="1:20">
      <c r="A706" s="194"/>
      <c r="B706" s="194"/>
      <c r="C706" s="194"/>
      <c r="D706" s="194"/>
      <c r="E706" s="194"/>
      <c r="F706" s="194"/>
      <c r="G706" s="194"/>
      <c r="H706" s="194"/>
      <c r="I706" s="194"/>
      <c r="J706" s="194"/>
      <c r="K706" s="194"/>
      <c r="L706" s="194"/>
      <c r="M706" s="194"/>
      <c r="N706" s="194"/>
      <c r="O706" s="194"/>
      <c r="P706" s="194"/>
      <c r="Q706" s="194"/>
      <c r="R706" s="194"/>
      <c r="S706" s="194"/>
      <c r="T706" s="194"/>
    </row>
    <row r="707" spans="1:20">
      <c r="A707" s="194"/>
      <c r="B707" s="194"/>
      <c r="C707" s="194"/>
      <c r="D707" s="194"/>
      <c r="E707" s="194"/>
      <c r="F707" s="194"/>
      <c r="G707" s="194"/>
      <c r="H707" s="194"/>
      <c r="I707" s="194"/>
      <c r="J707" s="194"/>
      <c r="K707" s="194"/>
      <c r="L707" s="194"/>
      <c r="M707" s="194"/>
      <c r="N707" s="194"/>
      <c r="O707" s="194"/>
      <c r="P707" s="194"/>
      <c r="Q707" s="194"/>
      <c r="R707" s="194"/>
      <c r="S707" s="194"/>
      <c r="T707" s="194"/>
    </row>
    <row r="708" spans="1:20">
      <c r="A708" s="194"/>
      <c r="B708" s="194"/>
      <c r="C708" s="194"/>
      <c r="D708" s="194"/>
      <c r="E708" s="194"/>
      <c r="F708" s="194"/>
      <c r="G708" s="194"/>
      <c r="H708" s="194"/>
      <c r="I708" s="194"/>
      <c r="J708" s="194"/>
      <c r="K708" s="194"/>
      <c r="L708" s="194"/>
      <c r="M708" s="194"/>
      <c r="N708" s="194"/>
      <c r="O708" s="194"/>
      <c r="P708" s="194"/>
      <c r="Q708" s="194"/>
      <c r="R708" s="194"/>
      <c r="S708" s="194"/>
      <c r="T708" s="194"/>
    </row>
    <row r="709" spans="1:20">
      <c r="A709" s="194"/>
      <c r="B709" s="194"/>
      <c r="C709" s="194"/>
      <c r="D709" s="194"/>
      <c r="E709" s="194"/>
      <c r="F709" s="194"/>
      <c r="G709" s="194"/>
      <c r="H709" s="194"/>
      <c r="I709" s="194"/>
      <c r="J709" s="194"/>
      <c r="K709" s="194"/>
      <c r="L709" s="194"/>
      <c r="M709" s="194"/>
      <c r="N709" s="194"/>
      <c r="O709" s="194"/>
      <c r="P709" s="194"/>
      <c r="Q709" s="194"/>
      <c r="R709" s="194"/>
      <c r="S709" s="194"/>
      <c r="T709" s="194"/>
    </row>
    <row r="710" spans="1:20">
      <c r="A710" s="194"/>
      <c r="B710" s="194"/>
      <c r="C710" s="194"/>
      <c r="D710" s="194"/>
      <c r="E710" s="194"/>
      <c r="F710" s="194"/>
      <c r="G710" s="194"/>
      <c r="H710" s="194"/>
      <c r="I710" s="194"/>
      <c r="J710" s="194"/>
      <c r="K710" s="194"/>
      <c r="L710" s="194"/>
      <c r="M710" s="194"/>
      <c r="N710" s="194"/>
      <c r="O710" s="194"/>
      <c r="P710" s="194"/>
      <c r="Q710" s="194"/>
      <c r="R710" s="194"/>
      <c r="S710" s="194"/>
      <c r="T710" s="194"/>
    </row>
    <row r="711" spans="1:20">
      <c r="A711" s="194"/>
      <c r="B711" s="194"/>
      <c r="C711" s="194"/>
      <c r="D711" s="194"/>
      <c r="E711" s="194"/>
      <c r="F711" s="194"/>
      <c r="G711" s="194"/>
      <c r="H711" s="194"/>
      <c r="I711" s="194"/>
      <c r="J711" s="194"/>
      <c r="K711" s="194"/>
      <c r="L711" s="194"/>
      <c r="M711" s="194"/>
      <c r="N711" s="194"/>
      <c r="O711" s="194"/>
      <c r="P711" s="194"/>
      <c r="Q711" s="194"/>
      <c r="R711" s="194"/>
      <c r="S711" s="194"/>
      <c r="T711" s="194"/>
    </row>
    <row r="712" spans="1:20">
      <c r="A712" s="194"/>
      <c r="B712" s="194"/>
      <c r="C712" s="194"/>
      <c r="D712" s="194"/>
      <c r="E712" s="194"/>
      <c r="F712" s="194"/>
      <c r="G712" s="194"/>
      <c r="H712" s="194"/>
      <c r="I712" s="194"/>
      <c r="J712" s="194"/>
      <c r="K712" s="194"/>
      <c r="L712" s="194"/>
      <c r="M712" s="194"/>
      <c r="N712" s="194"/>
      <c r="O712" s="194"/>
      <c r="P712" s="194"/>
      <c r="Q712" s="194"/>
      <c r="R712" s="194"/>
      <c r="S712" s="194"/>
      <c r="T712" s="194"/>
    </row>
    <row r="713" spans="1:20">
      <c r="A713" s="194"/>
      <c r="B713" s="194"/>
      <c r="C713" s="194"/>
      <c r="D713" s="194"/>
      <c r="E713" s="194"/>
      <c r="F713" s="194"/>
      <c r="G713" s="194"/>
      <c r="H713" s="194"/>
      <c r="I713" s="194"/>
      <c r="J713" s="194"/>
      <c r="K713" s="194"/>
      <c r="L713" s="194"/>
      <c r="M713" s="194"/>
      <c r="N713" s="194"/>
      <c r="O713" s="194"/>
      <c r="P713" s="194"/>
      <c r="Q713" s="194"/>
      <c r="R713" s="194"/>
      <c r="S713" s="194"/>
      <c r="T713" s="194"/>
    </row>
    <row r="714" spans="1:20">
      <c r="A714" s="194"/>
      <c r="B714" s="194"/>
      <c r="C714" s="194"/>
      <c r="D714" s="194"/>
      <c r="E714" s="194"/>
      <c r="F714" s="194"/>
      <c r="G714" s="194"/>
      <c r="H714" s="194"/>
      <c r="I714" s="194"/>
      <c r="J714" s="194"/>
      <c r="K714" s="194"/>
      <c r="L714" s="194"/>
      <c r="M714" s="194"/>
      <c r="N714" s="194"/>
      <c r="O714" s="194"/>
      <c r="P714" s="194"/>
      <c r="Q714" s="194"/>
      <c r="R714" s="194"/>
      <c r="S714" s="194"/>
      <c r="T714" s="194"/>
    </row>
    <row r="715" spans="1:20">
      <c r="A715" s="194"/>
      <c r="B715" s="194"/>
      <c r="C715" s="194"/>
      <c r="D715" s="194"/>
      <c r="E715" s="194"/>
      <c r="F715" s="194"/>
      <c r="G715" s="194"/>
      <c r="H715" s="194"/>
      <c r="I715" s="194"/>
      <c r="J715" s="194"/>
      <c r="K715" s="194"/>
      <c r="L715" s="194"/>
      <c r="M715" s="194"/>
      <c r="N715" s="194"/>
      <c r="O715" s="194"/>
      <c r="P715" s="194"/>
      <c r="Q715" s="194"/>
      <c r="R715" s="194"/>
      <c r="S715" s="194"/>
      <c r="T715" s="194"/>
    </row>
    <row r="716" spans="1:20">
      <c r="A716" s="194"/>
      <c r="B716" s="194"/>
      <c r="C716" s="194"/>
      <c r="D716" s="194"/>
      <c r="E716" s="194"/>
      <c r="F716" s="194"/>
      <c r="G716" s="194"/>
      <c r="H716" s="194"/>
      <c r="I716" s="194"/>
      <c r="J716" s="194"/>
      <c r="K716" s="194"/>
      <c r="L716" s="194"/>
      <c r="M716" s="194"/>
      <c r="N716" s="194"/>
      <c r="O716" s="194"/>
      <c r="P716" s="194"/>
      <c r="Q716" s="194"/>
      <c r="R716" s="194"/>
      <c r="S716" s="194"/>
      <c r="T716" s="194"/>
    </row>
    <row r="717" spans="1:20">
      <c r="A717" s="194"/>
      <c r="B717" s="194"/>
      <c r="C717" s="194"/>
      <c r="D717" s="194"/>
      <c r="E717" s="194"/>
      <c r="F717" s="194"/>
      <c r="G717" s="194"/>
      <c r="H717" s="194"/>
      <c r="I717" s="194"/>
      <c r="J717" s="194"/>
      <c r="K717" s="194"/>
      <c r="L717" s="194"/>
      <c r="M717" s="194"/>
      <c r="N717" s="194"/>
      <c r="O717" s="194"/>
      <c r="P717" s="194"/>
      <c r="Q717" s="194"/>
      <c r="R717" s="194"/>
      <c r="S717" s="194"/>
      <c r="T717" s="194"/>
    </row>
    <row r="718" spans="1:20">
      <c r="A718" s="194"/>
      <c r="B718" s="194"/>
      <c r="C718" s="194"/>
      <c r="D718" s="194"/>
      <c r="E718" s="194"/>
      <c r="F718" s="194"/>
      <c r="G718" s="194"/>
      <c r="H718" s="194"/>
      <c r="I718" s="194"/>
      <c r="J718" s="194"/>
      <c r="K718" s="194"/>
      <c r="L718" s="194"/>
      <c r="M718" s="194"/>
      <c r="N718" s="194"/>
      <c r="O718" s="194"/>
      <c r="P718" s="194"/>
      <c r="Q718" s="194"/>
      <c r="R718" s="194"/>
      <c r="S718" s="194"/>
      <c r="T718" s="194"/>
    </row>
    <row r="719" spans="1:20">
      <c r="A719" s="194"/>
      <c r="B719" s="194"/>
      <c r="C719" s="194"/>
      <c r="D719" s="194"/>
      <c r="E719" s="194"/>
      <c r="F719" s="194"/>
      <c r="G719" s="194"/>
      <c r="H719" s="194"/>
      <c r="I719" s="194"/>
      <c r="J719" s="194"/>
      <c r="K719" s="194"/>
      <c r="L719" s="194"/>
      <c r="M719" s="194"/>
      <c r="N719" s="194"/>
      <c r="O719" s="194"/>
      <c r="P719" s="194"/>
      <c r="Q719" s="194"/>
      <c r="R719" s="194"/>
      <c r="S719" s="194"/>
      <c r="T719" s="194"/>
    </row>
    <row r="720" spans="1:20">
      <c r="A720" s="194"/>
      <c r="B720" s="194"/>
      <c r="C720" s="194"/>
      <c r="D720" s="194"/>
      <c r="E720" s="194"/>
      <c r="F720" s="194"/>
      <c r="G720" s="194"/>
      <c r="H720" s="194"/>
      <c r="I720" s="194"/>
      <c r="J720" s="194"/>
      <c r="K720" s="194"/>
      <c r="L720" s="194"/>
      <c r="M720" s="194"/>
      <c r="N720" s="194"/>
      <c r="O720" s="194"/>
      <c r="P720" s="194"/>
      <c r="Q720" s="194"/>
      <c r="R720" s="194"/>
      <c r="S720" s="194"/>
      <c r="T720" s="194"/>
    </row>
    <row r="721" spans="1:20">
      <c r="A721" s="194"/>
      <c r="B721" s="194"/>
      <c r="C721" s="194"/>
      <c r="D721" s="194"/>
      <c r="E721" s="194"/>
      <c r="F721" s="194"/>
      <c r="G721" s="194"/>
      <c r="H721" s="194"/>
      <c r="I721" s="194"/>
      <c r="J721" s="194"/>
      <c r="K721" s="194"/>
      <c r="L721" s="194"/>
      <c r="M721" s="194"/>
      <c r="N721" s="194"/>
      <c r="O721" s="194"/>
      <c r="P721" s="194"/>
      <c r="Q721" s="194"/>
      <c r="R721" s="194"/>
      <c r="S721" s="194"/>
      <c r="T721" s="194"/>
    </row>
    <row r="722" spans="1:20">
      <c r="A722" s="194"/>
      <c r="B722" s="194"/>
      <c r="C722" s="194"/>
      <c r="D722" s="194"/>
      <c r="E722" s="194"/>
      <c r="F722" s="194"/>
      <c r="G722" s="194"/>
      <c r="H722" s="194"/>
      <c r="I722" s="194"/>
      <c r="J722" s="194"/>
      <c r="K722" s="194"/>
      <c r="L722" s="194"/>
      <c r="M722" s="194"/>
      <c r="N722" s="194"/>
      <c r="O722" s="194"/>
      <c r="P722" s="194"/>
      <c r="Q722" s="194"/>
      <c r="R722" s="194"/>
      <c r="S722" s="194"/>
      <c r="T722" s="194"/>
    </row>
    <row r="723" spans="1:20">
      <c r="A723" s="194"/>
      <c r="B723" s="194"/>
      <c r="C723" s="194"/>
      <c r="D723" s="194"/>
      <c r="E723" s="194"/>
      <c r="F723" s="194"/>
      <c r="G723" s="194"/>
      <c r="H723" s="194"/>
      <c r="I723" s="194"/>
      <c r="J723" s="194"/>
      <c r="K723" s="194"/>
      <c r="L723" s="194"/>
      <c r="M723" s="194"/>
      <c r="N723" s="194"/>
      <c r="O723" s="194"/>
      <c r="P723" s="194"/>
      <c r="Q723" s="194"/>
      <c r="R723" s="194"/>
      <c r="S723" s="194"/>
      <c r="T723" s="194"/>
    </row>
    <row r="724" spans="1:20">
      <c r="A724" s="194"/>
      <c r="B724" s="194"/>
      <c r="C724" s="194"/>
      <c r="D724" s="194"/>
      <c r="E724" s="194"/>
      <c r="F724" s="194"/>
      <c r="G724" s="194"/>
      <c r="H724" s="194"/>
      <c r="I724" s="194"/>
      <c r="J724" s="194"/>
      <c r="K724" s="194"/>
      <c r="L724" s="194"/>
      <c r="M724" s="194"/>
      <c r="N724" s="194"/>
      <c r="O724" s="194"/>
      <c r="P724" s="194"/>
      <c r="Q724" s="194"/>
      <c r="R724" s="194"/>
      <c r="S724" s="194"/>
      <c r="T724" s="194"/>
    </row>
    <row r="725" spans="1:20">
      <c r="A725" s="194"/>
      <c r="B725" s="194"/>
      <c r="C725" s="194"/>
      <c r="D725" s="194"/>
      <c r="E725" s="194"/>
      <c r="F725" s="194"/>
      <c r="G725" s="194"/>
      <c r="H725" s="194"/>
      <c r="I725" s="194"/>
      <c r="J725" s="194"/>
      <c r="K725" s="194"/>
      <c r="L725" s="194"/>
      <c r="M725" s="194"/>
      <c r="N725" s="194"/>
      <c r="O725" s="194"/>
      <c r="P725" s="194"/>
      <c r="Q725" s="194"/>
      <c r="R725" s="194"/>
      <c r="S725" s="194"/>
      <c r="T725" s="194"/>
    </row>
    <row r="726" spans="1:20">
      <c r="A726" s="194"/>
      <c r="B726" s="194"/>
      <c r="C726" s="194"/>
      <c r="D726" s="194"/>
      <c r="E726" s="194"/>
      <c r="F726" s="194"/>
      <c r="G726" s="194"/>
      <c r="H726" s="194"/>
      <c r="I726" s="194"/>
      <c r="J726" s="194"/>
      <c r="K726" s="194"/>
      <c r="L726" s="194"/>
      <c r="M726" s="194"/>
      <c r="N726" s="194"/>
      <c r="O726" s="194"/>
      <c r="P726" s="194"/>
      <c r="Q726" s="194"/>
      <c r="R726" s="194"/>
      <c r="S726" s="194"/>
      <c r="T726" s="194"/>
    </row>
    <row r="727" spans="1:20">
      <c r="A727" s="194"/>
      <c r="B727" s="194"/>
      <c r="C727" s="194"/>
      <c r="D727" s="194"/>
      <c r="E727" s="194"/>
      <c r="F727" s="194"/>
      <c r="G727" s="194"/>
      <c r="H727" s="194"/>
      <c r="I727" s="194"/>
      <c r="J727" s="194"/>
      <c r="K727" s="194"/>
      <c r="L727" s="194"/>
      <c r="M727" s="194"/>
      <c r="N727" s="194"/>
      <c r="O727" s="194"/>
      <c r="P727" s="194"/>
      <c r="Q727" s="194"/>
      <c r="R727" s="194"/>
      <c r="S727" s="194"/>
      <c r="T727" s="194"/>
    </row>
    <row r="728" spans="1:20">
      <c r="A728" s="194"/>
      <c r="B728" s="194"/>
      <c r="C728" s="194"/>
      <c r="D728" s="194"/>
      <c r="E728" s="194"/>
      <c r="F728" s="194"/>
      <c r="G728" s="194"/>
      <c r="H728" s="194"/>
      <c r="I728" s="194"/>
      <c r="J728" s="194"/>
      <c r="K728" s="194"/>
      <c r="L728" s="194"/>
      <c r="M728" s="194"/>
      <c r="N728" s="194"/>
      <c r="O728" s="194"/>
      <c r="P728" s="194"/>
      <c r="Q728" s="194"/>
      <c r="R728" s="194"/>
      <c r="S728" s="194"/>
      <c r="T728" s="194"/>
    </row>
    <row r="729" spans="1:20">
      <c r="A729" s="194"/>
      <c r="B729" s="194"/>
      <c r="C729" s="194"/>
      <c r="D729" s="194"/>
      <c r="E729" s="194"/>
      <c r="F729" s="194"/>
      <c r="G729" s="194"/>
      <c r="H729" s="194"/>
      <c r="I729" s="194"/>
      <c r="J729" s="194"/>
      <c r="K729" s="194"/>
      <c r="L729" s="194"/>
      <c r="M729" s="194"/>
      <c r="N729" s="194"/>
      <c r="O729" s="194"/>
      <c r="P729" s="194"/>
      <c r="Q729" s="194"/>
      <c r="R729" s="194"/>
      <c r="S729" s="194"/>
      <c r="T729" s="194"/>
    </row>
    <row r="730" spans="1:20">
      <c r="A730" s="194"/>
      <c r="B730" s="194"/>
      <c r="C730" s="194"/>
      <c r="D730" s="194"/>
      <c r="E730" s="194"/>
      <c r="F730" s="194"/>
      <c r="G730" s="194"/>
      <c r="H730" s="194"/>
      <c r="I730" s="194"/>
      <c r="J730" s="194"/>
      <c r="K730" s="194"/>
      <c r="L730" s="194"/>
      <c r="M730" s="194"/>
      <c r="N730" s="194"/>
      <c r="O730" s="194"/>
      <c r="P730" s="194"/>
      <c r="Q730" s="194"/>
      <c r="R730" s="194"/>
      <c r="S730" s="194"/>
      <c r="T730" s="194"/>
    </row>
    <row r="731" spans="1:20">
      <c r="A731" s="194"/>
      <c r="B731" s="194"/>
      <c r="C731" s="194"/>
      <c r="D731" s="194"/>
      <c r="E731" s="194"/>
      <c r="F731" s="194"/>
      <c r="G731" s="194"/>
      <c r="H731" s="194"/>
      <c r="I731" s="194"/>
      <c r="J731" s="194"/>
      <c r="K731" s="194"/>
      <c r="L731" s="194"/>
      <c r="M731" s="194"/>
      <c r="N731" s="194"/>
      <c r="O731" s="194"/>
      <c r="P731" s="194"/>
      <c r="Q731" s="194"/>
      <c r="R731" s="194"/>
      <c r="S731" s="194"/>
      <c r="T731" s="194"/>
    </row>
    <row r="732" spans="1:20">
      <c r="A732" s="194"/>
      <c r="B732" s="194"/>
      <c r="C732" s="194"/>
      <c r="D732" s="194"/>
      <c r="E732" s="194"/>
      <c r="F732" s="194"/>
      <c r="G732" s="194"/>
      <c r="H732" s="194"/>
      <c r="I732" s="194"/>
      <c r="J732" s="194"/>
      <c r="K732" s="194"/>
      <c r="L732" s="194"/>
      <c r="M732" s="194"/>
      <c r="N732" s="194"/>
      <c r="O732" s="194"/>
      <c r="P732" s="194"/>
      <c r="Q732" s="194"/>
      <c r="R732" s="194"/>
      <c r="S732" s="194"/>
      <c r="T732" s="194"/>
    </row>
    <row r="733" spans="1:20">
      <c r="A733" s="194"/>
      <c r="B733" s="194"/>
      <c r="C733" s="194"/>
      <c r="D733" s="194"/>
      <c r="E733" s="194"/>
      <c r="F733" s="194"/>
      <c r="G733" s="194"/>
      <c r="H733" s="194"/>
      <c r="I733" s="194"/>
      <c r="J733" s="194"/>
      <c r="K733" s="194"/>
      <c r="L733" s="194"/>
      <c r="M733" s="194"/>
      <c r="N733" s="194"/>
      <c r="O733" s="194"/>
      <c r="P733" s="194"/>
      <c r="Q733" s="194"/>
      <c r="R733" s="194"/>
      <c r="S733" s="194"/>
      <c r="T733" s="194"/>
    </row>
    <row r="734" spans="1:20">
      <c r="A734" s="194"/>
      <c r="B734" s="194"/>
      <c r="C734" s="194"/>
      <c r="D734" s="194"/>
      <c r="E734" s="194"/>
      <c r="F734" s="194"/>
      <c r="G734" s="194"/>
      <c r="H734" s="194"/>
      <c r="I734" s="194"/>
      <c r="J734" s="194"/>
      <c r="K734" s="194"/>
      <c r="L734" s="194"/>
      <c r="M734" s="194"/>
      <c r="N734" s="194"/>
      <c r="O734" s="194"/>
      <c r="P734" s="194"/>
      <c r="Q734" s="194"/>
      <c r="R734" s="194"/>
      <c r="S734" s="194"/>
      <c r="T734" s="194"/>
    </row>
    <row r="735" spans="1:20">
      <c r="A735" s="194"/>
      <c r="B735" s="194"/>
      <c r="C735" s="194"/>
      <c r="D735" s="194"/>
      <c r="E735" s="194"/>
      <c r="F735" s="194"/>
      <c r="G735" s="194"/>
      <c r="H735" s="194"/>
      <c r="I735" s="194"/>
      <c r="J735" s="194"/>
      <c r="K735" s="194"/>
      <c r="L735" s="194"/>
      <c r="M735" s="194"/>
      <c r="N735" s="194"/>
      <c r="O735" s="194"/>
      <c r="P735" s="194"/>
      <c r="Q735" s="194"/>
      <c r="R735" s="194"/>
      <c r="S735" s="194"/>
      <c r="T735" s="194"/>
    </row>
    <row r="736" spans="1:20">
      <c r="A736" s="194"/>
      <c r="B736" s="194"/>
      <c r="C736" s="194"/>
      <c r="D736" s="194"/>
      <c r="E736" s="194"/>
      <c r="F736" s="194"/>
      <c r="G736" s="194"/>
      <c r="H736" s="194"/>
      <c r="I736" s="194"/>
      <c r="J736" s="194"/>
      <c r="K736" s="194"/>
      <c r="L736" s="194"/>
      <c r="M736" s="194"/>
      <c r="N736" s="194"/>
      <c r="O736" s="194"/>
      <c r="P736" s="194"/>
      <c r="Q736" s="194"/>
      <c r="R736" s="194"/>
      <c r="S736" s="194"/>
      <c r="T736" s="194"/>
    </row>
    <row r="737" spans="1:20">
      <c r="A737" s="194"/>
      <c r="B737" s="194"/>
      <c r="C737" s="194"/>
      <c r="D737" s="194"/>
      <c r="E737" s="194"/>
      <c r="F737" s="194"/>
      <c r="G737" s="194"/>
      <c r="H737" s="194"/>
      <c r="I737" s="194"/>
      <c r="J737" s="194"/>
      <c r="K737" s="194"/>
      <c r="L737" s="194"/>
      <c r="M737" s="194"/>
      <c r="N737" s="194"/>
      <c r="O737" s="194"/>
      <c r="P737" s="194"/>
      <c r="Q737" s="194"/>
      <c r="R737" s="194"/>
      <c r="S737" s="194"/>
      <c r="T737" s="194"/>
    </row>
    <row r="738" spans="1:20">
      <c r="A738" s="194"/>
      <c r="B738" s="194"/>
      <c r="C738" s="194"/>
      <c r="D738" s="194"/>
      <c r="E738" s="194"/>
      <c r="F738" s="194"/>
      <c r="G738" s="194"/>
      <c r="H738" s="194"/>
      <c r="I738" s="194"/>
      <c r="J738" s="194"/>
      <c r="K738" s="194"/>
      <c r="L738" s="194"/>
      <c r="M738" s="194"/>
      <c r="N738" s="194"/>
      <c r="O738" s="194"/>
      <c r="P738" s="194"/>
      <c r="Q738" s="194"/>
      <c r="R738" s="194"/>
      <c r="S738" s="194"/>
      <c r="T738" s="194"/>
    </row>
    <row r="739" spans="1:20">
      <c r="A739" s="194"/>
      <c r="B739" s="194"/>
      <c r="C739" s="194"/>
      <c r="D739" s="194"/>
      <c r="E739" s="194"/>
      <c r="F739" s="194"/>
      <c r="G739" s="194"/>
      <c r="H739" s="194"/>
      <c r="I739" s="194"/>
      <c r="J739" s="194"/>
      <c r="K739" s="194"/>
      <c r="L739" s="194"/>
      <c r="M739" s="194"/>
      <c r="N739" s="194"/>
      <c r="O739" s="194"/>
      <c r="P739" s="194"/>
      <c r="Q739" s="194"/>
      <c r="R739" s="194"/>
      <c r="S739" s="194"/>
      <c r="T739" s="194"/>
    </row>
    <row r="740" spans="1:20">
      <c r="A740" s="194"/>
      <c r="B740" s="194"/>
      <c r="C740" s="194"/>
      <c r="D740" s="194"/>
      <c r="E740" s="194"/>
      <c r="F740" s="194"/>
      <c r="G740" s="194"/>
      <c r="H740" s="194"/>
      <c r="I740" s="194"/>
      <c r="J740" s="194"/>
      <c r="K740" s="194"/>
      <c r="L740" s="194"/>
      <c r="M740" s="194"/>
      <c r="N740" s="194"/>
      <c r="O740" s="194"/>
      <c r="P740" s="194"/>
      <c r="Q740" s="194"/>
      <c r="R740" s="194"/>
      <c r="S740" s="194"/>
      <c r="T740" s="194"/>
    </row>
    <row r="741" spans="1:20">
      <c r="A741" s="194"/>
      <c r="B741" s="194"/>
      <c r="C741" s="194"/>
      <c r="D741" s="194"/>
      <c r="E741" s="194"/>
      <c r="F741" s="194"/>
      <c r="G741" s="194"/>
      <c r="H741" s="194"/>
      <c r="I741" s="194"/>
      <c r="J741" s="194"/>
      <c r="K741" s="194"/>
      <c r="L741" s="194"/>
      <c r="M741" s="194"/>
      <c r="N741" s="194"/>
      <c r="O741" s="194"/>
      <c r="P741" s="194"/>
      <c r="Q741" s="194"/>
      <c r="R741" s="194"/>
      <c r="S741" s="194"/>
      <c r="T741" s="194"/>
    </row>
    <row r="742" spans="1:20">
      <c r="A742" s="194"/>
      <c r="B742" s="194"/>
      <c r="C742" s="194"/>
      <c r="D742" s="194"/>
      <c r="E742" s="194"/>
      <c r="F742" s="194"/>
      <c r="G742" s="194"/>
      <c r="H742" s="194"/>
      <c r="I742" s="194"/>
      <c r="J742" s="194"/>
      <c r="K742" s="194"/>
      <c r="L742" s="194"/>
      <c r="M742" s="194"/>
      <c r="N742" s="194"/>
      <c r="O742" s="194"/>
      <c r="P742" s="194"/>
      <c r="Q742" s="194"/>
      <c r="R742" s="194"/>
      <c r="S742" s="194"/>
      <c r="T742" s="194"/>
    </row>
    <row r="743" spans="1:20">
      <c r="A743" s="194"/>
      <c r="B743" s="194"/>
      <c r="C743" s="194"/>
      <c r="D743" s="194"/>
      <c r="E743" s="194"/>
      <c r="F743" s="194"/>
      <c r="G743" s="194"/>
      <c r="H743" s="194"/>
      <c r="I743" s="194"/>
      <c r="J743" s="194"/>
      <c r="K743" s="194"/>
      <c r="L743" s="194"/>
      <c r="M743" s="194"/>
      <c r="N743" s="194"/>
      <c r="O743" s="194"/>
      <c r="P743" s="194"/>
      <c r="Q743" s="194"/>
      <c r="R743" s="194"/>
      <c r="S743" s="194"/>
      <c r="T743" s="194"/>
    </row>
    <row r="744" spans="1:20">
      <c r="A744" s="194"/>
      <c r="B744" s="194"/>
      <c r="C744" s="194"/>
      <c r="D744" s="194"/>
      <c r="E744" s="194"/>
      <c r="F744" s="194"/>
      <c r="G744" s="194"/>
      <c r="H744" s="194"/>
      <c r="I744" s="194"/>
      <c r="J744" s="194"/>
      <c r="K744" s="194"/>
      <c r="L744" s="194"/>
      <c r="M744" s="194"/>
      <c r="N744" s="194"/>
      <c r="O744" s="194"/>
      <c r="P744" s="194"/>
      <c r="Q744" s="194"/>
      <c r="R744" s="194"/>
      <c r="S744" s="194"/>
      <c r="T744" s="194"/>
    </row>
    <row r="745" spans="1:20">
      <c r="A745" s="194"/>
      <c r="B745" s="194"/>
      <c r="C745" s="194"/>
      <c r="D745" s="194"/>
      <c r="E745" s="194"/>
      <c r="F745" s="194"/>
      <c r="G745" s="194"/>
      <c r="H745" s="194"/>
      <c r="I745" s="194"/>
      <c r="J745" s="194"/>
      <c r="K745" s="194"/>
      <c r="L745" s="194"/>
      <c r="M745" s="194"/>
      <c r="N745" s="194"/>
      <c r="O745" s="194"/>
      <c r="P745" s="194"/>
      <c r="Q745" s="194"/>
      <c r="R745" s="194"/>
      <c r="S745" s="194"/>
      <c r="T745" s="194"/>
    </row>
    <row r="746" spans="1:20">
      <c r="A746" s="194"/>
      <c r="B746" s="194"/>
      <c r="C746" s="194"/>
      <c r="D746" s="194"/>
      <c r="E746" s="194"/>
      <c r="F746" s="194"/>
      <c r="G746" s="194"/>
      <c r="H746" s="194"/>
      <c r="I746" s="194"/>
      <c r="J746" s="194"/>
      <c r="K746" s="194"/>
      <c r="L746" s="194"/>
      <c r="M746" s="194"/>
      <c r="N746" s="194"/>
      <c r="O746" s="194"/>
      <c r="P746" s="194"/>
      <c r="Q746" s="194"/>
      <c r="R746" s="194"/>
      <c r="S746" s="194"/>
      <c r="T746" s="194"/>
    </row>
    <row r="747" spans="1:20">
      <c r="A747" s="194"/>
      <c r="B747" s="194"/>
      <c r="C747" s="194"/>
      <c r="D747" s="194"/>
      <c r="E747" s="194"/>
      <c r="F747" s="194"/>
      <c r="G747" s="194"/>
      <c r="H747" s="194"/>
      <c r="I747" s="194"/>
      <c r="J747" s="194"/>
      <c r="K747" s="194"/>
      <c r="L747" s="194"/>
      <c r="M747" s="194"/>
      <c r="N747" s="194"/>
      <c r="O747" s="194"/>
      <c r="P747" s="194"/>
      <c r="Q747" s="194"/>
      <c r="R747" s="194"/>
      <c r="S747" s="194"/>
      <c r="T747" s="194"/>
    </row>
    <row r="748" spans="1:20">
      <c r="A748" s="194"/>
      <c r="B748" s="194"/>
      <c r="C748" s="194"/>
      <c r="D748" s="194"/>
      <c r="E748" s="194"/>
      <c r="F748" s="194"/>
      <c r="G748" s="194"/>
      <c r="H748" s="194"/>
      <c r="I748" s="194"/>
      <c r="J748" s="194"/>
      <c r="K748" s="194"/>
      <c r="L748" s="194"/>
      <c r="M748" s="194"/>
      <c r="N748" s="194"/>
      <c r="O748" s="194"/>
      <c r="P748" s="194"/>
      <c r="Q748" s="194"/>
      <c r="R748" s="194"/>
      <c r="S748" s="194"/>
      <c r="T748" s="194"/>
    </row>
    <row r="749" spans="1:20">
      <c r="A749" s="194"/>
      <c r="B749" s="194"/>
      <c r="C749" s="194"/>
      <c r="D749" s="194"/>
      <c r="E749" s="194"/>
      <c r="F749" s="194"/>
      <c r="G749" s="194"/>
      <c r="H749" s="194"/>
      <c r="I749" s="194"/>
      <c r="J749" s="194"/>
      <c r="K749" s="194"/>
      <c r="L749" s="194"/>
      <c r="M749" s="194"/>
      <c r="N749" s="194"/>
      <c r="O749" s="194"/>
      <c r="P749" s="194"/>
      <c r="Q749" s="194"/>
      <c r="R749" s="194"/>
      <c r="S749" s="194"/>
      <c r="T749" s="194"/>
    </row>
    <row r="750" spans="1:20">
      <c r="A750" s="194"/>
      <c r="B750" s="194"/>
      <c r="C750" s="194"/>
      <c r="D750" s="194"/>
      <c r="E750" s="194"/>
      <c r="F750" s="194"/>
      <c r="G750" s="194"/>
      <c r="H750" s="194"/>
      <c r="I750" s="194"/>
      <c r="J750" s="194"/>
      <c r="K750" s="194"/>
      <c r="L750" s="194"/>
      <c r="M750" s="194"/>
      <c r="N750" s="194"/>
      <c r="O750" s="194"/>
      <c r="P750" s="194"/>
      <c r="Q750" s="194"/>
      <c r="R750" s="194"/>
      <c r="S750" s="194"/>
      <c r="T750" s="194"/>
    </row>
    <row r="751" spans="1:20">
      <c r="A751" s="194"/>
      <c r="B751" s="194"/>
      <c r="C751" s="194"/>
      <c r="D751" s="194"/>
      <c r="E751" s="194"/>
      <c r="F751" s="194"/>
      <c r="G751" s="194"/>
      <c r="H751" s="194"/>
      <c r="I751" s="194"/>
      <c r="J751" s="194"/>
      <c r="K751" s="194"/>
      <c r="L751" s="194"/>
      <c r="M751" s="194"/>
      <c r="N751" s="194"/>
      <c r="O751" s="194"/>
      <c r="P751" s="194"/>
      <c r="Q751" s="194"/>
      <c r="R751" s="194"/>
      <c r="S751" s="194"/>
      <c r="T751" s="194"/>
    </row>
    <row r="752" spans="1:20">
      <c r="A752" s="194"/>
      <c r="B752" s="194"/>
      <c r="C752" s="194"/>
      <c r="D752" s="194"/>
      <c r="E752" s="194"/>
      <c r="F752" s="194"/>
      <c r="G752" s="194"/>
      <c r="H752" s="194"/>
      <c r="I752" s="194"/>
      <c r="J752" s="194"/>
      <c r="K752" s="194"/>
      <c r="L752" s="194"/>
      <c r="M752" s="194"/>
      <c r="N752" s="194"/>
      <c r="O752" s="194"/>
      <c r="P752" s="194"/>
      <c r="Q752" s="194"/>
      <c r="R752" s="194"/>
      <c r="S752" s="194"/>
      <c r="T752" s="194"/>
    </row>
    <row r="753" spans="1:20">
      <c r="A753" s="194"/>
      <c r="B753" s="194"/>
      <c r="C753" s="194"/>
      <c r="D753" s="194"/>
      <c r="E753" s="194"/>
      <c r="F753" s="194"/>
      <c r="G753" s="194"/>
      <c r="H753" s="194"/>
      <c r="I753" s="194"/>
      <c r="J753" s="194"/>
      <c r="K753" s="194"/>
      <c r="L753" s="194"/>
      <c r="M753" s="194"/>
      <c r="N753" s="194"/>
      <c r="O753" s="194"/>
      <c r="P753" s="194"/>
      <c r="Q753" s="194"/>
      <c r="R753" s="194"/>
      <c r="S753" s="194"/>
      <c r="T753" s="194"/>
    </row>
    <row r="754" spans="1:20">
      <c r="A754" s="194"/>
      <c r="B754" s="194"/>
      <c r="C754" s="194"/>
      <c r="D754" s="194"/>
      <c r="E754" s="194"/>
      <c r="F754" s="194"/>
      <c r="G754" s="194"/>
      <c r="H754" s="194"/>
      <c r="I754" s="194"/>
      <c r="J754" s="194"/>
      <c r="K754" s="194"/>
      <c r="L754" s="194"/>
      <c r="M754" s="194"/>
      <c r="N754" s="194"/>
      <c r="O754" s="194"/>
      <c r="P754" s="194"/>
      <c r="Q754" s="194"/>
      <c r="R754" s="194"/>
      <c r="S754" s="194"/>
      <c r="T754" s="194"/>
    </row>
    <row r="755" spans="1:20">
      <c r="A755" s="194"/>
      <c r="B755" s="194"/>
      <c r="C755" s="194"/>
      <c r="D755" s="194"/>
      <c r="E755" s="194"/>
      <c r="F755" s="194"/>
      <c r="G755" s="194"/>
      <c r="H755" s="194"/>
      <c r="I755" s="194"/>
      <c r="J755" s="194"/>
      <c r="K755" s="194"/>
      <c r="L755" s="194"/>
      <c r="M755" s="194"/>
      <c r="N755" s="194"/>
      <c r="O755" s="194"/>
      <c r="P755" s="194"/>
      <c r="Q755" s="194"/>
      <c r="R755" s="194"/>
      <c r="S755" s="194"/>
      <c r="T755" s="194"/>
    </row>
    <row r="756" spans="1:20">
      <c r="A756" s="194"/>
      <c r="B756" s="194"/>
      <c r="C756" s="194"/>
      <c r="D756" s="194"/>
      <c r="E756" s="194"/>
      <c r="F756" s="194"/>
      <c r="G756" s="194"/>
      <c r="H756" s="194"/>
      <c r="I756" s="194"/>
      <c r="J756" s="194"/>
      <c r="K756" s="194"/>
      <c r="L756" s="194"/>
      <c r="M756" s="194"/>
      <c r="N756" s="194"/>
      <c r="O756" s="194"/>
      <c r="P756" s="194"/>
      <c r="Q756" s="194"/>
      <c r="R756" s="194"/>
      <c r="S756" s="194"/>
      <c r="T756" s="194"/>
    </row>
    <row r="757" spans="1:20">
      <c r="A757" s="194"/>
      <c r="B757" s="194"/>
      <c r="C757" s="194"/>
      <c r="D757" s="194"/>
      <c r="E757" s="194"/>
      <c r="F757" s="194"/>
      <c r="G757" s="194"/>
      <c r="H757" s="194"/>
      <c r="I757" s="194"/>
      <c r="J757" s="194"/>
      <c r="K757" s="194"/>
      <c r="L757" s="194"/>
      <c r="M757" s="194"/>
      <c r="N757" s="194"/>
      <c r="O757" s="194"/>
      <c r="P757" s="194"/>
      <c r="Q757" s="194"/>
      <c r="R757" s="194"/>
      <c r="S757" s="194"/>
      <c r="T757" s="194"/>
    </row>
    <row r="758" spans="1:20">
      <c r="A758" s="194"/>
      <c r="B758" s="194"/>
      <c r="C758" s="194"/>
      <c r="D758" s="194"/>
      <c r="E758" s="194"/>
      <c r="F758" s="194"/>
      <c r="G758" s="194"/>
      <c r="H758" s="194"/>
      <c r="I758" s="194"/>
      <c r="J758" s="194"/>
      <c r="K758" s="194"/>
      <c r="L758" s="194"/>
      <c r="M758" s="194"/>
      <c r="N758" s="194"/>
      <c r="O758" s="194"/>
      <c r="P758" s="194"/>
      <c r="Q758" s="194"/>
      <c r="R758" s="194"/>
      <c r="S758" s="194"/>
      <c r="T758" s="194"/>
    </row>
    <row r="759" spans="1:20">
      <c r="A759" s="194"/>
      <c r="B759" s="194"/>
      <c r="C759" s="194"/>
      <c r="D759" s="194"/>
      <c r="E759" s="194"/>
      <c r="F759" s="194"/>
      <c r="G759" s="194"/>
      <c r="H759" s="194"/>
      <c r="I759" s="194"/>
      <c r="J759" s="194"/>
      <c r="K759" s="194"/>
      <c r="L759" s="194"/>
      <c r="M759" s="194"/>
      <c r="N759" s="194"/>
      <c r="O759" s="194"/>
      <c r="P759" s="194"/>
      <c r="Q759" s="194"/>
      <c r="R759" s="194"/>
      <c r="S759" s="194"/>
      <c r="T759" s="194"/>
    </row>
    <row r="760" spans="1:20">
      <c r="A760" s="194"/>
      <c r="B760" s="194"/>
      <c r="C760" s="194"/>
      <c r="D760" s="194"/>
      <c r="E760" s="194"/>
      <c r="F760" s="194"/>
      <c r="G760" s="194"/>
      <c r="H760" s="194"/>
      <c r="I760" s="194"/>
      <c r="J760" s="194"/>
      <c r="K760" s="194"/>
      <c r="L760" s="194"/>
      <c r="M760" s="194"/>
      <c r="N760" s="194"/>
      <c r="O760" s="194"/>
      <c r="P760" s="194"/>
      <c r="Q760" s="194"/>
      <c r="R760" s="194"/>
      <c r="S760" s="194"/>
      <c r="T760" s="194"/>
    </row>
    <row r="761" spans="1:20">
      <c r="A761" s="194"/>
      <c r="B761" s="194"/>
      <c r="C761" s="194"/>
      <c r="D761" s="194"/>
      <c r="E761" s="194"/>
      <c r="F761" s="194"/>
      <c r="G761" s="194"/>
      <c r="H761" s="194"/>
      <c r="I761" s="194"/>
      <c r="J761" s="194"/>
      <c r="K761" s="194"/>
      <c r="L761" s="194"/>
      <c r="M761" s="194"/>
      <c r="N761" s="194"/>
      <c r="O761" s="194"/>
      <c r="P761" s="194"/>
      <c r="Q761" s="194"/>
      <c r="R761" s="194"/>
      <c r="S761" s="194"/>
      <c r="T761" s="194"/>
    </row>
    <row r="762" spans="1:20">
      <c r="A762" s="194"/>
      <c r="B762" s="194"/>
      <c r="C762" s="194"/>
      <c r="D762" s="194"/>
      <c r="E762" s="194"/>
      <c r="F762" s="194"/>
      <c r="G762" s="194"/>
      <c r="H762" s="194"/>
      <c r="I762" s="194"/>
      <c r="J762" s="194"/>
      <c r="K762" s="194"/>
      <c r="L762" s="194"/>
      <c r="M762" s="194"/>
      <c r="N762" s="194"/>
      <c r="O762" s="194"/>
      <c r="P762" s="194"/>
      <c r="Q762" s="194"/>
      <c r="R762" s="194"/>
      <c r="S762" s="194"/>
      <c r="T762" s="194"/>
    </row>
    <row r="763" spans="1:20">
      <c r="A763" s="194"/>
      <c r="B763" s="194"/>
      <c r="C763" s="194"/>
      <c r="D763" s="194"/>
      <c r="E763" s="194"/>
      <c r="F763" s="194"/>
      <c r="G763" s="194"/>
      <c r="H763" s="194"/>
      <c r="I763" s="194"/>
      <c r="J763" s="194"/>
      <c r="K763" s="194"/>
      <c r="L763" s="194"/>
      <c r="M763" s="194"/>
      <c r="N763" s="194"/>
      <c r="O763" s="194"/>
      <c r="P763" s="194"/>
      <c r="Q763" s="194"/>
      <c r="R763" s="194"/>
      <c r="S763" s="194"/>
      <c r="T763" s="194"/>
    </row>
    <row r="764" spans="1:20">
      <c r="A764" s="194"/>
      <c r="B764" s="194"/>
      <c r="C764" s="194"/>
      <c r="D764" s="194"/>
      <c r="E764" s="194"/>
      <c r="F764" s="194"/>
      <c r="G764" s="194"/>
      <c r="H764" s="194"/>
      <c r="I764" s="194"/>
      <c r="J764" s="194"/>
      <c r="K764" s="194"/>
      <c r="L764" s="194"/>
      <c r="M764" s="194"/>
      <c r="N764" s="194"/>
      <c r="O764" s="194"/>
      <c r="P764" s="194"/>
      <c r="Q764" s="194"/>
      <c r="R764" s="194"/>
      <c r="S764" s="194"/>
      <c r="T764" s="194"/>
    </row>
    <row r="765" spans="1:20">
      <c r="A765" s="194"/>
      <c r="B765" s="194"/>
      <c r="C765" s="194"/>
      <c r="D765" s="194"/>
      <c r="E765" s="194"/>
      <c r="F765" s="194"/>
      <c r="G765" s="194"/>
      <c r="H765" s="194"/>
      <c r="I765" s="194"/>
      <c r="J765" s="194"/>
      <c r="K765" s="194"/>
      <c r="L765" s="194"/>
      <c r="M765" s="194"/>
      <c r="N765" s="194"/>
      <c r="O765" s="194"/>
      <c r="P765" s="194"/>
      <c r="Q765" s="194"/>
      <c r="R765" s="194"/>
      <c r="S765" s="194"/>
      <c r="T765" s="194"/>
    </row>
    <row r="766" spans="1:20">
      <c r="A766" s="194"/>
      <c r="B766" s="194"/>
      <c r="C766" s="194"/>
      <c r="D766" s="194"/>
      <c r="E766" s="194"/>
      <c r="F766" s="194"/>
      <c r="G766" s="194"/>
      <c r="H766" s="194"/>
      <c r="I766" s="194"/>
      <c r="J766" s="194"/>
      <c r="K766" s="194"/>
      <c r="L766" s="194"/>
      <c r="M766" s="194"/>
      <c r="N766" s="194"/>
      <c r="O766" s="194"/>
      <c r="P766" s="194"/>
      <c r="Q766" s="194"/>
      <c r="R766" s="194"/>
      <c r="S766" s="194"/>
      <c r="T766" s="194"/>
    </row>
    <row r="767" spans="1:20">
      <c r="A767" s="194"/>
      <c r="B767" s="194"/>
      <c r="C767" s="194"/>
      <c r="D767" s="194"/>
      <c r="E767" s="194"/>
      <c r="F767" s="194"/>
      <c r="G767" s="194"/>
      <c r="H767" s="194"/>
      <c r="I767" s="194"/>
      <c r="J767" s="194"/>
      <c r="K767" s="194"/>
      <c r="L767" s="194"/>
      <c r="M767" s="194"/>
      <c r="N767" s="194"/>
      <c r="O767" s="194"/>
      <c r="P767" s="194"/>
      <c r="Q767" s="194"/>
      <c r="R767" s="194"/>
      <c r="S767" s="194"/>
      <c r="T767" s="194"/>
    </row>
    <row r="768" spans="1:20">
      <c r="A768" s="194"/>
      <c r="B768" s="194"/>
      <c r="C768" s="194"/>
      <c r="D768" s="194"/>
      <c r="E768" s="194"/>
      <c r="F768" s="194"/>
      <c r="G768" s="194"/>
      <c r="H768" s="194"/>
      <c r="I768" s="194"/>
      <c r="J768" s="194"/>
      <c r="K768" s="194"/>
      <c r="L768" s="194"/>
      <c r="M768" s="194"/>
      <c r="N768" s="194"/>
      <c r="O768" s="194"/>
      <c r="P768" s="194"/>
      <c r="Q768" s="194"/>
      <c r="R768" s="194"/>
      <c r="S768" s="194"/>
      <c r="T768" s="194"/>
    </row>
    <row r="769" spans="1:20">
      <c r="A769" s="194"/>
      <c r="B769" s="194"/>
      <c r="C769" s="194"/>
      <c r="D769" s="194"/>
      <c r="E769" s="194"/>
      <c r="F769" s="194"/>
      <c r="G769" s="194"/>
      <c r="H769" s="194"/>
      <c r="I769" s="194"/>
      <c r="J769" s="194"/>
      <c r="K769" s="194"/>
      <c r="L769" s="194"/>
      <c r="M769" s="194"/>
      <c r="N769" s="194"/>
      <c r="O769" s="194"/>
      <c r="P769" s="194"/>
      <c r="Q769" s="194"/>
      <c r="R769" s="194"/>
      <c r="S769" s="194"/>
      <c r="T769" s="194"/>
    </row>
    <row r="770" spans="1:20">
      <c r="A770" s="194"/>
      <c r="B770" s="194"/>
      <c r="C770" s="194"/>
      <c r="D770" s="194"/>
      <c r="E770" s="194"/>
      <c r="F770" s="194"/>
      <c r="G770" s="194"/>
      <c r="H770" s="194"/>
      <c r="I770" s="194"/>
      <c r="J770" s="194"/>
      <c r="K770" s="194"/>
      <c r="L770" s="194"/>
      <c r="M770" s="194"/>
      <c r="N770" s="194"/>
      <c r="O770" s="194"/>
      <c r="P770" s="194"/>
      <c r="Q770" s="194"/>
      <c r="R770" s="194"/>
      <c r="S770" s="194"/>
      <c r="T770" s="194"/>
    </row>
    <row r="771" spans="1:20">
      <c r="A771" s="194"/>
      <c r="B771" s="194"/>
      <c r="C771" s="194"/>
      <c r="D771" s="194"/>
      <c r="E771" s="194"/>
      <c r="F771" s="194"/>
      <c r="G771" s="194"/>
      <c r="H771" s="194"/>
      <c r="I771" s="194"/>
      <c r="J771" s="194"/>
      <c r="K771" s="194"/>
      <c r="L771" s="194"/>
      <c r="M771" s="194"/>
      <c r="N771" s="194"/>
      <c r="O771" s="194"/>
      <c r="P771" s="194"/>
      <c r="Q771" s="194"/>
      <c r="R771" s="194"/>
      <c r="S771" s="194"/>
      <c r="T771" s="194"/>
    </row>
    <row r="772" spans="1:20">
      <c r="A772" s="194"/>
      <c r="B772" s="194"/>
      <c r="C772" s="194"/>
      <c r="D772" s="194"/>
      <c r="E772" s="194"/>
      <c r="F772" s="194"/>
      <c r="G772" s="194"/>
      <c r="H772" s="194"/>
      <c r="I772" s="194"/>
      <c r="J772" s="194"/>
      <c r="K772" s="194"/>
      <c r="L772" s="194"/>
      <c r="M772" s="194"/>
      <c r="N772" s="194"/>
      <c r="O772" s="194"/>
      <c r="P772" s="194"/>
      <c r="Q772" s="194"/>
      <c r="R772" s="194"/>
      <c r="S772" s="194"/>
      <c r="T772" s="194"/>
    </row>
    <row r="773" spans="1:20">
      <c r="A773" s="194"/>
      <c r="B773" s="194"/>
      <c r="C773" s="194"/>
      <c r="D773" s="194"/>
      <c r="E773" s="194"/>
      <c r="F773" s="194"/>
      <c r="G773" s="194"/>
      <c r="H773" s="194"/>
      <c r="I773" s="194"/>
      <c r="J773" s="194"/>
      <c r="K773" s="194"/>
      <c r="L773" s="194"/>
      <c r="M773" s="194"/>
      <c r="N773" s="194"/>
      <c r="O773" s="194"/>
      <c r="P773" s="194"/>
      <c r="Q773" s="194"/>
      <c r="R773" s="194"/>
      <c r="S773" s="194"/>
      <c r="T773" s="194"/>
    </row>
    <row r="774" spans="1:20">
      <c r="A774" s="194"/>
      <c r="B774" s="194"/>
      <c r="C774" s="194"/>
      <c r="D774" s="194"/>
      <c r="E774" s="194"/>
      <c r="F774" s="194"/>
      <c r="G774" s="194"/>
      <c r="H774" s="194"/>
      <c r="I774" s="194"/>
      <c r="J774" s="194"/>
      <c r="K774" s="194"/>
      <c r="L774" s="194"/>
      <c r="M774" s="194"/>
      <c r="N774" s="194"/>
      <c r="O774" s="194"/>
      <c r="P774" s="194"/>
      <c r="Q774" s="194"/>
      <c r="R774" s="194"/>
      <c r="S774" s="194"/>
      <c r="T774" s="194"/>
    </row>
    <row r="775" spans="1:20">
      <c r="A775" s="194"/>
      <c r="B775" s="194"/>
      <c r="C775" s="194"/>
      <c r="D775" s="194"/>
      <c r="E775" s="194"/>
      <c r="F775" s="194"/>
      <c r="G775" s="194"/>
      <c r="H775" s="194"/>
      <c r="I775" s="194"/>
      <c r="J775" s="194"/>
      <c r="K775" s="194"/>
      <c r="L775" s="194"/>
      <c r="M775" s="194"/>
      <c r="N775" s="194"/>
      <c r="O775" s="194"/>
      <c r="P775" s="194"/>
      <c r="Q775" s="194"/>
      <c r="R775" s="194"/>
      <c r="S775" s="194"/>
      <c r="T775" s="194"/>
    </row>
    <row r="776" spans="1:20">
      <c r="A776" s="194"/>
      <c r="B776" s="194"/>
      <c r="C776" s="194"/>
      <c r="D776" s="194"/>
      <c r="E776" s="194"/>
      <c r="F776" s="194"/>
      <c r="G776" s="194"/>
      <c r="H776" s="194"/>
      <c r="I776" s="194"/>
      <c r="J776" s="194"/>
      <c r="K776" s="194"/>
      <c r="L776" s="194"/>
      <c r="M776" s="194"/>
      <c r="N776" s="194"/>
      <c r="O776" s="194"/>
      <c r="P776" s="194"/>
      <c r="Q776" s="194"/>
      <c r="R776" s="194"/>
      <c r="S776" s="194"/>
      <c r="T776" s="194"/>
    </row>
    <row r="777" spans="1:20">
      <c r="A777" s="194"/>
      <c r="B777" s="194"/>
      <c r="C777" s="194"/>
      <c r="D777" s="194"/>
      <c r="E777" s="194"/>
      <c r="F777" s="194"/>
      <c r="G777" s="194"/>
      <c r="H777" s="194"/>
      <c r="I777" s="194"/>
      <c r="J777" s="194"/>
      <c r="K777" s="194"/>
      <c r="L777" s="194"/>
      <c r="M777" s="194"/>
      <c r="N777" s="194"/>
      <c r="O777" s="194"/>
      <c r="P777" s="194"/>
      <c r="Q777" s="194"/>
      <c r="R777" s="194"/>
      <c r="S777" s="194"/>
      <c r="T777" s="194"/>
    </row>
    <row r="778" spans="1:20">
      <c r="A778" s="194"/>
      <c r="B778" s="194"/>
      <c r="C778" s="194"/>
      <c r="D778" s="194"/>
      <c r="E778" s="194"/>
      <c r="F778" s="194"/>
      <c r="G778" s="194"/>
      <c r="H778" s="194"/>
      <c r="I778" s="194"/>
      <c r="J778" s="194"/>
      <c r="K778" s="194"/>
      <c r="L778" s="194"/>
      <c r="M778" s="194"/>
      <c r="N778" s="194"/>
      <c r="O778" s="194"/>
      <c r="P778" s="194"/>
      <c r="Q778" s="194"/>
      <c r="R778" s="194"/>
      <c r="S778" s="194"/>
      <c r="T778" s="194"/>
    </row>
    <row r="779" spans="1:20">
      <c r="A779" s="194"/>
      <c r="B779" s="194"/>
      <c r="C779" s="194"/>
      <c r="D779" s="194"/>
      <c r="E779" s="194"/>
      <c r="F779" s="194"/>
      <c r="G779" s="194"/>
      <c r="H779" s="194"/>
      <c r="I779" s="194"/>
      <c r="J779" s="194"/>
      <c r="K779" s="194"/>
      <c r="L779" s="194"/>
      <c r="M779" s="194"/>
      <c r="N779" s="194"/>
      <c r="O779" s="194"/>
      <c r="P779" s="194"/>
      <c r="Q779" s="194"/>
      <c r="R779" s="194"/>
      <c r="S779" s="194"/>
      <c r="T779" s="194"/>
    </row>
    <row r="780" spans="1:20">
      <c r="A780" s="194"/>
      <c r="B780" s="194"/>
      <c r="C780" s="194"/>
      <c r="D780" s="194"/>
      <c r="E780" s="194"/>
      <c r="F780" s="194"/>
      <c r="G780" s="194"/>
      <c r="H780" s="194"/>
      <c r="I780" s="194"/>
      <c r="J780" s="194"/>
      <c r="K780" s="194"/>
      <c r="L780" s="194"/>
      <c r="M780" s="194"/>
      <c r="N780" s="194"/>
      <c r="O780" s="194"/>
      <c r="P780" s="194"/>
      <c r="Q780" s="194"/>
      <c r="R780" s="194"/>
      <c r="S780" s="194"/>
      <c r="T780" s="194"/>
    </row>
    <row r="781" spans="1:20">
      <c r="A781" s="194"/>
      <c r="B781" s="194"/>
      <c r="C781" s="194"/>
      <c r="D781" s="194"/>
      <c r="E781" s="194"/>
      <c r="F781" s="194"/>
      <c r="G781" s="194"/>
      <c r="H781" s="194"/>
      <c r="I781" s="194"/>
      <c r="J781" s="194"/>
      <c r="K781" s="194"/>
      <c r="L781" s="194"/>
      <c r="M781" s="194"/>
      <c r="N781" s="194"/>
      <c r="O781" s="194"/>
      <c r="P781" s="194"/>
      <c r="Q781" s="194"/>
      <c r="R781" s="194"/>
      <c r="S781" s="194"/>
      <c r="T781" s="194"/>
    </row>
    <row r="782" spans="1:20">
      <c r="A782" s="194"/>
      <c r="B782" s="194"/>
      <c r="C782" s="194"/>
      <c r="D782" s="194"/>
      <c r="E782" s="194"/>
      <c r="F782" s="194"/>
      <c r="G782" s="194"/>
      <c r="H782" s="194"/>
      <c r="I782" s="194"/>
      <c r="J782" s="194"/>
      <c r="K782" s="194"/>
      <c r="L782" s="194"/>
      <c r="M782" s="194"/>
      <c r="N782" s="194"/>
      <c r="O782" s="194"/>
      <c r="P782" s="194"/>
      <c r="Q782" s="194"/>
      <c r="R782" s="194"/>
      <c r="S782" s="194"/>
      <c r="T782" s="194"/>
    </row>
    <row r="783" spans="1:20">
      <c r="A783" s="194"/>
      <c r="B783" s="194"/>
      <c r="C783" s="194"/>
      <c r="D783" s="194"/>
      <c r="E783" s="194"/>
      <c r="F783" s="194"/>
      <c r="G783" s="194"/>
      <c r="H783" s="194"/>
      <c r="I783" s="194"/>
      <c r="J783" s="194"/>
      <c r="K783" s="194"/>
      <c r="L783" s="194"/>
      <c r="M783" s="194"/>
      <c r="N783" s="194"/>
      <c r="O783" s="194"/>
      <c r="P783" s="194"/>
      <c r="Q783" s="194"/>
      <c r="R783" s="194"/>
      <c r="S783" s="194"/>
      <c r="T783" s="194"/>
    </row>
    <row r="784" spans="1:20">
      <c r="A784" s="194"/>
      <c r="B784" s="194"/>
      <c r="C784" s="194"/>
      <c r="D784" s="194"/>
      <c r="E784" s="194"/>
      <c r="F784" s="194"/>
      <c r="G784" s="194"/>
      <c r="H784" s="194"/>
      <c r="I784" s="194"/>
      <c r="J784" s="194"/>
      <c r="K784" s="194"/>
      <c r="L784" s="194"/>
      <c r="M784" s="194"/>
      <c r="N784" s="194"/>
      <c r="O784" s="194"/>
      <c r="P784" s="194"/>
      <c r="Q784" s="194"/>
      <c r="R784" s="194"/>
      <c r="S784" s="194"/>
      <c r="T784" s="194"/>
    </row>
    <row r="785" spans="1:20">
      <c r="A785" s="194"/>
      <c r="B785" s="194"/>
      <c r="C785" s="194"/>
      <c r="D785" s="194"/>
      <c r="E785" s="194"/>
      <c r="F785" s="194"/>
      <c r="G785" s="194"/>
      <c r="H785" s="194"/>
      <c r="I785" s="194"/>
      <c r="J785" s="194"/>
      <c r="K785" s="194"/>
      <c r="L785" s="194"/>
      <c r="M785" s="194"/>
      <c r="N785" s="194"/>
      <c r="O785" s="194"/>
      <c r="P785" s="194"/>
      <c r="Q785" s="194"/>
      <c r="R785" s="194"/>
      <c r="S785" s="194"/>
      <c r="T785" s="194"/>
    </row>
    <row r="786" spans="1:20">
      <c r="A786" s="194"/>
      <c r="B786" s="194"/>
      <c r="C786" s="194"/>
      <c r="D786" s="194"/>
      <c r="E786" s="194"/>
      <c r="F786" s="194"/>
      <c r="G786" s="194"/>
      <c r="H786" s="194"/>
      <c r="I786" s="194"/>
      <c r="J786" s="194"/>
      <c r="K786" s="194"/>
      <c r="L786" s="194"/>
      <c r="M786" s="194"/>
      <c r="N786" s="194"/>
      <c r="O786" s="194"/>
      <c r="P786" s="194"/>
      <c r="Q786" s="194"/>
      <c r="R786" s="194"/>
      <c r="S786" s="194"/>
      <c r="T786" s="194"/>
    </row>
    <row r="787" spans="1:20">
      <c r="A787" s="194"/>
      <c r="B787" s="194"/>
      <c r="C787" s="194"/>
      <c r="D787" s="194"/>
      <c r="E787" s="194"/>
      <c r="F787" s="194"/>
      <c r="G787" s="194"/>
      <c r="H787" s="194"/>
      <c r="I787" s="194"/>
      <c r="J787" s="194"/>
      <c r="K787" s="194"/>
      <c r="L787" s="194"/>
      <c r="M787" s="194"/>
      <c r="N787" s="194"/>
      <c r="O787" s="194"/>
      <c r="P787" s="194"/>
      <c r="Q787" s="194"/>
      <c r="R787" s="194"/>
      <c r="S787" s="194"/>
      <c r="T787" s="194"/>
    </row>
    <row r="788" spans="1:20">
      <c r="A788" s="194"/>
      <c r="B788" s="194"/>
      <c r="C788" s="194"/>
      <c r="D788" s="194"/>
      <c r="E788" s="194"/>
      <c r="F788" s="194"/>
      <c r="G788" s="194"/>
      <c r="H788" s="194"/>
      <c r="I788" s="194"/>
      <c r="J788" s="194"/>
      <c r="K788" s="194"/>
      <c r="L788" s="194"/>
      <c r="M788" s="194"/>
      <c r="N788" s="194"/>
      <c r="O788" s="194"/>
      <c r="P788" s="194"/>
      <c r="Q788" s="194"/>
      <c r="R788" s="194"/>
      <c r="S788" s="194"/>
      <c r="T788" s="194"/>
    </row>
    <row r="789" spans="1:20">
      <c r="A789" s="194"/>
      <c r="B789" s="194"/>
      <c r="C789" s="194"/>
      <c r="D789" s="194"/>
      <c r="E789" s="194"/>
      <c r="F789" s="194"/>
      <c r="G789" s="194"/>
      <c r="H789" s="194"/>
      <c r="I789" s="194"/>
      <c r="J789" s="194"/>
      <c r="K789" s="194"/>
      <c r="L789" s="194"/>
      <c r="M789" s="194"/>
      <c r="N789" s="194"/>
      <c r="O789" s="194"/>
      <c r="P789" s="194"/>
      <c r="Q789" s="194"/>
      <c r="R789" s="194"/>
      <c r="S789" s="194"/>
      <c r="T789" s="194"/>
    </row>
    <row r="790" spans="1:20">
      <c r="A790" s="194"/>
      <c r="B790" s="194"/>
      <c r="C790" s="194"/>
      <c r="D790" s="194"/>
      <c r="E790" s="194"/>
      <c r="F790" s="194"/>
      <c r="G790" s="194"/>
      <c r="H790" s="194"/>
      <c r="I790" s="194"/>
      <c r="J790" s="194"/>
      <c r="K790" s="194"/>
      <c r="L790" s="194"/>
      <c r="M790" s="194"/>
      <c r="N790" s="194"/>
      <c r="O790" s="194"/>
      <c r="P790" s="194"/>
      <c r="Q790" s="194"/>
      <c r="R790" s="194"/>
      <c r="S790" s="194"/>
      <c r="T790" s="194"/>
    </row>
    <row r="791" spans="1:20">
      <c r="A791" s="194"/>
      <c r="B791" s="194"/>
      <c r="C791" s="194"/>
      <c r="D791" s="194"/>
      <c r="E791" s="194"/>
      <c r="F791" s="194"/>
      <c r="G791" s="194"/>
      <c r="H791" s="194"/>
      <c r="I791" s="194"/>
      <c r="J791" s="194"/>
      <c r="K791" s="194"/>
      <c r="L791" s="194"/>
      <c r="M791" s="194"/>
      <c r="N791" s="194"/>
      <c r="O791" s="194"/>
      <c r="P791" s="194"/>
      <c r="Q791" s="194"/>
      <c r="R791" s="194"/>
      <c r="S791" s="194"/>
      <c r="T791" s="194"/>
    </row>
    <row r="792" spans="1:20">
      <c r="A792" s="194"/>
      <c r="B792" s="194"/>
      <c r="C792" s="194"/>
      <c r="D792" s="194"/>
      <c r="E792" s="194"/>
      <c r="F792" s="194"/>
      <c r="G792" s="194"/>
      <c r="H792" s="194"/>
      <c r="I792" s="194"/>
      <c r="J792" s="194"/>
      <c r="K792" s="194"/>
      <c r="L792" s="194"/>
      <c r="M792" s="194"/>
      <c r="N792" s="194"/>
      <c r="O792" s="194"/>
      <c r="P792" s="194"/>
      <c r="Q792" s="194"/>
      <c r="R792" s="194"/>
      <c r="S792" s="194"/>
      <c r="T792" s="194"/>
    </row>
    <row r="793" spans="1:20">
      <c r="A793" s="194"/>
      <c r="B793" s="194"/>
      <c r="C793" s="194"/>
      <c r="D793" s="194"/>
      <c r="E793" s="194"/>
      <c r="F793" s="194"/>
      <c r="G793" s="194"/>
      <c r="H793" s="194"/>
      <c r="I793" s="194"/>
      <c r="J793" s="194"/>
      <c r="K793" s="194"/>
      <c r="L793" s="194"/>
      <c r="M793" s="194"/>
      <c r="N793" s="194"/>
      <c r="O793" s="194"/>
      <c r="P793" s="194"/>
      <c r="Q793" s="194"/>
      <c r="R793" s="194"/>
      <c r="S793" s="194"/>
      <c r="T793" s="194"/>
    </row>
    <row r="794" spans="1:20">
      <c r="A794" s="194"/>
      <c r="B794" s="194"/>
      <c r="C794" s="194"/>
      <c r="D794" s="194"/>
      <c r="E794" s="194"/>
      <c r="F794" s="194"/>
      <c r="G794" s="194"/>
      <c r="H794" s="194"/>
      <c r="I794" s="194"/>
      <c r="J794" s="194"/>
      <c r="K794" s="194"/>
      <c r="L794" s="194"/>
      <c r="M794" s="194"/>
      <c r="N794" s="194"/>
      <c r="O794" s="194"/>
      <c r="P794" s="194"/>
      <c r="Q794" s="194"/>
      <c r="R794" s="194"/>
      <c r="S794" s="194"/>
      <c r="T794" s="194"/>
    </row>
    <row r="795" spans="1:20">
      <c r="A795" s="194"/>
      <c r="B795" s="194"/>
      <c r="C795" s="194"/>
      <c r="D795" s="194"/>
      <c r="E795" s="194"/>
      <c r="F795" s="194"/>
      <c r="G795" s="194"/>
      <c r="H795" s="194"/>
      <c r="I795" s="194"/>
      <c r="J795" s="194"/>
      <c r="K795" s="194"/>
      <c r="L795" s="194"/>
      <c r="M795" s="194"/>
      <c r="N795" s="194"/>
      <c r="O795" s="194"/>
      <c r="P795" s="194"/>
      <c r="Q795" s="194"/>
      <c r="R795" s="194"/>
      <c r="S795" s="194"/>
      <c r="T795" s="194"/>
    </row>
    <row r="796" spans="1:20">
      <c r="A796" s="194"/>
      <c r="B796" s="194"/>
      <c r="C796" s="194"/>
      <c r="D796" s="194"/>
      <c r="E796" s="194"/>
      <c r="F796" s="194"/>
      <c r="G796" s="194"/>
      <c r="H796" s="194"/>
      <c r="I796" s="194"/>
      <c r="J796" s="194"/>
      <c r="K796" s="194"/>
      <c r="L796" s="194"/>
      <c r="M796" s="194"/>
      <c r="N796" s="194"/>
      <c r="O796" s="194"/>
      <c r="P796" s="194"/>
      <c r="Q796" s="194"/>
      <c r="R796" s="194"/>
      <c r="S796" s="194"/>
      <c r="T796" s="194"/>
    </row>
    <row r="797" spans="1:20">
      <c r="A797" s="194"/>
      <c r="B797" s="194"/>
      <c r="C797" s="194"/>
      <c r="D797" s="194"/>
      <c r="E797" s="194"/>
      <c r="F797" s="194"/>
      <c r="G797" s="194"/>
      <c r="H797" s="194"/>
      <c r="I797" s="194"/>
      <c r="J797" s="194"/>
      <c r="K797" s="194"/>
      <c r="L797" s="194"/>
      <c r="M797" s="194"/>
      <c r="N797" s="194"/>
      <c r="O797" s="194"/>
      <c r="P797" s="194"/>
      <c r="Q797" s="194"/>
      <c r="R797" s="194"/>
      <c r="S797" s="194"/>
      <c r="T797" s="194"/>
    </row>
    <row r="798" spans="1:20">
      <c r="A798" s="194"/>
      <c r="B798" s="194"/>
      <c r="C798" s="194"/>
      <c r="D798" s="194"/>
      <c r="E798" s="194"/>
      <c r="F798" s="194"/>
      <c r="G798" s="194"/>
      <c r="H798" s="194"/>
      <c r="I798" s="194"/>
      <c r="J798" s="194"/>
      <c r="K798" s="194"/>
      <c r="L798" s="194"/>
      <c r="M798" s="194"/>
      <c r="N798" s="194"/>
      <c r="O798" s="194"/>
      <c r="P798" s="194"/>
      <c r="Q798" s="194"/>
      <c r="R798" s="194"/>
      <c r="S798" s="194"/>
      <c r="T798" s="194"/>
    </row>
    <row r="799" spans="1:20">
      <c r="A799" s="194"/>
      <c r="B799" s="194"/>
      <c r="C799" s="194"/>
      <c r="D799" s="194"/>
      <c r="E799" s="194"/>
      <c r="F799" s="194"/>
      <c r="G799" s="194"/>
      <c r="H799" s="194"/>
      <c r="I799" s="194"/>
      <c r="J799" s="194"/>
      <c r="K799" s="194"/>
      <c r="L799" s="194"/>
      <c r="M799" s="194"/>
      <c r="N799" s="194"/>
      <c r="O799" s="194"/>
      <c r="P799" s="194"/>
      <c r="Q799" s="194"/>
      <c r="R799" s="194"/>
      <c r="S799" s="194"/>
      <c r="T799" s="194"/>
    </row>
    <row r="800" spans="1:20">
      <c r="A800" s="194"/>
      <c r="B800" s="194"/>
      <c r="C800" s="194"/>
      <c r="D800" s="194"/>
      <c r="E800" s="194"/>
      <c r="F800" s="194"/>
      <c r="G800" s="194"/>
      <c r="H800" s="194"/>
      <c r="I800" s="194"/>
      <c r="J800" s="194"/>
      <c r="K800" s="194"/>
      <c r="L800" s="194"/>
      <c r="M800" s="194"/>
      <c r="N800" s="194"/>
      <c r="O800" s="194"/>
      <c r="P800" s="194"/>
      <c r="Q800" s="194"/>
      <c r="R800" s="194"/>
      <c r="S800" s="194"/>
      <c r="T800" s="194"/>
    </row>
    <row r="801" spans="1:20">
      <c r="A801" s="194"/>
      <c r="B801" s="194"/>
      <c r="C801" s="194"/>
      <c r="D801" s="194"/>
      <c r="E801" s="194"/>
      <c r="F801" s="194"/>
      <c r="G801" s="194"/>
      <c r="H801" s="194"/>
      <c r="I801" s="194"/>
      <c r="J801" s="194"/>
      <c r="K801" s="194"/>
      <c r="L801" s="194"/>
      <c r="M801" s="194"/>
      <c r="N801" s="194"/>
      <c r="O801" s="194"/>
      <c r="P801" s="194"/>
      <c r="Q801" s="194"/>
      <c r="R801" s="194"/>
      <c r="S801" s="194"/>
      <c r="T801" s="194"/>
    </row>
    <row r="802" spans="1:20">
      <c r="A802" s="194"/>
      <c r="B802" s="194"/>
      <c r="C802" s="194"/>
      <c r="D802" s="194"/>
      <c r="E802" s="194"/>
      <c r="F802" s="194"/>
      <c r="G802" s="194"/>
      <c r="H802" s="194"/>
      <c r="I802" s="194"/>
      <c r="J802" s="194"/>
      <c r="K802" s="194"/>
      <c r="L802" s="194"/>
      <c r="M802" s="194"/>
      <c r="N802" s="194"/>
      <c r="O802" s="194"/>
      <c r="P802" s="194"/>
      <c r="Q802" s="194"/>
      <c r="R802" s="194"/>
      <c r="S802" s="194"/>
      <c r="T802" s="194"/>
    </row>
    <row r="803" spans="1:20">
      <c r="A803" s="194"/>
      <c r="B803" s="194"/>
      <c r="C803" s="194"/>
      <c r="D803" s="194"/>
      <c r="E803" s="194"/>
      <c r="F803" s="194"/>
      <c r="G803" s="194"/>
      <c r="H803" s="194"/>
      <c r="I803" s="194"/>
      <c r="J803" s="194"/>
      <c r="K803" s="194"/>
      <c r="L803" s="194"/>
      <c r="M803" s="194"/>
      <c r="N803" s="194"/>
      <c r="O803" s="194"/>
      <c r="P803" s="194"/>
      <c r="Q803" s="194"/>
      <c r="R803" s="194"/>
      <c r="S803" s="194"/>
      <c r="T803" s="194"/>
    </row>
    <row r="804" spans="1:20">
      <c r="A804" s="194"/>
      <c r="B804" s="194"/>
      <c r="C804" s="194"/>
      <c r="D804" s="194"/>
      <c r="E804" s="194"/>
      <c r="F804" s="194"/>
      <c r="G804" s="194"/>
      <c r="H804" s="194"/>
      <c r="I804" s="194"/>
      <c r="J804" s="194"/>
      <c r="K804" s="194"/>
      <c r="L804" s="194"/>
      <c r="M804" s="194"/>
      <c r="N804" s="194"/>
      <c r="O804" s="194"/>
      <c r="P804" s="194"/>
      <c r="Q804" s="194"/>
      <c r="R804" s="194"/>
      <c r="S804" s="194"/>
      <c r="T804" s="194"/>
    </row>
    <row r="805" spans="1:20">
      <c r="A805" s="194"/>
      <c r="B805" s="194"/>
      <c r="C805" s="194"/>
      <c r="D805" s="194"/>
      <c r="E805" s="194"/>
      <c r="F805" s="194"/>
      <c r="G805" s="194"/>
      <c r="H805" s="194"/>
      <c r="I805" s="194"/>
      <c r="J805" s="194"/>
      <c r="K805" s="194"/>
      <c r="L805" s="194"/>
      <c r="M805" s="194"/>
      <c r="N805" s="194"/>
      <c r="O805" s="194"/>
      <c r="P805" s="194"/>
      <c r="Q805" s="194"/>
      <c r="R805" s="194"/>
      <c r="S805" s="194"/>
      <c r="T805" s="194"/>
    </row>
    <row r="806" spans="1:20">
      <c r="A806" s="194"/>
      <c r="B806" s="194"/>
      <c r="C806" s="194"/>
      <c r="D806" s="194"/>
      <c r="E806" s="194"/>
      <c r="F806" s="194"/>
      <c r="G806" s="194"/>
      <c r="H806" s="194"/>
      <c r="I806" s="194"/>
      <c r="J806" s="194"/>
      <c r="K806" s="194"/>
      <c r="L806" s="194"/>
      <c r="M806" s="194"/>
      <c r="N806" s="194"/>
      <c r="O806" s="194"/>
      <c r="P806" s="194"/>
      <c r="Q806" s="194"/>
      <c r="R806" s="194"/>
      <c r="S806" s="194"/>
      <c r="T806" s="194"/>
    </row>
    <row r="807" spans="1:20">
      <c r="A807" s="194"/>
      <c r="B807" s="194"/>
      <c r="C807" s="194"/>
      <c r="D807" s="194"/>
      <c r="E807" s="194"/>
      <c r="F807" s="194"/>
      <c r="G807" s="194"/>
      <c r="H807" s="194"/>
      <c r="I807" s="194"/>
      <c r="J807" s="194"/>
      <c r="K807" s="194"/>
      <c r="L807" s="194"/>
      <c r="M807" s="194"/>
      <c r="N807" s="194"/>
      <c r="O807" s="194"/>
      <c r="P807" s="194"/>
      <c r="Q807" s="194"/>
      <c r="R807" s="194"/>
      <c r="S807" s="194"/>
      <c r="T807" s="194"/>
    </row>
    <row r="808" spans="1:20">
      <c r="A808" s="194"/>
      <c r="B808" s="194"/>
      <c r="C808" s="194"/>
      <c r="D808" s="194"/>
      <c r="E808" s="194"/>
      <c r="F808" s="194"/>
      <c r="G808" s="194"/>
      <c r="H808" s="194"/>
      <c r="I808" s="194"/>
      <c r="J808" s="194"/>
      <c r="K808" s="194"/>
      <c r="L808" s="194"/>
      <c r="M808" s="194"/>
      <c r="N808" s="194"/>
      <c r="O808" s="194"/>
      <c r="P808" s="194"/>
      <c r="Q808" s="194"/>
      <c r="R808" s="194"/>
      <c r="S808" s="194"/>
      <c r="T808" s="194"/>
    </row>
    <row r="809" spans="1:20">
      <c r="A809" s="194"/>
      <c r="B809" s="194"/>
      <c r="C809" s="194"/>
      <c r="D809" s="194"/>
      <c r="E809" s="194"/>
      <c r="F809" s="194"/>
      <c r="G809" s="194"/>
      <c r="H809" s="194"/>
      <c r="I809" s="194"/>
      <c r="J809" s="194"/>
      <c r="K809" s="194"/>
      <c r="L809" s="194"/>
      <c r="M809" s="194"/>
      <c r="N809" s="194"/>
      <c r="O809" s="194"/>
      <c r="P809" s="194"/>
      <c r="Q809" s="194"/>
      <c r="R809" s="194"/>
      <c r="S809" s="194"/>
      <c r="T809" s="194"/>
    </row>
    <row r="810" spans="1:20">
      <c r="A810" s="194"/>
      <c r="B810" s="194"/>
      <c r="C810" s="194"/>
      <c r="D810" s="194"/>
      <c r="E810" s="194"/>
      <c r="F810" s="194"/>
      <c r="G810" s="194"/>
      <c r="H810" s="194"/>
      <c r="I810" s="194"/>
      <c r="J810" s="194"/>
      <c r="K810" s="194"/>
      <c r="L810" s="194"/>
      <c r="M810" s="194"/>
      <c r="N810" s="194"/>
      <c r="O810" s="194"/>
      <c r="P810" s="194"/>
      <c r="Q810" s="194"/>
      <c r="R810" s="194"/>
      <c r="S810" s="194"/>
      <c r="T810" s="194"/>
    </row>
    <row r="811" spans="1:20">
      <c r="A811" s="194"/>
      <c r="B811" s="194"/>
      <c r="C811" s="194"/>
      <c r="D811" s="194"/>
      <c r="E811" s="194"/>
      <c r="F811" s="194"/>
      <c r="G811" s="194"/>
      <c r="H811" s="194"/>
      <c r="I811" s="194"/>
      <c r="J811" s="194"/>
      <c r="K811" s="194"/>
      <c r="L811" s="194"/>
      <c r="M811" s="194"/>
      <c r="N811" s="194"/>
      <c r="O811" s="194"/>
      <c r="P811" s="194"/>
      <c r="Q811" s="194"/>
      <c r="R811" s="194"/>
      <c r="S811" s="194"/>
      <c r="T811" s="194"/>
    </row>
    <row r="812" spans="1:20">
      <c r="A812" s="194"/>
      <c r="B812" s="194"/>
      <c r="C812" s="194"/>
      <c r="D812" s="194"/>
      <c r="E812" s="194"/>
      <c r="F812" s="194"/>
      <c r="G812" s="194"/>
      <c r="H812" s="194"/>
      <c r="I812" s="194"/>
      <c r="J812" s="194"/>
      <c r="K812" s="194"/>
      <c r="L812" s="194"/>
      <c r="M812" s="194"/>
      <c r="N812" s="194"/>
      <c r="O812" s="194"/>
      <c r="P812" s="194"/>
      <c r="Q812" s="194"/>
      <c r="R812" s="194"/>
      <c r="S812" s="194"/>
      <c r="T812" s="194"/>
    </row>
    <row r="813" spans="1:20">
      <c r="A813" s="194"/>
      <c r="B813" s="194"/>
      <c r="C813" s="194"/>
      <c r="D813" s="194"/>
      <c r="E813" s="194"/>
      <c r="F813" s="194"/>
      <c r="G813" s="194"/>
      <c r="H813" s="194"/>
      <c r="I813" s="194"/>
      <c r="J813" s="194"/>
      <c r="K813" s="194"/>
      <c r="L813" s="194"/>
      <c r="M813" s="194"/>
      <c r="N813" s="194"/>
      <c r="O813" s="194"/>
      <c r="P813" s="194"/>
      <c r="Q813" s="194"/>
      <c r="R813" s="194"/>
      <c r="S813" s="194"/>
      <c r="T813" s="194"/>
    </row>
    <row r="814" spans="1:20">
      <c r="A814" s="194"/>
      <c r="B814" s="194"/>
      <c r="C814" s="194"/>
      <c r="D814" s="194"/>
      <c r="E814" s="194"/>
      <c r="F814" s="194"/>
      <c r="G814" s="194"/>
      <c r="H814" s="194"/>
      <c r="I814" s="194"/>
      <c r="J814" s="194"/>
      <c r="K814" s="194"/>
      <c r="L814" s="194"/>
      <c r="M814" s="194"/>
      <c r="N814" s="194"/>
      <c r="O814" s="194"/>
      <c r="P814" s="194"/>
      <c r="Q814" s="194"/>
      <c r="R814" s="194"/>
      <c r="S814" s="194"/>
      <c r="T814" s="194"/>
    </row>
    <row r="815" spans="1:20">
      <c r="A815" s="194"/>
      <c r="B815" s="194"/>
      <c r="C815" s="194"/>
      <c r="D815" s="194"/>
      <c r="E815" s="194"/>
      <c r="F815" s="194"/>
      <c r="G815" s="194"/>
      <c r="H815" s="194"/>
      <c r="I815" s="194"/>
      <c r="J815" s="194"/>
      <c r="K815" s="194"/>
      <c r="L815" s="194"/>
      <c r="M815" s="194"/>
      <c r="N815" s="194"/>
      <c r="O815" s="194"/>
      <c r="P815" s="194"/>
      <c r="Q815" s="194"/>
      <c r="R815" s="194"/>
      <c r="S815" s="194"/>
      <c r="T815" s="194"/>
    </row>
    <row r="816" spans="1:20">
      <c r="A816" s="194"/>
      <c r="B816" s="194"/>
      <c r="C816" s="194"/>
      <c r="D816" s="194"/>
      <c r="E816" s="194"/>
      <c r="F816" s="194"/>
      <c r="G816" s="194"/>
      <c r="H816" s="194"/>
      <c r="I816" s="194"/>
      <c r="J816" s="194"/>
      <c r="K816" s="194"/>
      <c r="L816" s="194"/>
      <c r="M816" s="194"/>
      <c r="N816" s="194"/>
      <c r="O816" s="194"/>
      <c r="P816" s="194"/>
      <c r="Q816" s="194"/>
      <c r="R816" s="194"/>
      <c r="S816" s="194"/>
      <c r="T816" s="194"/>
    </row>
    <row r="817" spans="1:20">
      <c r="A817" s="194"/>
      <c r="B817" s="194"/>
      <c r="C817" s="194"/>
      <c r="D817" s="194"/>
      <c r="E817" s="194"/>
      <c r="F817" s="194"/>
      <c r="G817" s="194"/>
      <c r="H817" s="194"/>
      <c r="I817" s="194"/>
      <c r="J817" s="194"/>
      <c r="K817" s="194"/>
      <c r="L817" s="194"/>
      <c r="M817" s="194"/>
      <c r="N817" s="194"/>
      <c r="O817" s="194"/>
      <c r="P817" s="194"/>
      <c r="Q817" s="194"/>
      <c r="R817" s="194"/>
      <c r="S817" s="194"/>
      <c r="T817" s="194"/>
    </row>
    <row r="818" spans="1:20">
      <c r="A818" s="194"/>
      <c r="B818" s="194"/>
      <c r="C818" s="194"/>
      <c r="D818" s="194"/>
      <c r="E818" s="194"/>
      <c r="F818" s="194"/>
      <c r="G818" s="194"/>
      <c r="H818" s="194"/>
      <c r="I818" s="194"/>
      <c r="J818" s="194"/>
      <c r="K818" s="194"/>
      <c r="L818" s="194"/>
      <c r="M818" s="194"/>
      <c r="N818" s="194"/>
      <c r="O818" s="194"/>
      <c r="P818" s="194"/>
      <c r="Q818" s="194"/>
      <c r="R818" s="194"/>
      <c r="S818" s="194"/>
      <c r="T818" s="194"/>
    </row>
    <row r="819" spans="1:20">
      <c r="A819" s="194"/>
      <c r="B819" s="194"/>
      <c r="C819" s="194"/>
      <c r="D819" s="194"/>
      <c r="E819" s="194"/>
      <c r="F819" s="194"/>
      <c r="G819" s="194"/>
      <c r="H819" s="194"/>
      <c r="I819" s="194"/>
      <c r="J819" s="194"/>
      <c r="K819" s="194"/>
      <c r="L819" s="194"/>
      <c r="M819" s="194"/>
      <c r="N819" s="194"/>
      <c r="O819" s="194"/>
      <c r="P819" s="194"/>
      <c r="Q819" s="194"/>
      <c r="R819" s="194"/>
      <c r="S819" s="194"/>
      <c r="T819" s="194"/>
    </row>
    <row r="820" spans="1:20">
      <c r="A820" s="194"/>
      <c r="B820" s="194"/>
      <c r="C820" s="194"/>
      <c r="D820" s="194"/>
      <c r="E820" s="194"/>
      <c r="F820" s="194"/>
      <c r="G820" s="194"/>
      <c r="H820" s="194"/>
      <c r="I820" s="194"/>
      <c r="J820" s="194"/>
      <c r="K820" s="194"/>
      <c r="L820" s="194"/>
      <c r="M820" s="194"/>
      <c r="N820" s="194"/>
      <c r="O820" s="194"/>
      <c r="P820" s="194"/>
      <c r="Q820" s="194"/>
      <c r="R820" s="194"/>
      <c r="S820" s="194"/>
      <c r="T820" s="194"/>
    </row>
    <row r="821" spans="1:20">
      <c r="A821" s="194"/>
      <c r="B821" s="194"/>
      <c r="C821" s="194"/>
      <c r="D821" s="194"/>
      <c r="E821" s="194"/>
      <c r="F821" s="194"/>
      <c r="G821" s="194"/>
      <c r="H821" s="194"/>
      <c r="I821" s="194"/>
      <c r="J821" s="194"/>
      <c r="K821" s="194"/>
      <c r="L821" s="194"/>
      <c r="M821" s="194"/>
      <c r="N821" s="194"/>
      <c r="O821" s="194"/>
      <c r="P821" s="194"/>
      <c r="Q821" s="194"/>
      <c r="R821" s="194"/>
      <c r="S821" s="194"/>
      <c r="T821" s="194"/>
    </row>
    <row r="822" spans="1:20">
      <c r="A822" s="194"/>
      <c r="B822" s="194"/>
      <c r="C822" s="194"/>
      <c r="D822" s="194"/>
      <c r="E822" s="194"/>
      <c r="F822" s="194"/>
      <c r="G822" s="194"/>
      <c r="H822" s="194"/>
      <c r="I822" s="194"/>
      <c r="J822" s="194"/>
      <c r="K822" s="194"/>
      <c r="L822" s="194"/>
      <c r="M822" s="194"/>
      <c r="N822" s="194"/>
      <c r="O822" s="194"/>
      <c r="P822" s="194"/>
      <c r="Q822" s="194"/>
      <c r="R822" s="194"/>
      <c r="S822" s="194"/>
      <c r="T822" s="194"/>
    </row>
    <row r="823" spans="1:20">
      <c r="A823" s="194"/>
      <c r="B823" s="194"/>
      <c r="C823" s="194"/>
      <c r="D823" s="194"/>
      <c r="E823" s="194"/>
      <c r="F823" s="194"/>
      <c r="G823" s="194"/>
      <c r="H823" s="194"/>
      <c r="I823" s="194"/>
      <c r="J823" s="194"/>
      <c r="K823" s="194"/>
      <c r="L823" s="194"/>
      <c r="M823" s="194"/>
      <c r="N823" s="194"/>
      <c r="O823" s="194"/>
      <c r="P823" s="194"/>
      <c r="Q823" s="194"/>
      <c r="R823" s="194"/>
      <c r="S823" s="194"/>
      <c r="T823" s="194"/>
    </row>
    <row r="824" spans="1:20">
      <c r="A824" s="194"/>
      <c r="B824" s="194"/>
      <c r="C824" s="194"/>
      <c r="D824" s="194"/>
      <c r="E824" s="194"/>
      <c r="F824" s="194"/>
      <c r="G824" s="194"/>
      <c r="H824" s="194"/>
      <c r="I824" s="194"/>
      <c r="J824" s="194"/>
      <c r="K824" s="194"/>
      <c r="L824" s="194"/>
      <c r="M824" s="194"/>
      <c r="N824" s="194"/>
      <c r="O824" s="194"/>
      <c r="P824" s="194"/>
      <c r="Q824" s="194"/>
      <c r="R824" s="194"/>
      <c r="S824" s="194"/>
      <c r="T824" s="194"/>
    </row>
    <row r="825" spans="1:20">
      <c r="A825" s="194"/>
      <c r="B825" s="194"/>
      <c r="C825" s="194"/>
      <c r="D825" s="194"/>
      <c r="E825" s="194"/>
      <c r="F825" s="194"/>
      <c r="G825" s="194"/>
      <c r="H825" s="194"/>
      <c r="I825" s="194"/>
      <c r="J825" s="194"/>
      <c r="K825" s="194"/>
      <c r="L825" s="194"/>
      <c r="M825" s="194"/>
      <c r="N825" s="194"/>
      <c r="O825" s="194"/>
      <c r="P825" s="194"/>
      <c r="Q825" s="194"/>
      <c r="R825" s="194"/>
      <c r="S825" s="194"/>
      <c r="T825" s="194"/>
    </row>
    <row r="826" spans="1:20">
      <c r="A826" s="194"/>
      <c r="B826" s="194"/>
      <c r="C826" s="194"/>
      <c r="D826" s="194"/>
      <c r="E826" s="194"/>
      <c r="F826" s="194"/>
      <c r="G826" s="194"/>
      <c r="H826" s="194"/>
      <c r="I826" s="194"/>
      <c r="J826" s="194"/>
      <c r="K826" s="194"/>
      <c r="L826" s="194"/>
      <c r="M826" s="194"/>
      <c r="N826" s="194"/>
      <c r="O826" s="194"/>
      <c r="P826" s="194"/>
      <c r="Q826" s="194"/>
      <c r="R826" s="194"/>
      <c r="S826" s="194"/>
      <c r="T826" s="194"/>
    </row>
    <row r="827" spans="1:20">
      <c r="A827" s="194"/>
      <c r="B827" s="194"/>
      <c r="C827" s="194"/>
      <c r="D827" s="194"/>
      <c r="E827" s="194"/>
      <c r="F827" s="194"/>
      <c r="G827" s="194"/>
      <c r="H827" s="194"/>
      <c r="I827" s="194"/>
      <c r="J827" s="194"/>
      <c r="K827" s="194"/>
      <c r="L827" s="194"/>
      <c r="M827" s="194"/>
      <c r="N827" s="194"/>
      <c r="O827" s="194"/>
      <c r="P827" s="194"/>
      <c r="Q827" s="194"/>
      <c r="R827" s="194"/>
      <c r="S827" s="194"/>
      <c r="T827" s="194"/>
    </row>
    <row r="828" spans="1:20">
      <c r="A828" s="194"/>
      <c r="B828" s="194"/>
      <c r="C828" s="194"/>
      <c r="D828" s="194"/>
      <c r="E828" s="194"/>
      <c r="F828" s="194"/>
      <c r="G828" s="194"/>
      <c r="H828" s="194"/>
      <c r="I828" s="194"/>
      <c r="J828" s="194"/>
      <c r="K828" s="194"/>
      <c r="L828" s="194"/>
      <c r="M828" s="194"/>
      <c r="N828" s="194"/>
      <c r="O828" s="194"/>
      <c r="P828" s="194"/>
      <c r="Q828" s="194"/>
      <c r="R828" s="194"/>
      <c r="S828" s="194"/>
      <c r="T828" s="194"/>
    </row>
    <row r="829" spans="1:20">
      <c r="A829" s="194"/>
      <c r="B829" s="194"/>
      <c r="C829" s="194"/>
      <c r="D829" s="194"/>
      <c r="E829" s="194"/>
      <c r="F829" s="194"/>
      <c r="G829" s="194"/>
      <c r="H829" s="194"/>
      <c r="I829" s="194"/>
      <c r="J829" s="194"/>
      <c r="K829" s="194"/>
      <c r="L829" s="194"/>
      <c r="M829" s="194"/>
      <c r="N829" s="194"/>
      <c r="O829" s="194"/>
      <c r="P829" s="194"/>
      <c r="Q829" s="194"/>
      <c r="R829" s="194"/>
      <c r="S829" s="194"/>
      <c r="T829" s="194"/>
    </row>
    <row r="830" spans="1:20">
      <c r="A830" s="194"/>
      <c r="B830" s="194"/>
      <c r="C830" s="194"/>
      <c r="D830" s="194"/>
      <c r="E830" s="194"/>
      <c r="F830" s="194"/>
      <c r="G830" s="194"/>
      <c r="H830" s="194"/>
      <c r="I830" s="194"/>
      <c r="J830" s="194"/>
      <c r="K830" s="194"/>
      <c r="L830" s="194"/>
      <c r="M830" s="194"/>
      <c r="N830" s="194"/>
      <c r="O830" s="194"/>
      <c r="P830" s="194"/>
      <c r="Q830" s="194"/>
      <c r="R830" s="194"/>
      <c r="S830" s="194"/>
      <c r="T830" s="194"/>
    </row>
    <row r="831" spans="1:20">
      <c r="A831" s="194"/>
      <c r="B831" s="194"/>
      <c r="C831" s="194"/>
      <c r="D831" s="194"/>
      <c r="E831" s="194"/>
      <c r="F831" s="194"/>
      <c r="G831" s="194"/>
      <c r="H831" s="194"/>
      <c r="I831" s="194"/>
      <c r="J831" s="194"/>
      <c r="K831" s="194"/>
      <c r="L831" s="194"/>
      <c r="M831" s="194"/>
      <c r="N831" s="194"/>
      <c r="O831" s="194"/>
      <c r="P831" s="194"/>
      <c r="Q831" s="194"/>
      <c r="R831" s="194"/>
      <c r="S831" s="194"/>
      <c r="T831" s="194"/>
    </row>
    <row r="832" spans="1:20">
      <c r="A832" s="194"/>
      <c r="B832" s="194"/>
      <c r="C832" s="194"/>
      <c r="D832" s="194"/>
      <c r="E832" s="194"/>
      <c r="F832" s="194"/>
      <c r="G832" s="194"/>
      <c r="H832" s="194"/>
      <c r="I832" s="194"/>
      <c r="J832" s="194"/>
      <c r="K832" s="194"/>
      <c r="L832" s="194"/>
      <c r="M832" s="194"/>
      <c r="N832" s="194"/>
      <c r="O832" s="194"/>
      <c r="P832" s="194"/>
      <c r="Q832" s="194"/>
      <c r="R832" s="194"/>
      <c r="S832" s="194"/>
      <c r="T832" s="194"/>
    </row>
    <row r="833" spans="1:20">
      <c r="A833" s="194"/>
      <c r="B833" s="194"/>
      <c r="C833" s="194"/>
      <c r="D833" s="194"/>
      <c r="E833" s="194"/>
      <c r="F833" s="194"/>
      <c r="G833" s="194"/>
      <c r="H833" s="194"/>
      <c r="I833" s="194"/>
      <c r="J833" s="194"/>
      <c r="K833" s="194"/>
      <c r="L833" s="194"/>
      <c r="M833" s="194"/>
      <c r="N833" s="194"/>
      <c r="O833" s="194"/>
      <c r="P833" s="194"/>
      <c r="Q833" s="194"/>
      <c r="R833" s="194"/>
      <c r="S833" s="194"/>
      <c r="T833" s="194"/>
    </row>
    <row r="834" spans="1:20">
      <c r="A834" s="194"/>
      <c r="B834" s="194"/>
      <c r="C834" s="194"/>
      <c r="D834" s="194"/>
      <c r="E834" s="194"/>
      <c r="F834" s="194"/>
      <c r="G834" s="194"/>
      <c r="H834" s="194"/>
      <c r="I834" s="194"/>
      <c r="J834" s="194"/>
      <c r="K834" s="194"/>
      <c r="L834" s="194"/>
      <c r="M834" s="194"/>
      <c r="N834" s="194"/>
      <c r="O834" s="194"/>
      <c r="P834" s="194"/>
      <c r="Q834" s="194"/>
      <c r="R834" s="194"/>
      <c r="S834" s="194"/>
      <c r="T834" s="194"/>
    </row>
    <row r="835" spans="1:20">
      <c r="A835" s="194"/>
      <c r="B835" s="194"/>
      <c r="C835" s="194"/>
      <c r="D835" s="194"/>
      <c r="E835" s="194"/>
      <c r="F835" s="194"/>
      <c r="G835" s="194"/>
      <c r="H835" s="194"/>
      <c r="I835" s="194"/>
      <c r="J835" s="194"/>
      <c r="K835" s="194"/>
      <c r="L835" s="194"/>
      <c r="M835" s="194"/>
      <c r="N835" s="194"/>
      <c r="O835" s="194"/>
      <c r="P835" s="194"/>
      <c r="Q835" s="194"/>
      <c r="R835" s="194"/>
      <c r="S835" s="194"/>
      <c r="T835" s="194"/>
    </row>
    <row r="836" spans="1:20">
      <c r="A836" s="194"/>
      <c r="B836" s="194"/>
      <c r="C836" s="194"/>
      <c r="D836" s="194"/>
      <c r="E836" s="194"/>
      <c r="F836" s="194"/>
      <c r="G836" s="194"/>
      <c r="H836" s="194"/>
      <c r="I836" s="194"/>
      <c r="J836" s="194"/>
      <c r="K836" s="194"/>
      <c r="L836" s="194"/>
      <c r="M836" s="194"/>
      <c r="N836" s="194"/>
      <c r="O836" s="194"/>
      <c r="P836" s="194"/>
      <c r="Q836" s="194"/>
      <c r="R836" s="194"/>
      <c r="S836" s="194"/>
      <c r="T836" s="194"/>
    </row>
    <row r="837" spans="1:20">
      <c r="A837" s="194"/>
      <c r="B837" s="194"/>
      <c r="C837" s="194"/>
      <c r="D837" s="194"/>
      <c r="E837" s="194"/>
      <c r="F837" s="194"/>
      <c r="G837" s="194"/>
      <c r="H837" s="194"/>
      <c r="I837" s="194"/>
      <c r="J837" s="194"/>
      <c r="K837" s="194"/>
      <c r="L837" s="194"/>
      <c r="M837" s="194"/>
      <c r="N837" s="194"/>
      <c r="O837" s="194"/>
      <c r="P837" s="194"/>
      <c r="Q837" s="194"/>
      <c r="R837" s="194"/>
      <c r="S837" s="194"/>
      <c r="T837" s="194"/>
    </row>
    <row r="838" spans="1:20">
      <c r="A838" s="194"/>
      <c r="B838" s="194"/>
      <c r="C838" s="194"/>
      <c r="D838" s="194"/>
      <c r="E838" s="194"/>
      <c r="F838" s="194"/>
      <c r="G838" s="194"/>
      <c r="H838" s="194"/>
      <c r="I838" s="194"/>
      <c r="J838" s="194"/>
      <c r="K838" s="194"/>
      <c r="L838" s="194"/>
      <c r="M838" s="194"/>
      <c r="N838" s="194"/>
      <c r="O838" s="194"/>
      <c r="P838" s="194"/>
      <c r="Q838" s="194"/>
      <c r="R838" s="194"/>
      <c r="S838" s="194"/>
      <c r="T838" s="194"/>
    </row>
    <row r="839" spans="1:20">
      <c r="A839" s="194"/>
      <c r="B839" s="194"/>
      <c r="C839" s="194"/>
      <c r="D839" s="194"/>
      <c r="E839" s="194"/>
      <c r="F839" s="194"/>
      <c r="G839" s="194"/>
      <c r="H839" s="194"/>
      <c r="I839" s="194"/>
      <c r="J839" s="194"/>
      <c r="K839" s="194"/>
      <c r="L839" s="194"/>
      <c r="M839" s="194"/>
      <c r="N839" s="194"/>
      <c r="O839" s="194"/>
      <c r="P839" s="194"/>
      <c r="Q839" s="194"/>
      <c r="R839" s="194"/>
      <c r="S839" s="194"/>
      <c r="T839" s="194"/>
    </row>
    <row r="840" spans="1:20">
      <c r="A840" s="194"/>
      <c r="B840" s="194"/>
      <c r="C840" s="194"/>
      <c r="D840" s="194"/>
      <c r="E840" s="194"/>
      <c r="F840" s="194"/>
      <c r="G840" s="194"/>
      <c r="H840" s="194"/>
      <c r="I840" s="194"/>
      <c r="J840" s="194"/>
      <c r="K840" s="194"/>
      <c r="L840" s="194"/>
      <c r="M840" s="194"/>
      <c r="N840" s="194"/>
      <c r="O840" s="194"/>
      <c r="P840" s="194"/>
      <c r="Q840" s="194"/>
      <c r="R840" s="194"/>
      <c r="S840" s="194"/>
      <c r="T840" s="194"/>
    </row>
    <row r="841" spans="1:20">
      <c r="A841" s="194"/>
      <c r="B841" s="194"/>
      <c r="C841" s="194"/>
      <c r="D841" s="194"/>
      <c r="E841" s="194"/>
      <c r="F841" s="194"/>
      <c r="G841" s="194"/>
      <c r="H841" s="194"/>
      <c r="I841" s="194"/>
      <c r="J841" s="194"/>
      <c r="K841" s="194"/>
      <c r="L841" s="194"/>
      <c r="M841" s="194"/>
      <c r="N841" s="194"/>
      <c r="O841" s="194"/>
      <c r="P841" s="194"/>
      <c r="Q841" s="194"/>
      <c r="R841" s="194"/>
      <c r="S841" s="194"/>
      <c r="T841" s="194"/>
    </row>
    <row r="842" spans="1:20">
      <c r="A842" s="194"/>
      <c r="B842" s="194"/>
      <c r="C842" s="194"/>
      <c r="D842" s="194"/>
      <c r="E842" s="194"/>
      <c r="F842" s="194"/>
      <c r="G842" s="194"/>
      <c r="H842" s="194"/>
      <c r="I842" s="194"/>
      <c r="J842" s="194"/>
      <c r="K842" s="194"/>
      <c r="L842" s="194"/>
      <c r="M842" s="194"/>
      <c r="N842" s="194"/>
      <c r="O842" s="194"/>
      <c r="P842" s="194"/>
      <c r="Q842" s="194"/>
      <c r="R842" s="194"/>
      <c r="S842" s="194"/>
      <c r="T842" s="194"/>
    </row>
    <row r="843" spans="1:20">
      <c r="A843" s="194"/>
      <c r="B843" s="194"/>
      <c r="C843" s="194"/>
      <c r="D843" s="194"/>
      <c r="E843" s="194"/>
      <c r="F843" s="194"/>
      <c r="G843" s="194"/>
      <c r="H843" s="194"/>
      <c r="I843" s="194"/>
      <c r="J843" s="194"/>
      <c r="K843" s="194"/>
      <c r="L843" s="194"/>
      <c r="M843" s="194"/>
      <c r="N843" s="194"/>
      <c r="O843" s="194"/>
      <c r="P843" s="194"/>
      <c r="Q843" s="194"/>
      <c r="R843" s="194"/>
      <c r="S843" s="194"/>
      <c r="T843" s="194"/>
    </row>
    <row r="844" spans="1:20">
      <c r="A844" s="194"/>
      <c r="B844" s="194"/>
      <c r="C844" s="194"/>
      <c r="D844" s="194"/>
      <c r="E844" s="194"/>
      <c r="F844" s="194"/>
      <c r="G844" s="194"/>
      <c r="H844" s="194"/>
      <c r="I844" s="194"/>
      <c r="J844" s="194"/>
      <c r="K844" s="194"/>
      <c r="L844" s="194"/>
      <c r="M844" s="194"/>
      <c r="N844" s="194"/>
      <c r="O844" s="194"/>
      <c r="P844" s="194"/>
      <c r="Q844" s="194"/>
      <c r="R844" s="194"/>
      <c r="S844" s="194"/>
      <c r="T844" s="194"/>
    </row>
    <row r="845" spans="1:20">
      <c r="A845" s="194"/>
      <c r="B845" s="194"/>
      <c r="C845" s="194"/>
      <c r="D845" s="194"/>
      <c r="E845" s="194"/>
      <c r="F845" s="194"/>
      <c r="G845" s="194"/>
      <c r="H845" s="194"/>
      <c r="I845" s="194"/>
      <c r="J845" s="194"/>
      <c r="K845" s="194"/>
      <c r="L845" s="194"/>
      <c r="M845" s="194"/>
      <c r="N845" s="194"/>
      <c r="O845" s="194"/>
      <c r="P845" s="194"/>
      <c r="Q845" s="194"/>
      <c r="R845" s="194"/>
      <c r="S845" s="194"/>
      <c r="T845" s="194"/>
    </row>
    <row r="846" spans="1:20">
      <c r="A846" s="194"/>
      <c r="B846" s="194"/>
      <c r="C846" s="194"/>
      <c r="D846" s="194"/>
      <c r="E846" s="194"/>
      <c r="F846" s="194"/>
      <c r="G846" s="194"/>
      <c r="H846" s="194"/>
      <c r="I846" s="194"/>
      <c r="J846" s="194"/>
      <c r="K846" s="194"/>
      <c r="L846" s="194"/>
      <c r="M846" s="194"/>
      <c r="N846" s="194"/>
      <c r="O846" s="194"/>
      <c r="P846" s="194"/>
      <c r="Q846" s="194"/>
      <c r="R846" s="194"/>
      <c r="S846" s="194"/>
      <c r="T846" s="194"/>
    </row>
    <row r="847" spans="1:20">
      <c r="A847" s="194"/>
      <c r="B847" s="194"/>
      <c r="C847" s="194"/>
      <c r="D847" s="194"/>
      <c r="E847" s="194"/>
      <c r="F847" s="194"/>
      <c r="G847" s="194"/>
      <c r="H847" s="194"/>
      <c r="I847" s="194"/>
      <c r="J847" s="194"/>
      <c r="K847" s="194"/>
      <c r="L847" s="194"/>
      <c r="M847" s="194"/>
      <c r="N847" s="194"/>
      <c r="O847" s="194"/>
      <c r="P847" s="194"/>
      <c r="Q847" s="194"/>
      <c r="R847" s="194"/>
      <c r="S847" s="194"/>
      <c r="T847" s="194"/>
    </row>
    <row r="848" spans="1:20">
      <c r="A848" s="194"/>
      <c r="B848" s="194"/>
      <c r="C848" s="194"/>
      <c r="D848" s="194"/>
      <c r="E848" s="194"/>
      <c r="F848" s="194"/>
      <c r="G848" s="194"/>
      <c r="H848" s="194"/>
      <c r="I848" s="194"/>
      <c r="J848" s="194"/>
      <c r="K848" s="194"/>
      <c r="L848" s="194"/>
      <c r="M848" s="194"/>
      <c r="N848" s="194"/>
      <c r="O848" s="194"/>
      <c r="P848" s="194"/>
      <c r="Q848" s="194"/>
      <c r="R848" s="194"/>
      <c r="S848" s="194"/>
      <c r="T848" s="194"/>
    </row>
    <row r="849" spans="1:20">
      <c r="A849" s="194"/>
      <c r="B849" s="194"/>
      <c r="C849" s="194"/>
      <c r="D849" s="194"/>
      <c r="E849" s="194"/>
      <c r="F849" s="194"/>
      <c r="G849" s="194"/>
      <c r="H849" s="194"/>
      <c r="I849" s="194"/>
      <c r="J849" s="194"/>
      <c r="K849" s="194"/>
      <c r="L849" s="194"/>
      <c r="M849" s="194"/>
      <c r="N849" s="194"/>
      <c r="O849" s="194"/>
      <c r="P849" s="194"/>
      <c r="Q849" s="194"/>
      <c r="R849" s="194"/>
      <c r="S849" s="194"/>
      <c r="T849" s="194"/>
    </row>
    <row r="850" spans="1:20">
      <c r="A850" s="194"/>
      <c r="B850" s="194"/>
      <c r="C850" s="194"/>
      <c r="D850" s="194"/>
      <c r="E850" s="194"/>
      <c r="F850" s="194"/>
      <c r="G850" s="194"/>
      <c r="H850" s="194"/>
      <c r="I850" s="194"/>
      <c r="J850" s="194"/>
      <c r="K850" s="194"/>
      <c r="L850" s="194"/>
      <c r="M850" s="194"/>
      <c r="N850" s="194"/>
      <c r="O850" s="194"/>
      <c r="P850" s="194"/>
      <c r="Q850" s="194"/>
      <c r="R850" s="194"/>
      <c r="S850" s="194"/>
      <c r="T850" s="194"/>
    </row>
    <row r="851" spans="1:20">
      <c r="A851" s="194"/>
      <c r="B851" s="194"/>
      <c r="C851" s="194"/>
      <c r="D851" s="194"/>
      <c r="E851" s="194"/>
      <c r="F851" s="194"/>
      <c r="G851" s="194"/>
      <c r="H851" s="194"/>
      <c r="I851" s="194"/>
      <c r="J851" s="194"/>
      <c r="K851" s="194"/>
      <c r="L851" s="194"/>
      <c r="M851" s="194"/>
      <c r="N851" s="194"/>
      <c r="O851" s="194"/>
      <c r="P851" s="194"/>
      <c r="Q851" s="194"/>
      <c r="R851" s="194"/>
      <c r="S851" s="194"/>
      <c r="T851" s="194"/>
    </row>
    <row r="852" spans="1:20">
      <c r="A852" s="194"/>
      <c r="B852" s="194"/>
      <c r="C852" s="194"/>
      <c r="D852" s="194"/>
      <c r="E852" s="194"/>
      <c r="F852" s="194"/>
      <c r="G852" s="194"/>
      <c r="H852" s="194"/>
      <c r="I852" s="194"/>
      <c r="J852" s="194"/>
      <c r="K852" s="194"/>
      <c r="L852" s="194"/>
      <c r="M852" s="194"/>
      <c r="N852" s="194"/>
      <c r="O852" s="194"/>
      <c r="P852" s="194"/>
      <c r="Q852" s="194"/>
      <c r="R852" s="194"/>
      <c r="S852" s="194"/>
      <c r="T852" s="194"/>
    </row>
    <row r="853" spans="1:20">
      <c r="A853" s="194"/>
      <c r="B853" s="194"/>
      <c r="C853" s="194"/>
      <c r="D853" s="194"/>
      <c r="E853" s="194"/>
      <c r="F853" s="194"/>
      <c r="G853" s="194"/>
      <c r="H853" s="194"/>
      <c r="I853" s="194"/>
      <c r="J853" s="194"/>
      <c r="K853" s="194"/>
      <c r="L853" s="194"/>
      <c r="M853" s="194"/>
      <c r="N853" s="194"/>
      <c r="O853" s="194"/>
      <c r="P853" s="194"/>
      <c r="Q853" s="194"/>
      <c r="R853" s="194"/>
      <c r="S853" s="194"/>
      <c r="T853" s="194"/>
    </row>
    <row r="854" spans="1:20">
      <c r="A854" s="194"/>
      <c r="B854" s="194"/>
      <c r="C854" s="194"/>
      <c r="D854" s="194"/>
      <c r="E854" s="194"/>
      <c r="F854" s="194"/>
      <c r="G854" s="194"/>
      <c r="H854" s="194"/>
      <c r="I854" s="194"/>
      <c r="J854" s="194"/>
      <c r="K854" s="194"/>
      <c r="L854" s="194"/>
      <c r="M854" s="194"/>
      <c r="N854" s="194"/>
      <c r="O854" s="194"/>
      <c r="P854" s="194"/>
      <c r="Q854" s="194"/>
      <c r="R854" s="194"/>
      <c r="S854" s="194"/>
      <c r="T854" s="194"/>
    </row>
    <row r="855" spans="1:20">
      <c r="A855" s="194"/>
      <c r="B855" s="194"/>
      <c r="C855" s="194"/>
      <c r="D855" s="194"/>
      <c r="E855" s="194"/>
      <c r="F855" s="194"/>
      <c r="G855" s="194"/>
      <c r="H855" s="194"/>
      <c r="I855" s="194"/>
      <c r="J855" s="194"/>
      <c r="K855" s="194"/>
      <c r="L855" s="194"/>
      <c r="M855" s="194"/>
      <c r="N855" s="194"/>
      <c r="O855" s="194"/>
      <c r="P855" s="194"/>
      <c r="Q855" s="194"/>
      <c r="R855" s="194"/>
      <c r="S855" s="194"/>
      <c r="T855" s="194"/>
    </row>
    <row r="856" spans="1:20">
      <c r="A856" s="194"/>
      <c r="B856" s="194"/>
      <c r="C856" s="194"/>
      <c r="D856" s="194"/>
      <c r="E856" s="194"/>
      <c r="F856" s="194"/>
      <c r="G856" s="194"/>
      <c r="H856" s="194"/>
      <c r="I856" s="194"/>
      <c r="J856" s="194"/>
      <c r="K856" s="194"/>
      <c r="L856" s="194"/>
      <c r="M856" s="194"/>
      <c r="N856" s="194"/>
      <c r="O856" s="194"/>
      <c r="P856" s="194"/>
      <c r="Q856" s="194"/>
      <c r="R856" s="194"/>
      <c r="S856" s="194"/>
      <c r="T856" s="194"/>
    </row>
    <row r="857" spans="1:20">
      <c r="A857" s="194"/>
      <c r="B857" s="194"/>
      <c r="C857" s="194"/>
      <c r="D857" s="194"/>
      <c r="E857" s="194"/>
      <c r="F857" s="194"/>
      <c r="G857" s="194"/>
      <c r="H857" s="194"/>
      <c r="I857" s="194"/>
      <c r="J857" s="194"/>
      <c r="K857" s="194"/>
      <c r="L857" s="194"/>
      <c r="M857" s="194"/>
      <c r="N857" s="194"/>
      <c r="O857" s="194"/>
      <c r="P857" s="194"/>
      <c r="Q857" s="194"/>
      <c r="R857" s="194"/>
      <c r="S857" s="194"/>
      <c r="T857" s="194"/>
    </row>
    <row r="858" spans="1:20">
      <c r="A858" s="194"/>
      <c r="B858" s="194"/>
      <c r="C858" s="194"/>
      <c r="D858" s="194"/>
      <c r="E858" s="194"/>
      <c r="F858" s="194"/>
      <c r="G858" s="194"/>
      <c r="H858" s="194"/>
      <c r="I858" s="194"/>
      <c r="J858" s="194"/>
      <c r="K858" s="194"/>
      <c r="L858" s="194"/>
      <c r="M858" s="194"/>
      <c r="N858" s="194"/>
      <c r="O858" s="194"/>
      <c r="P858" s="194"/>
      <c r="Q858" s="194"/>
      <c r="R858" s="194"/>
      <c r="S858" s="194"/>
      <c r="T858" s="194"/>
    </row>
    <row r="859" spans="1:20">
      <c r="A859" s="194"/>
      <c r="B859" s="194"/>
      <c r="C859" s="194"/>
      <c r="D859" s="194"/>
      <c r="E859" s="194"/>
      <c r="F859" s="194"/>
      <c r="G859" s="194"/>
      <c r="H859" s="194"/>
      <c r="I859" s="194"/>
      <c r="J859" s="194"/>
      <c r="K859" s="194"/>
      <c r="L859" s="194"/>
      <c r="M859" s="194"/>
      <c r="N859" s="194"/>
      <c r="O859" s="194"/>
      <c r="P859" s="194"/>
      <c r="Q859" s="194"/>
      <c r="R859" s="194"/>
      <c r="S859" s="194"/>
      <c r="T859" s="194"/>
    </row>
    <row r="860" spans="1:20">
      <c r="A860" s="194"/>
      <c r="B860" s="194"/>
      <c r="C860" s="194"/>
      <c r="D860" s="194"/>
      <c r="E860" s="194"/>
      <c r="F860" s="194"/>
      <c r="G860" s="194"/>
      <c r="H860" s="194"/>
      <c r="I860" s="194"/>
      <c r="J860" s="194"/>
      <c r="K860" s="194"/>
      <c r="L860" s="194"/>
      <c r="M860" s="194"/>
      <c r="N860" s="194"/>
      <c r="O860" s="194"/>
      <c r="P860" s="194"/>
      <c r="Q860" s="194"/>
      <c r="R860" s="194"/>
      <c r="S860" s="194"/>
      <c r="T860" s="194"/>
    </row>
    <row r="861" spans="1:20">
      <c r="A861" s="194"/>
      <c r="B861" s="194"/>
      <c r="C861" s="194"/>
      <c r="D861" s="194"/>
      <c r="E861" s="194"/>
      <c r="F861" s="194"/>
      <c r="G861" s="194"/>
      <c r="H861" s="194"/>
      <c r="I861" s="194"/>
      <c r="J861" s="194"/>
      <c r="K861" s="194"/>
      <c r="L861" s="194"/>
      <c r="M861" s="194"/>
      <c r="N861" s="194"/>
      <c r="O861" s="194"/>
      <c r="P861" s="194"/>
      <c r="Q861" s="194"/>
      <c r="R861" s="194"/>
      <c r="S861" s="194"/>
      <c r="T861" s="194"/>
    </row>
    <row r="862" spans="1:20">
      <c r="A862" s="194"/>
      <c r="B862" s="194"/>
      <c r="C862" s="194"/>
      <c r="D862" s="194"/>
      <c r="E862" s="194"/>
      <c r="F862" s="194"/>
      <c r="G862" s="194"/>
      <c r="H862" s="194"/>
      <c r="I862" s="194"/>
      <c r="J862" s="194"/>
      <c r="K862" s="194"/>
      <c r="L862" s="194"/>
      <c r="M862" s="194"/>
      <c r="N862" s="194"/>
      <c r="O862" s="194"/>
      <c r="P862" s="194"/>
      <c r="Q862" s="194"/>
      <c r="R862" s="194"/>
      <c r="S862" s="194"/>
      <c r="T862" s="194"/>
    </row>
    <row r="863" spans="1:20">
      <c r="A863" s="194"/>
      <c r="B863" s="194"/>
      <c r="C863" s="194"/>
      <c r="D863" s="194"/>
      <c r="E863" s="194"/>
      <c r="F863" s="194"/>
      <c r="G863" s="194"/>
      <c r="H863" s="194"/>
      <c r="I863" s="194"/>
      <c r="J863" s="194"/>
      <c r="K863" s="194"/>
      <c r="L863" s="194"/>
      <c r="M863" s="194"/>
      <c r="N863" s="194"/>
      <c r="O863" s="194"/>
      <c r="P863" s="194"/>
      <c r="Q863" s="194"/>
      <c r="R863" s="194"/>
      <c r="S863" s="194"/>
      <c r="T863" s="194"/>
    </row>
    <row r="864" spans="1:20">
      <c r="A864" s="194"/>
      <c r="B864" s="194"/>
      <c r="C864" s="194"/>
      <c r="D864" s="194"/>
      <c r="E864" s="194"/>
      <c r="F864" s="194"/>
      <c r="G864" s="194"/>
      <c r="H864" s="194"/>
      <c r="I864" s="194"/>
      <c r="J864" s="194"/>
      <c r="K864" s="194"/>
      <c r="L864" s="194"/>
      <c r="M864" s="194"/>
      <c r="N864" s="194"/>
      <c r="O864" s="194"/>
      <c r="P864" s="194"/>
      <c r="Q864" s="194"/>
      <c r="R864" s="194"/>
      <c r="S864" s="194"/>
      <c r="T864" s="194"/>
    </row>
    <row r="865" spans="1:20">
      <c r="A865" s="194"/>
      <c r="B865" s="194"/>
      <c r="C865" s="194"/>
      <c r="D865" s="194"/>
      <c r="E865" s="194"/>
      <c r="F865" s="194"/>
      <c r="G865" s="194"/>
      <c r="H865" s="194"/>
      <c r="I865" s="194"/>
      <c r="J865" s="194"/>
      <c r="K865" s="194"/>
      <c r="L865" s="194"/>
      <c r="M865" s="194"/>
      <c r="N865" s="194"/>
      <c r="O865" s="194"/>
      <c r="P865" s="194"/>
      <c r="Q865" s="194"/>
      <c r="R865" s="194"/>
      <c r="S865" s="194"/>
      <c r="T865" s="194"/>
    </row>
    <row r="866" spans="1:20">
      <c r="A866" s="194"/>
      <c r="B866" s="194"/>
      <c r="C866" s="194"/>
      <c r="D866" s="194"/>
      <c r="E866" s="194"/>
      <c r="F866" s="194"/>
      <c r="G866" s="194"/>
      <c r="H866" s="194"/>
      <c r="I866" s="194"/>
      <c r="J866" s="194"/>
      <c r="K866" s="194"/>
      <c r="L866" s="194"/>
      <c r="M866" s="194"/>
      <c r="N866" s="194"/>
      <c r="O866" s="194"/>
      <c r="P866" s="194"/>
      <c r="Q866" s="194"/>
      <c r="R866" s="194"/>
      <c r="S866" s="194"/>
      <c r="T866" s="194"/>
    </row>
    <row r="867" spans="1:20">
      <c r="A867" s="194"/>
      <c r="B867" s="194"/>
      <c r="C867" s="194"/>
      <c r="D867" s="194"/>
      <c r="E867" s="194"/>
      <c r="F867" s="194"/>
      <c r="G867" s="194"/>
      <c r="H867" s="194"/>
      <c r="I867" s="194"/>
      <c r="J867" s="194"/>
      <c r="K867" s="194"/>
      <c r="L867" s="194"/>
      <c r="M867" s="194"/>
      <c r="N867" s="194"/>
      <c r="O867" s="194"/>
      <c r="P867" s="194"/>
      <c r="Q867" s="194"/>
      <c r="R867" s="194"/>
      <c r="S867" s="194"/>
      <c r="T867" s="194"/>
    </row>
    <row r="868" spans="1:20">
      <c r="A868" s="194"/>
      <c r="B868" s="194"/>
      <c r="C868" s="194"/>
      <c r="D868" s="194"/>
      <c r="E868" s="194"/>
      <c r="F868" s="194"/>
      <c r="G868" s="194"/>
      <c r="H868" s="194"/>
      <c r="I868" s="194"/>
      <c r="J868" s="194"/>
      <c r="K868" s="194"/>
      <c r="L868" s="194"/>
      <c r="M868" s="194"/>
      <c r="N868" s="194"/>
      <c r="O868" s="194"/>
      <c r="P868" s="194"/>
      <c r="Q868" s="194"/>
      <c r="R868" s="194"/>
      <c r="S868" s="194"/>
      <c r="T868" s="194"/>
    </row>
    <row r="869" spans="1:20">
      <c r="A869" s="194"/>
      <c r="B869" s="194"/>
      <c r="C869" s="194"/>
      <c r="D869" s="194"/>
      <c r="E869" s="194"/>
      <c r="F869" s="194"/>
      <c r="G869" s="194"/>
      <c r="H869" s="194"/>
      <c r="I869" s="194"/>
      <c r="J869" s="194"/>
      <c r="K869" s="194"/>
      <c r="L869" s="194"/>
      <c r="M869" s="194"/>
      <c r="N869" s="194"/>
      <c r="O869" s="194"/>
      <c r="P869" s="194"/>
      <c r="Q869" s="194"/>
      <c r="R869" s="194"/>
      <c r="S869" s="194"/>
      <c r="T869" s="194"/>
    </row>
    <row r="870" spans="1:20">
      <c r="A870" s="194"/>
      <c r="B870" s="194"/>
      <c r="C870" s="194"/>
      <c r="D870" s="194"/>
      <c r="E870" s="194"/>
      <c r="F870" s="194"/>
      <c r="G870" s="194"/>
      <c r="H870" s="194"/>
      <c r="I870" s="194"/>
      <c r="J870" s="194"/>
      <c r="K870" s="194"/>
      <c r="L870" s="194"/>
      <c r="M870" s="194"/>
      <c r="N870" s="194"/>
      <c r="O870" s="194"/>
      <c r="P870" s="194"/>
      <c r="Q870" s="194"/>
      <c r="R870" s="194"/>
      <c r="S870" s="194"/>
      <c r="T870" s="194"/>
    </row>
    <row r="871" spans="1:20">
      <c r="A871" s="194"/>
      <c r="B871" s="194"/>
      <c r="C871" s="194"/>
      <c r="D871" s="194"/>
      <c r="E871" s="194"/>
      <c r="F871" s="194"/>
      <c r="G871" s="194"/>
      <c r="H871" s="194"/>
      <c r="I871" s="194"/>
      <c r="J871" s="194"/>
      <c r="K871" s="194"/>
      <c r="L871" s="194"/>
      <c r="M871" s="194"/>
      <c r="N871" s="194"/>
      <c r="O871" s="194"/>
      <c r="P871" s="194"/>
      <c r="Q871" s="194"/>
      <c r="R871" s="194"/>
      <c r="S871" s="194"/>
      <c r="T871" s="194"/>
    </row>
    <row r="872" spans="1:20">
      <c r="A872" s="194"/>
      <c r="B872" s="194"/>
      <c r="C872" s="194"/>
      <c r="D872" s="194"/>
      <c r="E872" s="194"/>
      <c r="F872" s="194"/>
      <c r="G872" s="194"/>
      <c r="H872" s="194"/>
      <c r="I872" s="194"/>
      <c r="J872" s="194"/>
      <c r="K872" s="194"/>
      <c r="L872" s="194"/>
      <c r="M872" s="194"/>
      <c r="N872" s="194"/>
      <c r="O872" s="194"/>
      <c r="P872" s="194"/>
      <c r="Q872" s="194"/>
      <c r="R872" s="194"/>
      <c r="S872" s="194"/>
      <c r="T872" s="194"/>
    </row>
    <row r="873" spans="1:20">
      <c r="A873" s="194"/>
      <c r="B873" s="194"/>
      <c r="C873" s="194"/>
      <c r="D873" s="194"/>
      <c r="E873" s="194"/>
      <c r="F873" s="194"/>
      <c r="G873" s="194"/>
      <c r="H873" s="194"/>
      <c r="I873" s="194"/>
      <c r="J873" s="194"/>
      <c r="K873" s="194"/>
      <c r="L873" s="194"/>
      <c r="M873" s="194"/>
      <c r="N873" s="194"/>
      <c r="O873" s="194"/>
      <c r="P873" s="194"/>
      <c r="Q873" s="194"/>
      <c r="R873" s="194"/>
      <c r="S873" s="194"/>
      <c r="T873" s="194"/>
    </row>
    <row r="874" spans="1:20">
      <c r="A874" s="194"/>
      <c r="B874" s="194"/>
      <c r="C874" s="194"/>
      <c r="D874" s="194"/>
      <c r="E874" s="194"/>
      <c r="F874" s="194"/>
      <c r="G874" s="194"/>
      <c r="H874" s="194"/>
      <c r="I874" s="194"/>
      <c r="J874" s="194"/>
      <c r="K874" s="194"/>
      <c r="L874" s="194"/>
      <c r="M874" s="194"/>
      <c r="N874" s="194"/>
      <c r="O874" s="194"/>
      <c r="P874" s="194"/>
      <c r="Q874" s="194"/>
      <c r="R874" s="194"/>
      <c r="S874" s="194"/>
      <c r="T874" s="194"/>
    </row>
    <row r="875" spans="1:20">
      <c r="A875" s="194"/>
      <c r="B875" s="194"/>
      <c r="C875" s="194"/>
      <c r="D875" s="194"/>
      <c r="E875" s="194"/>
      <c r="F875" s="194"/>
      <c r="G875" s="194"/>
      <c r="H875" s="194"/>
      <c r="I875" s="194"/>
      <c r="J875" s="194"/>
      <c r="K875" s="194"/>
      <c r="L875" s="194"/>
      <c r="M875" s="194"/>
      <c r="N875" s="194"/>
      <c r="O875" s="194"/>
      <c r="P875" s="194"/>
      <c r="Q875" s="194"/>
      <c r="R875" s="194"/>
      <c r="S875" s="194"/>
      <c r="T875" s="194"/>
    </row>
    <row r="876" spans="1:20">
      <c r="A876" s="194"/>
      <c r="B876" s="194"/>
      <c r="C876" s="194"/>
      <c r="D876" s="194"/>
      <c r="E876" s="194"/>
      <c r="F876" s="194"/>
      <c r="G876" s="194"/>
      <c r="H876" s="194"/>
      <c r="I876" s="194"/>
      <c r="J876" s="194"/>
      <c r="K876" s="194"/>
      <c r="L876" s="194"/>
      <c r="M876" s="194"/>
      <c r="N876" s="194"/>
      <c r="O876" s="194"/>
      <c r="P876" s="194"/>
      <c r="Q876" s="194"/>
      <c r="R876" s="194"/>
      <c r="S876" s="194"/>
      <c r="T876" s="194"/>
    </row>
    <row r="877" spans="1:20">
      <c r="A877" s="194"/>
      <c r="B877" s="194"/>
      <c r="C877" s="194"/>
      <c r="D877" s="194"/>
      <c r="E877" s="194"/>
      <c r="F877" s="194"/>
      <c r="G877" s="194"/>
      <c r="H877" s="194"/>
      <c r="I877" s="194"/>
      <c r="J877" s="194"/>
      <c r="K877" s="194"/>
      <c r="L877" s="194"/>
      <c r="M877" s="194"/>
      <c r="N877" s="194"/>
      <c r="O877" s="194"/>
      <c r="P877" s="194"/>
      <c r="Q877" s="194"/>
      <c r="R877" s="194"/>
      <c r="S877" s="194"/>
      <c r="T877" s="194"/>
    </row>
    <row r="878" spans="1:20">
      <c r="A878" s="194"/>
      <c r="B878" s="194"/>
      <c r="C878" s="194"/>
      <c r="D878" s="194"/>
      <c r="E878" s="194"/>
      <c r="F878" s="194"/>
      <c r="G878" s="194"/>
      <c r="H878" s="194"/>
      <c r="I878" s="194"/>
      <c r="J878" s="194"/>
      <c r="K878" s="194"/>
      <c r="L878" s="194"/>
      <c r="M878" s="194"/>
      <c r="N878" s="194"/>
      <c r="O878" s="194"/>
      <c r="P878" s="194"/>
      <c r="Q878" s="194"/>
      <c r="R878" s="194"/>
      <c r="S878" s="194"/>
      <c r="T878" s="194"/>
    </row>
    <row r="879" spans="1:20">
      <c r="A879" s="194"/>
      <c r="B879" s="194"/>
      <c r="C879" s="194"/>
      <c r="D879" s="194"/>
      <c r="E879" s="194"/>
      <c r="F879" s="194"/>
      <c r="G879" s="194"/>
      <c r="H879" s="194"/>
      <c r="I879" s="194"/>
      <c r="J879" s="194"/>
      <c r="K879" s="194"/>
      <c r="L879" s="194"/>
      <c r="M879" s="194"/>
      <c r="N879" s="194"/>
      <c r="O879" s="194"/>
      <c r="P879" s="194"/>
      <c r="Q879" s="194"/>
      <c r="R879" s="194"/>
      <c r="S879" s="194"/>
      <c r="T879" s="194"/>
    </row>
    <row r="880" spans="1:20">
      <c r="A880" s="194"/>
      <c r="B880" s="194"/>
      <c r="C880" s="194"/>
      <c r="D880" s="194"/>
      <c r="E880" s="194"/>
      <c r="F880" s="194"/>
      <c r="G880" s="194"/>
      <c r="H880" s="194"/>
      <c r="I880" s="194"/>
      <c r="J880" s="194"/>
      <c r="K880" s="194"/>
      <c r="L880" s="194"/>
      <c r="M880" s="194"/>
      <c r="N880" s="194"/>
      <c r="O880" s="194"/>
      <c r="P880" s="194"/>
      <c r="Q880" s="194"/>
      <c r="R880" s="194"/>
      <c r="S880" s="194"/>
      <c r="T880" s="194"/>
    </row>
    <row r="881" spans="1:20">
      <c r="A881" s="194"/>
      <c r="B881" s="194"/>
      <c r="C881" s="194"/>
      <c r="D881" s="194"/>
      <c r="E881" s="194"/>
      <c r="F881" s="194"/>
      <c r="G881" s="194"/>
      <c r="H881" s="194"/>
      <c r="I881" s="194"/>
      <c r="J881" s="194"/>
      <c r="K881" s="194"/>
      <c r="L881" s="194"/>
      <c r="M881" s="194"/>
      <c r="N881" s="194"/>
      <c r="O881" s="194"/>
      <c r="P881" s="194"/>
      <c r="Q881" s="194"/>
      <c r="R881" s="194"/>
      <c r="S881" s="194"/>
      <c r="T881" s="194"/>
    </row>
    <row r="882" spans="1:20">
      <c r="A882" s="194"/>
      <c r="B882" s="194"/>
      <c r="C882" s="194"/>
      <c r="D882" s="194"/>
      <c r="E882" s="194"/>
      <c r="F882" s="194"/>
      <c r="G882" s="194"/>
      <c r="H882" s="194"/>
      <c r="I882" s="194"/>
      <c r="J882" s="194"/>
      <c r="K882" s="194"/>
      <c r="L882" s="194"/>
      <c r="M882" s="194"/>
      <c r="N882" s="194"/>
      <c r="O882" s="194"/>
      <c r="P882" s="194"/>
      <c r="Q882" s="194"/>
      <c r="R882" s="194"/>
      <c r="S882" s="194"/>
      <c r="T882" s="194"/>
    </row>
    <row r="883" spans="1:20">
      <c r="A883" s="194"/>
      <c r="B883" s="194"/>
      <c r="C883" s="194"/>
      <c r="D883" s="194"/>
      <c r="E883" s="194"/>
      <c r="F883" s="194"/>
      <c r="G883" s="194"/>
      <c r="H883" s="194"/>
      <c r="I883" s="194"/>
      <c r="J883" s="194"/>
      <c r="K883" s="194"/>
      <c r="L883" s="194"/>
      <c r="M883" s="194"/>
      <c r="N883" s="194"/>
      <c r="O883" s="194"/>
      <c r="P883" s="194"/>
      <c r="Q883" s="194"/>
      <c r="R883" s="194"/>
      <c r="S883" s="194"/>
      <c r="T883" s="194"/>
    </row>
    <row r="884" spans="1:20">
      <c r="A884" s="194"/>
      <c r="B884" s="194"/>
      <c r="C884" s="194"/>
      <c r="D884" s="194"/>
      <c r="E884" s="194"/>
      <c r="F884" s="194"/>
      <c r="G884" s="194"/>
      <c r="H884" s="194"/>
      <c r="I884" s="194"/>
      <c r="J884" s="194"/>
      <c r="K884" s="194"/>
      <c r="L884" s="194"/>
      <c r="M884" s="194"/>
      <c r="N884" s="194"/>
      <c r="O884" s="194"/>
      <c r="P884" s="194"/>
      <c r="Q884" s="194"/>
      <c r="R884" s="194"/>
      <c r="S884" s="194"/>
      <c r="T884" s="194"/>
    </row>
    <row r="885" spans="1:20">
      <c r="A885" s="194"/>
      <c r="B885" s="194"/>
      <c r="C885" s="194"/>
      <c r="D885" s="194"/>
      <c r="E885" s="194"/>
      <c r="F885" s="194"/>
      <c r="G885" s="194"/>
      <c r="H885" s="194"/>
      <c r="I885" s="194"/>
      <c r="J885" s="194"/>
      <c r="K885" s="194"/>
      <c r="L885" s="194"/>
      <c r="M885" s="194"/>
      <c r="N885" s="194"/>
      <c r="O885" s="194"/>
      <c r="P885" s="194"/>
      <c r="Q885" s="194"/>
      <c r="R885" s="194"/>
      <c r="S885" s="194"/>
      <c r="T885" s="194"/>
    </row>
    <row r="886" spans="1:20">
      <c r="A886" s="194"/>
      <c r="B886" s="194"/>
      <c r="C886" s="194"/>
      <c r="D886" s="194"/>
      <c r="E886" s="194"/>
      <c r="F886" s="194"/>
      <c r="G886" s="194"/>
      <c r="H886" s="194"/>
      <c r="I886" s="194"/>
      <c r="J886" s="194"/>
      <c r="K886" s="194"/>
      <c r="L886" s="194"/>
      <c r="M886" s="194"/>
      <c r="N886" s="194"/>
      <c r="O886" s="194"/>
      <c r="P886" s="194"/>
      <c r="Q886" s="194"/>
      <c r="R886" s="194"/>
      <c r="S886" s="194"/>
      <c r="T886" s="194"/>
    </row>
    <row r="887" spans="1:20">
      <c r="A887" s="194"/>
      <c r="B887" s="194"/>
      <c r="C887" s="194"/>
      <c r="D887" s="194"/>
      <c r="E887" s="194"/>
      <c r="F887" s="194"/>
      <c r="G887" s="194"/>
      <c r="H887" s="194"/>
      <c r="I887" s="194"/>
      <c r="J887" s="194"/>
      <c r="K887" s="194"/>
      <c r="L887" s="194"/>
      <c r="M887" s="194"/>
      <c r="N887" s="194"/>
      <c r="O887" s="194"/>
      <c r="P887" s="194"/>
      <c r="Q887" s="194"/>
      <c r="R887" s="194"/>
      <c r="S887" s="194"/>
      <c r="T887" s="194"/>
    </row>
    <row r="888" spans="1:20">
      <c r="A888" s="194"/>
      <c r="B888" s="194"/>
      <c r="C888" s="194"/>
      <c r="D888" s="194"/>
      <c r="E888" s="194"/>
      <c r="F888" s="194"/>
      <c r="G888" s="194"/>
      <c r="H888" s="194"/>
      <c r="I888" s="194"/>
      <c r="J888" s="194"/>
      <c r="K888" s="194"/>
      <c r="L888" s="194"/>
      <c r="M888" s="194"/>
      <c r="N888" s="194"/>
      <c r="O888" s="194"/>
      <c r="P888" s="194"/>
      <c r="Q888" s="194"/>
      <c r="R888" s="194"/>
      <c r="S888" s="194"/>
      <c r="T888" s="194"/>
    </row>
    <row r="889" spans="1:20">
      <c r="A889" s="194"/>
      <c r="B889" s="194"/>
      <c r="C889" s="194"/>
      <c r="D889" s="194"/>
      <c r="E889" s="194"/>
      <c r="F889" s="194"/>
      <c r="G889" s="194"/>
      <c r="H889" s="194"/>
      <c r="I889" s="194"/>
      <c r="J889" s="194"/>
      <c r="K889" s="194"/>
      <c r="L889" s="194"/>
      <c r="M889" s="194"/>
      <c r="N889" s="194"/>
      <c r="O889" s="194"/>
      <c r="P889" s="194"/>
      <c r="Q889" s="194"/>
      <c r="R889" s="194"/>
      <c r="S889" s="194"/>
      <c r="T889" s="194"/>
    </row>
    <row r="890" spans="1:20">
      <c r="A890" s="194"/>
      <c r="B890" s="194"/>
      <c r="C890" s="194"/>
      <c r="D890" s="194"/>
      <c r="E890" s="194"/>
      <c r="F890" s="194"/>
      <c r="G890" s="194"/>
      <c r="H890" s="194"/>
      <c r="I890" s="194"/>
      <c r="J890" s="194"/>
      <c r="K890" s="194"/>
      <c r="L890" s="194"/>
      <c r="M890" s="194"/>
      <c r="N890" s="194"/>
      <c r="O890" s="194"/>
      <c r="P890" s="194"/>
      <c r="Q890" s="194"/>
      <c r="R890" s="194"/>
      <c r="S890" s="194"/>
      <c r="T890" s="194"/>
    </row>
    <row r="891" spans="1:20">
      <c r="A891" s="194"/>
      <c r="B891" s="194"/>
      <c r="C891" s="194"/>
      <c r="D891" s="194"/>
      <c r="E891" s="194"/>
      <c r="F891" s="194"/>
      <c r="G891" s="194"/>
      <c r="H891" s="194"/>
      <c r="I891" s="194"/>
      <c r="J891" s="194"/>
      <c r="K891" s="194"/>
      <c r="L891" s="194"/>
      <c r="M891" s="194"/>
      <c r="N891" s="194"/>
      <c r="O891" s="194"/>
      <c r="P891" s="194"/>
      <c r="Q891" s="194"/>
      <c r="R891" s="194"/>
      <c r="S891" s="194"/>
      <c r="T891" s="194"/>
    </row>
    <row r="892" spans="1:20">
      <c r="A892" s="194"/>
      <c r="B892" s="194"/>
      <c r="C892" s="194"/>
      <c r="D892" s="194"/>
      <c r="E892" s="194"/>
      <c r="F892" s="194"/>
      <c r="G892" s="194"/>
      <c r="H892" s="194"/>
      <c r="I892" s="194"/>
      <c r="J892" s="194"/>
      <c r="K892" s="194"/>
      <c r="L892" s="194"/>
      <c r="M892" s="194"/>
      <c r="N892" s="194"/>
      <c r="O892" s="194"/>
      <c r="P892" s="194"/>
      <c r="Q892" s="194"/>
      <c r="R892" s="194"/>
      <c r="S892" s="194"/>
      <c r="T892" s="194"/>
    </row>
    <row r="893" spans="1:20">
      <c r="A893" s="194"/>
      <c r="B893" s="194"/>
      <c r="C893" s="194"/>
      <c r="D893" s="194"/>
      <c r="E893" s="194"/>
      <c r="F893" s="194"/>
      <c r="G893" s="194"/>
      <c r="H893" s="194"/>
      <c r="I893" s="194"/>
      <c r="J893" s="194"/>
      <c r="K893" s="194"/>
      <c r="L893" s="194"/>
      <c r="M893" s="194"/>
      <c r="N893" s="194"/>
      <c r="O893" s="194"/>
      <c r="P893" s="194"/>
      <c r="Q893" s="194"/>
      <c r="R893" s="194"/>
      <c r="S893" s="194"/>
      <c r="T893" s="194"/>
    </row>
    <row r="894" spans="1:20">
      <c r="A894" s="194"/>
      <c r="B894" s="194"/>
      <c r="C894" s="194"/>
      <c r="D894" s="194"/>
      <c r="E894" s="194"/>
      <c r="F894" s="194"/>
      <c r="G894" s="194"/>
      <c r="H894" s="194"/>
      <c r="I894" s="194"/>
      <c r="J894" s="194"/>
      <c r="K894" s="194"/>
      <c r="L894" s="194"/>
      <c r="M894" s="194"/>
      <c r="N894" s="194"/>
      <c r="O894" s="194"/>
      <c r="P894" s="194"/>
      <c r="Q894" s="194"/>
      <c r="R894" s="194"/>
      <c r="S894" s="194"/>
      <c r="T894" s="194"/>
    </row>
    <row r="895" spans="1:20">
      <c r="A895" s="194"/>
      <c r="B895" s="194"/>
      <c r="C895" s="194"/>
      <c r="D895" s="194"/>
      <c r="E895" s="194"/>
      <c r="F895" s="194"/>
      <c r="G895" s="194"/>
      <c r="H895" s="194"/>
      <c r="I895" s="194"/>
      <c r="J895" s="194"/>
      <c r="K895" s="194"/>
      <c r="L895" s="194"/>
      <c r="M895" s="194"/>
      <c r="N895" s="194"/>
      <c r="O895" s="194"/>
      <c r="P895" s="194"/>
      <c r="Q895" s="194"/>
      <c r="R895" s="194"/>
      <c r="S895" s="194"/>
      <c r="T895" s="194"/>
    </row>
    <row r="896" spans="1:20">
      <c r="A896" s="194"/>
      <c r="B896" s="194"/>
      <c r="C896" s="194"/>
      <c r="D896" s="194"/>
      <c r="E896" s="194"/>
      <c r="F896" s="194"/>
      <c r="G896" s="194"/>
      <c r="H896" s="194"/>
      <c r="I896" s="194"/>
      <c r="J896" s="194"/>
      <c r="K896" s="194"/>
      <c r="L896" s="194"/>
      <c r="M896" s="194"/>
      <c r="N896" s="194"/>
      <c r="O896" s="194"/>
      <c r="P896" s="194"/>
      <c r="Q896" s="194"/>
      <c r="R896" s="194"/>
      <c r="S896" s="194"/>
      <c r="T896" s="194"/>
    </row>
    <row r="897" spans="1:20">
      <c r="A897" s="194"/>
      <c r="B897" s="194"/>
      <c r="C897" s="194"/>
      <c r="D897" s="194"/>
      <c r="E897" s="194"/>
      <c r="F897" s="194"/>
      <c r="G897" s="194"/>
      <c r="H897" s="194"/>
      <c r="I897" s="194"/>
      <c r="J897" s="194"/>
      <c r="K897" s="194"/>
      <c r="L897" s="194"/>
      <c r="M897" s="194"/>
      <c r="N897" s="194"/>
      <c r="O897" s="194"/>
      <c r="P897" s="194"/>
      <c r="Q897" s="194"/>
      <c r="R897" s="194"/>
      <c r="S897" s="194"/>
      <c r="T897" s="194"/>
    </row>
    <row r="898" spans="1:20">
      <c r="A898" s="194"/>
      <c r="B898" s="194"/>
      <c r="C898" s="194"/>
      <c r="D898" s="194"/>
      <c r="E898" s="194"/>
      <c r="F898" s="194"/>
      <c r="G898" s="194"/>
      <c r="H898" s="194"/>
      <c r="I898" s="194"/>
      <c r="J898" s="194"/>
      <c r="K898" s="194"/>
      <c r="L898" s="194"/>
      <c r="M898" s="194"/>
      <c r="N898" s="194"/>
      <c r="O898" s="194"/>
      <c r="P898" s="194"/>
      <c r="Q898" s="194"/>
      <c r="R898" s="194"/>
      <c r="S898" s="194"/>
      <c r="T898" s="194"/>
    </row>
    <row r="899" spans="1:20">
      <c r="A899" s="194"/>
      <c r="B899" s="194"/>
      <c r="C899" s="194"/>
      <c r="D899" s="194"/>
      <c r="E899" s="194"/>
      <c r="F899" s="194"/>
      <c r="G899" s="194"/>
      <c r="H899" s="194"/>
      <c r="I899" s="194"/>
      <c r="J899" s="194"/>
      <c r="K899" s="194"/>
      <c r="L899" s="194"/>
      <c r="M899" s="194"/>
      <c r="N899" s="194"/>
      <c r="O899" s="194"/>
      <c r="P899" s="194"/>
      <c r="Q899" s="194"/>
      <c r="R899" s="194"/>
      <c r="S899" s="194"/>
      <c r="T899" s="194"/>
    </row>
    <row r="900" spans="1:20">
      <c r="A900" s="194"/>
      <c r="B900" s="194"/>
      <c r="C900" s="194"/>
      <c r="D900" s="194"/>
      <c r="E900" s="194"/>
      <c r="F900" s="194"/>
      <c r="G900" s="194"/>
      <c r="H900" s="194"/>
      <c r="I900" s="194"/>
      <c r="J900" s="194"/>
      <c r="K900" s="194"/>
      <c r="L900" s="194"/>
      <c r="M900" s="194"/>
      <c r="N900" s="194"/>
      <c r="O900" s="194"/>
      <c r="P900" s="194"/>
      <c r="Q900" s="194"/>
      <c r="R900" s="194"/>
      <c r="S900" s="194"/>
      <c r="T900" s="194"/>
    </row>
    <row r="901" spans="1:20">
      <c r="A901" s="194"/>
      <c r="B901" s="194"/>
      <c r="C901" s="194"/>
      <c r="D901" s="194"/>
      <c r="E901" s="194"/>
      <c r="F901" s="194"/>
      <c r="G901" s="194"/>
      <c r="H901" s="194"/>
      <c r="I901" s="194"/>
      <c r="J901" s="194"/>
      <c r="K901" s="194"/>
      <c r="L901" s="194"/>
      <c r="M901" s="194"/>
      <c r="N901" s="194"/>
      <c r="O901" s="194"/>
      <c r="P901" s="194"/>
      <c r="Q901" s="194"/>
      <c r="R901" s="194"/>
      <c r="S901" s="194"/>
      <c r="T901" s="194"/>
    </row>
    <row r="902" spans="1:20">
      <c r="A902" s="194"/>
      <c r="B902" s="194"/>
      <c r="C902" s="194"/>
      <c r="D902" s="194"/>
      <c r="E902" s="194"/>
      <c r="F902" s="194"/>
      <c r="G902" s="194"/>
      <c r="H902" s="194"/>
      <c r="I902" s="194"/>
      <c r="J902" s="194"/>
      <c r="K902" s="194"/>
      <c r="L902" s="194"/>
      <c r="M902" s="194"/>
      <c r="N902" s="194"/>
      <c r="O902" s="194"/>
      <c r="P902" s="194"/>
      <c r="Q902" s="194"/>
      <c r="R902" s="194"/>
      <c r="S902" s="194"/>
      <c r="T902" s="194"/>
    </row>
    <row r="903" spans="1:20">
      <c r="A903" s="194"/>
      <c r="B903" s="194"/>
      <c r="C903" s="194"/>
      <c r="D903" s="194"/>
      <c r="E903" s="194"/>
      <c r="F903" s="194"/>
      <c r="G903" s="194"/>
      <c r="H903" s="194"/>
      <c r="I903" s="194"/>
      <c r="J903" s="194"/>
      <c r="K903" s="194"/>
      <c r="L903" s="194"/>
      <c r="M903" s="194"/>
      <c r="N903" s="194"/>
      <c r="O903" s="194"/>
      <c r="P903" s="194"/>
      <c r="Q903" s="194"/>
      <c r="R903" s="194"/>
      <c r="S903" s="194"/>
      <c r="T903" s="194"/>
    </row>
    <row r="904" spans="1:20">
      <c r="A904" s="194"/>
      <c r="B904" s="194"/>
      <c r="C904" s="194"/>
      <c r="D904" s="194"/>
      <c r="E904" s="194"/>
      <c r="F904" s="194"/>
      <c r="G904" s="194"/>
      <c r="H904" s="194"/>
      <c r="I904" s="194"/>
      <c r="J904" s="194"/>
      <c r="K904" s="194"/>
      <c r="L904" s="194"/>
      <c r="M904" s="194"/>
      <c r="N904" s="194"/>
      <c r="O904" s="194"/>
      <c r="P904" s="194"/>
      <c r="Q904" s="194"/>
      <c r="R904" s="194"/>
      <c r="S904" s="194"/>
      <c r="T904" s="194"/>
    </row>
    <row r="905" spans="1:20">
      <c r="A905" s="194"/>
      <c r="B905" s="194"/>
      <c r="C905" s="194"/>
      <c r="D905" s="194"/>
      <c r="E905" s="194"/>
      <c r="F905" s="194"/>
      <c r="G905" s="194"/>
      <c r="H905" s="194"/>
      <c r="I905" s="194"/>
      <c r="J905" s="194"/>
      <c r="K905" s="194"/>
      <c r="L905" s="194"/>
      <c r="M905" s="194"/>
      <c r="N905" s="194"/>
      <c r="O905" s="194"/>
      <c r="P905" s="194"/>
      <c r="Q905" s="194"/>
      <c r="R905" s="194"/>
      <c r="S905" s="194"/>
      <c r="T905" s="194"/>
    </row>
    <row r="906" spans="1:20">
      <c r="A906" s="194"/>
      <c r="B906" s="194"/>
      <c r="C906" s="194"/>
      <c r="D906" s="194"/>
      <c r="E906" s="194"/>
      <c r="F906" s="194"/>
      <c r="G906" s="194"/>
      <c r="H906" s="194"/>
      <c r="I906" s="194"/>
      <c r="J906" s="194"/>
      <c r="K906" s="194"/>
      <c r="L906" s="194"/>
      <c r="M906" s="194"/>
      <c r="N906" s="194"/>
      <c r="O906" s="194"/>
      <c r="P906" s="194"/>
      <c r="Q906" s="194"/>
      <c r="R906" s="194"/>
      <c r="S906" s="194"/>
      <c r="T906" s="194"/>
    </row>
    <row r="907" spans="1:20">
      <c r="A907" s="194"/>
      <c r="B907" s="194"/>
      <c r="C907" s="194"/>
      <c r="D907" s="194"/>
      <c r="E907" s="194"/>
      <c r="F907" s="194"/>
      <c r="G907" s="194"/>
      <c r="H907" s="194"/>
      <c r="I907" s="194"/>
      <c r="J907" s="194"/>
      <c r="K907" s="194"/>
      <c r="L907" s="194"/>
      <c r="M907" s="194"/>
      <c r="N907" s="194"/>
      <c r="O907" s="194"/>
      <c r="P907" s="194"/>
      <c r="Q907" s="194"/>
      <c r="R907" s="194"/>
      <c r="S907" s="194"/>
      <c r="T907" s="194"/>
    </row>
    <row r="908" spans="1:20">
      <c r="A908" s="194"/>
      <c r="B908" s="194"/>
      <c r="C908" s="194"/>
      <c r="D908" s="194"/>
      <c r="E908" s="194"/>
      <c r="F908" s="194"/>
      <c r="G908" s="194"/>
      <c r="H908" s="194"/>
      <c r="I908" s="194"/>
      <c r="J908" s="194"/>
      <c r="K908" s="194"/>
      <c r="L908" s="194"/>
      <c r="M908" s="194"/>
      <c r="N908" s="194"/>
      <c r="O908" s="194"/>
      <c r="P908" s="194"/>
      <c r="Q908" s="194"/>
      <c r="R908" s="194"/>
      <c r="S908" s="194"/>
      <c r="T908" s="194"/>
    </row>
    <row r="909" spans="1:20">
      <c r="A909" s="194"/>
      <c r="B909" s="194"/>
      <c r="C909" s="194"/>
      <c r="D909" s="194"/>
      <c r="E909" s="194"/>
      <c r="F909" s="194"/>
      <c r="G909" s="194"/>
      <c r="H909" s="194"/>
      <c r="I909" s="194"/>
      <c r="J909" s="194"/>
      <c r="K909" s="194"/>
      <c r="L909" s="194"/>
      <c r="M909" s="194"/>
      <c r="N909" s="194"/>
      <c r="O909" s="194"/>
      <c r="P909" s="194"/>
      <c r="Q909" s="194"/>
      <c r="R909" s="194"/>
      <c r="S909" s="194"/>
      <c r="T909" s="194"/>
    </row>
    <row r="910" spans="1:20">
      <c r="A910" s="194"/>
      <c r="B910" s="194"/>
      <c r="C910" s="194"/>
      <c r="D910" s="194"/>
      <c r="E910" s="194"/>
      <c r="F910" s="194"/>
      <c r="G910" s="194"/>
      <c r="H910" s="194"/>
      <c r="I910" s="194"/>
      <c r="J910" s="194"/>
      <c r="K910" s="194"/>
      <c r="L910" s="194"/>
      <c r="M910" s="194"/>
      <c r="N910" s="194"/>
      <c r="O910" s="194"/>
      <c r="P910" s="194"/>
      <c r="Q910" s="194"/>
      <c r="R910" s="194"/>
      <c r="S910" s="194"/>
      <c r="T910" s="194"/>
    </row>
    <row r="911" spans="1:20">
      <c r="A911" s="194"/>
      <c r="B911" s="194"/>
      <c r="C911" s="194"/>
      <c r="D911" s="194"/>
      <c r="E911" s="194"/>
      <c r="F911" s="194"/>
      <c r="G911" s="194"/>
      <c r="H911" s="194"/>
      <c r="I911" s="194"/>
      <c r="J911" s="194"/>
      <c r="K911" s="194"/>
      <c r="L911" s="194"/>
      <c r="M911" s="194"/>
      <c r="N911" s="194"/>
      <c r="O911" s="194"/>
      <c r="P911" s="194"/>
      <c r="Q911" s="194"/>
      <c r="R911" s="194"/>
      <c r="S911" s="194"/>
      <c r="T911" s="194"/>
    </row>
    <row r="912" spans="1:20">
      <c r="A912" s="194"/>
      <c r="B912" s="194"/>
      <c r="C912" s="194"/>
      <c r="D912" s="194"/>
      <c r="E912" s="194"/>
      <c r="F912" s="194"/>
      <c r="G912" s="194"/>
      <c r="H912" s="194"/>
      <c r="I912" s="194"/>
      <c r="J912" s="194"/>
      <c r="K912" s="194"/>
      <c r="L912" s="194"/>
      <c r="M912" s="194"/>
      <c r="N912" s="194"/>
      <c r="O912" s="194"/>
      <c r="P912" s="194"/>
      <c r="Q912" s="194"/>
      <c r="R912" s="194"/>
      <c r="S912" s="194"/>
      <c r="T912" s="194"/>
    </row>
    <row r="913" spans="1:20">
      <c r="A913" s="194"/>
      <c r="B913" s="194"/>
      <c r="C913" s="194"/>
      <c r="D913" s="194"/>
      <c r="E913" s="194"/>
      <c r="F913" s="194"/>
      <c r="G913" s="194"/>
      <c r="H913" s="194"/>
      <c r="I913" s="194"/>
      <c r="J913" s="194"/>
      <c r="K913" s="194"/>
      <c r="L913" s="194"/>
      <c r="M913" s="194"/>
      <c r="N913" s="194"/>
      <c r="O913" s="194"/>
      <c r="P913" s="194"/>
      <c r="Q913" s="194"/>
      <c r="R913" s="194"/>
      <c r="S913" s="194"/>
      <c r="T913" s="194"/>
    </row>
    <row r="914" spans="1:20">
      <c r="A914" s="194"/>
      <c r="B914" s="194"/>
      <c r="C914" s="194"/>
      <c r="D914" s="194"/>
      <c r="E914" s="194"/>
      <c r="F914" s="194"/>
      <c r="G914" s="194"/>
      <c r="H914" s="194"/>
      <c r="I914" s="194"/>
      <c r="J914" s="194"/>
      <c r="K914" s="194"/>
      <c r="L914" s="194"/>
      <c r="M914" s="194"/>
      <c r="N914" s="194"/>
      <c r="O914" s="194"/>
      <c r="P914" s="194"/>
      <c r="Q914" s="194"/>
      <c r="R914" s="194"/>
      <c r="S914" s="194"/>
      <c r="T914" s="194"/>
    </row>
    <row r="915" spans="1:20">
      <c r="A915" s="194"/>
      <c r="B915" s="194"/>
      <c r="C915" s="194"/>
      <c r="D915" s="194"/>
      <c r="E915" s="194"/>
      <c r="F915" s="194"/>
      <c r="G915" s="194"/>
      <c r="H915" s="194"/>
      <c r="I915" s="194"/>
      <c r="J915" s="194"/>
      <c r="K915" s="194"/>
      <c r="L915" s="194"/>
      <c r="M915" s="194"/>
      <c r="N915" s="194"/>
      <c r="O915" s="194"/>
      <c r="P915" s="194"/>
      <c r="Q915" s="194"/>
      <c r="R915" s="194"/>
      <c r="S915" s="194"/>
      <c r="T915" s="194"/>
    </row>
    <row r="916" spans="1:20">
      <c r="A916" s="194"/>
      <c r="B916" s="194"/>
      <c r="C916" s="194"/>
      <c r="D916" s="194"/>
      <c r="E916" s="194"/>
      <c r="F916" s="194"/>
      <c r="G916" s="194"/>
      <c r="H916" s="194"/>
      <c r="I916" s="194"/>
      <c r="J916" s="194"/>
      <c r="K916" s="194"/>
      <c r="L916" s="194"/>
      <c r="M916" s="194"/>
      <c r="N916" s="194"/>
      <c r="O916" s="194"/>
      <c r="P916" s="194"/>
      <c r="Q916" s="194"/>
      <c r="R916" s="194"/>
      <c r="S916" s="194"/>
      <c r="T916" s="194"/>
    </row>
    <row r="917" spans="1:20">
      <c r="A917" s="194"/>
      <c r="B917" s="194"/>
      <c r="C917" s="194"/>
      <c r="D917" s="194"/>
      <c r="E917" s="194"/>
      <c r="F917" s="194"/>
      <c r="G917" s="194"/>
      <c r="H917" s="194"/>
      <c r="I917" s="194"/>
      <c r="J917" s="194"/>
      <c r="K917" s="194"/>
      <c r="L917" s="194"/>
      <c r="M917" s="194"/>
      <c r="N917" s="194"/>
      <c r="O917" s="194"/>
      <c r="P917" s="194"/>
      <c r="Q917" s="194"/>
      <c r="R917" s="194"/>
      <c r="S917" s="194"/>
      <c r="T917" s="194"/>
    </row>
    <row r="918" spans="1:20">
      <c r="A918" s="194"/>
      <c r="B918" s="194"/>
      <c r="C918" s="194"/>
      <c r="D918" s="194"/>
      <c r="E918" s="194"/>
      <c r="F918" s="194"/>
      <c r="G918" s="194"/>
      <c r="H918" s="194"/>
      <c r="I918" s="194"/>
      <c r="J918" s="194"/>
      <c r="K918" s="194"/>
      <c r="L918" s="194"/>
      <c r="M918" s="194"/>
      <c r="N918" s="194"/>
      <c r="O918" s="194"/>
      <c r="P918" s="194"/>
      <c r="Q918" s="194"/>
      <c r="R918" s="194"/>
      <c r="S918" s="194"/>
      <c r="T918" s="194"/>
    </row>
    <row r="919" spans="1:20">
      <c r="A919" s="194"/>
      <c r="B919" s="194"/>
      <c r="C919" s="194"/>
      <c r="D919" s="194"/>
      <c r="E919" s="194"/>
      <c r="F919" s="194"/>
      <c r="G919" s="194"/>
      <c r="H919" s="194"/>
      <c r="I919" s="194"/>
      <c r="J919" s="194"/>
      <c r="K919" s="194"/>
      <c r="L919" s="194"/>
      <c r="M919" s="194"/>
      <c r="N919" s="194"/>
      <c r="O919" s="194"/>
      <c r="P919" s="194"/>
      <c r="Q919" s="194"/>
      <c r="R919" s="194"/>
      <c r="S919" s="194"/>
      <c r="T919" s="194"/>
    </row>
    <row r="920" spans="1:20">
      <c r="A920" s="194"/>
      <c r="B920" s="194"/>
      <c r="C920" s="194"/>
      <c r="D920" s="194"/>
      <c r="E920" s="194"/>
      <c r="F920" s="194"/>
      <c r="G920" s="194"/>
      <c r="H920" s="194"/>
      <c r="I920" s="194"/>
      <c r="J920" s="194"/>
      <c r="K920" s="194"/>
      <c r="L920" s="194"/>
      <c r="M920" s="194"/>
      <c r="N920" s="194"/>
      <c r="O920" s="194"/>
      <c r="P920" s="194"/>
      <c r="Q920" s="194"/>
      <c r="R920" s="194"/>
      <c r="S920" s="194"/>
      <c r="T920" s="194"/>
    </row>
    <row r="921" spans="1:20">
      <c r="A921" s="194"/>
      <c r="B921" s="194"/>
      <c r="C921" s="194"/>
      <c r="D921" s="194"/>
      <c r="E921" s="194"/>
      <c r="F921" s="194"/>
      <c r="G921" s="194"/>
      <c r="H921" s="194"/>
      <c r="I921" s="194"/>
      <c r="J921" s="194"/>
      <c r="K921" s="194"/>
      <c r="L921" s="194"/>
      <c r="M921" s="194"/>
      <c r="N921" s="194"/>
      <c r="O921" s="194"/>
      <c r="P921" s="194"/>
      <c r="Q921" s="194"/>
      <c r="R921" s="194"/>
      <c r="S921" s="194"/>
      <c r="T921" s="194"/>
    </row>
    <row r="922" spans="1:20">
      <c r="A922" s="194"/>
      <c r="B922" s="194"/>
      <c r="C922" s="194"/>
      <c r="D922" s="194"/>
      <c r="E922" s="194"/>
      <c r="F922" s="194"/>
      <c r="G922" s="194"/>
      <c r="H922" s="194"/>
      <c r="I922" s="194"/>
      <c r="J922" s="194"/>
      <c r="K922" s="194"/>
      <c r="L922" s="194"/>
      <c r="M922" s="194"/>
      <c r="N922" s="194"/>
      <c r="O922" s="194"/>
      <c r="P922" s="194"/>
      <c r="Q922" s="194"/>
      <c r="R922" s="194"/>
      <c r="S922" s="194"/>
      <c r="T922" s="194"/>
    </row>
    <row r="923" spans="1:20">
      <c r="A923" s="194"/>
      <c r="B923" s="194"/>
      <c r="C923" s="194"/>
      <c r="D923" s="194"/>
      <c r="E923" s="194"/>
      <c r="F923" s="194"/>
      <c r="G923" s="194"/>
      <c r="H923" s="194"/>
      <c r="I923" s="194"/>
      <c r="J923" s="194"/>
      <c r="K923" s="194"/>
      <c r="L923" s="194"/>
      <c r="M923" s="194"/>
      <c r="N923" s="194"/>
      <c r="O923" s="194"/>
      <c r="P923" s="194"/>
      <c r="Q923" s="194"/>
      <c r="R923" s="194"/>
      <c r="S923" s="194"/>
      <c r="T923" s="194"/>
    </row>
    <row r="924" spans="1:20">
      <c r="A924" s="194"/>
      <c r="B924" s="194"/>
      <c r="C924" s="194"/>
      <c r="D924" s="194"/>
      <c r="E924" s="194"/>
      <c r="F924" s="194"/>
      <c r="G924" s="194"/>
      <c r="H924" s="194"/>
      <c r="I924" s="194"/>
      <c r="J924" s="194"/>
      <c r="K924" s="194"/>
      <c r="L924" s="194"/>
      <c r="M924" s="194"/>
      <c r="N924" s="194"/>
      <c r="O924" s="194"/>
      <c r="P924" s="194"/>
      <c r="Q924" s="194"/>
      <c r="R924" s="194"/>
      <c r="S924" s="194"/>
      <c r="T924" s="194"/>
    </row>
    <row r="925" spans="1:20">
      <c r="A925" s="194"/>
      <c r="B925" s="194"/>
      <c r="C925" s="194"/>
      <c r="D925" s="194"/>
      <c r="E925" s="194"/>
      <c r="F925" s="194"/>
      <c r="G925" s="194"/>
      <c r="H925" s="194"/>
      <c r="I925" s="194"/>
      <c r="J925" s="194"/>
      <c r="K925" s="194"/>
      <c r="L925" s="194"/>
      <c r="M925" s="194"/>
      <c r="N925" s="194"/>
      <c r="O925" s="194"/>
      <c r="P925" s="194"/>
      <c r="Q925" s="194"/>
      <c r="R925" s="194"/>
      <c r="S925" s="194"/>
      <c r="T925" s="194"/>
    </row>
    <row r="926" spans="1:20">
      <c r="A926" s="194"/>
      <c r="B926" s="194"/>
      <c r="C926" s="194"/>
      <c r="D926" s="194"/>
      <c r="E926" s="194"/>
      <c r="F926" s="194"/>
      <c r="G926" s="194"/>
      <c r="H926" s="194"/>
      <c r="I926" s="194"/>
      <c r="J926" s="194"/>
      <c r="K926" s="194"/>
      <c r="L926" s="194"/>
      <c r="M926" s="194"/>
      <c r="N926" s="194"/>
      <c r="O926" s="194"/>
      <c r="P926" s="194"/>
      <c r="Q926" s="194"/>
      <c r="R926" s="194"/>
      <c r="S926" s="194"/>
      <c r="T926" s="194"/>
    </row>
    <row r="927" spans="1:20">
      <c r="A927" s="194"/>
      <c r="B927" s="194"/>
      <c r="C927" s="194"/>
      <c r="D927" s="194"/>
      <c r="E927" s="194"/>
      <c r="F927" s="194"/>
      <c r="G927" s="194"/>
      <c r="H927" s="194"/>
      <c r="I927" s="194"/>
      <c r="J927" s="194"/>
      <c r="K927" s="194"/>
      <c r="L927" s="194"/>
      <c r="M927" s="194"/>
      <c r="N927" s="194"/>
      <c r="O927" s="194"/>
      <c r="P927" s="194"/>
      <c r="Q927" s="194"/>
      <c r="R927" s="194"/>
      <c r="S927" s="194"/>
      <c r="T927" s="194"/>
    </row>
    <row r="928" spans="1:20">
      <c r="A928" s="194"/>
      <c r="B928" s="194"/>
      <c r="C928" s="194"/>
      <c r="D928" s="194"/>
      <c r="E928" s="194"/>
      <c r="F928" s="194"/>
      <c r="G928" s="194"/>
      <c r="H928" s="194"/>
      <c r="I928" s="194"/>
      <c r="J928" s="194"/>
      <c r="K928" s="194"/>
      <c r="L928" s="194"/>
      <c r="M928" s="194"/>
      <c r="N928" s="194"/>
      <c r="O928" s="194"/>
      <c r="P928" s="194"/>
      <c r="Q928" s="194"/>
      <c r="R928" s="194"/>
      <c r="S928" s="194"/>
      <c r="T928" s="194"/>
    </row>
    <row r="929" spans="1:20">
      <c r="A929" s="194"/>
      <c r="B929" s="194"/>
      <c r="C929" s="194"/>
      <c r="D929" s="194"/>
      <c r="E929" s="194"/>
      <c r="F929" s="194"/>
      <c r="G929" s="194"/>
      <c r="H929" s="194"/>
      <c r="I929" s="194"/>
      <c r="J929" s="194"/>
      <c r="K929" s="194"/>
      <c r="L929" s="194"/>
      <c r="M929" s="194"/>
      <c r="N929" s="194"/>
      <c r="O929" s="194"/>
      <c r="P929" s="194"/>
      <c r="Q929" s="194"/>
      <c r="R929" s="194"/>
      <c r="S929" s="194"/>
      <c r="T929" s="194"/>
    </row>
    <row r="930" spans="1:20">
      <c r="A930" s="194"/>
      <c r="B930" s="194"/>
      <c r="C930" s="194"/>
      <c r="D930" s="194"/>
      <c r="E930" s="194"/>
      <c r="F930" s="194"/>
      <c r="G930" s="194"/>
      <c r="H930" s="194"/>
      <c r="I930" s="194"/>
      <c r="J930" s="194"/>
      <c r="K930" s="194"/>
      <c r="L930" s="194"/>
      <c r="M930" s="194"/>
      <c r="N930" s="194"/>
      <c r="O930" s="194"/>
      <c r="P930" s="194"/>
      <c r="Q930" s="194"/>
      <c r="R930" s="194"/>
      <c r="S930" s="194"/>
      <c r="T930" s="194"/>
    </row>
    <row r="931" spans="1:20">
      <c r="A931" s="194"/>
      <c r="B931" s="194"/>
      <c r="C931" s="194"/>
      <c r="D931" s="194"/>
      <c r="E931" s="194"/>
      <c r="F931" s="194"/>
      <c r="G931" s="194"/>
      <c r="H931" s="194"/>
      <c r="I931" s="194"/>
      <c r="J931" s="194"/>
      <c r="K931" s="194"/>
      <c r="L931" s="194"/>
      <c r="M931" s="194"/>
      <c r="N931" s="194"/>
      <c r="O931" s="194"/>
      <c r="P931" s="194"/>
      <c r="Q931" s="194"/>
      <c r="R931" s="194"/>
      <c r="S931" s="194"/>
      <c r="T931" s="194"/>
    </row>
    <row r="932" spans="1:20">
      <c r="A932" s="194"/>
      <c r="B932" s="194"/>
      <c r="C932" s="194"/>
      <c r="D932" s="194"/>
      <c r="E932" s="194"/>
      <c r="F932" s="194"/>
      <c r="G932" s="194"/>
      <c r="H932" s="194"/>
      <c r="I932" s="194"/>
      <c r="J932" s="194"/>
      <c r="K932" s="194"/>
      <c r="L932" s="194"/>
      <c r="M932" s="194"/>
      <c r="N932" s="194"/>
      <c r="O932" s="194"/>
      <c r="P932" s="194"/>
      <c r="Q932" s="194"/>
      <c r="R932" s="194"/>
      <c r="S932" s="194"/>
      <c r="T932" s="194"/>
    </row>
    <row r="933" spans="1:20">
      <c r="A933" s="194"/>
      <c r="B933" s="194"/>
      <c r="C933" s="194"/>
      <c r="D933" s="194"/>
      <c r="E933" s="194"/>
      <c r="F933" s="194"/>
      <c r="G933" s="194"/>
      <c r="H933" s="194"/>
      <c r="I933" s="194"/>
      <c r="J933" s="194"/>
      <c r="K933" s="194"/>
      <c r="L933" s="194"/>
      <c r="M933" s="194"/>
      <c r="N933" s="194"/>
      <c r="O933" s="194"/>
      <c r="P933" s="194"/>
      <c r="Q933" s="194"/>
      <c r="R933" s="194"/>
      <c r="S933" s="194"/>
      <c r="T933" s="194"/>
    </row>
    <row r="934" spans="1:20">
      <c r="A934" s="194"/>
      <c r="B934" s="194"/>
      <c r="C934" s="194"/>
      <c r="D934" s="194"/>
      <c r="E934" s="194"/>
      <c r="F934" s="194"/>
      <c r="G934" s="194"/>
      <c r="H934" s="194"/>
      <c r="I934" s="194"/>
      <c r="J934" s="194"/>
      <c r="K934" s="194"/>
      <c r="L934" s="194"/>
      <c r="M934" s="194"/>
      <c r="N934" s="194"/>
      <c r="O934" s="194"/>
      <c r="P934" s="194"/>
      <c r="Q934" s="194"/>
      <c r="R934" s="194"/>
      <c r="S934" s="194"/>
      <c r="T934" s="194"/>
    </row>
    <row r="935" spans="1:20">
      <c r="A935" s="194"/>
      <c r="B935" s="194"/>
      <c r="C935" s="194"/>
      <c r="D935" s="194"/>
      <c r="E935" s="194"/>
      <c r="F935" s="194"/>
      <c r="G935" s="194"/>
      <c r="H935" s="194"/>
      <c r="I935" s="194"/>
      <c r="J935" s="194"/>
      <c r="K935" s="194"/>
      <c r="L935" s="194"/>
      <c r="M935" s="194"/>
      <c r="N935" s="194"/>
      <c r="O935" s="194"/>
      <c r="P935" s="194"/>
      <c r="Q935" s="194"/>
      <c r="R935" s="194"/>
      <c r="S935" s="194"/>
      <c r="T935" s="194"/>
    </row>
    <row r="936" spans="1:20">
      <c r="A936" s="194"/>
      <c r="B936" s="194"/>
      <c r="C936" s="194"/>
      <c r="D936" s="194"/>
      <c r="E936" s="194"/>
      <c r="F936" s="194"/>
      <c r="G936" s="194"/>
      <c r="H936" s="194"/>
      <c r="I936" s="194"/>
      <c r="J936" s="194"/>
      <c r="K936" s="194"/>
      <c r="L936" s="194"/>
      <c r="M936" s="194"/>
      <c r="N936" s="194"/>
      <c r="O936" s="194"/>
      <c r="P936" s="194"/>
      <c r="Q936" s="194"/>
      <c r="R936" s="194"/>
      <c r="S936" s="194"/>
      <c r="T936" s="194"/>
    </row>
    <row r="937" spans="1:20">
      <c r="A937" s="194"/>
      <c r="B937" s="194"/>
      <c r="C937" s="194"/>
      <c r="D937" s="194"/>
      <c r="E937" s="194"/>
      <c r="F937" s="194"/>
      <c r="G937" s="194"/>
      <c r="H937" s="194"/>
      <c r="I937" s="194"/>
      <c r="J937" s="194"/>
      <c r="K937" s="194"/>
      <c r="L937" s="194"/>
      <c r="M937" s="194"/>
      <c r="N937" s="194"/>
      <c r="O937" s="194"/>
      <c r="P937" s="194"/>
      <c r="Q937" s="194"/>
      <c r="R937" s="194"/>
      <c r="S937" s="194"/>
      <c r="T937" s="194"/>
    </row>
    <row r="938" spans="1:20">
      <c r="A938" s="194"/>
      <c r="B938" s="194"/>
      <c r="C938" s="194"/>
      <c r="D938" s="194"/>
      <c r="E938" s="194"/>
      <c r="F938" s="194"/>
      <c r="G938" s="194"/>
      <c r="H938" s="194"/>
      <c r="I938" s="194"/>
      <c r="J938" s="194"/>
      <c r="K938" s="194"/>
      <c r="L938" s="194"/>
      <c r="M938" s="194"/>
      <c r="N938" s="194"/>
      <c r="O938" s="194"/>
      <c r="P938" s="194"/>
      <c r="Q938" s="194"/>
      <c r="R938" s="194"/>
      <c r="S938" s="194"/>
      <c r="T938" s="194"/>
    </row>
    <row r="939" spans="1:20">
      <c r="A939" s="194"/>
      <c r="B939" s="194"/>
      <c r="C939" s="194"/>
      <c r="D939" s="194"/>
      <c r="E939" s="194"/>
      <c r="F939" s="194"/>
      <c r="G939" s="194"/>
      <c r="H939" s="194"/>
      <c r="I939" s="194"/>
      <c r="J939" s="194"/>
      <c r="K939" s="194"/>
      <c r="L939" s="194"/>
      <c r="M939" s="194"/>
      <c r="N939" s="194"/>
      <c r="O939" s="194"/>
      <c r="P939" s="194"/>
      <c r="Q939" s="194"/>
      <c r="R939" s="194"/>
      <c r="S939" s="194"/>
      <c r="T939" s="194"/>
    </row>
    <row r="940" spans="1:20">
      <c r="A940" s="194"/>
      <c r="B940" s="194"/>
      <c r="C940" s="194"/>
      <c r="D940" s="194"/>
      <c r="E940" s="194"/>
      <c r="F940" s="194"/>
      <c r="G940" s="194"/>
      <c r="H940" s="194"/>
      <c r="I940" s="194"/>
      <c r="J940" s="194"/>
      <c r="K940" s="194"/>
      <c r="L940" s="194"/>
      <c r="M940" s="194"/>
      <c r="N940" s="194"/>
      <c r="O940" s="194"/>
      <c r="P940" s="194"/>
      <c r="Q940" s="194"/>
      <c r="R940" s="194"/>
      <c r="S940" s="194"/>
      <c r="T940" s="194"/>
    </row>
    <row r="941" spans="1:20">
      <c r="A941" s="194"/>
      <c r="B941" s="194"/>
      <c r="C941" s="194"/>
      <c r="D941" s="194"/>
      <c r="E941" s="194"/>
      <c r="F941" s="194"/>
      <c r="G941" s="194"/>
      <c r="H941" s="194"/>
      <c r="I941" s="194"/>
      <c r="J941" s="194"/>
      <c r="K941" s="194"/>
      <c r="L941" s="194"/>
      <c r="M941" s="194"/>
      <c r="N941" s="194"/>
      <c r="O941" s="194"/>
      <c r="P941" s="194"/>
      <c r="Q941" s="194"/>
      <c r="R941" s="194"/>
      <c r="S941" s="194"/>
      <c r="T941" s="194"/>
    </row>
    <row r="942" spans="1:20">
      <c r="A942" s="194"/>
      <c r="B942" s="194"/>
      <c r="C942" s="194"/>
      <c r="D942" s="194"/>
      <c r="E942" s="194"/>
      <c r="F942" s="194"/>
      <c r="G942" s="194"/>
      <c r="H942" s="194"/>
      <c r="I942" s="194"/>
      <c r="J942" s="194"/>
      <c r="K942" s="194"/>
      <c r="L942" s="194"/>
      <c r="M942" s="194"/>
      <c r="N942" s="194"/>
      <c r="O942" s="194"/>
      <c r="P942" s="194"/>
      <c r="Q942" s="194"/>
      <c r="R942" s="194"/>
      <c r="S942" s="194"/>
      <c r="T942" s="194"/>
    </row>
    <row r="943" spans="1:20">
      <c r="A943" s="194"/>
      <c r="B943" s="194"/>
      <c r="C943" s="194"/>
      <c r="D943" s="194"/>
      <c r="E943" s="194"/>
      <c r="F943" s="194"/>
      <c r="G943" s="194"/>
      <c r="H943" s="194"/>
      <c r="I943" s="194"/>
      <c r="J943" s="194"/>
      <c r="K943" s="194"/>
      <c r="L943" s="194"/>
      <c r="M943" s="194"/>
      <c r="N943" s="194"/>
      <c r="O943" s="194"/>
      <c r="P943" s="194"/>
      <c r="Q943" s="194"/>
      <c r="R943" s="194"/>
      <c r="S943" s="194"/>
      <c r="T943" s="194"/>
    </row>
    <row r="944" spans="1:20">
      <c r="A944" s="194"/>
      <c r="B944" s="194"/>
      <c r="C944" s="194"/>
      <c r="D944" s="194"/>
      <c r="E944" s="194"/>
      <c r="F944" s="194"/>
      <c r="G944" s="194"/>
      <c r="H944" s="194"/>
      <c r="I944" s="194"/>
      <c r="J944" s="194"/>
      <c r="K944" s="194"/>
      <c r="L944" s="194"/>
      <c r="M944" s="194"/>
      <c r="N944" s="194"/>
      <c r="O944" s="194"/>
      <c r="P944" s="194"/>
      <c r="Q944" s="194"/>
      <c r="R944" s="194"/>
      <c r="S944" s="194"/>
      <c r="T944" s="194"/>
    </row>
    <row r="945" spans="1:20">
      <c r="A945" s="194"/>
      <c r="B945" s="194"/>
      <c r="C945" s="194"/>
      <c r="D945" s="194"/>
      <c r="E945" s="194"/>
      <c r="F945" s="194"/>
      <c r="G945" s="194"/>
      <c r="H945" s="194"/>
      <c r="I945" s="194"/>
      <c r="J945" s="194"/>
      <c r="K945" s="194"/>
      <c r="L945" s="194"/>
      <c r="M945" s="194"/>
      <c r="N945" s="194"/>
      <c r="O945" s="194"/>
      <c r="P945" s="194"/>
      <c r="Q945" s="194"/>
      <c r="R945" s="194"/>
      <c r="S945" s="194"/>
      <c r="T945" s="194"/>
    </row>
    <row r="946" spans="1:20">
      <c r="A946" s="194"/>
      <c r="B946" s="194"/>
      <c r="C946" s="194"/>
      <c r="D946" s="194"/>
      <c r="E946" s="194"/>
      <c r="F946" s="194"/>
      <c r="G946" s="194"/>
      <c r="H946" s="194"/>
      <c r="I946" s="194"/>
      <c r="J946" s="194"/>
      <c r="K946" s="194"/>
      <c r="L946" s="194"/>
      <c r="M946" s="194"/>
      <c r="N946" s="194"/>
      <c r="O946" s="194"/>
      <c r="P946" s="194"/>
      <c r="Q946" s="194"/>
      <c r="R946" s="194"/>
      <c r="S946" s="194"/>
      <c r="T946" s="194"/>
    </row>
    <row r="947" spans="1:20">
      <c r="A947" s="194"/>
      <c r="B947" s="194"/>
      <c r="C947" s="194"/>
      <c r="D947" s="194"/>
      <c r="E947" s="194"/>
      <c r="F947" s="194"/>
      <c r="G947" s="194"/>
      <c r="H947" s="194"/>
      <c r="I947" s="194"/>
      <c r="J947" s="194"/>
      <c r="K947" s="194"/>
      <c r="L947" s="194"/>
      <c r="M947" s="194"/>
      <c r="N947" s="194"/>
      <c r="O947" s="194"/>
      <c r="P947" s="194"/>
      <c r="Q947" s="194"/>
      <c r="R947" s="194"/>
      <c r="S947" s="194"/>
      <c r="T947" s="194"/>
    </row>
    <row r="948" spans="1:20">
      <c r="A948" s="194"/>
      <c r="B948" s="194"/>
      <c r="C948" s="194"/>
      <c r="D948" s="194"/>
      <c r="E948" s="194"/>
      <c r="F948" s="194"/>
      <c r="G948" s="194"/>
      <c r="H948" s="194"/>
      <c r="I948" s="194"/>
      <c r="J948" s="194"/>
      <c r="K948" s="194"/>
      <c r="L948" s="194"/>
      <c r="M948" s="194"/>
      <c r="N948" s="194"/>
      <c r="O948" s="194"/>
      <c r="P948" s="194"/>
      <c r="Q948" s="194"/>
      <c r="R948" s="194"/>
      <c r="S948" s="194"/>
      <c r="T948" s="194"/>
    </row>
    <row r="949" spans="1:20">
      <c r="A949" s="194"/>
      <c r="B949" s="194"/>
      <c r="C949" s="194"/>
      <c r="D949" s="194"/>
      <c r="E949" s="194"/>
      <c r="F949" s="194"/>
      <c r="G949" s="194"/>
      <c r="H949" s="194"/>
      <c r="I949" s="194"/>
      <c r="J949" s="194"/>
      <c r="K949" s="194"/>
      <c r="L949" s="194"/>
      <c r="M949" s="194"/>
      <c r="N949" s="194"/>
      <c r="O949" s="194"/>
      <c r="P949" s="194"/>
      <c r="Q949" s="194"/>
      <c r="R949" s="194"/>
      <c r="S949" s="194"/>
      <c r="T949" s="194"/>
    </row>
    <row r="950" spans="1:20">
      <c r="A950" s="194"/>
      <c r="B950" s="194"/>
      <c r="C950" s="194"/>
      <c r="D950" s="194"/>
      <c r="E950" s="194"/>
      <c r="F950" s="194"/>
      <c r="G950" s="194"/>
      <c r="H950" s="194"/>
      <c r="I950" s="194"/>
      <c r="J950" s="194"/>
      <c r="K950" s="194"/>
      <c r="L950" s="194"/>
      <c r="M950" s="194"/>
      <c r="N950" s="194"/>
      <c r="O950" s="194"/>
      <c r="P950" s="194"/>
      <c r="Q950" s="194"/>
      <c r="R950" s="194"/>
      <c r="S950" s="194"/>
      <c r="T950" s="194"/>
    </row>
    <row r="951" spans="1:20">
      <c r="A951" s="194"/>
      <c r="B951" s="194"/>
      <c r="C951" s="194"/>
      <c r="D951" s="194"/>
      <c r="E951" s="194"/>
      <c r="F951" s="194"/>
      <c r="G951" s="194"/>
      <c r="H951" s="194"/>
      <c r="I951" s="194"/>
      <c r="J951" s="194"/>
      <c r="K951" s="194"/>
      <c r="L951" s="194"/>
      <c r="M951" s="194"/>
      <c r="N951" s="194"/>
      <c r="O951" s="194"/>
      <c r="P951" s="194"/>
      <c r="Q951" s="194"/>
      <c r="R951" s="194"/>
      <c r="S951" s="194"/>
      <c r="T951" s="194"/>
    </row>
    <row r="952" spans="1:20">
      <c r="A952" s="194"/>
      <c r="B952" s="194"/>
      <c r="C952" s="194"/>
      <c r="D952" s="194"/>
      <c r="E952" s="194"/>
      <c r="F952" s="194"/>
      <c r="G952" s="194"/>
      <c r="H952" s="194"/>
      <c r="I952" s="194"/>
      <c r="J952" s="194"/>
      <c r="K952" s="194"/>
      <c r="L952" s="194"/>
      <c r="M952" s="194"/>
      <c r="N952" s="194"/>
      <c r="O952" s="194"/>
      <c r="P952" s="194"/>
      <c r="Q952" s="194"/>
      <c r="R952" s="194"/>
      <c r="S952" s="194"/>
      <c r="T952" s="194"/>
    </row>
    <row r="953" spans="1:20">
      <c r="A953" s="194"/>
      <c r="B953" s="194"/>
      <c r="C953" s="194"/>
      <c r="D953" s="194"/>
      <c r="E953" s="194"/>
      <c r="F953" s="194"/>
      <c r="G953" s="194"/>
      <c r="H953" s="194"/>
      <c r="I953" s="194"/>
      <c r="J953" s="194"/>
      <c r="K953" s="194"/>
      <c r="L953" s="194"/>
      <c r="M953" s="194"/>
      <c r="N953" s="194"/>
      <c r="O953" s="194"/>
      <c r="P953" s="194"/>
      <c r="Q953" s="194"/>
      <c r="R953" s="194"/>
      <c r="S953" s="194"/>
      <c r="T953" s="194"/>
    </row>
    <row r="954" spans="1:20">
      <c r="A954" s="194"/>
      <c r="B954" s="194"/>
      <c r="C954" s="194"/>
      <c r="D954" s="194"/>
      <c r="E954" s="194"/>
      <c r="F954" s="194"/>
      <c r="G954" s="194"/>
      <c r="H954" s="194"/>
      <c r="I954" s="194"/>
      <c r="J954" s="194"/>
      <c r="K954" s="194"/>
      <c r="L954" s="194"/>
      <c r="M954" s="194"/>
      <c r="N954" s="194"/>
      <c r="O954" s="194"/>
      <c r="P954" s="194"/>
      <c r="Q954" s="194"/>
      <c r="R954" s="194"/>
      <c r="S954" s="194"/>
      <c r="T954" s="194"/>
    </row>
    <row r="955" spans="1:20">
      <c r="A955" s="194"/>
      <c r="B955" s="194"/>
      <c r="C955" s="194"/>
      <c r="D955" s="194"/>
      <c r="E955" s="194"/>
      <c r="F955" s="194"/>
      <c r="G955" s="194"/>
      <c r="H955" s="194"/>
      <c r="I955" s="194"/>
      <c r="J955" s="194"/>
      <c r="K955" s="194"/>
      <c r="L955" s="194"/>
      <c r="M955" s="194"/>
      <c r="N955" s="194"/>
      <c r="O955" s="194"/>
      <c r="P955" s="194"/>
      <c r="Q955" s="194"/>
      <c r="R955" s="194"/>
      <c r="S955" s="194"/>
      <c r="T955" s="194"/>
    </row>
    <row r="956" spans="1:20">
      <c r="A956" s="194"/>
      <c r="B956" s="194"/>
      <c r="C956" s="194"/>
      <c r="D956" s="194"/>
      <c r="E956" s="194"/>
      <c r="F956" s="194"/>
      <c r="G956" s="194"/>
      <c r="H956" s="194"/>
      <c r="I956" s="194"/>
      <c r="J956" s="194"/>
      <c r="K956" s="194"/>
      <c r="L956" s="194"/>
      <c r="M956" s="194"/>
      <c r="N956" s="194"/>
      <c r="O956" s="194"/>
      <c r="P956" s="194"/>
      <c r="Q956" s="194"/>
      <c r="R956" s="194"/>
      <c r="S956" s="194"/>
      <c r="T956" s="194"/>
    </row>
    <row r="957" spans="1:20">
      <c r="A957" s="194"/>
      <c r="B957" s="194"/>
      <c r="C957" s="194"/>
      <c r="D957" s="194"/>
      <c r="E957" s="194"/>
      <c r="F957" s="194"/>
      <c r="G957" s="194"/>
      <c r="H957" s="194"/>
      <c r="I957" s="194"/>
      <c r="J957" s="194"/>
      <c r="K957" s="194"/>
      <c r="L957" s="194"/>
      <c r="M957" s="194"/>
      <c r="N957" s="194"/>
      <c r="O957" s="194"/>
      <c r="P957" s="194"/>
      <c r="Q957" s="194"/>
      <c r="R957" s="194"/>
      <c r="S957" s="194"/>
      <c r="T957" s="194"/>
    </row>
    <row r="958" spans="1:20">
      <c r="A958" s="194"/>
      <c r="B958" s="194"/>
      <c r="C958" s="194"/>
      <c r="D958" s="194"/>
      <c r="E958" s="194"/>
      <c r="F958" s="194"/>
      <c r="G958" s="194"/>
      <c r="H958" s="194"/>
      <c r="I958" s="194"/>
      <c r="J958" s="194"/>
      <c r="K958" s="194"/>
      <c r="L958" s="194"/>
      <c r="M958" s="194"/>
      <c r="N958" s="194"/>
      <c r="O958" s="194"/>
      <c r="P958" s="194"/>
      <c r="Q958" s="194"/>
      <c r="R958" s="194"/>
      <c r="S958" s="194"/>
      <c r="T958" s="194"/>
    </row>
    <row r="959" spans="1:20">
      <c r="A959" s="194"/>
      <c r="B959" s="194"/>
      <c r="C959" s="194"/>
      <c r="D959" s="194"/>
      <c r="E959" s="194"/>
      <c r="F959" s="194"/>
      <c r="G959" s="194"/>
      <c r="H959" s="194"/>
      <c r="I959" s="194"/>
      <c r="J959" s="194"/>
      <c r="K959" s="194"/>
      <c r="L959" s="194"/>
      <c r="M959" s="194"/>
      <c r="N959" s="194"/>
      <c r="O959" s="194"/>
      <c r="P959" s="194"/>
      <c r="Q959" s="194"/>
      <c r="R959" s="194"/>
      <c r="S959" s="194"/>
      <c r="T959" s="194"/>
    </row>
    <row r="960" spans="1:20">
      <c r="A960" s="194"/>
      <c r="B960" s="194"/>
      <c r="C960" s="194"/>
      <c r="D960" s="194"/>
      <c r="E960" s="194"/>
      <c r="F960" s="194"/>
      <c r="G960" s="194"/>
      <c r="H960" s="194"/>
      <c r="I960" s="194"/>
      <c r="J960" s="194"/>
      <c r="K960" s="194"/>
      <c r="L960" s="194"/>
      <c r="M960" s="194"/>
      <c r="N960" s="194"/>
      <c r="O960" s="194"/>
      <c r="P960" s="194"/>
      <c r="Q960" s="194"/>
      <c r="R960" s="194"/>
      <c r="S960" s="194"/>
      <c r="T960" s="194"/>
    </row>
    <row r="961" spans="1:20">
      <c r="A961" s="194"/>
      <c r="B961" s="194"/>
      <c r="C961" s="194"/>
      <c r="D961" s="194"/>
      <c r="E961" s="194"/>
      <c r="F961" s="194"/>
      <c r="G961" s="194"/>
      <c r="H961" s="194"/>
      <c r="I961" s="194"/>
      <c r="J961" s="194"/>
      <c r="K961" s="194"/>
      <c r="L961" s="194"/>
      <c r="M961" s="194"/>
      <c r="N961" s="194"/>
      <c r="O961" s="194"/>
      <c r="P961" s="194"/>
      <c r="Q961" s="194"/>
      <c r="R961" s="194"/>
      <c r="S961" s="194"/>
      <c r="T961" s="194"/>
    </row>
    <row r="962" spans="1:20">
      <c r="A962" s="194"/>
      <c r="B962" s="194"/>
      <c r="C962" s="194"/>
      <c r="D962" s="194"/>
      <c r="E962" s="194"/>
      <c r="F962" s="194"/>
      <c r="G962" s="194"/>
      <c r="H962" s="194"/>
      <c r="I962" s="194"/>
      <c r="J962" s="194"/>
      <c r="K962" s="194"/>
      <c r="L962" s="194"/>
      <c r="M962" s="194"/>
      <c r="N962" s="194"/>
      <c r="O962" s="194"/>
      <c r="P962" s="194"/>
      <c r="Q962" s="194"/>
      <c r="R962" s="194"/>
      <c r="S962" s="194"/>
      <c r="T962" s="194"/>
    </row>
    <row r="963" spans="1:20">
      <c r="A963" s="194"/>
      <c r="B963" s="194"/>
      <c r="C963" s="194"/>
      <c r="D963" s="194"/>
      <c r="E963" s="194"/>
      <c r="F963" s="194"/>
      <c r="G963" s="194"/>
      <c r="H963" s="194"/>
      <c r="I963" s="194"/>
      <c r="J963" s="194"/>
      <c r="K963" s="194"/>
      <c r="L963" s="194"/>
      <c r="M963" s="194"/>
      <c r="N963" s="194"/>
      <c r="O963" s="194"/>
      <c r="P963" s="194"/>
      <c r="Q963" s="194"/>
      <c r="R963" s="194"/>
      <c r="S963" s="194"/>
      <c r="T963" s="194"/>
    </row>
    <row r="964" spans="1:20">
      <c r="A964" s="194"/>
      <c r="B964" s="194"/>
      <c r="C964" s="194"/>
      <c r="D964" s="194"/>
      <c r="E964" s="194"/>
      <c r="F964" s="194"/>
      <c r="G964" s="194"/>
      <c r="H964" s="194"/>
      <c r="I964" s="194"/>
      <c r="J964" s="194"/>
      <c r="K964" s="194"/>
      <c r="L964" s="194"/>
      <c r="M964" s="194"/>
      <c r="N964" s="194"/>
      <c r="O964" s="194"/>
      <c r="P964" s="194"/>
      <c r="Q964" s="194"/>
      <c r="R964" s="194"/>
      <c r="S964" s="194"/>
      <c r="T964" s="194"/>
    </row>
    <row r="965" spans="1:20">
      <c r="A965" s="194"/>
      <c r="B965" s="194"/>
      <c r="C965" s="194"/>
      <c r="D965" s="194"/>
      <c r="E965" s="194"/>
      <c r="F965" s="194"/>
      <c r="G965" s="194"/>
      <c r="H965" s="194"/>
      <c r="I965" s="194"/>
      <c r="J965" s="194"/>
      <c r="K965" s="194"/>
      <c r="L965" s="194"/>
      <c r="M965" s="194"/>
      <c r="N965" s="194"/>
      <c r="O965" s="194"/>
      <c r="P965" s="194"/>
      <c r="Q965" s="194"/>
      <c r="R965" s="194"/>
      <c r="S965" s="194"/>
      <c r="T965" s="194"/>
    </row>
    <row r="966" spans="1:20">
      <c r="A966" s="194"/>
      <c r="B966" s="194"/>
      <c r="C966" s="194"/>
      <c r="D966" s="194"/>
      <c r="E966" s="194"/>
      <c r="F966" s="194"/>
      <c r="G966" s="194"/>
      <c r="H966" s="194"/>
      <c r="I966" s="194"/>
      <c r="J966" s="194"/>
      <c r="K966" s="194"/>
      <c r="L966" s="194"/>
      <c r="M966" s="194"/>
      <c r="N966" s="194"/>
      <c r="O966" s="194"/>
      <c r="P966" s="194"/>
      <c r="Q966" s="194"/>
      <c r="R966" s="194"/>
      <c r="S966" s="194"/>
      <c r="T966" s="194"/>
    </row>
    <row r="967" spans="1:20">
      <c r="A967" s="194"/>
      <c r="B967" s="194"/>
      <c r="C967" s="194"/>
      <c r="D967" s="194"/>
      <c r="E967" s="194"/>
      <c r="F967" s="194"/>
      <c r="G967" s="194"/>
      <c r="H967" s="194"/>
      <c r="I967" s="194"/>
      <c r="J967" s="194"/>
      <c r="K967" s="194"/>
      <c r="L967" s="194"/>
      <c r="M967" s="194"/>
      <c r="N967" s="194"/>
      <c r="O967" s="194"/>
      <c r="P967" s="194"/>
      <c r="Q967" s="194"/>
      <c r="R967" s="194"/>
      <c r="S967" s="194"/>
      <c r="T967" s="19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27"/>
  <sheetViews>
    <sheetView workbookViewId="0">
      <selection activeCell="H5" sqref="H5:H14"/>
    </sheetView>
  </sheetViews>
  <sheetFormatPr defaultColWidth="14.44140625" defaultRowHeight="13.8" outlineLevelCol="1"/>
  <cols>
    <col min="1" max="1" width="5.88671875" style="156" customWidth="1"/>
    <col min="2" max="2" width="7.5546875" style="156" customWidth="1"/>
    <col min="3" max="3" width="19.33203125" style="157" customWidth="1"/>
    <col min="4" max="4" width="12.88671875" style="156" customWidth="1"/>
    <col min="5" max="5" width="16.5546875" style="156" customWidth="1" outlineLevel="1"/>
    <col min="6" max="6" width="16" style="157" customWidth="1" outlineLevel="1"/>
    <col min="7" max="7" width="14.6640625" style="157" customWidth="1"/>
    <col min="8" max="8" width="12.88671875" style="157" customWidth="1" outlineLevel="1"/>
    <col min="9" max="9" width="15.33203125" style="157" customWidth="1"/>
    <col min="10" max="10" width="30.109375" style="156" customWidth="1"/>
    <col min="11" max="16384" width="14.44140625" style="156"/>
  </cols>
  <sheetData>
    <row r="1" spans="1:10" ht="27" customHeight="1">
      <c r="A1" s="1273" t="s">
        <v>1168</v>
      </c>
      <c r="B1" s="1273"/>
      <c r="C1" s="1273"/>
      <c r="D1" s="1273"/>
      <c r="E1" s="1273"/>
      <c r="F1" s="1273"/>
      <c r="G1" s="1273"/>
      <c r="H1" s="1273"/>
      <c r="I1" s="1273"/>
      <c r="J1" s="1273"/>
    </row>
    <row r="2" spans="1:10" ht="12.75" customHeight="1">
      <c r="A2" s="29"/>
      <c r="B2" s="29"/>
      <c r="C2" s="159"/>
      <c r="D2" s="35"/>
      <c r="E2" s="160"/>
      <c r="F2" s="161"/>
      <c r="G2" s="162"/>
      <c r="H2" s="163"/>
      <c r="I2" s="164"/>
      <c r="J2" s="165"/>
    </row>
    <row r="3" spans="1:10" ht="39.6">
      <c r="A3" s="166" t="s">
        <v>6</v>
      </c>
      <c r="B3" s="166" t="s">
        <v>7</v>
      </c>
      <c r="C3" s="167" t="s">
        <v>9</v>
      </c>
      <c r="D3" s="168" t="s">
        <v>11</v>
      </c>
      <c r="E3" s="169" t="s">
        <v>14</v>
      </c>
      <c r="F3" s="167" t="s">
        <v>15</v>
      </c>
      <c r="G3" s="170" t="s">
        <v>32</v>
      </c>
      <c r="H3" s="171" t="s">
        <v>85</v>
      </c>
      <c r="I3" s="172" t="s">
        <v>1169</v>
      </c>
      <c r="J3" s="173" t="s">
        <v>93</v>
      </c>
    </row>
    <row r="4" spans="1:10" ht="12.75" customHeight="1">
      <c r="A4" s="174">
        <v>1</v>
      </c>
      <c r="B4" s="174">
        <v>2</v>
      </c>
      <c r="C4" s="174">
        <v>3</v>
      </c>
      <c r="D4" s="174">
        <v>4</v>
      </c>
      <c r="E4" s="174">
        <v>5</v>
      </c>
      <c r="F4" s="174">
        <v>6</v>
      </c>
      <c r="G4" s="174">
        <v>7</v>
      </c>
      <c r="H4" s="174">
        <v>8</v>
      </c>
      <c r="I4" s="174">
        <v>9</v>
      </c>
      <c r="J4" s="174">
        <v>10</v>
      </c>
    </row>
    <row r="5" spans="1:10" ht="23.25" customHeight="1">
      <c r="A5" s="175">
        <v>1</v>
      </c>
      <c r="B5" s="175">
        <v>4</v>
      </c>
      <c r="C5" s="176" t="s">
        <v>1170</v>
      </c>
      <c r="D5" s="177" t="s">
        <v>1171</v>
      </c>
      <c r="E5" s="178" t="s">
        <v>1172</v>
      </c>
      <c r="F5" s="179" t="s">
        <v>316</v>
      </c>
      <c r="G5" s="180">
        <v>3500000</v>
      </c>
      <c r="H5" s="181"/>
      <c r="I5" s="182">
        <f>G5-H5</f>
        <v>3500000</v>
      </c>
      <c r="J5" s="183" t="s">
        <v>1173</v>
      </c>
    </row>
    <row r="6" spans="1:10" ht="23.25" customHeight="1">
      <c r="A6" s="184">
        <v>2</v>
      </c>
      <c r="B6" s="175">
        <v>4</v>
      </c>
      <c r="C6" s="176" t="s">
        <v>1174</v>
      </c>
      <c r="D6" s="185" t="s">
        <v>1175</v>
      </c>
      <c r="E6" s="186" t="s">
        <v>1176</v>
      </c>
      <c r="F6" s="187" t="s">
        <v>1177</v>
      </c>
      <c r="G6" s="180">
        <v>2500000</v>
      </c>
      <c r="H6" s="181"/>
      <c r="I6" s="182">
        <f t="shared" ref="I6:I14" si="0">G6-H6</f>
        <v>2500000</v>
      </c>
      <c r="J6" s="183" t="s">
        <v>1178</v>
      </c>
    </row>
    <row r="7" spans="1:10" ht="23.25" customHeight="1">
      <c r="A7" s="175">
        <v>3</v>
      </c>
      <c r="B7" s="175">
        <v>4</v>
      </c>
      <c r="C7" s="176" t="s">
        <v>1179</v>
      </c>
      <c r="D7" s="177" t="s">
        <v>1180</v>
      </c>
      <c r="E7" s="178" t="s">
        <v>1181</v>
      </c>
      <c r="F7" s="179" t="s">
        <v>921</v>
      </c>
      <c r="G7" s="180">
        <v>3500000</v>
      </c>
      <c r="H7" s="181"/>
      <c r="I7" s="182">
        <f t="shared" si="0"/>
        <v>3500000</v>
      </c>
      <c r="J7" s="183" t="s">
        <v>1182</v>
      </c>
    </row>
    <row r="8" spans="1:10" ht="23.25" customHeight="1">
      <c r="A8" s="184">
        <v>4</v>
      </c>
      <c r="B8" s="175">
        <v>4</v>
      </c>
      <c r="C8" s="176" t="s">
        <v>1183</v>
      </c>
      <c r="D8" s="177" t="s">
        <v>1184</v>
      </c>
      <c r="E8" s="178" t="s">
        <v>1185</v>
      </c>
      <c r="F8" s="179" t="s">
        <v>231</v>
      </c>
      <c r="G8" s="180">
        <v>3500000</v>
      </c>
      <c r="H8" s="181"/>
      <c r="I8" s="182">
        <f t="shared" si="0"/>
        <v>3500000</v>
      </c>
      <c r="J8" s="183" t="s">
        <v>1186</v>
      </c>
    </row>
    <row r="9" spans="1:10" ht="23.25" customHeight="1">
      <c r="A9" s="175">
        <v>5</v>
      </c>
      <c r="B9" s="175">
        <v>4</v>
      </c>
      <c r="C9" s="176" t="s">
        <v>1187</v>
      </c>
      <c r="D9" s="177" t="s">
        <v>1188</v>
      </c>
      <c r="E9" s="178" t="s">
        <v>1189</v>
      </c>
      <c r="F9" s="179" t="s">
        <v>921</v>
      </c>
      <c r="G9" s="180">
        <v>3500000</v>
      </c>
      <c r="H9" s="181"/>
      <c r="I9" s="182">
        <f t="shared" si="0"/>
        <v>3500000</v>
      </c>
      <c r="J9" s="183" t="s">
        <v>1190</v>
      </c>
    </row>
    <row r="10" spans="1:10" ht="23.25" customHeight="1">
      <c r="A10" s="184">
        <v>6</v>
      </c>
      <c r="B10" s="175">
        <v>4</v>
      </c>
      <c r="C10" s="176" t="s">
        <v>1191</v>
      </c>
      <c r="D10" s="177" t="s">
        <v>1192</v>
      </c>
      <c r="E10" s="178" t="s">
        <v>1193</v>
      </c>
      <c r="F10" s="179" t="s">
        <v>240</v>
      </c>
      <c r="G10" s="180">
        <v>3500000</v>
      </c>
      <c r="H10" s="181"/>
      <c r="I10" s="182">
        <f t="shared" si="0"/>
        <v>3500000</v>
      </c>
      <c r="J10" s="183" t="s">
        <v>1194</v>
      </c>
    </row>
    <row r="11" spans="1:10" ht="23.25" customHeight="1">
      <c r="A11" s="175">
        <v>7</v>
      </c>
      <c r="B11" s="175">
        <v>4</v>
      </c>
      <c r="C11" s="188" t="s">
        <v>1195</v>
      </c>
      <c r="D11" s="177" t="s">
        <v>1196</v>
      </c>
      <c r="E11" s="178" t="s">
        <v>1197</v>
      </c>
      <c r="F11" s="179" t="s">
        <v>121</v>
      </c>
      <c r="G11" s="180">
        <v>2500000</v>
      </c>
      <c r="H11" s="181"/>
      <c r="I11" s="182">
        <f t="shared" si="0"/>
        <v>2500000</v>
      </c>
      <c r="J11" s="183" t="s">
        <v>1198</v>
      </c>
    </row>
    <row r="12" spans="1:10" ht="23.25" customHeight="1">
      <c r="A12" s="184">
        <v>8</v>
      </c>
      <c r="B12" s="175">
        <v>4</v>
      </c>
      <c r="C12" s="188" t="s">
        <v>1199</v>
      </c>
      <c r="D12" s="177" t="s">
        <v>1200</v>
      </c>
      <c r="E12" s="178" t="s">
        <v>1201</v>
      </c>
      <c r="F12" s="179" t="s">
        <v>231</v>
      </c>
      <c r="G12" s="180">
        <v>3600000</v>
      </c>
      <c r="H12" s="181"/>
      <c r="I12" s="182">
        <f t="shared" si="0"/>
        <v>3600000</v>
      </c>
      <c r="J12" s="189" t="s">
        <v>1202</v>
      </c>
    </row>
    <row r="13" spans="1:10" ht="23.25" customHeight="1">
      <c r="A13" s="175">
        <v>9</v>
      </c>
      <c r="B13" s="175">
        <v>4</v>
      </c>
      <c r="C13" s="188" t="s">
        <v>1203</v>
      </c>
      <c r="D13" s="177" t="s">
        <v>1204</v>
      </c>
      <c r="E13" s="178" t="s">
        <v>1205</v>
      </c>
      <c r="F13" s="179" t="s">
        <v>1206</v>
      </c>
      <c r="G13" s="180">
        <v>2500000</v>
      </c>
      <c r="H13" s="181"/>
      <c r="I13" s="182">
        <f t="shared" si="0"/>
        <v>2500000</v>
      </c>
      <c r="J13" s="183" t="s">
        <v>1207</v>
      </c>
    </row>
    <row r="14" spans="1:10" ht="23.25" customHeight="1">
      <c r="A14" s="184">
        <v>10</v>
      </c>
      <c r="B14" s="175">
        <v>4</v>
      </c>
      <c r="C14" s="188" t="s">
        <v>1208</v>
      </c>
      <c r="D14" s="177" t="s">
        <v>1209</v>
      </c>
      <c r="E14" s="1194" t="s">
        <v>1210</v>
      </c>
      <c r="F14" s="190" t="s">
        <v>175</v>
      </c>
      <c r="G14" s="180">
        <v>3000000</v>
      </c>
      <c r="H14" s="181"/>
      <c r="I14" s="182">
        <f t="shared" si="0"/>
        <v>3000000</v>
      </c>
      <c r="J14" s="183" t="s">
        <v>1211</v>
      </c>
    </row>
    <row r="15" spans="1:10" ht="27.75" customHeight="1">
      <c r="F15" s="191" t="s">
        <v>1096</v>
      </c>
      <c r="G15" s="192">
        <f>SUBTOTAL(9,(G5:G14))</f>
        <v>31600000</v>
      </c>
      <c r="H15" s="192">
        <f t="shared" ref="H15:I15" si="1">SUBTOTAL(9,(H5:H14))</f>
        <v>0</v>
      </c>
      <c r="I15" s="192">
        <f t="shared" si="1"/>
        <v>31600000</v>
      </c>
    </row>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spans="7:10" ht="15.75" customHeight="1"/>
    <row r="514" spans="7:10" ht="15.75" customHeight="1"/>
    <row r="515" spans="7:10" ht="15.75" customHeight="1"/>
    <row r="516" spans="7:10" ht="15.75" customHeight="1"/>
    <row r="517" spans="7:10" ht="15.75" customHeight="1"/>
    <row r="518" spans="7:10" ht="15.75" customHeight="1"/>
    <row r="519" spans="7:10" ht="15.75" customHeight="1"/>
    <row r="520" spans="7:10" ht="15.75" customHeight="1"/>
    <row r="521" spans="7:10" ht="15.75" customHeight="1"/>
    <row r="522" spans="7:10" ht="15.75" customHeight="1"/>
    <row r="523" spans="7:10" ht="15.75" customHeight="1"/>
    <row r="524" spans="7:10" ht="15.75" customHeight="1"/>
    <row r="525" spans="7:10" ht="15.75" customHeight="1"/>
    <row r="526" spans="7:10" ht="30" customHeight="1"/>
    <row r="527" spans="7:10">
      <c r="G527" s="157">
        <f>SUBTOTAL(9,G15:G526)</f>
        <v>0</v>
      </c>
      <c r="H527" s="157">
        <f>SUBTOTAL(9,H15:H526)</f>
        <v>0</v>
      </c>
      <c r="I527" s="157">
        <f>SUBTOTAL(9,I15:I526)</f>
        <v>0</v>
      </c>
      <c r="J527" s="156">
        <f>SUBTOTAL(9,J15:J526)</f>
        <v>0</v>
      </c>
    </row>
  </sheetData>
  <mergeCells count="1">
    <mergeCell ref="A1:J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
  <sheetViews>
    <sheetView workbookViewId="0">
      <selection activeCell="G27" sqref="G27"/>
    </sheetView>
  </sheetViews>
  <sheetFormatPr defaultColWidth="9" defaultRowHeight="14.4"/>
  <cols>
    <col min="1" max="1" width="5.88671875" customWidth="1"/>
    <col min="2" max="2" width="32.88671875" customWidth="1"/>
    <col min="3" max="3" width="35.88671875" customWidth="1"/>
    <col min="4" max="4" width="18.5546875" customWidth="1"/>
  </cols>
  <sheetData>
    <row r="1" spans="1:4" ht="16.8">
      <c r="A1" s="1274" t="s">
        <v>1212</v>
      </c>
      <c r="B1" s="1274"/>
      <c r="C1" s="1274"/>
      <c r="D1" s="1274"/>
    </row>
    <row r="2" spans="1:4" ht="39" customHeight="1">
      <c r="A2" s="1275" t="s">
        <v>1213</v>
      </c>
      <c r="B2" s="1275"/>
      <c r="C2" s="1275"/>
      <c r="D2" s="1275"/>
    </row>
    <row r="3" spans="1:4" ht="24" customHeight="1">
      <c r="A3" s="1276" t="s">
        <v>1214</v>
      </c>
      <c r="B3" s="1276"/>
      <c r="C3" s="1276"/>
      <c r="D3" s="1276"/>
    </row>
    <row r="4" spans="1:4" ht="17.25" customHeight="1">
      <c r="A4" s="153"/>
      <c r="B4" s="153"/>
      <c r="C4" s="153"/>
      <c r="D4" s="153"/>
    </row>
    <row r="5" spans="1:4" s="152" customFormat="1">
      <c r="A5" s="154" t="s">
        <v>747</v>
      </c>
      <c r="B5" s="111" t="s">
        <v>9</v>
      </c>
      <c r="C5" s="111" t="s">
        <v>1215</v>
      </c>
      <c r="D5" s="154" t="s">
        <v>528</v>
      </c>
    </row>
    <row r="6" spans="1:4">
      <c r="A6" s="116"/>
      <c r="B6" s="116" t="s">
        <v>11</v>
      </c>
      <c r="C6" s="116" t="s">
        <v>1216</v>
      </c>
      <c r="D6" s="116"/>
    </row>
    <row r="7" spans="1:4" ht="26.4">
      <c r="A7" s="155">
        <v>1</v>
      </c>
      <c r="B7" s="116" t="s">
        <v>1217</v>
      </c>
      <c r="C7" s="116" t="s">
        <v>1218</v>
      </c>
      <c r="D7" s="116"/>
    </row>
    <row r="8" spans="1:4">
      <c r="A8" s="155">
        <v>2</v>
      </c>
      <c r="B8" s="116" t="s">
        <v>1219</v>
      </c>
      <c r="C8" s="116" t="s">
        <v>1220</v>
      </c>
      <c r="D8" s="116"/>
    </row>
    <row r="9" spans="1:4">
      <c r="A9" s="155">
        <v>3</v>
      </c>
      <c r="B9" s="116" t="s">
        <v>1221</v>
      </c>
      <c r="C9" s="116" t="s">
        <v>1222</v>
      </c>
      <c r="D9" s="116"/>
    </row>
    <row r="10" spans="1:4" ht="47.25" customHeight="1">
      <c r="A10" s="1277" t="s">
        <v>1223</v>
      </c>
      <c r="B10" s="1277"/>
      <c r="C10" s="1277"/>
      <c r="D10" s="1277"/>
    </row>
  </sheetData>
  <mergeCells count="4">
    <mergeCell ref="A1:D1"/>
    <mergeCell ref="A2:D2"/>
    <mergeCell ref="A3:D3"/>
    <mergeCell ref="A10:D10"/>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L987"/>
  <sheetViews>
    <sheetView topLeftCell="A20" workbookViewId="0">
      <selection activeCell="G71" sqref="G71"/>
    </sheetView>
  </sheetViews>
  <sheetFormatPr defaultColWidth="12.6640625" defaultRowHeight="15" customHeight="1"/>
  <cols>
    <col min="1" max="1" width="6" style="107" customWidth="1"/>
    <col min="2" max="2" width="28.33203125" customWidth="1"/>
    <col min="3" max="3" width="51.44140625" customWidth="1"/>
    <col min="5" max="5" width="12.6640625" customWidth="1"/>
    <col min="6" max="6" width="5.5546875" customWidth="1"/>
    <col min="7" max="7" width="25.44140625" customWidth="1"/>
    <col min="8" max="8" width="60.88671875" customWidth="1"/>
    <col min="9" max="9" width="13" customWidth="1"/>
  </cols>
  <sheetData>
    <row r="1" spans="1:12" ht="14.4">
      <c r="C1" s="29"/>
      <c r="E1" t="s">
        <v>1224</v>
      </c>
    </row>
    <row r="2" spans="1:12" ht="14.4">
      <c r="C2" s="29"/>
    </row>
    <row r="3" spans="1:12" ht="26.25" customHeight="1">
      <c r="B3" s="1278" t="s">
        <v>1225</v>
      </c>
      <c r="C3" s="1264"/>
      <c r="D3" s="1264"/>
      <c r="F3" s="107"/>
      <c r="G3" s="1278" t="s">
        <v>1225</v>
      </c>
      <c r="H3" s="1264"/>
      <c r="I3" s="1264"/>
    </row>
    <row r="4" spans="1:12" ht="54" customHeight="1">
      <c r="A4" s="1279" t="s">
        <v>1226</v>
      </c>
      <c r="B4" s="1279"/>
      <c r="C4" s="1279"/>
      <c r="D4" s="1279"/>
      <c r="F4" s="1279" t="s">
        <v>1226</v>
      </c>
      <c r="G4" s="1279"/>
      <c r="H4" s="1279"/>
      <c r="I4" s="1279"/>
      <c r="L4" s="109"/>
    </row>
    <row r="5" spans="1:12" ht="23.25" customHeight="1">
      <c r="A5" s="109" t="s">
        <v>1227</v>
      </c>
      <c r="B5" s="146"/>
      <c r="C5" s="146"/>
      <c r="D5" s="146"/>
      <c r="F5" s="1280" t="s">
        <v>1227</v>
      </c>
      <c r="G5" s="1280"/>
      <c r="H5" s="1280"/>
      <c r="I5" s="1280"/>
      <c r="L5" s="109"/>
    </row>
    <row r="6" spans="1:12" ht="23.25" customHeight="1">
      <c r="A6" s="110" t="s">
        <v>747</v>
      </c>
      <c r="B6" s="147" t="s">
        <v>9</v>
      </c>
      <c r="C6" s="111">
        <v>4</v>
      </c>
      <c r="D6" s="110" t="s">
        <v>528</v>
      </c>
      <c r="F6" s="110" t="s">
        <v>747</v>
      </c>
      <c r="G6" s="147" t="s">
        <v>9</v>
      </c>
      <c r="H6" s="117" t="s">
        <v>1215</v>
      </c>
      <c r="I6" s="148" t="s">
        <v>528</v>
      </c>
      <c r="J6" t="str">
        <f>"{"&amp;"{"&amp;G6&amp;"}"&amp;"}"</f>
        <v>{{Họ tên}}</v>
      </c>
    </row>
    <row r="7" spans="1:12" ht="23.25" customHeight="1">
      <c r="A7" s="115">
        <v>1</v>
      </c>
      <c r="B7" s="119" t="s">
        <v>11</v>
      </c>
      <c r="C7" s="111">
        <v>6</v>
      </c>
      <c r="D7" s="114"/>
      <c r="F7" s="115">
        <v>1</v>
      </c>
      <c r="G7" s="119" t="s">
        <v>11</v>
      </c>
      <c r="H7" s="117" t="s">
        <v>1216</v>
      </c>
      <c r="I7" s="149"/>
      <c r="J7" t="str">
        <f t="shared" ref="J7:J31" si="0">"{"&amp;"{"&amp;G7&amp;"}"&amp;"}"</f>
        <v>{{Bộ phận}}</v>
      </c>
    </row>
    <row r="8" spans="1:12" ht="23.25" customHeight="1">
      <c r="A8" s="115">
        <v>2</v>
      </c>
      <c r="B8" s="114" t="s">
        <v>16</v>
      </c>
      <c r="C8" s="116">
        <v>11</v>
      </c>
      <c r="D8" s="114"/>
      <c r="F8" s="115">
        <v>2</v>
      </c>
      <c r="G8" s="114" t="s">
        <v>16</v>
      </c>
      <c r="H8" s="117" t="s">
        <v>1228</v>
      </c>
      <c r="I8" s="149"/>
      <c r="J8" t="str">
        <f t="shared" si="0"/>
        <v>{{Ngày công chuẩn}}</v>
      </c>
    </row>
    <row r="9" spans="1:12" ht="23.25" customHeight="1">
      <c r="A9" s="115">
        <v>3</v>
      </c>
      <c r="B9" s="114" t="s">
        <v>17</v>
      </c>
      <c r="C9" s="116">
        <v>12</v>
      </c>
      <c r="D9" s="114"/>
      <c r="F9" s="115">
        <v>3</v>
      </c>
      <c r="G9" s="114" t="s">
        <v>17</v>
      </c>
      <c r="H9" s="117" t="s">
        <v>1229</v>
      </c>
      <c r="I9" s="149"/>
      <c r="J9" t="str">
        <f t="shared" si="0"/>
        <v>{{Ngày công thực tế}}</v>
      </c>
    </row>
    <row r="10" spans="1:12" ht="23.25" customHeight="1">
      <c r="A10" s="115">
        <v>4</v>
      </c>
      <c r="B10" s="114" t="s">
        <v>20</v>
      </c>
      <c r="C10" s="116">
        <v>13</v>
      </c>
      <c r="D10" s="114"/>
      <c r="F10" s="115">
        <v>4</v>
      </c>
      <c r="G10" s="114" t="s">
        <v>20</v>
      </c>
      <c r="H10" s="117" t="s">
        <v>1230</v>
      </c>
      <c r="I10" s="149"/>
      <c r="J10" t="str">
        <f t="shared" si="0"/>
        <v>{{Số giờ TC ngày thường}}</v>
      </c>
    </row>
    <row r="11" spans="1:12" ht="23.25" customHeight="1">
      <c r="A11" s="115">
        <v>5</v>
      </c>
      <c r="B11" s="114" t="s">
        <v>21</v>
      </c>
      <c r="C11" s="116">
        <v>14</v>
      </c>
      <c r="D11" s="114"/>
      <c r="F11" s="115">
        <v>5</v>
      </c>
      <c r="G11" s="114" t="s">
        <v>21</v>
      </c>
      <c r="H11" s="117" t="s">
        <v>1231</v>
      </c>
      <c r="I11" s="149"/>
      <c r="J11" t="str">
        <f t="shared" si="0"/>
        <v>{{Số giờ TC ngày CN (*2)}}</v>
      </c>
    </row>
    <row r="12" spans="1:12" ht="23.25" customHeight="1">
      <c r="A12" s="115">
        <v>6</v>
      </c>
      <c r="B12" s="114" t="s">
        <v>22</v>
      </c>
      <c r="C12" s="116">
        <v>15</v>
      </c>
      <c r="D12" s="114"/>
      <c r="F12" s="115">
        <v>6</v>
      </c>
      <c r="G12" s="114" t="s">
        <v>22</v>
      </c>
      <c r="H12" s="117" t="s">
        <v>1232</v>
      </c>
      <c r="I12" s="149"/>
      <c r="J12" t="str">
        <f t="shared" si="0"/>
        <v>{{Số giờ TC ngày Lễ, tết (*3)}}</v>
      </c>
    </row>
    <row r="13" spans="1:12" ht="23.25" customHeight="1">
      <c r="A13" s="115">
        <v>7</v>
      </c>
      <c r="B13" s="114" t="s">
        <v>34</v>
      </c>
      <c r="C13" s="116">
        <v>27</v>
      </c>
      <c r="D13" s="114"/>
      <c r="F13" s="115">
        <v>7</v>
      </c>
      <c r="G13" s="114" t="s">
        <v>34</v>
      </c>
      <c r="H13" s="117" t="s">
        <v>1233</v>
      </c>
      <c r="I13" s="149"/>
      <c r="J13" t="str">
        <f t="shared" si="0"/>
        <v>{{Lương thử việc}}</v>
      </c>
    </row>
    <row r="14" spans="1:12" ht="23.25" customHeight="1">
      <c r="A14" s="115">
        <v>8</v>
      </c>
      <c r="B14" s="114" t="s">
        <v>33</v>
      </c>
      <c r="C14" s="116">
        <v>26</v>
      </c>
      <c r="D14" s="114"/>
      <c r="F14" s="115">
        <v>8</v>
      </c>
      <c r="G14" s="114" t="s">
        <v>33</v>
      </c>
      <c r="H14" s="117" t="s">
        <v>1234</v>
      </c>
      <c r="I14" s="149"/>
      <c r="J14" t="str">
        <f t="shared" si="0"/>
        <v>{{Lương chính thức}}</v>
      </c>
    </row>
    <row r="15" spans="1:12" ht="27.75" customHeight="1">
      <c r="A15" s="115">
        <v>9</v>
      </c>
      <c r="B15" s="116" t="s">
        <v>1235</v>
      </c>
      <c r="C15" s="116">
        <v>28</v>
      </c>
      <c r="D15" s="114"/>
      <c r="F15" s="115">
        <v>9</v>
      </c>
      <c r="G15" s="116" t="s">
        <v>1235</v>
      </c>
      <c r="H15" s="117" t="s">
        <v>1236</v>
      </c>
      <c r="I15" s="149"/>
    </row>
    <row r="16" spans="1:12" ht="23.25" customHeight="1">
      <c r="A16" s="115">
        <v>10</v>
      </c>
      <c r="B16" s="114" t="s">
        <v>38</v>
      </c>
      <c r="C16" s="116">
        <v>29</v>
      </c>
      <c r="D16" s="114"/>
      <c r="F16" s="115">
        <v>10</v>
      </c>
      <c r="G16" s="114" t="s">
        <v>38</v>
      </c>
      <c r="H16" s="117" t="s">
        <v>1237</v>
      </c>
      <c r="I16" s="149"/>
      <c r="J16" t="str">
        <f t="shared" si="0"/>
        <v>{{Lương tăng ca ngày thường}}</v>
      </c>
    </row>
    <row r="17" spans="1:10" ht="23.25" customHeight="1">
      <c r="A17" s="115">
        <v>11</v>
      </c>
      <c r="B17" s="114" t="s">
        <v>39</v>
      </c>
      <c r="C17" s="116">
        <v>30</v>
      </c>
      <c r="D17" s="114"/>
      <c r="F17" s="115">
        <v>11</v>
      </c>
      <c r="G17" s="114" t="s">
        <v>39</v>
      </c>
      <c r="H17" s="117" t="s">
        <v>1238</v>
      </c>
      <c r="I17" s="149"/>
      <c r="J17" t="str">
        <f t="shared" si="0"/>
        <v>{{Lương TC ngày CN (*2)}}</v>
      </c>
    </row>
    <row r="18" spans="1:10" ht="23.25" customHeight="1">
      <c r="A18" s="115">
        <v>12</v>
      </c>
      <c r="B18" s="114" t="s">
        <v>40</v>
      </c>
      <c r="C18" s="116">
        <v>31</v>
      </c>
      <c r="D18" s="114"/>
      <c r="F18" s="115">
        <v>12</v>
      </c>
      <c r="G18" s="114" t="s">
        <v>40</v>
      </c>
      <c r="H18" s="117" t="s">
        <v>1239</v>
      </c>
      <c r="I18" s="149"/>
      <c r="J18" t="str">
        <f t="shared" si="0"/>
        <v>{{Lương TC ngày lễ, tết (*3)}}</v>
      </c>
    </row>
    <row r="19" spans="1:10" ht="23.25" customHeight="1">
      <c r="A19" s="115">
        <v>13</v>
      </c>
      <c r="B19" s="114" t="s">
        <v>54</v>
      </c>
      <c r="C19" s="116">
        <v>33</v>
      </c>
      <c r="D19" s="114"/>
      <c r="F19" s="115">
        <v>13</v>
      </c>
      <c r="G19" s="114" t="s">
        <v>54</v>
      </c>
      <c r="H19" s="117" t="s">
        <v>1240</v>
      </c>
      <c r="I19" s="149"/>
      <c r="J19" t="str">
        <f t="shared" si="0"/>
        <v>{{Hỗ trợ đạt KPI Quý}}</v>
      </c>
    </row>
    <row r="20" spans="1:10" ht="23.25" customHeight="1">
      <c r="A20" s="115">
        <v>14</v>
      </c>
      <c r="B20" s="114" t="s">
        <v>1241</v>
      </c>
      <c r="C20" s="116">
        <v>34</v>
      </c>
      <c r="D20" s="114"/>
      <c r="F20" s="115">
        <v>14</v>
      </c>
      <c r="G20" s="114" t="s">
        <v>1241</v>
      </c>
      <c r="H20" s="117" t="s">
        <v>1242</v>
      </c>
      <c r="I20" s="149"/>
      <c r="J20" t="str">
        <f t="shared" si="0"/>
        <v>{{HT sinh nhật/ khác}}</v>
      </c>
    </row>
    <row r="21" spans="1:10" ht="23.25" customHeight="1">
      <c r="A21" s="115">
        <v>15</v>
      </c>
      <c r="B21" s="114" t="s">
        <v>55</v>
      </c>
      <c r="C21" s="116">
        <v>35</v>
      </c>
      <c r="D21" s="114"/>
      <c r="F21" s="115">
        <v>15</v>
      </c>
      <c r="G21" s="114" t="s">
        <v>55</v>
      </c>
      <c r="H21" s="117" t="s">
        <v>1243</v>
      </c>
      <c r="I21" s="149"/>
      <c r="J21" t="str">
        <f t="shared" si="0"/>
        <v>{{HT lễ, tết / thưởng khác}}</v>
      </c>
    </row>
    <row r="22" spans="1:10" s="145" customFormat="1" ht="21.6" customHeight="1">
      <c r="A22" s="115">
        <v>16</v>
      </c>
      <c r="B22" s="150" t="s">
        <v>1244</v>
      </c>
      <c r="C22" s="116">
        <v>36</v>
      </c>
      <c r="D22" s="150"/>
      <c r="F22" s="115">
        <v>16</v>
      </c>
      <c r="G22" s="150" t="s">
        <v>1244</v>
      </c>
      <c r="H22" s="117" t="s">
        <v>1245</v>
      </c>
      <c r="I22" s="149"/>
      <c r="J22" t="str">
        <f t="shared" si="0"/>
        <v>{{HT tiền gửi xe}}</v>
      </c>
    </row>
    <row r="23" spans="1:10" ht="23.25" customHeight="1">
      <c r="A23" s="115">
        <v>17</v>
      </c>
      <c r="B23" s="114" t="s">
        <v>1246</v>
      </c>
      <c r="C23" s="116">
        <v>37</v>
      </c>
      <c r="D23" s="114"/>
      <c r="F23" s="115">
        <v>17</v>
      </c>
      <c r="G23" s="114" t="s">
        <v>1246</v>
      </c>
      <c r="H23" s="117" t="s">
        <v>1247</v>
      </c>
      <c r="I23" s="149"/>
      <c r="J23" t="str">
        <f t="shared" si="0"/>
        <v>{{HT khấu hao máy tính}}</v>
      </c>
    </row>
    <row r="24" spans="1:10" ht="23.25" customHeight="1">
      <c r="A24" s="115">
        <v>18</v>
      </c>
      <c r="B24" s="114" t="s">
        <v>1248</v>
      </c>
      <c r="C24" s="116">
        <v>38</v>
      </c>
      <c r="D24" s="114"/>
      <c r="F24" s="115">
        <v>18</v>
      </c>
      <c r="G24" s="114" t="s">
        <v>1248</v>
      </c>
      <c r="H24" s="117" t="s">
        <v>1249</v>
      </c>
      <c r="I24" s="149"/>
      <c r="J24" t="str">
        <f t="shared" si="0"/>
        <v>{{Khoản trừ KPI, trừ khác}}</v>
      </c>
    </row>
    <row r="25" spans="1:10" ht="23.25" customHeight="1">
      <c r="A25" s="115">
        <v>19</v>
      </c>
      <c r="B25" s="119" t="s">
        <v>65</v>
      </c>
      <c r="C25" s="111">
        <v>39</v>
      </c>
      <c r="D25" s="114"/>
      <c r="F25" s="115">
        <v>19</v>
      </c>
      <c r="G25" s="119" t="s">
        <v>65</v>
      </c>
      <c r="H25" s="117" t="s">
        <v>1250</v>
      </c>
      <c r="I25" s="149"/>
      <c r="J25" t="str">
        <f t="shared" si="0"/>
        <v>{{Tổng thu nhập thực tế}}</v>
      </c>
    </row>
    <row r="26" spans="1:10" ht="23.25" customHeight="1">
      <c r="A26" s="115">
        <v>20</v>
      </c>
      <c r="B26" s="116" t="s">
        <v>75</v>
      </c>
      <c r="C26" s="116">
        <v>49</v>
      </c>
      <c r="D26" s="114"/>
      <c r="F26" s="115">
        <v>20</v>
      </c>
      <c r="G26" s="116" t="s">
        <v>75</v>
      </c>
      <c r="H26" s="117" t="s">
        <v>1251</v>
      </c>
      <c r="I26" s="149"/>
      <c r="J26" t="str">
        <f t="shared" si="0"/>
        <v>{{BHXH, BHYT, BHTN của NV (11,5%)}}</v>
      </c>
    </row>
    <row r="27" spans="1:10" ht="23.25" customHeight="1">
      <c r="A27" s="115">
        <v>21</v>
      </c>
      <c r="B27" s="114" t="s">
        <v>85</v>
      </c>
      <c r="C27" s="116">
        <v>58</v>
      </c>
      <c r="D27" s="114"/>
      <c r="F27" s="115">
        <v>21</v>
      </c>
      <c r="G27" s="114" t="s">
        <v>85</v>
      </c>
      <c r="H27" s="117" t="s">
        <v>1220</v>
      </c>
      <c r="I27" s="149"/>
      <c r="J27" t="str">
        <f t="shared" si="0"/>
        <v>{{Thuế TNCN phải nộp}}</v>
      </c>
    </row>
    <row r="28" spans="1:10" ht="25.5" customHeight="1">
      <c r="A28" s="115">
        <v>22</v>
      </c>
      <c r="B28" s="116" t="s">
        <v>87</v>
      </c>
      <c r="C28" s="116">
        <v>60</v>
      </c>
      <c r="D28" s="114"/>
      <c r="F28" s="115">
        <v>22</v>
      </c>
      <c r="G28" s="116" t="s">
        <v>87</v>
      </c>
      <c r="H28" s="117" t="s">
        <v>1252</v>
      </c>
      <c r="I28" s="149"/>
      <c r="J28" t="str">
        <f t="shared" si="0"/>
        <v>{{Trả lại  lương Cty tính sai/thiếu}}</v>
      </c>
    </row>
    <row r="29" spans="1:10" ht="27.75" customHeight="1">
      <c r="A29" s="115">
        <v>23</v>
      </c>
      <c r="B29" s="116" t="s">
        <v>88</v>
      </c>
      <c r="C29" s="116">
        <v>61</v>
      </c>
      <c r="D29" s="114"/>
      <c r="F29" s="115">
        <v>23</v>
      </c>
      <c r="G29" s="116" t="s">
        <v>88</v>
      </c>
      <c r="H29" s="118" t="s">
        <v>1253</v>
      </c>
      <c r="I29" s="149"/>
      <c r="J29" t="str">
        <f t="shared" si="0"/>
        <v>{{Trừ tạm ứng/ mượn/ bồi thường/ khác }}</v>
      </c>
    </row>
    <row r="30" spans="1:10" ht="23.25" customHeight="1">
      <c r="A30" s="115">
        <v>24</v>
      </c>
      <c r="B30" s="119" t="s">
        <v>89</v>
      </c>
      <c r="C30" s="111">
        <v>62</v>
      </c>
      <c r="D30" s="114"/>
      <c r="F30" s="115">
        <v>24</v>
      </c>
      <c r="G30" s="119" t="s">
        <v>89</v>
      </c>
      <c r="H30" s="118" t="s">
        <v>1254</v>
      </c>
      <c r="I30" s="149"/>
      <c r="J30" t="str">
        <f t="shared" si="0"/>
        <v>{{Tổng thu nhập còn lại }}</v>
      </c>
    </row>
    <row r="31" spans="1:10" ht="60" customHeight="1">
      <c r="A31" s="115">
        <v>25</v>
      </c>
      <c r="B31" s="114" t="s">
        <v>1255</v>
      </c>
      <c r="C31" s="116">
        <v>67</v>
      </c>
      <c r="D31" s="117"/>
      <c r="F31" s="115">
        <v>25</v>
      </c>
      <c r="G31" s="114" t="s">
        <v>1255</v>
      </c>
      <c r="H31" s="116" t="s">
        <v>1256</v>
      </c>
      <c r="I31" s="151"/>
      <c r="J31" t="str">
        <f t="shared" si="0"/>
        <v>{{Lý do bổ sung lương/ trừ lương}}</v>
      </c>
    </row>
    <row r="32" spans="1:10" ht="15.75" customHeight="1">
      <c r="C32" s="29"/>
    </row>
    <row r="33" spans="1:10" ht="15.75" customHeight="1">
      <c r="C33" s="29"/>
    </row>
    <row r="34" spans="1:10" ht="15.75" customHeight="1">
      <c r="C34" s="29"/>
    </row>
    <row r="35" spans="1:10" ht="15.75" customHeight="1">
      <c r="C35" s="29"/>
    </row>
    <row r="36" spans="1:10" ht="15.75" customHeight="1">
      <c r="C36" s="29"/>
    </row>
    <row r="37" spans="1:10" ht="15.75" customHeight="1">
      <c r="C37" s="29"/>
    </row>
    <row r="38" spans="1:10" ht="26.25" customHeight="1">
      <c r="B38" s="1278" t="s">
        <v>1257</v>
      </c>
      <c r="C38" s="1264"/>
      <c r="D38" s="1264"/>
      <c r="E38" t="s">
        <v>1258</v>
      </c>
      <c r="F38" s="107"/>
      <c r="G38" s="1278" t="s">
        <v>1257</v>
      </c>
      <c r="H38" s="1264"/>
      <c r="I38" s="1264"/>
    </row>
    <row r="39" spans="1:10" ht="54" customHeight="1">
      <c r="A39" s="1279" t="s">
        <v>1226</v>
      </c>
      <c r="B39" s="1279"/>
      <c r="C39" s="1279"/>
      <c r="D39" s="1279"/>
      <c r="F39" s="1279" t="s">
        <v>1226</v>
      </c>
      <c r="G39" s="1279"/>
      <c r="H39" s="1279"/>
      <c r="I39" s="1279"/>
    </row>
    <row r="40" spans="1:10" ht="24" customHeight="1">
      <c r="A40" s="146"/>
      <c r="B40" s="146"/>
      <c r="C40" s="146"/>
      <c r="D40" s="146"/>
      <c r="F40" s="109" t="s">
        <v>1227</v>
      </c>
      <c r="G40" s="146"/>
      <c r="H40" s="146"/>
      <c r="I40" s="146"/>
    </row>
    <row r="41" spans="1:10" ht="23.25" customHeight="1">
      <c r="A41" s="110" t="s">
        <v>747</v>
      </c>
      <c r="B41" s="147" t="s">
        <v>9</v>
      </c>
      <c r="C41" s="111">
        <v>4</v>
      </c>
      <c r="D41" s="110" t="s">
        <v>528</v>
      </c>
      <c r="F41" s="110" t="s">
        <v>747</v>
      </c>
      <c r="G41" s="147" t="s">
        <v>9</v>
      </c>
      <c r="H41" s="117" t="s">
        <v>1215</v>
      </c>
      <c r="I41" s="110" t="s">
        <v>528</v>
      </c>
      <c r="J41" t="str">
        <f>"{"&amp;"{"&amp;G41&amp;"}"&amp;"}"</f>
        <v>{{Họ tên}}</v>
      </c>
    </row>
    <row r="42" spans="1:10" ht="23.25" customHeight="1">
      <c r="A42" s="115">
        <v>1</v>
      </c>
      <c r="B42" s="119" t="s">
        <v>11</v>
      </c>
      <c r="C42" s="111">
        <v>6</v>
      </c>
      <c r="D42" s="114"/>
      <c r="F42" s="115">
        <v>1</v>
      </c>
      <c r="G42" s="119" t="s">
        <v>11</v>
      </c>
      <c r="H42" s="117" t="s">
        <v>1216</v>
      </c>
      <c r="I42" s="114"/>
      <c r="J42" t="str">
        <f t="shared" ref="J42:J66" si="1">"{"&amp;"{"&amp;G42&amp;"}"&amp;"}"</f>
        <v>{{Bộ phận}}</v>
      </c>
    </row>
    <row r="43" spans="1:10" ht="23.25" customHeight="1">
      <c r="A43" s="115">
        <v>2</v>
      </c>
      <c r="B43" s="114" t="s">
        <v>16</v>
      </c>
      <c r="C43" s="116">
        <v>11</v>
      </c>
      <c r="D43" s="114"/>
      <c r="F43" s="115">
        <v>2</v>
      </c>
      <c r="G43" s="114" t="s">
        <v>16</v>
      </c>
      <c r="H43" s="117" t="s">
        <v>1228</v>
      </c>
      <c r="I43" s="114"/>
      <c r="J43" t="str">
        <f t="shared" si="1"/>
        <v>{{Ngày công chuẩn}}</v>
      </c>
    </row>
    <row r="44" spans="1:10" ht="23.25" customHeight="1">
      <c r="A44" s="115">
        <v>3</v>
      </c>
      <c r="B44" s="114" t="s">
        <v>17</v>
      </c>
      <c r="C44" s="116">
        <v>12</v>
      </c>
      <c r="D44" s="114"/>
      <c r="F44" s="115">
        <v>3</v>
      </c>
      <c r="G44" s="114" t="s">
        <v>17</v>
      </c>
      <c r="H44" s="117" t="s">
        <v>1229</v>
      </c>
      <c r="I44" s="114"/>
      <c r="J44" t="str">
        <f t="shared" si="1"/>
        <v>{{Ngày công thực tế}}</v>
      </c>
    </row>
    <row r="45" spans="1:10" ht="23.25" customHeight="1">
      <c r="A45" s="115">
        <v>4</v>
      </c>
      <c r="B45" s="114" t="s">
        <v>20</v>
      </c>
      <c r="C45" s="116">
        <v>15</v>
      </c>
      <c r="D45" s="114"/>
      <c r="F45" s="115">
        <v>4</v>
      </c>
      <c r="G45" s="114" t="s">
        <v>20</v>
      </c>
      <c r="H45" s="117" t="s">
        <v>1230</v>
      </c>
      <c r="I45" s="114"/>
      <c r="J45" t="str">
        <f t="shared" si="1"/>
        <v>{{Số giờ TC ngày thường}}</v>
      </c>
    </row>
    <row r="46" spans="1:10" ht="23.25" customHeight="1">
      <c r="A46" s="115">
        <v>5</v>
      </c>
      <c r="B46" s="114" t="s">
        <v>21</v>
      </c>
      <c r="C46" s="116">
        <v>16</v>
      </c>
      <c r="D46" s="114"/>
      <c r="F46" s="115">
        <v>5</v>
      </c>
      <c r="G46" s="114" t="s">
        <v>21</v>
      </c>
      <c r="H46" s="117" t="s">
        <v>1231</v>
      </c>
      <c r="I46" s="114"/>
      <c r="J46" t="str">
        <f t="shared" si="1"/>
        <v>{{Số giờ TC ngày CN (*2)}}</v>
      </c>
    </row>
    <row r="47" spans="1:10" ht="23.25" customHeight="1">
      <c r="A47" s="115">
        <v>6</v>
      </c>
      <c r="B47" s="114" t="s">
        <v>22</v>
      </c>
      <c r="C47" s="116">
        <v>17</v>
      </c>
      <c r="D47" s="114"/>
      <c r="F47" s="115">
        <v>6</v>
      </c>
      <c r="G47" s="114" t="s">
        <v>22</v>
      </c>
      <c r="H47" s="117" t="s">
        <v>1232</v>
      </c>
      <c r="I47" s="114"/>
      <c r="J47" t="str">
        <f t="shared" si="1"/>
        <v>{{Số giờ TC ngày Lễ, tết (*3)}}</v>
      </c>
    </row>
    <row r="48" spans="1:10" ht="23.25" customHeight="1">
      <c r="A48" s="115">
        <v>7</v>
      </c>
      <c r="B48" s="114" t="s">
        <v>34</v>
      </c>
      <c r="C48" s="116">
        <v>29</v>
      </c>
      <c r="D48" s="114"/>
      <c r="F48" s="115">
        <v>7</v>
      </c>
      <c r="G48" s="114" t="s">
        <v>34</v>
      </c>
      <c r="H48" s="117" t="s">
        <v>1233</v>
      </c>
      <c r="I48" s="114"/>
      <c r="J48" t="str">
        <f t="shared" si="1"/>
        <v>{{Lương thử việc}}</v>
      </c>
    </row>
    <row r="49" spans="1:10" ht="23.25" customHeight="1">
      <c r="A49" s="115">
        <v>8</v>
      </c>
      <c r="B49" s="114" t="s">
        <v>33</v>
      </c>
      <c r="C49" s="116">
        <v>28</v>
      </c>
      <c r="D49" s="114"/>
      <c r="F49" s="115">
        <v>8</v>
      </c>
      <c r="G49" s="114" t="s">
        <v>33</v>
      </c>
      <c r="H49" s="117" t="s">
        <v>1234</v>
      </c>
      <c r="I49" s="114"/>
      <c r="J49" t="str">
        <f t="shared" si="1"/>
        <v>{{Lương chính thức}}</v>
      </c>
    </row>
    <row r="50" spans="1:10" ht="27.75" customHeight="1">
      <c r="A50" s="115">
        <v>9</v>
      </c>
      <c r="B50" s="116" t="s">
        <v>1235</v>
      </c>
      <c r="C50" s="116">
        <v>30</v>
      </c>
      <c r="D50" s="114"/>
      <c r="F50" s="115">
        <v>9</v>
      </c>
      <c r="G50" s="116" t="s">
        <v>1235</v>
      </c>
      <c r="H50" s="117" t="s">
        <v>1236</v>
      </c>
      <c r="I50" s="149"/>
    </row>
    <row r="51" spans="1:10" ht="23.25" customHeight="1">
      <c r="A51" s="115">
        <v>10</v>
      </c>
      <c r="B51" s="114" t="s">
        <v>38</v>
      </c>
      <c r="C51" s="116">
        <v>33</v>
      </c>
      <c r="D51" s="114"/>
      <c r="F51" s="115">
        <v>10</v>
      </c>
      <c r="G51" s="114" t="s">
        <v>38</v>
      </c>
      <c r="H51" s="117" t="s">
        <v>1237</v>
      </c>
      <c r="I51" s="114"/>
      <c r="J51" t="str">
        <f t="shared" si="1"/>
        <v>{{Lương tăng ca ngày thường}}</v>
      </c>
    </row>
    <row r="52" spans="1:10" ht="23.25" customHeight="1">
      <c r="A52" s="115">
        <v>11</v>
      </c>
      <c r="B52" s="114" t="s">
        <v>39</v>
      </c>
      <c r="C52" s="116">
        <v>34</v>
      </c>
      <c r="D52" s="114"/>
      <c r="F52" s="115">
        <v>11</v>
      </c>
      <c r="G52" s="114" t="s">
        <v>39</v>
      </c>
      <c r="H52" s="117" t="s">
        <v>1238</v>
      </c>
      <c r="I52" s="114"/>
      <c r="J52" t="str">
        <f t="shared" si="1"/>
        <v>{{Lương TC ngày CN (*2)}}</v>
      </c>
    </row>
    <row r="53" spans="1:10" ht="23.25" customHeight="1">
      <c r="A53" s="115">
        <v>12</v>
      </c>
      <c r="B53" s="114" t="s">
        <v>40</v>
      </c>
      <c r="C53" s="116">
        <v>35</v>
      </c>
      <c r="D53" s="114"/>
      <c r="F53" s="115">
        <v>12</v>
      </c>
      <c r="G53" s="114" t="s">
        <v>40</v>
      </c>
      <c r="H53" s="117" t="s">
        <v>1239</v>
      </c>
      <c r="I53" s="114"/>
      <c r="J53" t="str">
        <f t="shared" si="1"/>
        <v>{{Lương TC ngày lễ, tết (*3)}}</v>
      </c>
    </row>
    <row r="54" spans="1:10" ht="23.25" customHeight="1">
      <c r="A54" s="115">
        <v>13</v>
      </c>
      <c r="B54" s="114" t="s">
        <v>54</v>
      </c>
      <c r="C54" s="116">
        <v>46</v>
      </c>
      <c r="D54" s="114"/>
      <c r="F54" s="115">
        <v>13</v>
      </c>
      <c r="G54" s="114" t="s">
        <v>54</v>
      </c>
      <c r="H54" s="117" t="s">
        <v>1240</v>
      </c>
      <c r="I54" s="114"/>
      <c r="J54" t="str">
        <f t="shared" si="1"/>
        <v>{{Hỗ trợ đạt KPI Quý}}</v>
      </c>
    </row>
    <row r="55" spans="1:10" ht="23.25" customHeight="1">
      <c r="A55" s="115">
        <v>14</v>
      </c>
      <c r="B55" s="114" t="s">
        <v>55</v>
      </c>
      <c r="C55" s="116">
        <v>47</v>
      </c>
      <c r="D55" s="114"/>
      <c r="F55" s="115">
        <v>14</v>
      </c>
      <c r="G55" s="114" t="s">
        <v>55</v>
      </c>
      <c r="H55" s="117" t="s">
        <v>1243</v>
      </c>
      <c r="I55" s="114"/>
      <c r="J55" t="str">
        <f t="shared" si="1"/>
        <v>{{HT lễ, tết / thưởng khác}}</v>
      </c>
    </row>
    <row r="56" spans="1:10" s="145" customFormat="1" ht="21.6" customHeight="1">
      <c r="A56" s="115">
        <v>15</v>
      </c>
      <c r="B56" s="150" t="s">
        <v>56</v>
      </c>
      <c r="C56" s="116">
        <v>48</v>
      </c>
      <c r="D56" s="150"/>
      <c r="E56"/>
      <c r="F56" s="115">
        <v>15</v>
      </c>
      <c r="G56" s="150" t="s">
        <v>56</v>
      </c>
      <c r="H56" t="s">
        <v>1259</v>
      </c>
      <c r="I56" s="150"/>
      <c r="J56" t="str">
        <f t="shared" si="1"/>
        <v>{{HT đi CT tỉnh/ gởi xe}}</v>
      </c>
    </row>
    <row r="57" spans="1:10" ht="23.25" customHeight="1">
      <c r="A57" s="115">
        <v>16</v>
      </c>
      <c r="B57" s="114" t="s">
        <v>57</v>
      </c>
      <c r="C57" s="116">
        <v>49</v>
      </c>
      <c r="D57" s="114"/>
      <c r="F57" s="115">
        <v>16</v>
      </c>
      <c r="G57" s="114" t="s">
        <v>57</v>
      </c>
      <c r="H57" s="117" t="s">
        <v>1260</v>
      </c>
      <c r="I57" s="114"/>
      <c r="J57" t="str">
        <f t="shared" si="1"/>
        <v>{{HT sinh nhật}}</v>
      </c>
    </row>
    <row r="58" spans="1:10" ht="27" customHeight="1">
      <c r="A58" s="115">
        <v>17</v>
      </c>
      <c r="B58" s="116" t="s">
        <v>58</v>
      </c>
      <c r="C58" s="116">
        <v>50</v>
      </c>
      <c r="D58" s="114"/>
      <c r="F58" s="115">
        <v>17</v>
      </c>
      <c r="G58" s="116" t="s">
        <v>58</v>
      </c>
      <c r="H58" s="117" t="s">
        <v>1261</v>
      </c>
      <c r="I58" s="114"/>
      <c r="J58" t="str">
        <f t="shared" si="1"/>
        <v>{{HT khấu hao máy tính/ kiêm nhiệm/ hỗ trợ đứng bằng}}</v>
      </c>
    </row>
    <row r="59" spans="1:10" ht="23.25" customHeight="1">
      <c r="A59" s="115">
        <v>18</v>
      </c>
      <c r="B59" s="114" t="s">
        <v>1248</v>
      </c>
      <c r="C59" s="116">
        <v>56</v>
      </c>
      <c r="D59" s="114"/>
      <c r="F59" s="115">
        <v>18</v>
      </c>
      <c r="G59" s="114" t="s">
        <v>1248</v>
      </c>
      <c r="H59" s="117" t="s">
        <v>1249</v>
      </c>
      <c r="I59" s="114"/>
      <c r="J59" t="str">
        <f t="shared" si="1"/>
        <v>{{Khoản trừ KPI, trừ khác}}</v>
      </c>
    </row>
    <row r="60" spans="1:10" ht="23.25" customHeight="1">
      <c r="A60" s="115">
        <v>19</v>
      </c>
      <c r="B60" s="119" t="s">
        <v>65</v>
      </c>
      <c r="C60" s="111">
        <v>57</v>
      </c>
      <c r="D60" s="114"/>
      <c r="F60" s="115">
        <v>19</v>
      </c>
      <c r="G60" s="119" t="s">
        <v>65</v>
      </c>
      <c r="H60" s="117" t="s">
        <v>1250</v>
      </c>
      <c r="I60" s="114"/>
      <c r="J60" t="str">
        <f t="shared" si="1"/>
        <v>{{Tổng thu nhập thực tế}}</v>
      </c>
    </row>
    <row r="61" spans="1:10" ht="23.25" customHeight="1">
      <c r="A61" s="115">
        <v>20</v>
      </c>
      <c r="B61" s="116" t="s">
        <v>75</v>
      </c>
      <c r="C61" s="116">
        <v>67</v>
      </c>
      <c r="D61" s="114"/>
      <c r="F61" s="115">
        <v>20</v>
      </c>
      <c r="G61" s="116" t="s">
        <v>75</v>
      </c>
      <c r="H61" s="117" t="s">
        <v>1251</v>
      </c>
      <c r="I61" s="114"/>
      <c r="J61" t="str">
        <f t="shared" si="1"/>
        <v>{{BHXH, BHYT, BHTN của NV (11,5%)}}</v>
      </c>
    </row>
    <row r="62" spans="1:10" ht="23.25" customHeight="1">
      <c r="A62" s="115">
        <v>21</v>
      </c>
      <c r="B62" s="114" t="s">
        <v>85</v>
      </c>
      <c r="C62" s="116">
        <v>76</v>
      </c>
      <c r="D62" s="114"/>
      <c r="F62" s="115">
        <v>21</v>
      </c>
      <c r="G62" s="114" t="s">
        <v>85</v>
      </c>
      <c r="H62" s="117" t="s">
        <v>1220</v>
      </c>
      <c r="I62" s="114"/>
      <c r="J62" t="str">
        <f t="shared" si="1"/>
        <v>{{Thuế TNCN phải nộp}}</v>
      </c>
    </row>
    <row r="63" spans="1:10" ht="25.5" customHeight="1">
      <c r="A63" s="115">
        <v>22</v>
      </c>
      <c r="B63" s="116" t="s">
        <v>87</v>
      </c>
      <c r="C63" s="116">
        <v>78</v>
      </c>
      <c r="D63" s="114"/>
      <c r="F63" s="115">
        <v>22</v>
      </c>
      <c r="G63" s="116" t="s">
        <v>87</v>
      </c>
      <c r="H63" s="117" t="s">
        <v>1252</v>
      </c>
      <c r="I63" s="114"/>
      <c r="J63" t="str">
        <f t="shared" si="1"/>
        <v>{{Trả lại  lương Cty tính sai/thiếu}}</v>
      </c>
    </row>
    <row r="64" spans="1:10" ht="27.75" customHeight="1">
      <c r="A64" s="115">
        <v>23</v>
      </c>
      <c r="B64" s="116" t="s">
        <v>88</v>
      </c>
      <c r="C64" s="116">
        <v>79</v>
      </c>
      <c r="D64" s="114"/>
      <c r="F64" s="115">
        <v>23</v>
      </c>
      <c r="G64" s="116" t="s">
        <v>88</v>
      </c>
      <c r="H64" s="118" t="s">
        <v>1253</v>
      </c>
      <c r="I64" s="114"/>
      <c r="J64" t="str">
        <f t="shared" si="1"/>
        <v>{{Trừ tạm ứng/ mượn/ bồi thường/ khác }}</v>
      </c>
    </row>
    <row r="65" spans="1:10" ht="23.25" customHeight="1">
      <c r="A65" s="115">
        <v>24</v>
      </c>
      <c r="B65" s="119" t="s">
        <v>89</v>
      </c>
      <c r="C65" s="111">
        <v>80</v>
      </c>
      <c r="D65" s="114"/>
      <c r="F65" s="115">
        <v>24</v>
      </c>
      <c r="G65" s="119" t="s">
        <v>89</v>
      </c>
      <c r="H65" s="118" t="s">
        <v>1254</v>
      </c>
      <c r="I65" s="114"/>
      <c r="J65" t="str">
        <f t="shared" si="1"/>
        <v>{{Tổng thu nhập còn lại }}</v>
      </c>
    </row>
    <row r="66" spans="1:10" ht="60" customHeight="1">
      <c r="A66" s="115">
        <v>25</v>
      </c>
      <c r="B66" s="114" t="s">
        <v>1255</v>
      </c>
      <c r="C66" s="116">
        <v>85</v>
      </c>
      <c r="D66" s="117"/>
      <c r="F66" s="115">
        <v>25</v>
      </c>
      <c r="G66" s="114" t="s">
        <v>1255</v>
      </c>
      <c r="H66" s="116" t="s">
        <v>1256</v>
      </c>
      <c r="I66" s="117"/>
      <c r="J66" t="str">
        <f t="shared" si="1"/>
        <v>{{Lý do bổ sung lương/ trừ lương}}</v>
      </c>
    </row>
    <row r="67" spans="1:10" ht="15.75" customHeight="1">
      <c r="C67" s="29"/>
    </row>
    <row r="68" spans="1:10" ht="15.75" customHeight="1">
      <c r="C68" s="29"/>
    </row>
    <row r="69" spans="1:10" ht="15.75" customHeight="1">
      <c r="C69" s="29"/>
    </row>
    <row r="70" spans="1:10" ht="15.75" customHeight="1">
      <c r="C70" s="29"/>
    </row>
    <row r="71" spans="1:10" ht="15.75" customHeight="1">
      <c r="C71" s="29"/>
    </row>
    <row r="72" spans="1:10" ht="15.75" customHeight="1">
      <c r="C72" s="29"/>
    </row>
    <row r="73" spans="1:10" ht="15.75" customHeight="1">
      <c r="C73" s="29"/>
    </row>
    <row r="74" spans="1:10" ht="15.75" customHeight="1">
      <c r="C74" s="29"/>
    </row>
    <row r="75" spans="1:10" ht="15.75" customHeight="1">
      <c r="C75" s="29"/>
    </row>
    <row r="76" spans="1:10" ht="15.75" customHeight="1">
      <c r="C76" s="29"/>
    </row>
    <row r="77" spans="1:10" ht="15.75" customHeight="1">
      <c r="C77" s="29"/>
    </row>
    <row r="78" spans="1:10" ht="15.75" customHeight="1">
      <c r="C78" s="29"/>
    </row>
    <row r="79" spans="1:10" ht="15.75" customHeight="1">
      <c r="C79" s="29"/>
    </row>
    <row r="80" spans="1:10" ht="15.75" customHeight="1">
      <c r="C80" s="29"/>
    </row>
    <row r="81" spans="3:3" ht="15.75" customHeight="1">
      <c r="C81" s="29"/>
    </row>
    <row r="82" spans="3:3" ht="15.75" customHeight="1">
      <c r="C82" s="29"/>
    </row>
    <row r="83" spans="3:3" ht="15.75" customHeight="1">
      <c r="C83" s="29"/>
    </row>
    <row r="84" spans="3:3" ht="15.75" customHeight="1">
      <c r="C84" s="29"/>
    </row>
    <row r="85" spans="3:3" ht="15.75" customHeight="1">
      <c r="C85" s="29"/>
    </row>
    <row r="86" spans="3:3" ht="15.75" customHeight="1">
      <c r="C86" s="29"/>
    </row>
    <row r="87" spans="3:3" ht="15.75" customHeight="1">
      <c r="C87" s="29"/>
    </row>
    <row r="88" spans="3:3" ht="15.75" customHeight="1">
      <c r="C88" s="29"/>
    </row>
    <row r="89" spans="3:3" ht="15.75" customHeight="1">
      <c r="C89" s="29"/>
    </row>
    <row r="90" spans="3:3" ht="15.75" customHeight="1">
      <c r="C90" s="29"/>
    </row>
    <row r="91" spans="3:3" ht="15.75" customHeight="1">
      <c r="C91" s="29"/>
    </row>
    <row r="92" spans="3:3" ht="15.75" customHeight="1">
      <c r="C92" s="29"/>
    </row>
    <row r="93" spans="3:3" ht="15.75" customHeight="1">
      <c r="C93" s="29"/>
    </row>
    <row r="94" spans="3:3" ht="15.75" customHeight="1">
      <c r="C94" s="29"/>
    </row>
    <row r="95" spans="3:3" ht="15.75" customHeight="1">
      <c r="C95" s="29"/>
    </row>
    <row r="96" spans="3:3" ht="15.75" customHeight="1">
      <c r="C96" s="29"/>
    </row>
    <row r="97" spans="3:3" ht="15.75" customHeight="1">
      <c r="C97" s="29"/>
    </row>
    <row r="98" spans="3:3" ht="15.75" customHeight="1">
      <c r="C98" s="29"/>
    </row>
    <row r="99" spans="3:3" ht="15.75" customHeight="1">
      <c r="C99" s="29"/>
    </row>
    <row r="100" spans="3:3" ht="15.75" customHeight="1">
      <c r="C100" s="29"/>
    </row>
    <row r="101" spans="3:3" ht="15.75" customHeight="1">
      <c r="C101" s="29"/>
    </row>
    <row r="102" spans="3:3" ht="15.75" customHeight="1">
      <c r="C102" s="29"/>
    </row>
    <row r="103" spans="3:3" ht="15.75" customHeight="1">
      <c r="C103" s="29"/>
    </row>
    <row r="104" spans="3:3" ht="15.75" customHeight="1">
      <c r="C104" s="29"/>
    </row>
    <row r="105" spans="3:3" ht="15.75" customHeight="1">
      <c r="C105" s="29"/>
    </row>
    <row r="106" spans="3:3" ht="15.75" customHeight="1">
      <c r="C106" s="29"/>
    </row>
    <row r="107" spans="3:3" ht="15.75" customHeight="1">
      <c r="C107" s="29"/>
    </row>
    <row r="108" spans="3:3" ht="15.75" customHeight="1">
      <c r="C108" s="29"/>
    </row>
    <row r="109" spans="3:3" ht="15.75" customHeight="1">
      <c r="C109" s="29"/>
    </row>
    <row r="110" spans="3:3" ht="15.75" customHeight="1">
      <c r="C110" s="29"/>
    </row>
    <row r="111" spans="3:3" ht="15.75" customHeight="1">
      <c r="C111" s="29"/>
    </row>
    <row r="112" spans="3:3" ht="15.75" customHeight="1">
      <c r="C112" s="29"/>
    </row>
    <row r="113" spans="3:3" ht="15.75" customHeight="1">
      <c r="C113" s="29"/>
    </row>
    <row r="114" spans="3:3" ht="15.75" customHeight="1">
      <c r="C114" s="29"/>
    </row>
    <row r="115" spans="3:3" ht="15.75" customHeight="1">
      <c r="C115" s="29"/>
    </row>
    <row r="116" spans="3:3" ht="15.75" customHeight="1">
      <c r="C116" s="29"/>
    </row>
    <row r="117" spans="3:3" ht="15.75" customHeight="1">
      <c r="C117" s="29"/>
    </row>
    <row r="118" spans="3:3" ht="15.75" customHeight="1">
      <c r="C118" s="29"/>
    </row>
    <row r="119" spans="3:3" ht="15.75" customHeight="1">
      <c r="C119" s="29"/>
    </row>
    <row r="120" spans="3:3" ht="15.75" customHeight="1">
      <c r="C120" s="29"/>
    </row>
    <row r="121" spans="3:3" ht="15.75" customHeight="1">
      <c r="C121" s="29"/>
    </row>
    <row r="122" spans="3:3" ht="15.75" customHeight="1">
      <c r="C122" s="29"/>
    </row>
    <row r="123" spans="3:3" ht="15.75" customHeight="1">
      <c r="C123" s="29"/>
    </row>
    <row r="124" spans="3:3" ht="15.75" customHeight="1">
      <c r="C124" s="29"/>
    </row>
    <row r="125" spans="3:3" ht="15.75" customHeight="1">
      <c r="C125" s="29"/>
    </row>
    <row r="126" spans="3:3" ht="15.75" customHeight="1">
      <c r="C126" s="29"/>
    </row>
    <row r="127" spans="3:3" ht="15.75" customHeight="1">
      <c r="C127" s="29"/>
    </row>
    <row r="128" spans="3:3" ht="15.75" customHeight="1">
      <c r="C128" s="29"/>
    </row>
    <row r="129" spans="3:3" ht="15.75" customHeight="1">
      <c r="C129" s="29"/>
    </row>
    <row r="130" spans="3:3" ht="15.75" customHeight="1">
      <c r="C130" s="29"/>
    </row>
    <row r="131" spans="3:3" ht="15.75" customHeight="1">
      <c r="C131" s="29"/>
    </row>
    <row r="132" spans="3:3" ht="15.75" customHeight="1">
      <c r="C132" s="29"/>
    </row>
    <row r="133" spans="3:3" ht="15.75" customHeight="1">
      <c r="C133" s="29"/>
    </row>
    <row r="134" spans="3:3" ht="15.75" customHeight="1">
      <c r="C134" s="29"/>
    </row>
    <row r="135" spans="3:3" ht="15.75" customHeight="1">
      <c r="C135" s="29"/>
    </row>
    <row r="136" spans="3:3" ht="15.75" customHeight="1">
      <c r="C136" s="29"/>
    </row>
    <row r="137" spans="3:3" ht="15.75" customHeight="1">
      <c r="C137" s="29"/>
    </row>
    <row r="138" spans="3:3" ht="15.75" customHeight="1">
      <c r="C138" s="29"/>
    </row>
    <row r="139" spans="3:3" ht="15.75" customHeight="1">
      <c r="C139" s="29"/>
    </row>
    <row r="140" spans="3:3" ht="15.75" customHeight="1">
      <c r="C140" s="29"/>
    </row>
    <row r="141" spans="3:3" ht="15.75" customHeight="1">
      <c r="C141" s="29"/>
    </row>
    <row r="142" spans="3:3" ht="15.75" customHeight="1">
      <c r="C142" s="29"/>
    </row>
    <row r="143" spans="3:3" ht="15.75" customHeight="1">
      <c r="C143" s="29"/>
    </row>
    <row r="144" spans="3:3" ht="15.75" customHeight="1">
      <c r="C144" s="29"/>
    </row>
    <row r="145" spans="3:3" ht="15.75" customHeight="1">
      <c r="C145" s="29"/>
    </row>
    <row r="146" spans="3:3" ht="15.75" customHeight="1">
      <c r="C146" s="29"/>
    </row>
    <row r="147" spans="3:3" ht="15.75" customHeight="1">
      <c r="C147" s="29"/>
    </row>
    <row r="148" spans="3:3" ht="15.75" customHeight="1">
      <c r="C148" s="29"/>
    </row>
    <row r="149" spans="3:3" ht="15.75" customHeight="1">
      <c r="C149" s="29"/>
    </row>
    <row r="150" spans="3:3" ht="15.75" customHeight="1">
      <c r="C150" s="29"/>
    </row>
    <row r="151" spans="3:3" ht="15.75" customHeight="1">
      <c r="C151" s="29"/>
    </row>
    <row r="152" spans="3:3" ht="15.75" customHeight="1">
      <c r="C152" s="29"/>
    </row>
    <row r="153" spans="3:3" ht="15.75" customHeight="1">
      <c r="C153" s="29"/>
    </row>
    <row r="154" spans="3:3" ht="15.75" customHeight="1">
      <c r="C154" s="29"/>
    </row>
    <row r="155" spans="3:3" ht="15.75" customHeight="1">
      <c r="C155" s="29"/>
    </row>
    <row r="156" spans="3:3" ht="15.75" customHeight="1">
      <c r="C156" s="29"/>
    </row>
    <row r="157" spans="3:3" ht="15.75" customHeight="1">
      <c r="C157" s="29"/>
    </row>
    <row r="158" spans="3:3" ht="15.75" customHeight="1">
      <c r="C158" s="29"/>
    </row>
    <row r="159" spans="3:3" ht="15.75" customHeight="1">
      <c r="C159" s="29"/>
    </row>
    <row r="160" spans="3:3" ht="15.75" customHeight="1">
      <c r="C160" s="29"/>
    </row>
    <row r="161" spans="3:3" ht="15.75" customHeight="1">
      <c r="C161" s="29"/>
    </row>
    <row r="162" spans="3:3" ht="15.75" customHeight="1">
      <c r="C162" s="29"/>
    </row>
    <row r="163" spans="3:3" ht="15.75" customHeight="1">
      <c r="C163" s="29"/>
    </row>
    <row r="164" spans="3:3" ht="15.75" customHeight="1">
      <c r="C164" s="29"/>
    </row>
    <row r="165" spans="3:3" ht="15.75" customHeight="1">
      <c r="C165" s="29"/>
    </row>
    <row r="166" spans="3:3" ht="15.75" customHeight="1">
      <c r="C166" s="29"/>
    </row>
    <row r="167" spans="3:3" ht="15.75" customHeight="1">
      <c r="C167" s="29"/>
    </row>
    <row r="168" spans="3:3" ht="15.75" customHeight="1">
      <c r="C168" s="29"/>
    </row>
    <row r="169" spans="3:3" ht="15.75" customHeight="1">
      <c r="C169" s="29"/>
    </row>
    <row r="170" spans="3:3" ht="15.75" customHeight="1">
      <c r="C170" s="29"/>
    </row>
    <row r="171" spans="3:3" ht="15.75" customHeight="1">
      <c r="C171" s="29"/>
    </row>
    <row r="172" spans="3:3" ht="15.75" customHeight="1">
      <c r="C172" s="29"/>
    </row>
    <row r="173" spans="3:3" ht="15.75" customHeight="1">
      <c r="C173" s="29"/>
    </row>
    <row r="174" spans="3:3" ht="15.75" customHeight="1">
      <c r="C174" s="29"/>
    </row>
    <row r="175" spans="3:3" ht="15.75" customHeight="1">
      <c r="C175" s="29"/>
    </row>
    <row r="176" spans="3:3" ht="15.75" customHeight="1">
      <c r="C176" s="29"/>
    </row>
    <row r="177" spans="3:3" ht="15.75" customHeight="1">
      <c r="C177" s="29"/>
    </row>
    <row r="178" spans="3:3" ht="15.75" customHeight="1">
      <c r="C178" s="29"/>
    </row>
    <row r="179" spans="3:3" ht="15.75" customHeight="1">
      <c r="C179" s="29"/>
    </row>
    <row r="180" spans="3:3" ht="15.75" customHeight="1">
      <c r="C180" s="29"/>
    </row>
    <row r="181" spans="3:3" ht="15.75" customHeight="1">
      <c r="C181" s="29"/>
    </row>
    <row r="182" spans="3:3" ht="15.75" customHeight="1">
      <c r="C182" s="29"/>
    </row>
    <row r="183" spans="3:3" ht="15.75" customHeight="1">
      <c r="C183" s="29"/>
    </row>
    <row r="184" spans="3:3" ht="15.75" customHeight="1">
      <c r="C184" s="29"/>
    </row>
    <row r="185" spans="3:3" ht="15.75" customHeight="1">
      <c r="C185" s="29"/>
    </row>
    <row r="186" spans="3:3" ht="15.75" customHeight="1">
      <c r="C186" s="29"/>
    </row>
    <row r="187" spans="3:3" ht="15.75" customHeight="1">
      <c r="C187" s="29"/>
    </row>
    <row r="188" spans="3:3" ht="15.75" customHeight="1">
      <c r="C188" s="29"/>
    </row>
    <row r="189" spans="3:3" ht="15.75" customHeight="1">
      <c r="C189" s="29"/>
    </row>
    <row r="190" spans="3:3" ht="15.75" customHeight="1">
      <c r="C190" s="29"/>
    </row>
    <row r="191" spans="3:3" ht="15.75" customHeight="1">
      <c r="C191" s="29"/>
    </row>
    <row r="192" spans="3:3" ht="15.75" customHeight="1">
      <c r="C192" s="29"/>
    </row>
    <row r="193" spans="3:3" ht="15.75" customHeight="1">
      <c r="C193" s="29"/>
    </row>
    <row r="194" spans="3:3" ht="15.75" customHeight="1">
      <c r="C194" s="29"/>
    </row>
    <row r="195" spans="3:3" ht="15.75" customHeight="1">
      <c r="C195" s="29"/>
    </row>
    <row r="196" spans="3:3" ht="15.75" customHeight="1">
      <c r="C196" s="29"/>
    </row>
    <row r="197" spans="3:3" ht="15.75" customHeight="1">
      <c r="C197" s="29"/>
    </row>
    <row r="198" spans="3:3" ht="15.75" customHeight="1">
      <c r="C198" s="29"/>
    </row>
    <row r="199" spans="3:3" ht="15.75" customHeight="1">
      <c r="C199" s="29"/>
    </row>
    <row r="200" spans="3:3" ht="15.75" customHeight="1">
      <c r="C200" s="29"/>
    </row>
    <row r="201" spans="3:3" ht="15.75" customHeight="1">
      <c r="C201" s="29"/>
    </row>
    <row r="202" spans="3:3" ht="15.75" customHeight="1">
      <c r="C202" s="29"/>
    </row>
    <row r="203" spans="3:3" ht="15.75" customHeight="1">
      <c r="C203" s="29"/>
    </row>
    <row r="204" spans="3:3" ht="15.75" customHeight="1">
      <c r="C204" s="29"/>
    </row>
    <row r="205" spans="3:3" ht="15.75" customHeight="1">
      <c r="C205" s="29"/>
    </row>
    <row r="206" spans="3:3" ht="15.75" customHeight="1">
      <c r="C206" s="29"/>
    </row>
    <row r="207" spans="3:3" ht="15.75" customHeight="1">
      <c r="C207" s="29"/>
    </row>
    <row r="208" spans="3:3" ht="15.75" customHeight="1">
      <c r="C208" s="29"/>
    </row>
    <row r="209" spans="3:3" ht="15.75" customHeight="1">
      <c r="C209" s="29"/>
    </row>
    <row r="210" spans="3:3" ht="15.75" customHeight="1">
      <c r="C210" s="29"/>
    </row>
    <row r="211" spans="3:3" ht="15.75" customHeight="1">
      <c r="C211" s="29"/>
    </row>
    <row r="212" spans="3:3" ht="15.75" customHeight="1">
      <c r="C212" s="29"/>
    </row>
    <row r="213" spans="3:3" ht="15.75" customHeight="1">
      <c r="C213" s="29"/>
    </row>
    <row r="214" spans="3:3" ht="15.75" customHeight="1">
      <c r="C214" s="29"/>
    </row>
    <row r="215" spans="3:3" ht="15.75" customHeight="1">
      <c r="C215" s="29"/>
    </row>
    <row r="216" spans="3:3" ht="15.75" customHeight="1">
      <c r="C216" s="29"/>
    </row>
    <row r="217" spans="3:3" ht="15.75" customHeight="1">
      <c r="C217" s="29"/>
    </row>
    <row r="218" spans="3:3" ht="15.75" customHeight="1">
      <c r="C218" s="29"/>
    </row>
    <row r="219" spans="3:3" ht="15.75" customHeight="1">
      <c r="C219" s="29"/>
    </row>
    <row r="220" spans="3:3" ht="15.75" customHeight="1">
      <c r="C220" s="29"/>
    </row>
    <row r="221" spans="3:3" ht="15.75" customHeight="1">
      <c r="C221" s="29"/>
    </row>
    <row r="222" spans="3:3" ht="15.75" customHeight="1">
      <c r="C222" s="29"/>
    </row>
    <row r="223" spans="3:3" ht="15.75" customHeight="1">
      <c r="C223" s="29"/>
    </row>
    <row r="224" spans="3:3" ht="15.75" customHeight="1">
      <c r="C224" s="29"/>
    </row>
    <row r="225" spans="3:3" ht="15.75" customHeight="1">
      <c r="C225" s="29"/>
    </row>
    <row r="226" spans="3:3" ht="15.75" customHeight="1"/>
    <row r="227" spans="3:3" ht="15.75" customHeight="1"/>
    <row r="228" spans="3:3" ht="15.75" customHeight="1"/>
    <row r="229" spans="3:3" ht="15.75" customHeight="1"/>
    <row r="230" spans="3:3" ht="15.75" customHeight="1"/>
    <row r="231" spans="3:3" ht="15.75" customHeight="1"/>
    <row r="232" spans="3:3" ht="15.75" customHeight="1"/>
    <row r="233" spans="3:3" ht="15.75" customHeight="1"/>
    <row r="234" spans="3:3" ht="15.75" customHeight="1"/>
    <row r="235" spans="3:3" ht="15.75" customHeight="1"/>
    <row r="236" spans="3:3" ht="15.75" customHeight="1"/>
    <row r="237" spans="3:3" ht="15.75" customHeight="1"/>
    <row r="238" spans="3:3" ht="15.75" customHeight="1"/>
    <row r="239" spans="3:3" ht="15.75" customHeight="1"/>
    <row r="240" spans="3: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9">
    <mergeCell ref="B38:D38"/>
    <mergeCell ref="G38:I38"/>
    <mergeCell ref="A39:D39"/>
    <mergeCell ref="F39:I39"/>
    <mergeCell ref="B3:D3"/>
    <mergeCell ref="G3:I3"/>
    <mergeCell ref="A4:D4"/>
    <mergeCell ref="F4:I4"/>
    <mergeCell ref="F5:I5"/>
  </mergeCells>
  <pageMargins left="0.2" right="0.7" top="0" bottom="0"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AD154"/>
  <sheetViews>
    <sheetView topLeftCell="A6" zoomScale="85" zoomScaleNormal="85" workbookViewId="0">
      <selection activeCell="C148" sqref="C148"/>
    </sheetView>
  </sheetViews>
  <sheetFormatPr defaultColWidth="9.109375" defaultRowHeight="13.2"/>
  <cols>
    <col min="1" max="1" width="9.109375" style="123"/>
    <col min="2" max="2" width="12.5546875" style="123" customWidth="1"/>
    <col min="3" max="3" width="28.5546875" style="123" customWidth="1"/>
    <col min="4" max="4" width="19.33203125" style="123" customWidth="1"/>
    <col min="5" max="5" width="28.5546875" style="123" customWidth="1"/>
    <col min="6" max="6" width="13.6640625" style="123" hidden="1" customWidth="1"/>
    <col min="7" max="7" width="11" style="123" hidden="1" customWidth="1"/>
    <col min="8" max="8" width="12.5546875" style="123" hidden="1" customWidth="1"/>
    <col min="9" max="9" width="11.33203125" style="123" hidden="1" customWidth="1"/>
    <col min="10" max="17" width="7.6640625" style="123" hidden="1" customWidth="1"/>
    <col min="18" max="18" width="11.5546875" style="123" customWidth="1"/>
    <col min="19" max="22" width="7.6640625" style="123" hidden="1" customWidth="1"/>
    <col min="23" max="25" width="12.5546875" style="123" hidden="1" customWidth="1"/>
    <col min="26" max="26" width="12.5546875" style="124" customWidth="1"/>
    <col min="27" max="30" width="12.5546875" style="123" customWidth="1"/>
    <col min="31" max="16384" width="9.109375" style="123"/>
  </cols>
  <sheetData>
    <row r="1" spans="1:30" s="120" customFormat="1" ht="20.399999999999999">
      <c r="A1" s="1281"/>
      <c r="B1" s="1281"/>
      <c r="C1" s="1281"/>
      <c r="D1" s="1281"/>
      <c r="E1" s="1281"/>
      <c r="F1" s="1281"/>
      <c r="G1" s="1281"/>
      <c r="H1" s="1281"/>
      <c r="I1" s="1281"/>
      <c r="J1" s="1281"/>
      <c r="K1" s="1281"/>
      <c r="L1" s="1281"/>
      <c r="M1" s="1281"/>
      <c r="N1" s="1281"/>
      <c r="O1" s="1281"/>
      <c r="P1" s="1281"/>
      <c r="Q1" s="1281"/>
      <c r="R1" s="1281"/>
      <c r="S1" s="1281"/>
      <c r="T1" s="1281"/>
      <c r="U1" s="1281"/>
      <c r="V1" s="1281"/>
      <c r="W1" s="1281"/>
      <c r="X1" s="1281"/>
      <c r="Y1" s="1281"/>
      <c r="Z1" s="1282"/>
      <c r="AA1" s="1281"/>
      <c r="AB1" s="1281"/>
      <c r="AC1" s="1281"/>
      <c r="AD1" s="1281"/>
    </row>
    <row r="2" spans="1:30" s="120" customFormat="1" ht="20.399999999999999">
      <c r="A2" s="1281" t="s">
        <v>1262</v>
      </c>
      <c r="B2" s="1281"/>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2"/>
      <c r="AA2" s="1281"/>
      <c r="AB2" s="1281"/>
      <c r="AC2" s="1281"/>
      <c r="AD2" s="1281"/>
    </row>
    <row r="3" spans="1:30" s="121" customFormat="1" ht="15.6">
      <c r="A3" s="1283" t="s">
        <v>1263</v>
      </c>
      <c r="B3" s="1283"/>
      <c r="C3" s="1283"/>
      <c r="D3" s="1283"/>
      <c r="E3" s="1283"/>
      <c r="F3" s="1283"/>
      <c r="G3" s="1283"/>
      <c r="H3" s="1283"/>
      <c r="I3" s="1283"/>
      <c r="J3" s="1283"/>
      <c r="K3" s="1283"/>
      <c r="L3" s="1283"/>
      <c r="M3" s="1283"/>
      <c r="N3" s="1283"/>
      <c r="O3" s="1283"/>
      <c r="P3" s="1283"/>
      <c r="Q3" s="1283"/>
      <c r="R3" s="1283"/>
      <c r="S3" s="1283"/>
      <c r="T3" s="1283"/>
      <c r="U3" s="1283"/>
      <c r="V3" s="1283"/>
      <c r="W3" s="1283"/>
      <c r="X3" s="1283"/>
      <c r="Y3" s="1283"/>
      <c r="Z3" s="1284"/>
      <c r="AA3" s="1283"/>
      <c r="AB3" s="1283"/>
      <c r="AC3" s="1283"/>
      <c r="AD3" s="1283"/>
    </row>
    <row r="5" spans="1:30" ht="15.75" customHeight="1">
      <c r="A5" s="125" t="s">
        <v>6</v>
      </c>
      <c r="B5" s="125" t="s">
        <v>1264</v>
      </c>
      <c r="C5" s="125" t="s">
        <v>746</v>
      </c>
      <c r="D5" s="125" t="s">
        <v>1265</v>
      </c>
      <c r="E5" s="125" t="s">
        <v>1266</v>
      </c>
      <c r="F5" s="125" t="s">
        <v>1267</v>
      </c>
      <c r="G5" s="126" t="s">
        <v>1268</v>
      </c>
      <c r="H5" s="127"/>
      <c r="I5" s="127"/>
      <c r="J5" s="127"/>
      <c r="K5" s="127"/>
      <c r="L5" s="127"/>
      <c r="M5" s="128"/>
      <c r="N5" s="126" t="s">
        <v>1269</v>
      </c>
      <c r="O5" s="127"/>
      <c r="P5" s="128"/>
      <c r="Q5" s="126" t="s">
        <v>1270</v>
      </c>
      <c r="R5" s="128"/>
      <c r="S5" s="126" t="s">
        <v>1271</v>
      </c>
      <c r="T5" s="127"/>
      <c r="U5" s="127"/>
      <c r="V5" s="127"/>
      <c r="W5" s="127"/>
      <c r="X5" s="127"/>
      <c r="Y5" s="127"/>
      <c r="Z5" s="129"/>
      <c r="AA5" s="127"/>
      <c r="AB5" s="127"/>
      <c r="AC5" s="127"/>
      <c r="AD5" s="128"/>
    </row>
    <row r="6" spans="1:30" ht="135" customHeight="1">
      <c r="A6" s="130"/>
      <c r="B6" s="130"/>
      <c r="C6" s="130"/>
      <c r="D6" s="130"/>
      <c r="E6" s="130"/>
      <c r="F6" s="130"/>
      <c r="G6" s="131" t="s">
        <v>1272</v>
      </c>
      <c r="H6" s="131" t="s">
        <v>1273</v>
      </c>
      <c r="I6" s="131" t="s">
        <v>1274</v>
      </c>
      <c r="J6" s="131" t="s">
        <v>1275</v>
      </c>
      <c r="K6" s="131" t="s">
        <v>1276</v>
      </c>
      <c r="L6" s="131" t="s">
        <v>1277</v>
      </c>
      <c r="M6" s="131" t="s">
        <v>1278</v>
      </c>
      <c r="N6" s="131" t="s">
        <v>1279</v>
      </c>
      <c r="O6" s="131" t="s">
        <v>1280</v>
      </c>
      <c r="P6" s="131" t="s">
        <v>1281</v>
      </c>
      <c r="Q6" s="131" t="s">
        <v>1282</v>
      </c>
      <c r="R6" s="132" t="s">
        <v>1283</v>
      </c>
      <c r="S6" s="131" t="s">
        <v>1284</v>
      </c>
      <c r="T6" s="131" t="s">
        <v>1285</v>
      </c>
      <c r="U6" s="131" t="s">
        <v>1286</v>
      </c>
      <c r="V6" s="131" t="s">
        <v>1287</v>
      </c>
      <c r="W6" s="131" t="s">
        <v>1288</v>
      </c>
      <c r="X6" s="131" t="s">
        <v>1289</v>
      </c>
      <c r="Y6" s="131" t="s">
        <v>1290</v>
      </c>
      <c r="Z6" s="133" t="s">
        <v>1291</v>
      </c>
      <c r="AA6" s="131" t="s">
        <v>1292</v>
      </c>
      <c r="AB6" s="131" t="s">
        <v>1293</v>
      </c>
      <c r="AC6" s="131" t="s">
        <v>1294</v>
      </c>
      <c r="AD6" s="131" t="s">
        <v>1295</v>
      </c>
    </row>
    <row r="7" spans="1:30" ht="15.6" hidden="1">
      <c r="A7" s="134">
        <v>7</v>
      </c>
      <c r="B7" s="135" t="s">
        <v>1296</v>
      </c>
      <c r="C7" s="135" t="s">
        <v>823</v>
      </c>
      <c r="D7" s="135" t="s">
        <v>1297</v>
      </c>
      <c r="E7" s="135" t="s">
        <v>1298</v>
      </c>
      <c r="F7" s="136">
        <v>12</v>
      </c>
      <c r="G7" s="136">
        <v>0</v>
      </c>
      <c r="H7" s="136">
        <v>0</v>
      </c>
      <c r="I7" s="136">
        <v>0</v>
      </c>
      <c r="J7" s="136">
        <v>0</v>
      </c>
      <c r="K7" s="136">
        <v>0</v>
      </c>
      <c r="L7" s="136">
        <v>0</v>
      </c>
      <c r="M7" s="136">
        <v>0</v>
      </c>
      <c r="N7" s="136">
        <v>0</v>
      </c>
      <c r="O7" s="136">
        <v>0</v>
      </c>
      <c r="P7" s="136">
        <v>0</v>
      </c>
      <c r="Q7" s="136">
        <v>0</v>
      </c>
      <c r="R7" s="136">
        <v>0</v>
      </c>
      <c r="S7" s="137">
        <v>0</v>
      </c>
      <c r="T7" s="137">
        <v>0</v>
      </c>
      <c r="U7" s="137">
        <v>0</v>
      </c>
      <c r="V7" s="137">
        <v>0</v>
      </c>
      <c r="W7" s="137">
        <v>0</v>
      </c>
      <c r="X7" s="137">
        <v>0</v>
      </c>
      <c r="Y7" s="137">
        <v>0</v>
      </c>
      <c r="Z7" s="137">
        <v>0</v>
      </c>
      <c r="AA7" s="137">
        <v>0</v>
      </c>
      <c r="AB7" s="137">
        <v>0</v>
      </c>
      <c r="AC7" s="137">
        <v>0</v>
      </c>
      <c r="AD7" s="137">
        <v>0</v>
      </c>
    </row>
    <row r="8" spans="1:30" ht="15.6" hidden="1">
      <c r="A8" s="134">
        <v>123</v>
      </c>
      <c r="B8" s="135" t="s">
        <v>1299</v>
      </c>
      <c r="C8" s="135" t="s">
        <v>1300</v>
      </c>
      <c r="D8" s="135" t="s">
        <v>1301</v>
      </c>
      <c r="E8" s="135" t="s">
        <v>1302</v>
      </c>
      <c r="F8" s="136">
        <v>12</v>
      </c>
      <c r="G8" s="136">
        <v>12</v>
      </c>
      <c r="H8" s="136">
        <v>4</v>
      </c>
      <c r="I8" s="136">
        <v>0</v>
      </c>
      <c r="J8" s="136">
        <v>0</v>
      </c>
      <c r="K8" s="136">
        <v>4</v>
      </c>
      <c r="L8" s="136">
        <v>12</v>
      </c>
      <c r="M8" s="136">
        <v>8</v>
      </c>
      <c r="N8" s="136">
        <v>0</v>
      </c>
      <c r="O8" s="136">
        <v>0</v>
      </c>
      <c r="P8" s="136">
        <v>0</v>
      </c>
      <c r="Q8" s="136">
        <v>12</v>
      </c>
      <c r="R8" s="136">
        <v>8</v>
      </c>
      <c r="S8" s="137">
        <v>0</v>
      </c>
      <c r="T8" s="137">
        <v>0</v>
      </c>
      <c r="U8" s="137">
        <v>0</v>
      </c>
      <c r="V8" s="137">
        <v>0</v>
      </c>
      <c r="W8" s="137">
        <v>0</v>
      </c>
      <c r="X8" s="137">
        <v>0</v>
      </c>
      <c r="Y8" s="137">
        <v>0</v>
      </c>
      <c r="Z8" s="137">
        <v>0</v>
      </c>
      <c r="AA8" s="137">
        <v>0</v>
      </c>
      <c r="AB8" s="137">
        <v>0</v>
      </c>
      <c r="AC8" s="137">
        <v>0</v>
      </c>
      <c r="AD8" s="137">
        <v>0</v>
      </c>
    </row>
    <row r="9" spans="1:30" ht="15.6" hidden="1">
      <c r="A9" s="134">
        <v>141</v>
      </c>
      <c r="B9" s="135" t="s">
        <v>1303</v>
      </c>
      <c r="C9" s="135" t="s">
        <v>469</v>
      </c>
      <c r="D9" s="135" t="s">
        <v>1301</v>
      </c>
      <c r="E9" s="135" t="s">
        <v>1304</v>
      </c>
      <c r="F9" s="136">
        <v>12</v>
      </c>
      <c r="G9" s="136">
        <v>12</v>
      </c>
      <c r="H9" s="136">
        <v>3.5</v>
      </c>
      <c r="I9" s="136">
        <v>0</v>
      </c>
      <c r="J9" s="136">
        <v>0</v>
      </c>
      <c r="K9" s="136">
        <v>0.5</v>
      </c>
      <c r="L9" s="136">
        <v>15</v>
      </c>
      <c r="M9" s="136">
        <v>11</v>
      </c>
      <c r="N9" s="136">
        <v>0</v>
      </c>
      <c r="O9" s="136">
        <v>3</v>
      </c>
      <c r="P9" s="136"/>
      <c r="Q9" s="136">
        <v>12</v>
      </c>
      <c r="R9" s="136">
        <v>8</v>
      </c>
      <c r="S9" s="137">
        <v>0</v>
      </c>
      <c r="T9" s="137">
        <v>0</v>
      </c>
      <c r="U9" s="137">
        <v>3</v>
      </c>
      <c r="V9" s="137">
        <v>0</v>
      </c>
      <c r="W9" s="137">
        <v>0</v>
      </c>
      <c r="X9" s="137">
        <v>0</v>
      </c>
      <c r="Y9" s="137">
        <v>0</v>
      </c>
      <c r="Z9" s="137">
        <v>0</v>
      </c>
      <c r="AA9" s="137">
        <v>0</v>
      </c>
      <c r="AB9" s="137">
        <v>0</v>
      </c>
      <c r="AC9" s="137">
        <v>0</v>
      </c>
      <c r="AD9" s="137">
        <v>0</v>
      </c>
    </row>
    <row r="10" spans="1:30" ht="15.6">
      <c r="A10" s="134">
        <v>29</v>
      </c>
      <c r="B10" s="135" t="s">
        <v>1305</v>
      </c>
      <c r="C10" s="135" t="s">
        <v>798</v>
      </c>
      <c r="D10" s="135" t="s">
        <v>1306</v>
      </c>
      <c r="E10" s="135" t="s">
        <v>1307</v>
      </c>
      <c r="F10" s="136">
        <v>12</v>
      </c>
      <c r="G10" s="136">
        <v>12</v>
      </c>
      <c r="H10" s="136">
        <v>1</v>
      </c>
      <c r="I10" s="136">
        <v>0</v>
      </c>
      <c r="J10" s="136">
        <v>0</v>
      </c>
      <c r="K10" s="136">
        <v>0</v>
      </c>
      <c r="L10" s="136">
        <v>13</v>
      </c>
      <c r="M10" s="136">
        <v>9</v>
      </c>
      <c r="N10" s="136">
        <v>0.5</v>
      </c>
      <c r="O10" s="136">
        <v>11.5</v>
      </c>
      <c r="P10" s="136">
        <v>12</v>
      </c>
      <c r="Q10" s="136">
        <v>1</v>
      </c>
      <c r="R10" s="136">
        <v>-3</v>
      </c>
      <c r="S10" s="137">
        <v>2</v>
      </c>
      <c r="T10" s="137">
        <v>0.5</v>
      </c>
      <c r="U10" s="137">
        <v>1</v>
      </c>
      <c r="V10" s="137">
        <v>2</v>
      </c>
      <c r="W10" s="137">
        <v>2</v>
      </c>
      <c r="X10" s="137">
        <v>2.5</v>
      </c>
      <c r="Y10" s="137">
        <v>1</v>
      </c>
      <c r="Z10" s="138">
        <v>1</v>
      </c>
      <c r="AA10" s="137">
        <v>0</v>
      </c>
      <c r="AB10" s="137">
        <v>0</v>
      </c>
      <c r="AC10" s="137">
        <v>0</v>
      </c>
      <c r="AD10" s="137">
        <v>0</v>
      </c>
    </row>
    <row r="11" spans="1:30" ht="15.6" hidden="1">
      <c r="A11" s="134">
        <v>64</v>
      </c>
      <c r="B11" s="135" t="s">
        <v>1308</v>
      </c>
      <c r="C11" s="135" t="s">
        <v>832</v>
      </c>
      <c r="D11" s="135" t="s">
        <v>1309</v>
      </c>
      <c r="E11" s="135" t="s">
        <v>1307</v>
      </c>
      <c r="F11" s="136">
        <v>12</v>
      </c>
      <c r="G11" s="136">
        <v>0</v>
      </c>
      <c r="H11" s="136">
        <v>0</v>
      </c>
      <c r="I11" s="136">
        <v>0</v>
      </c>
      <c r="J11" s="136">
        <v>0</v>
      </c>
      <c r="K11" s="136">
        <v>0</v>
      </c>
      <c r="L11" s="136">
        <v>0</v>
      </c>
      <c r="M11" s="136">
        <v>0</v>
      </c>
      <c r="N11" s="136">
        <v>0</v>
      </c>
      <c r="O11" s="136">
        <v>0</v>
      </c>
      <c r="P11" s="136">
        <v>0</v>
      </c>
      <c r="Q11" s="136">
        <v>0</v>
      </c>
      <c r="R11" s="136">
        <v>0</v>
      </c>
      <c r="S11" s="137">
        <v>0</v>
      </c>
      <c r="T11" s="137">
        <v>0</v>
      </c>
      <c r="U11" s="137">
        <v>0</v>
      </c>
      <c r="V11" s="137">
        <v>0</v>
      </c>
      <c r="W11" s="137">
        <v>0</v>
      </c>
      <c r="X11" s="137">
        <v>0</v>
      </c>
      <c r="Y11" s="137">
        <v>0</v>
      </c>
      <c r="Z11" s="137">
        <v>0</v>
      </c>
      <c r="AA11" s="137">
        <v>0</v>
      </c>
      <c r="AB11" s="137">
        <v>0</v>
      </c>
      <c r="AC11" s="137">
        <v>0</v>
      </c>
      <c r="AD11" s="137">
        <v>0</v>
      </c>
    </row>
    <row r="12" spans="1:30" ht="15.6" hidden="1">
      <c r="A12" s="134">
        <v>51</v>
      </c>
      <c r="B12" s="135" t="s">
        <v>1310</v>
      </c>
      <c r="C12" s="135" t="s">
        <v>1174</v>
      </c>
      <c r="D12" s="135" t="s">
        <v>1311</v>
      </c>
      <c r="E12" s="135" t="s">
        <v>1307</v>
      </c>
      <c r="F12" s="136" t="s">
        <v>1311</v>
      </c>
      <c r="G12" s="136">
        <v>0</v>
      </c>
      <c r="H12" s="136">
        <v>0</v>
      </c>
      <c r="I12" s="136">
        <v>0</v>
      </c>
      <c r="J12" s="136">
        <v>0</v>
      </c>
      <c r="K12" s="136">
        <v>0</v>
      </c>
      <c r="L12" s="136">
        <v>0</v>
      </c>
      <c r="M12" s="136">
        <v>0</v>
      </c>
      <c r="N12" s="136">
        <v>0</v>
      </c>
      <c r="O12" s="136">
        <v>0</v>
      </c>
      <c r="P12" s="136">
        <v>0</v>
      </c>
      <c r="Q12" s="136">
        <v>0</v>
      </c>
      <c r="R12" s="136">
        <v>0</v>
      </c>
      <c r="S12" s="137">
        <v>0</v>
      </c>
      <c r="T12" s="137">
        <v>0</v>
      </c>
      <c r="U12" s="137">
        <v>0</v>
      </c>
      <c r="V12" s="137">
        <v>0</v>
      </c>
      <c r="W12" s="137">
        <v>0</v>
      </c>
      <c r="X12" s="137">
        <v>0</v>
      </c>
      <c r="Y12" s="137">
        <v>0</v>
      </c>
      <c r="Z12" s="137">
        <v>0</v>
      </c>
      <c r="AA12" s="137">
        <v>0</v>
      </c>
      <c r="AB12" s="137">
        <v>0</v>
      </c>
      <c r="AC12" s="137">
        <v>0</v>
      </c>
      <c r="AD12" s="137">
        <v>0</v>
      </c>
    </row>
    <row r="13" spans="1:30" ht="15.6">
      <c r="A13" s="134">
        <v>3</v>
      </c>
      <c r="B13" s="135" t="s">
        <v>1312</v>
      </c>
      <c r="C13" s="135" t="s">
        <v>768</v>
      </c>
      <c r="D13" s="135" t="s">
        <v>1313</v>
      </c>
      <c r="E13" s="135" t="s">
        <v>1298</v>
      </c>
      <c r="F13" s="136">
        <v>12</v>
      </c>
      <c r="G13" s="136">
        <v>12</v>
      </c>
      <c r="H13" s="136">
        <v>5</v>
      </c>
      <c r="I13" s="136">
        <v>0</v>
      </c>
      <c r="J13" s="136">
        <v>0</v>
      </c>
      <c r="K13" s="136">
        <v>2</v>
      </c>
      <c r="L13" s="136">
        <v>15</v>
      </c>
      <c r="M13" s="136">
        <v>11</v>
      </c>
      <c r="N13" s="136">
        <v>0</v>
      </c>
      <c r="O13" s="136">
        <v>6</v>
      </c>
      <c r="P13" s="136">
        <v>6</v>
      </c>
      <c r="Q13" s="136">
        <v>9</v>
      </c>
      <c r="R13" s="136">
        <v>5</v>
      </c>
      <c r="S13" s="137">
        <v>2</v>
      </c>
      <c r="T13" s="137">
        <v>1</v>
      </c>
      <c r="U13" s="137">
        <v>0</v>
      </c>
      <c r="V13" s="137">
        <v>1</v>
      </c>
      <c r="W13" s="137">
        <v>0</v>
      </c>
      <c r="X13" s="137">
        <v>1</v>
      </c>
      <c r="Y13" s="137">
        <v>0</v>
      </c>
      <c r="Z13" s="138">
        <v>1</v>
      </c>
      <c r="AA13" s="137">
        <v>0</v>
      </c>
      <c r="AB13" s="137">
        <v>0</v>
      </c>
      <c r="AC13" s="137">
        <v>0</v>
      </c>
      <c r="AD13" s="137">
        <v>0</v>
      </c>
    </row>
    <row r="14" spans="1:30" ht="15.6">
      <c r="A14" s="134">
        <v>5</v>
      </c>
      <c r="B14" s="135" t="s">
        <v>1314</v>
      </c>
      <c r="C14" s="135" t="s">
        <v>770</v>
      </c>
      <c r="D14" s="135" t="s">
        <v>1313</v>
      </c>
      <c r="E14" s="135" t="s">
        <v>1298</v>
      </c>
      <c r="F14" s="136">
        <v>12</v>
      </c>
      <c r="G14" s="136">
        <v>12</v>
      </c>
      <c r="H14" s="136">
        <v>4</v>
      </c>
      <c r="I14" s="136">
        <v>0</v>
      </c>
      <c r="J14" s="136">
        <v>0</v>
      </c>
      <c r="K14" s="136">
        <v>3</v>
      </c>
      <c r="L14" s="136">
        <v>13</v>
      </c>
      <c r="M14" s="136">
        <v>9</v>
      </c>
      <c r="N14" s="136">
        <v>0.5</v>
      </c>
      <c r="O14" s="136">
        <v>4</v>
      </c>
      <c r="P14" s="136">
        <v>4.5</v>
      </c>
      <c r="Q14" s="136">
        <v>8.5</v>
      </c>
      <c r="R14" s="136">
        <v>4.5</v>
      </c>
      <c r="S14" s="137">
        <v>0</v>
      </c>
      <c r="T14" s="137">
        <v>1</v>
      </c>
      <c r="U14" s="137">
        <v>0</v>
      </c>
      <c r="V14" s="137">
        <v>0</v>
      </c>
      <c r="W14" s="137">
        <v>1.5</v>
      </c>
      <c r="X14" s="137">
        <v>0</v>
      </c>
      <c r="Y14" s="137">
        <v>0</v>
      </c>
      <c r="Z14" s="138">
        <v>2</v>
      </c>
      <c r="AA14" s="137">
        <v>0</v>
      </c>
      <c r="AB14" s="137">
        <v>0</v>
      </c>
      <c r="AC14" s="137">
        <v>0</v>
      </c>
      <c r="AD14" s="137">
        <v>0</v>
      </c>
    </row>
    <row r="15" spans="1:30" ht="31.2" hidden="1">
      <c r="A15" s="134">
        <v>116</v>
      </c>
      <c r="B15" s="135" t="s">
        <v>1315</v>
      </c>
      <c r="C15" s="135" t="s">
        <v>359</v>
      </c>
      <c r="D15" s="135" t="s">
        <v>1316</v>
      </c>
      <c r="E15" s="135" t="s">
        <v>1317</v>
      </c>
      <c r="F15" s="136">
        <v>12</v>
      </c>
      <c r="G15" s="136">
        <v>12</v>
      </c>
      <c r="H15" s="136">
        <v>7</v>
      </c>
      <c r="I15" s="136">
        <v>0</v>
      </c>
      <c r="J15" s="136">
        <v>0</v>
      </c>
      <c r="K15" s="136">
        <v>0</v>
      </c>
      <c r="L15" s="136">
        <v>19</v>
      </c>
      <c r="M15" s="136">
        <v>15</v>
      </c>
      <c r="N15" s="136">
        <v>0</v>
      </c>
      <c r="O15" s="136">
        <v>13</v>
      </c>
      <c r="P15" s="136">
        <v>13</v>
      </c>
      <c r="Q15" s="136">
        <v>6</v>
      </c>
      <c r="R15" s="136">
        <v>2</v>
      </c>
      <c r="S15" s="137">
        <v>3</v>
      </c>
      <c r="T15" s="137">
        <v>4</v>
      </c>
      <c r="U15" s="137">
        <v>2</v>
      </c>
      <c r="V15" s="137">
        <v>0</v>
      </c>
      <c r="W15" s="137">
        <v>0</v>
      </c>
      <c r="X15" s="137">
        <v>3</v>
      </c>
      <c r="Y15" s="137">
        <v>1</v>
      </c>
      <c r="Z15" s="137">
        <v>0</v>
      </c>
      <c r="AA15" s="137">
        <v>0</v>
      </c>
      <c r="AB15" s="137">
        <v>0</v>
      </c>
      <c r="AC15" s="137">
        <v>0</v>
      </c>
      <c r="AD15" s="137">
        <v>0</v>
      </c>
    </row>
    <row r="16" spans="1:30" ht="31.2" hidden="1">
      <c r="A16" s="134">
        <v>76</v>
      </c>
      <c r="B16" s="135" t="s">
        <v>1318</v>
      </c>
      <c r="C16" s="135" t="s">
        <v>1319</v>
      </c>
      <c r="D16" s="135" t="s">
        <v>1320</v>
      </c>
      <c r="E16" s="135" t="s">
        <v>1321</v>
      </c>
      <c r="F16" s="136">
        <v>12</v>
      </c>
      <c r="G16" s="136">
        <v>0</v>
      </c>
      <c r="H16" s="136">
        <v>0</v>
      </c>
      <c r="I16" s="136">
        <v>0</v>
      </c>
      <c r="J16" s="136">
        <v>0</v>
      </c>
      <c r="K16" s="136">
        <v>0</v>
      </c>
      <c r="L16" s="136">
        <v>0</v>
      </c>
      <c r="M16" s="136">
        <v>0</v>
      </c>
      <c r="N16" s="136">
        <v>0</v>
      </c>
      <c r="O16" s="136">
        <v>0</v>
      </c>
      <c r="P16" s="136">
        <v>0</v>
      </c>
      <c r="Q16" s="136">
        <v>0</v>
      </c>
      <c r="R16" s="136">
        <v>0</v>
      </c>
      <c r="S16" s="137">
        <v>0</v>
      </c>
      <c r="T16" s="137">
        <v>0</v>
      </c>
      <c r="U16" s="137">
        <v>0</v>
      </c>
      <c r="V16" s="137">
        <v>0</v>
      </c>
      <c r="W16" s="137">
        <v>0</v>
      </c>
      <c r="X16" s="137">
        <v>0</v>
      </c>
      <c r="Y16" s="137">
        <v>0</v>
      </c>
      <c r="Z16" s="137">
        <v>0</v>
      </c>
      <c r="AA16" s="137">
        <v>0</v>
      </c>
      <c r="AB16" s="137">
        <v>0</v>
      </c>
      <c r="AC16" s="137">
        <v>0</v>
      </c>
      <c r="AD16" s="137">
        <v>0</v>
      </c>
    </row>
    <row r="17" spans="1:30" ht="31.2" hidden="1">
      <c r="A17" s="134">
        <v>83</v>
      </c>
      <c r="B17" s="135" t="s">
        <v>1322</v>
      </c>
      <c r="C17" s="135" t="s">
        <v>1319</v>
      </c>
      <c r="D17" s="135" t="s">
        <v>1320</v>
      </c>
      <c r="E17" s="135" t="s">
        <v>1321</v>
      </c>
      <c r="F17" s="136">
        <v>12</v>
      </c>
      <c r="G17" s="136">
        <v>0</v>
      </c>
      <c r="H17" s="136">
        <v>0</v>
      </c>
      <c r="I17" s="136">
        <v>0</v>
      </c>
      <c r="J17" s="136">
        <v>0</v>
      </c>
      <c r="K17" s="136">
        <v>0</v>
      </c>
      <c r="L17" s="136">
        <v>0</v>
      </c>
      <c r="M17" s="136">
        <v>0</v>
      </c>
      <c r="N17" s="136">
        <v>0</v>
      </c>
      <c r="O17" s="136">
        <v>0</v>
      </c>
      <c r="P17" s="136">
        <v>0</v>
      </c>
      <c r="Q17" s="136">
        <v>0</v>
      </c>
      <c r="R17" s="136">
        <v>0</v>
      </c>
      <c r="S17" s="137">
        <v>0</v>
      </c>
      <c r="T17" s="137">
        <v>0</v>
      </c>
      <c r="U17" s="137">
        <v>0</v>
      </c>
      <c r="V17" s="137">
        <v>0</v>
      </c>
      <c r="W17" s="137">
        <v>0</v>
      </c>
      <c r="X17" s="137">
        <v>0</v>
      </c>
      <c r="Y17" s="137">
        <v>0</v>
      </c>
      <c r="Z17" s="137">
        <v>0</v>
      </c>
      <c r="AA17" s="137">
        <v>0</v>
      </c>
      <c r="AB17" s="137">
        <v>0</v>
      </c>
      <c r="AC17" s="137">
        <v>0</v>
      </c>
      <c r="AD17" s="137">
        <v>0</v>
      </c>
    </row>
    <row r="18" spans="1:30" ht="31.2" hidden="1">
      <c r="A18" s="134">
        <v>74</v>
      </c>
      <c r="B18" s="135" t="s">
        <v>1323</v>
      </c>
      <c r="C18" s="135" t="s">
        <v>1324</v>
      </c>
      <c r="D18" s="135" t="s">
        <v>1320</v>
      </c>
      <c r="E18" s="135" t="s">
        <v>1321</v>
      </c>
      <c r="F18" s="136">
        <v>12</v>
      </c>
      <c r="G18" s="136">
        <v>0</v>
      </c>
      <c r="H18" s="136">
        <v>0</v>
      </c>
      <c r="I18" s="136">
        <v>0</v>
      </c>
      <c r="J18" s="136">
        <v>0</v>
      </c>
      <c r="K18" s="136">
        <v>0</v>
      </c>
      <c r="L18" s="136">
        <v>0</v>
      </c>
      <c r="M18" s="136">
        <v>0</v>
      </c>
      <c r="N18" s="136">
        <v>0</v>
      </c>
      <c r="O18" s="136">
        <v>0</v>
      </c>
      <c r="P18" s="136">
        <v>0</v>
      </c>
      <c r="Q18" s="136">
        <v>0</v>
      </c>
      <c r="R18" s="136">
        <v>0</v>
      </c>
      <c r="S18" s="137">
        <v>0</v>
      </c>
      <c r="T18" s="137">
        <v>0</v>
      </c>
      <c r="U18" s="137">
        <v>0</v>
      </c>
      <c r="V18" s="137">
        <v>0</v>
      </c>
      <c r="W18" s="137">
        <v>0</v>
      </c>
      <c r="X18" s="137">
        <v>0</v>
      </c>
      <c r="Y18" s="137">
        <v>0</v>
      </c>
      <c r="Z18" s="137">
        <v>0</v>
      </c>
      <c r="AA18" s="137">
        <v>0</v>
      </c>
      <c r="AB18" s="137">
        <v>0</v>
      </c>
      <c r="AC18" s="137">
        <v>0</v>
      </c>
      <c r="AD18" s="137">
        <v>0</v>
      </c>
    </row>
    <row r="19" spans="1:30" ht="31.2" hidden="1">
      <c r="A19" s="134">
        <v>80</v>
      </c>
      <c r="B19" s="135" t="s">
        <v>1325</v>
      </c>
      <c r="C19" s="135" t="s">
        <v>1324</v>
      </c>
      <c r="D19" s="135" t="s">
        <v>1326</v>
      </c>
      <c r="E19" s="135" t="s">
        <v>1321</v>
      </c>
      <c r="F19" s="136">
        <v>12</v>
      </c>
      <c r="G19" s="136">
        <v>12</v>
      </c>
      <c r="H19" s="136">
        <v>12</v>
      </c>
      <c r="I19" s="136">
        <v>0</v>
      </c>
      <c r="J19" s="136">
        <v>0</v>
      </c>
      <c r="K19" s="136">
        <v>12</v>
      </c>
      <c r="L19" s="136">
        <v>12</v>
      </c>
      <c r="M19" s="136">
        <v>8</v>
      </c>
      <c r="N19" s="136">
        <v>0</v>
      </c>
      <c r="O19" s="136">
        <v>0</v>
      </c>
      <c r="P19" s="136">
        <v>0</v>
      </c>
      <c r="Q19" s="136">
        <v>12</v>
      </c>
      <c r="R19" s="136">
        <v>8</v>
      </c>
      <c r="S19" s="137">
        <v>0</v>
      </c>
      <c r="T19" s="137">
        <v>0</v>
      </c>
      <c r="U19" s="137">
        <v>0</v>
      </c>
      <c r="V19" s="137">
        <v>0</v>
      </c>
      <c r="W19" s="137">
        <v>0</v>
      </c>
      <c r="X19" s="137">
        <v>0</v>
      </c>
      <c r="Y19" s="137">
        <v>0</v>
      </c>
      <c r="Z19" s="137">
        <v>0</v>
      </c>
      <c r="AA19" s="137">
        <v>0</v>
      </c>
      <c r="AB19" s="137">
        <v>0</v>
      </c>
      <c r="AC19" s="137">
        <v>0</v>
      </c>
      <c r="AD19" s="137">
        <v>0</v>
      </c>
    </row>
    <row r="20" spans="1:30" ht="15.6" hidden="1">
      <c r="A20" s="134">
        <v>44</v>
      </c>
      <c r="B20" s="135" t="s">
        <v>1327</v>
      </c>
      <c r="C20" s="135" t="s">
        <v>1328</v>
      </c>
      <c r="D20" s="135" t="s">
        <v>1311</v>
      </c>
      <c r="E20" s="135" t="s">
        <v>1307</v>
      </c>
      <c r="F20" s="136" t="s">
        <v>1311</v>
      </c>
      <c r="G20" s="136">
        <v>0</v>
      </c>
      <c r="H20" s="136">
        <v>0</v>
      </c>
      <c r="I20" s="136">
        <v>0</v>
      </c>
      <c r="J20" s="136">
        <v>0</v>
      </c>
      <c r="K20" s="136">
        <v>0</v>
      </c>
      <c r="L20" s="136">
        <v>0</v>
      </c>
      <c r="M20" s="136">
        <v>0</v>
      </c>
      <c r="N20" s="136">
        <v>0</v>
      </c>
      <c r="O20" s="136">
        <v>0</v>
      </c>
      <c r="P20" s="136">
        <v>0</v>
      </c>
      <c r="Q20" s="136">
        <v>0</v>
      </c>
      <c r="R20" s="136"/>
      <c r="S20" s="137">
        <v>0</v>
      </c>
      <c r="T20" s="137">
        <v>0</v>
      </c>
      <c r="U20" s="137">
        <v>0</v>
      </c>
      <c r="V20" s="137">
        <v>0</v>
      </c>
      <c r="W20" s="137">
        <v>0</v>
      </c>
      <c r="X20" s="137">
        <v>0</v>
      </c>
      <c r="Y20" s="137">
        <v>0</v>
      </c>
      <c r="Z20" s="137">
        <v>0</v>
      </c>
      <c r="AA20" s="137">
        <v>0</v>
      </c>
      <c r="AB20" s="137">
        <v>0</v>
      </c>
      <c r="AC20" s="137">
        <v>0</v>
      </c>
      <c r="AD20" s="137">
        <v>0</v>
      </c>
    </row>
    <row r="21" spans="1:30" ht="31.2" hidden="1">
      <c r="A21" s="134">
        <v>103</v>
      </c>
      <c r="B21" s="135" t="s">
        <v>1329</v>
      </c>
      <c r="C21" s="135" t="s">
        <v>140</v>
      </c>
      <c r="D21" s="135" t="s">
        <v>1301</v>
      </c>
      <c r="E21" s="135" t="s">
        <v>1330</v>
      </c>
      <c r="F21" s="136">
        <v>12</v>
      </c>
      <c r="G21" s="136">
        <v>12</v>
      </c>
      <c r="H21" s="136">
        <v>12</v>
      </c>
      <c r="I21" s="136">
        <v>0</v>
      </c>
      <c r="J21" s="136">
        <v>0</v>
      </c>
      <c r="K21" s="136">
        <v>12</v>
      </c>
      <c r="L21" s="136">
        <v>12</v>
      </c>
      <c r="M21" s="136">
        <v>8</v>
      </c>
      <c r="N21" s="136">
        <v>0</v>
      </c>
      <c r="O21" s="136">
        <v>7</v>
      </c>
      <c r="P21" s="136">
        <v>7</v>
      </c>
      <c r="Q21" s="136">
        <v>5</v>
      </c>
      <c r="R21" s="136">
        <v>1</v>
      </c>
      <c r="S21" s="137">
        <v>0</v>
      </c>
      <c r="T21" s="137">
        <v>0</v>
      </c>
      <c r="U21" s="137">
        <v>0</v>
      </c>
      <c r="V21" s="137">
        <v>0</v>
      </c>
      <c r="W21" s="137">
        <v>0</v>
      </c>
      <c r="X21" s="137">
        <v>0</v>
      </c>
      <c r="Y21" s="137">
        <v>7</v>
      </c>
      <c r="Z21" s="137">
        <v>0</v>
      </c>
      <c r="AA21" s="137">
        <v>0</v>
      </c>
      <c r="AB21" s="137">
        <v>0</v>
      </c>
      <c r="AC21" s="137">
        <v>0</v>
      </c>
      <c r="AD21" s="137">
        <v>0</v>
      </c>
    </row>
    <row r="22" spans="1:30" ht="15.6" hidden="1">
      <c r="A22" s="134">
        <v>129</v>
      </c>
      <c r="B22" s="135" t="s">
        <v>1331</v>
      </c>
      <c r="C22" s="135" t="s">
        <v>330</v>
      </c>
      <c r="D22" s="135" t="s">
        <v>1316</v>
      </c>
      <c r="E22" s="135" t="s">
        <v>1332</v>
      </c>
      <c r="F22" s="136">
        <v>12</v>
      </c>
      <c r="G22" s="136">
        <v>12</v>
      </c>
      <c r="H22" s="136">
        <v>12</v>
      </c>
      <c r="I22" s="136">
        <v>0</v>
      </c>
      <c r="J22" s="136">
        <v>0</v>
      </c>
      <c r="K22" s="136">
        <v>0</v>
      </c>
      <c r="L22" s="136">
        <v>24</v>
      </c>
      <c r="M22" s="136">
        <v>20</v>
      </c>
      <c r="N22" s="136">
        <v>0</v>
      </c>
      <c r="O22" s="136">
        <v>24</v>
      </c>
      <c r="P22" s="136">
        <v>24</v>
      </c>
      <c r="Q22" s="136">
        <v>0</v>
      </c>
      <c r="R22" s="136">
        <v>-4</v>
      </c>
      <c r="S22" s="137">
        <v>3</v>
      </c>
      <c r="T22" s="137">
        <v>6</v>
      </c>
      <c r="U22" s="137">
        <v>5</v>
      </c>
      <c r="V22" s="137">
        <v>2</v>
      </c>
      <c r="W22" s="137">
        <v>3</v>
      </c>
      <c r="X22" s="137">
        <v>3</v>
      </c>
      <c r="Y22" s="137">
        <v>2</v>
      </c>
      <c r="Z22" s="137">
        <v>0</v>
      </c>
      <c r="AA22" s="137">
        <v>0</v>
      </c>
      <c r="AB22" s="137">
        <v>0</v>
      </c>
      <c r="AC22" s="137">
        <v>0</v>
      </c>
      <c r="AD22" s="137">
        <v>0</v>
      </c>
    </row>
    <row r="23" spans="1:30" ht="15.6" hidden="1">
      <c r="A23" s="134">
        <v>135</v>
      </c>
      <c r="B23" s="135" t="s">
        <v>1333</v>
      </c>
      <c r="C23" s="135" t="s">
        <v>185</v>
      </c>
      <c r="D23" s="135" t="s">
        <v>1301</v>
      </c>
      <c r="E23" s="135" t="s">
        <v>1334</v>
      </c>
      <c r="F23" s="136">
        <v>12</v>
      </c>
      <c r="G23" s="136">
        <v>12</v>
      </c>
      <c r="H23" s="136">
        <v>5.5</v>
      </c>
      <c r="I23" s="136">
        <v>0</v>
      </c>
      <c r="J23" s="136">
        <v>0</v>
      </c>
      <c r="K23" s="136">
        <v>2.5</v>
      </c>
      <c r="L23" s="136">
        <v>15</v>
      </c>
      <c r="M23" s="136">
        <v>11</v>
      </c>
      <c r="N23" s="136">
        <v>0</v>
      </c>
      <c r="O23" s="136">
        <v>6</v>
      </c>
      <c r="P23" s="136">
        <v>6</v>
      </c>
      <c r="Q23" s="136">
        <v>9</v>
      </c>
      <c r="R23" s="136">
        <v>5</v>
      </c>
      <c r="S23" s="137">
        <v>0</v>
      </c>
      <c r="T23" s="137">
        <v>2</v>
      </c>
      <c r="U23" s="137">
        <v>1</v>
      </c>
      <c r="V23" s="137">
        <v>0</v>
      </c>
      <c r="W23" s="137">
        <v>3</v>
      </c>
      <c r="X23" s="137">
        <v>0</v>
      </c>
      <c r="Y23" s="137">
        <v>0</v>
      </c>
      <c r="Z23" s="137">
        <v>0</v>
      </c>
      <c r="AA23" s="137">
        <v>0</v>
      </c>
      <c r="AB23" s="137">
        <v>0</v>
      </c>
      <c r="AC23" s="137">
        <v>0</v>
      </c>
      <c r="AD23" s="137">
        <v>0</v>
      </c>
    </row>
    <row r="24" spans="1:30" ht="15.6">
      <c r="A24" s="134">
        <v>6</v>
      </c>
      <c r="B24" s="135" t="s">
        <v>1335</v>
      </c>
      <c r="C24" s="135" t="s">
        <v>771</v>
      </c>
      <c r="D24" s="135" t="s">
        <v>1313</v>
      </c>
      <c r="E24" s="135" t="s">
        <v>1298</v>
      </c>
      <c r="F24" s="136">
        <v>12</v>
      </c>
      <c r="G24" s="136">
        <v>12</v>
      </c>
      <c r="H24" s="136">
        <v>3.5</v>
      </c>
      <c r="I24" s="136">
        <v>0</v>
      </c>
      <c r="J24" s="136">
        <v>0</v>
      </c>
      <c r="K24" s="136">
        <v>3.5</v>
      </c>
      <c r="L24" s="136">
        <v>12</v>
      </c>
      <c r="M24" s="136">
        <v>8</v>
      </c>
      <c r="N24" s="136">
        <v>0</v>
      </c>
      <c r="O24" s="136">
        <v>3</v>
      </c>
      <c r="P24" s="136">
        <v>3</v>
      </c>
      <c r="Q24" s="136">
        <v>9</v>
      </c>
      <c r="R24" s="136">
        <v>5</v>
      </c>
      <c r="S24" s="137">
        <v>0</v>
      </c>
      <c r="T24" s="137">
        <v>0</v>
      </c>
      <c r="U24" s="137">
        <v>0</v>
      </c>
      <c r="V24" s="137">
        <v>1</v>
      </c>
      <c r="W24" s="137">
        <v>0</v>
      </c>
      <c r="X24" s="137">
        <v>0</v>
      </c>
      <c r="Y24" s="137">
        <v>1</v>
      </c>
      <c r="Z24" s="138">
        <v>1</v>
      </c>
      <c r="AA24" s="137">
        <v>0</v>
      </c>
      <c r="AB24" s="137">
        <v>0</v>
      </c>
      <c r="AC24" s="137">
        <v>0</v>
      </c>
      <c r="AD24" s="137">
        <v>0</v>
      </c>
    </row>
    <row r="25" spans="1:30" ht="31.2" hidden="1">
      <c r="A25" s="134">
        <v>106</v>
      </c>
      <c r="B25" s="135" t="s">
        <v>1336</v>
      </c>
      <c r="C25" s="135" t="s">
        <v>258</v>
      </c>
      <c r="D25" s="135" t="s">
        <v>1337</v>
      </c>
      <c r="E25" s="135" t="s">
        <v>1338</v>
      </c>
      <c r="F25" s="136">
        <v>12</v>
      </c>
      <c r="G25" s="136">
        <v>0</v>
      </c>
      <c r="H25" s="136">
        <v>0</v>
      </c>
      <c r="I25" s="136">
        <v>0</v>
      </c>
      <c r="J25" s="136">
        <v>0</v>
      </c>
      <c r="K25" s="136">
        <v>0</v>
      </c>
      <c r="L25" s="136">
        <v>0</v>
      </c>
      <c r="M25" s="136">
        <v>0</v>
      </c>
      <c r="N25" s="136">
        <v>0</v>
      </c>
      <c r="O25" s="136">
        <v>0</v>
      </c>
      <c r="P25" s="136">
        <v>0</v>
      </c>
      <c r="Q25" s="136">
        <v>0</v>
      </c>
      <c r="R25" s="136">
        <v>0</v>
      </c>
      <c r="S25" s="137">
        <v>0</v>
      </c>
      <c r="T25" s="137">
        <v>0</v>
      </c>
      <c r="U25" s="137">
        <v>0</v>
      </c>
      <c r="V25" s="137">
        <v>0</v>
      </c>
      <c r="W25" s="137">
        <v>0</v>
      </c>
      <c r="X25" s="137">
        <v>0</v>
      </c>
      <c r="Y25" s="137">
        <v>0</v>
      </c>
      <c r="Z25" s="137">
        <v>0</v>
      </c>
      <c r="AA25" s="137">
        <v>0</v>
      </c>
      <c r="AB25" s="137">
        <v>0</v>
      </c>
      <c r="AC25" s="137">
        <v>0</v>
      </c>
      <c r="AD25" s="137">
        <v>0</v>
      </c>
    </row>
    <row r="26" spans="1:30" ht="15.6" hidden="1">
      <c r="A26" s="134">
        <v>120</v>
      </c>
      <c r="B26" s="135" t="s">
        <v>1339</v>
      </c>
      <c r="C26" s="135" t="s">
        <v>158</v>
      </c>
      <c r="D26" s="135" t="s">
        <v>1301</v>
      </c>
      <c r="E26" s="135" t="s">
        <v>1340</v>
      </c>
      <c r="F26" s="136">
        <v>12</v>
      </c>
      <c r="G26" s="136">
        <v>12</v>
      </c>
      <c r="H26" s="136">
        <v>2</v>
      </c>
      <c r="I26" s="136">
        <v>0</v>
      </c>
      <c r="J26" s="136">
        <v>0</v>
      </c>
      <c r="K26" s="136">
        <v>0</v>
      </c>
      <c r="L26" s="136">
        <v>14</v>
      </c>
      <c r="M26" s="136">
        <v>10</v>
      </c>
      <c r="N26" s="136">
        <v>0</v>
      </c>
      <c r="O26" s="136">
        <v>7</v>
      </c>
      <c r="P26" s="136">
        <v>7</v>
      </c>
      <c r="Q26" s="136">
        <v>7</v>
      </c>
      <c r="R26" s="136">
        <v>3</v>
      </c>
      <c r="S26" s="137">
        <v>0</v>
      </c>
      <c r="T26" s="137">
        <v>2</v>
      </c>
      <c r="U26" s="137">
        <v>0</v>
      </c>
      <c r="V26" s="137">
        <v>0</v>
      </c>
      <c r="W26" s="137">
        <v>0</v>
      </c>
      <c r="X26" s="137">
        <v>0</v>
      </c>
      <c r="Y26" s="137">
        <v>0</v>
      </c>
      <c r="Z26" s="137">
        <v>0</v>
      </c>
      <c r="AA26" s="137">
        <v>5</v>
      </c>
      <c r="AB26" s="137">
        <v>0</v>
      </c>
      <c r="AC26" s="137">
        <v>0</v>
      </c>
      <c r="AD26" s="137">
        <v>0</v>
      </c>
    </row>
    <row r="27" spans="1:30" ht="31.2" hidden="1">
      <c r="A27" s="134">
        <v>85</v>
      </c>
      <c r="B27" s="135" t="s">
        <v>1341</v>
      </c>
      <c r="C27" s="135" t="s">
        <v>1342</v>
      </c>
      <c r="D27" s="135" t="s">
        <v>1320</v>
      </c>
      <c r="E27" s="135" t="s">
        <v>1321</v>
      </c>
      <c r="F27" s="136">
        <v>12</v>
      </c>
      <c r="G27" s="136">
        <v>0</v>
      </c>
      <c r="H27" s="136">
        <v>0</v>
      </c>
      <c r="I27" s="136">
        <v>0</v>
      </c>
      <c r="J27" s="136">
        <v>0</v>
      </c>
      <c r="K27" s="136">
        <v>0</v>
      </c>
      <c r="L27" s="136">
        <v>0</v>
      </c>
      <c r="M27" s="136">
        <v>0</v>
      </c>
      <c r="N27" s="136">
        <v>0</v>
      </c>
      <c r="O27" s="136">
        <v>0</v>
      </c>
      <c r="P27" s="136">
        <v>0</v>
      </c>
      <c r="Q27" s="136">
        <v>0</v>
      </c>
      <c r="R27" s="136">
        <v>0</v>
      </c>
      <c r="S27" s="137">
        <v>0</v>
      </c>
      <c r="T27" s="137">
        <v>0</v>
      </c>
      <c r="U27" s="137">
        <v>0</v>
      </c>
      <c r="V27" s="137">
        <v>0</v>
      </c>
      <c r="W27" s="137">
        <v>0</v>
      </c>
      <c r="X27" s="137">
        <v>0</v>
      </c>
      <c r="Y27" s="137">
        <v>0</v>
      </c>
      <c r="Z27" s="137">
        <v>0</v>
      </c>
      <c r="AA27" s="137">
        <v>0</v>
      </c>
      <c r="AB27" s="137">
        <v>0</v>
      </c>
      <c r="AC27" s="137">
        <v>0</v>
      </c>
      <c r="AD27" s="137">
        <v>0</v>
      </c>
    </row>
    <row r="28" spans="1:30" ht="15.6" hidden="1">
      <c r="A28" s="134">
        <v>137</v>
      </c>
      <c r="B28" s="135" t="s">
        <v>1343</v>
      </c>
      <c r="C28" s="135" t="s">
        <v>265</v>
      </c>
      <c r="D28" s="135" t="s">
        <v>1301</v>
      </c>
      <c r="E28" s="135" t="s">
        <v>1334</v>
      </c>
      <c r="F28" s="136">
        <v>12</v>
      </c>
      <c r="G28" s="136">
        <v>4</v>
      </c>
      <c r="H28" s="136">
        <v>0</v>
      </c>
      <c r="I28" s="136">
        <v>0</v>
      </c>
      <c r="J28" s="136">
        <v>0</v>
      </c>
      <c r="K28" s="136">
        <v>0</v>
      </c>
      <c r="L28" s="136">
        <v>4</v>
      </c>
      <c r="M28" s="136">
        <v>3</v>
      </c>
      <c r="N28" s="136">
        <v>0</v>
      </c>
      <c r="O28" s="136">
        <v>0</v>
      </c>
      <c r="P28" s="136">
        <v>0</v>
      </c>
      <c r="Q28" s="136">
        <v>4</v>
      </c>
      <c r="R28" s="136">
        <v>3</v>
      </c>
      <c r="S28" s="137">
        <v>0</v>
      </c>
      <c r="T28" s="137">
        <v>0</v>
      </c>
      <c r="U28" s="137">
        <v>0</v>
      </c>
      <c r="V28" s="137">
        <v>0</v>
      </c>
      <c r="W28" s="137">
        <v>0</v>
      </c>
      <c r="X28" s="137">
        <v>0</v>
      </c>
      <c r="Y28" s="137">
        <v>0</v>
      </c>
      <c r="Z28" s="137">
        <v>0</v>
      </c>
      <c r="AA28" s="137">
        <v>0</v>
      </c>
      <c r="AB28" s="137">
        <v>0</v>
      </c>
      <c r="AC28" s="137">
        <v>0</v>
      </c>
      <c r="AD28" s="137">
        <v>0</v>
      </c>
    </row>
    <row r="29" spans="1:30" ht="15.6" hidden="1">
      <c r="A29" s="134">
        <v>70</v>
      </c>
      <c r="B29" s="135" t="s">
        <v>1344</v>
      </c>
      <c r="C29" s="135" t="s">
        <v>840</v>
      </c>
      <c r="D29" s="135" t="s">
        <v>1345</v>
      </c>
      <c r="E29" s="135" t="s">
        <v>1307</v>
      </c>
      <c r="F29" s="136">
        <v>12</v>
      </c>
      <c r="G29" s="136">
        <v>0</v>
      </c>
      <c r="H29" s="136">
        <v>0</v>
      </c>
      <c r="I29" s="136">
        <v>0</v>
      </c>
      <c r="J29" s="136">
        <v>0</v>
      </c>
      <c r="K29" s="136">
        <v>0</v>
      </c>
      <c r="L29" s="136">
        <v>0</v>
      </c>
      <c r="M29" s="136">
        <v>0</v>
      </c>
      <c r="N29" s="136">
        <v>0</v>
      </c>
      <c r="O29" s="136">
        <v>0</v>
      </c>
      <c r="P29" s="136">
        <v>0</v>
      </c>
      <c r="Q29" s="136">
        <v>0</v>
      </c>
      <c r="R29" s="136">
        <v>0</v>
      </c>
      <c r="S29" s="137">
        <v>0</v>
      </c>
      <c r="T29" s="137">
        <v>0</v>
      </c>
      <c r="U29" s="137">
        <v>0</v>
      </c>
      <c r="V29" s="137">
        <v>0</v>
      </c>
      <c r="W29" s="137">
        <v>0</v>
      </c>
      <c r="X29" s="137">
        <v>0</v>
      </c>
      <c r="Y29" s="137">
        <v>0</v>
      </c>
      <c r="Z29" s="137">
        <v>0</v>
      </c>
      <c r="AA29" s="137">
        <v>0</v>
      </c>
      <c r="AB29" s="137">
        <v>0</v>
      </c>
      <c r="AC29" s="137">
        <v>0</v>
      </c>
      <c r="AD29" s="137">
        <v>0</v>
      </c>
    </row>
    <row r="30" spans="1:30" ht="15.6" hidden="1">
      <c r="A30" s="134">
        <v>72</v>
      </c>
      <c r="B30" s="135" t="s">
        <v>1346</v>
      </c>
      <c r="C30" s="135" t="s">
        <v>1347</v>
      </c>
      <c r="D30" s="135" t="s">
        <v>1348</v>
      </c>
      <c r="E30" s="135" t="s">
        <v>1307</v>
      </c>
      <c r="F30" s="136">
        <v>12</v>
      </c>
      <c r="G30" s="136">
        <v>0</v>
      </c>
      <c r="H30" s="136">
        <v>0</v>
      </c>
      <c r="I30" s="136">
        <v>0</v>
      </c>
      <c r="J30" s="136">
        <v>0</v>
      </c>
      <c r="K30" s="136">
        <v>0</v>
      </c>
      <c r="L30" s="136">
        <v>0</v>
      </c>
      <c r="M30" s="136">
        <v>0</v>
      </c>
      <c r="N30" s="136">
        <v>0</v>
      </c>
      <c r="O30" s="136">
        <v>0</v>
      </c>
      <c r="P30" s="136">
        <v>0</v>
      </c>
      <c r="Q30" s="136">
        <v>0</v>
      </c>
      <c r="R30" s="136">
        <v>0</v>
      </c>
      <c r="S30" s="137">
        <v>0</v>
      </c>
      <c r="T30" s="137">
        <v>0</v>
      </c>
      <c r="U30" s="137">
        <v>0</v>
      </c>
      <c r="V30" s="137">
        <v>0</v>
      </c>
      <c r="W30" s="137">
        <v>0</v>
      </c>
      <c r="X30" s="137">
        <v>0</v>
      </c>
      <c r="Y30" s="137">
        <v>0</v>
      </c>
      <c r="Z30" s="137">
        <v>0</v>
      </c>
      <c r="AA30" s="137">
        <v>0</v>
      </c>
      <c r="AB30" s="137">
        <v>0</v>
      </c>
      <c r="AC30" s="137">
        <v>0</v>
      </c>
      <c r="AD30" s="137">
        <v>0</v>
      </c>
    </row>
    <row r="31" spans="1:30" ht="15.6" hidden="1">
      <c r="A31" s="134">
        <v>45</v>
      </c>
      <c r="B31" s="135" t="s">
        <v>1349</v>
      </c>
      <c r="C31" s="135" t="s">
        <v>1170</v>
      </c>
      <c r="D31" s="135" t="s">
        <v>1311</v>
      </c>
      <c r="E31" s="135" t="s">
        <v>1307</v>
      </c>
      <c r="F31" s="136" t="s">
        <v>1311</v>
      </c>
      <c r="G31" s="136">
        <v>0</v>
      </c>
      <c r="H31" s="136">
        <v>0</v>
      </c>
      <c r="I31" s="136">
        <v>0</v>
      </c>
      <c r="J31" s="136">
        <v>0</v>
      </c>
      <c r="K31" s="136">
        <v>0</v>
      </c>
      <c r="L31" s="136">
        <v>0</v>
      </c>
      <c r="M31" s="136">
        <v>0</v>
      </c>
      <c r="N31" s="136">
        <v>0</v>
      </c>
      <c r="O31" s="136">
        <v>0</v>
      </c>
      <c r="P31" s="136">
        <v>0</v>
      </c>
      <c r="Q31" s="136">
        <v>0</v>
      </c>
      <c r="R31" s="136">
        <v>0</v>
      </c>
      <c r="S31" s="137">
        <v>0</v>
      </c>
      <c r="T31" s="137">
        <v>0</v>
      </c>
      <c r="U31" s="137">
        <v>0</v>
      </c>
      <c r="V31" s="137">
        <v>0</v>
      </c>
      <c r="W31" s="137">
        <v>0</v>
      </c>
      <c r="X31" s="137">
        <v>0</v>
      </c>
      <c r="Y31" s="137">
        <v>0</v>
      </c>
      <c r="Z31" s="137">
        <v>0</v>
      </c>
      <c r="AA31" s="137">
        <v>0</v>
      </c>
      <c r="AB31" s="137">
        <v>0</v>
      </c>
      <c r="AC31" s="137">
        <v>0</v>
      </c>
      <c r="AD31" s="137">
        <v>0</v>
      </c>
    </row>
    <row r="32" spans="1:30" ht="15.6" hidden="1">
      <c r="A32" s="134">
        <v>31</v>
      </c>
      <c r="B32" s="135" t="s">
        <v>1350</v>
      </c>
      <c r="C32" s="135" t="s">
        <v>343</v>
      </c>
      <c r="D32" s="135" t="s">
        <v>1301</v>
      </c>
      <c r="E32" s="135" t="s">
        <v>1307</v>
      </c>
      <c r="F32" s="136">
        <v>12</v>
      </c>
      <c r="G32" s="136">
        <v>12</v>
      </c>
      <c r="H32" s="136">
        <v>5.5</v>
      </c>
      <c r="I32" s="136">
        <v>0</v>
      </c>
      <c r="J32" s="136">
        <v>0</v>
      </c>
      <c r="K32" s="136">
        <v>0.5</v>
      </c>
      <c r="L32" s="136">
        <v>17</v>
      </c>
      <c r="M32" s="136">
        <v>13</v>
      </c>
      <c r="N32" s="136">
        <v>0</v>
      </c>
      <c r="O32" s="136">
        <v>6</v>
      </c>
      <c r="P32" s="136">
        <v>6</v>
      </c>
      <c r="Q32" s="136">
        <v>11</v>
      </c>
      <c r="R32" s="136">
        <v>7</v>
      </c>
      <c r="S32" s="137">
        <v>1</v>
      </c>
      <c r="T32" s="137">
        <v>3</v>
      </c>
      <c r="U32" s="137">
        <v>1</v>
      </c>
      <c r="V32" s="137">
        <v>0</v>
      </c>
      <c r="W32" s="137">
        <v>0</v>
      </c>
      <c r="X32" s="137">
        <v>1</v>
      </c>
      <c r="Y32" s="137">
        <v>0</v>
      </c>
      <c r="Z32" s="137">
        <v>0</v>
      </c>
      <c r="AA32" s="137">
        <v>0</v>
      </c>
      <c r="AB32" s="137">
        <v>0</v>
      </c>
      <c r="AC32" s="137">
        <v>0</v>
      </c>
      <c r="AD32" s="137">
        <v>0</v>
      </c>
    </row>
    <row r="33" spans="1:30" ht="31.2" hidden="1">
      <c r="A33" s="134">
        <v>47</v>
      </c>
      <c r="B33" s="135" t="s">
        <v>1351</v>
      </c>
      <c r="C33" s="135" t="s">
        <v>818</v>
      </c>
      <c r="D33" s="135" t="s">
        <v>1352</v>
      </c>
      <c r="E33" s="135" t="s">
        <v>1307</v>
      </c>
      <c r="F33" s="136">
        <v>12</v>
      </c>
      <c r="G33" s="136">
        <v>0</v>
      </c>
      <c r="H33" s="136">
        <v>0</v>
      </c>
      <c r="I33" s="136">
        <v>0</v>
      </c>
      <c r="J33" s="136">
        <v>0</v>
      </c>
      <c r="K33" s="136">
        <v>0</v>
      </c>
      <c r="L33" s="136">
        <v>0</v>
      </c>
      <c r="M33" s="136">
        <v>0</v>
      </c>
      <c r="N33" s="136">
        <v>0</v>
      </c>
      <c r="O33" s="136">
        <v>0</v>
      </c>
      <c r="P33" s="136">
        <v>0</v>
      </c>
      <c r="Q33" s="136">
        <v>0</v>
      </c>
      <c r="R33" s="136">
        <v>0</v>
      </c>
      <c r="S33" s="137">
        <v>0</v>
      </c>
      <c r="T33" s="137">
        <v>0</v>
      </c>
      <c r="U33" s="137">
        <v>0</v>
      </c>
      <c r="V33" s="137">
        <v>0</v>
      </c>
      <c r="W33" s="137">
        <v>0</v>
      </c>
      <c r="X33" s="137">
        <v>0</v>
      </c>
      <c r="Y33" s="137">
        <v>0</v>
      </c>
      <c r="Z33" s="137">
        <v>0</v>
      </c>
      <c r="AA33" s="137">
        <v>0</v>
      </c>
      <c r="AB33" s="137">
        <v>0</v>
      </c>
      <c r="AC33" s="137">
        <v>0</v>
      </c>
      <c r="AD33" s="137">
        <v>0</v>
      </c>
    </row>
    <row r="34" spans="1:30" ht="15.6" hidden="1">
      <c r="A34" s="134">
        <v>148</v>
      </c>
      <c r="B34" s="135" t="s">
        <v>1353</v>
      </c>
      <c r="C34" s="135" t="s">
        <v>450</v>
      </c>
      <c r="D34" s="135" t="s">
        <v>1301</v>
      </c>
      <c r="E34" s="135" t="s">
        <v>1354</v>
      </c>
      <c r="F34" s="136">
        <v>12</v>
      </c>
      <c r="G34" s="136">
        <v>4</v>
      </c>
      <c r="H34" s="136">
        <v>0</v>
      </c>
      <c r="I34" s="136">
        <v>0</v>
      </c>
      <c r="J34" s="136">
        <v>0</v>
      </c>
      <c r="K34" s="136">
        <v>0</v>
      </c>
      <c r="L34" s="136">
        <v>4</v>
      </c>
      <c r="M34" s="136">
        <v>4</v>
      </c>
      <c r="N34" s="136">
        <v>0</v>
      </c>
      <c r="O34" s="136">
        <v>0</v>
      </c>
      <c r="P34" s="136">
        <v>0</v>
      </c>
      <c r="Q34" s="136">
        <v>4</v>
      </c>
      <c r="R34" s="136">
        <v>4</v>
      </c>
      <c r="S34" s="137">
        <v>0</v>
      </c>
      <c r="T34" s="137">
        <v>0</v>
      </c>
      <c r="U34" s="137">
        <v>0</v>
      </c>
      <c r="V34" s="137">
        <v>0</v>
      </c>
      <c r="W34" s="137">
        <v>0</v>
      </c>
      <c r="X34" s="137">
        <v>0</v>
      </c>
      <c r="Y34" s="137">
        <v>0</v>
      </c>
      <c r="Z34" s="137">
        <v>0</v>
      </c>
      <c r="AA34" s="137">
        <v>0</v>
      </c>
      <c r="AB34" s="137">
        <v>0</v>
      </c>
      <c r="AC34" s="137">
        <v>0</v>
      </c>
      <c r="AD34" s="137">
        <v>0</v>
      </c>
    </row>
    <row r="35" spans="1:30" ht="15.6">
      <c r="A35" s="134">
        <v>126</v>
      </c>
      <c r="B35" s="135" t="s">
        <v>1355</v>
      </c>
      <c r="C35" s="135" t="s">
        <v>302</v>
      </c>
      <c r="D35" s="135" t="s">
        <v>1301</v>
      </c>
      <c r="E35" s="135" t="s">
        <v>1302</v>
      </c>
      <c r="F35" s="136">
        <v>12</v>
      </c>
      <c r="G35" s="136">
        <v>12</v>
      </c>
      <c r="H35" s="136">
        <v>7</v>
      </c>
      <c r="I35" s="136">
        <v>0</v>
      </c>
      <c r="J35" s="136">
        <v>0</v>
      </c>
      <c r="K35" s="136">
        <v>4</v>
      </c>
      <c r="L35" s="136">
        <v>15</v>
      </c>
      <c r="M35" s="136">
        <v>11</v>
      </c>
      <c r="N35" s="136">
        <v>0</v>
      </c>
      <c r="O35" s="136">
        <v>10</v>
      </c>
      <c r="P35" s="136">
        <v>10</v>
      </c>
      <c r="Q35" s="136">
        <v>5</v>
      </c>
      <c r="R35" s="136">
        <v>1</v>
      </c>
      <c r="S35" s="137">
        <v>0</v>
      </c>
      <c r="T35" s="137">
        <v>0</v>
      </c>
      <c r="U35" s="137">
        <v>3</v>
      </c>
      <c r="V35" s="137">
        <v>1</v>
      </c>
      <c r="W35" s="137">
        <v>2</v>
      </c>
      <c r="X35" s="137">
        <v>1</v>
      </c>
      <c r="Y35" s="137">
        <v>2</v>
      </c>
      <c r="Z35" s="138">
        <v>1</v>
      </c>
      <c r="AA35" s="137">
        <v>0</v>
      </c>
      <c r="AB35" s="137">
        <v>0</v>
      </c>
      <c r="AC35" s="137">
        <v>0</v>
      </c>
      <c r="AD35" s="137">
        <v>0</v>
      </c>
    </row>
    <row r="36" spans="1:30" ht="15.6" hidden="1">
      <c r="A36" s="134">
        <v>61</v>
      </c>
      <c r="B36" s="135" t="s">
        <v>1356</v>
      </c>
      <c r="C36" s="135" t="s">
        <v>811</v>
      </c>
      <c r="D36" s="135" t="s">
        <v>1357</v>
      </c>
      <c r="E36" s="135" t="s">
        <v>1307</v>
      </c>
      <c r="F36" s="136">
        <v>12</v>
      </c>
      <c r="G36" s="136">
        <v>0</v>
      </c>
      <c r="H36" s="136">
        <v>0</v>
      </c>
      <c r="I36" s="136">
        <v>0</v>
      </c>
      <c r="J36" s="136">
        <v>0</v>
      </c>
      <c r="K36" s="136">
        <v>0</v>
      </c>
      <c r="L36" s="136">
        <v>0</v>
      </c>
      <c r="M36" s="136">
        <v>0</v>
      </c>
      <c r="N36" s="136">
        <v>0</v>
      </c>
      <c r="O36" s="136">
        <v>0</v>
      </c>
      <c r="P36" s="136">
        <v>0</v>
      </c>
      <c r="Q36" s="136">
        <v>0</v>
      </c>
      <c r="R36" s="136">
        <v>0</v>
      </c>
      <c r="S36" s="137">
        <v>0</v>
      </c>
      <c r="T36" s="137">
        <v>0</v>
      </c>
      <c r="U36" s="137">
        <v>0</v>
      </c>
      <c r="V36" s="137">
        <v>0</v>
      </c>
      <c r="W36" s="137">
        <v>0</v>
      </c>
      <c r="X36" s="137">
        <v>0</v>
      </c>
      <c r="Y36" s="137">
        <v>0</v>
      </c>
      <c r="Z36" s="137">
        <v>0</v>
      </c>
      <c r="AA36" s="137">
        <v>0</v>
      </c>
      <c r="AB36" s="137">
        <v>0</v>
      </c>
      <c r="AC36" s="137">
        <v>0</v>
      </c>
      <c r="AD36" s="137">
        <v>0</v>
      </c>
    </row>
    <row r="37" spans="1:30" ht="15.6" hidden="1">
      <c r="A37" s="134">
        <v>49</v>
      </c>
      <c r="B37" s="135" t="s">
        <v>1358</v>
      </c>
      <c r="C37" s="135" t="s">
        <v>1179</v>
      </c>
      <c r="D37" s="135" t="s">
        <v>1311</v>
      </c>
      <c r="E37" s="135" t="s">
        <v>1307</v>
      </c>
      <c r="F37" s="136" t="s">
        <v>1311</v>
      </c>
      <c r="G37" s="136">
        <v>0</v>
      </c>
      <c r="H37" s="136">
        <v>0</v>
      </c>
      <c r="I37" s="136">
        <v>0</v>
      </c>
      <c r="J37" s="136">
        <v>0</v>
      </c>
      <c r="K37" s="136">
        <v>0</v>
      </c>
      <c r="L37" s="136">
        <v>0</v>
      </c>
      <c r="M37" s="136">
        <v>0</v>
      </c>
      <c r="N37" s="136">
        <v>0</v>
      </c>
      <c r="O37" s="136">
        <v>0</v>
      </c>
      <c r="P37" s="136">
        <v>0</v>
      </c>
      <c r="Q37" s="136">
        <v>0</v>
      </c>
      <c r="R37" s="136">
        <v>0</v>
      </c>
      <c r="S37" s="137">
        <v>0</v>
      </c>
      <c r="T37" s="137">
        <v>0</v>
      </c>
      <c r="U37" s="137">
        <v>0</v>
      </c>
      <c r="V37" s="137">
        <v>0</v>
      </c>
      <c r="W37" s="137">
        <v>0</v>
      </c>
      <c r="X37" s="137">
        <v>0</v>
      </c>
      <c r="Y37" s="137">
        <v>0</v>
      </c>
      <c r="Z37" s="137">
        <v>0</v>
      </c>
      <c r="AA37" s="137">
        <v>0</v>
      </c>
      <c r="AB37" s="137">
        <v>0</v>
      </c>
      <c r="AC37" s="137">
        <v>0</v>
      </c>
      <c r="AD37" s="137">
        <v>0</v>
      </c>
    </row>
    <row r="38" spans="1:30" ht="15.6">
      <c r="A38" s="134">
        <v>36</v>
      </c>
      <c r="B38" s="135" t="s">
        <v>1359</v>
      </c>
      <c r="C38" s="139" t="s">
        <v>757</v>
      </c>
      <c r="D38" s="135" t="s">
        <v>1360</v>
      </c>
      <c r="E38" s="135" t="s">
        <v>1307</v>
      </c>
      <c r="F38" s="136">
        <v>12</v>
      </c>
      <c r="G38" s="136">
        <v>14</v>
      </c>
      <c r="H38" s="136">
        <v>2.5</v>
      </c>
      <c r="I38" s="136">
        <v>0</v>
      </c>
      <c r="J38" s="136">
        <v>0</v>
      </c>
      <c r="K38" s="136">
        <v>0</v>
      </c>
      <c r="L38" s="136">
        <v>16.5</v>
      </c>
      <c r="M38" s="136">
        <v>12.5</v>
      </c>
      <c r="N38" s="136">
        <v>0.5</v>
      </c>
      <c r="O38" s="136">
        <v>12</v>
      </c>
      <c r="P38" s="136">
        <v>12.5</v>
      </c>
      <c r="Q38" s="136">
        <v>4</v>
      </c>
      <c r="R38" s="136">
        <v>0</v>
      </c>
      <c r="S38" s="137">
        <v>2</v>
      </c>
      <c r="T38" s="137">
        <v>2</v>
      </c>
      <c r="U38" s="137">
        <v>1</v>
      </c>
      <c r="V38" s="137">
        <v>1</v>
      </c>
      <c r="W38" s="137">
        <v>1.5</v>
      </c>
      <c r="X38" s="137">
        <v>2.5</v>
      </c>
      <c r="Y38" s="137">
        <v>0</v>
      </c>
      <c r="Z38" s="138">
        <v>2.5</v>
      </c>
      <c r="AA38" s="137">
        <v>0</v>
      </c>
      <c r="AB38" s="137">
        <v>0</v>
      </c>
      <c r="AC38" s="137">
        <v>0</v>
      </c>
      <c r="AD38" s="137">
        <v>0</v>
      </c>
    </row>
    <row r="39" spans="1:30" ht="15.6" hidden="1">
      <c r="A39" s="134">
        <v>50</v>
      </c>
      <c r="B39" s="135" t="s">
        <v>1361</v>
      </c>
      <c r="C39" s="135" t="s">
        <v>1187</v>
      </c>
      <c r="D39" s="135" t="s">
        <v>1311</v>
      </c>
      <c r="E39" s="135" t="s">
        <v>1307</v>
      </c>
      <c r="F39" s="136" t="s">
        <v>1311</v>
      </c>
      <c r="G39" s="136">
        <v>0</v>
      </c>
      <c r="H39" s="136">
        <v>0</v>
      </c>
      <c r="I39" s="136">
        <v>0</v>
      </c>
      <c r="J39" s="136">
        <v>0</v>
      </c>
      <c r="K39" s="136">
        <v>0</v>
      </c>
      <c r="L39" s="136">
        <v>0</v>
      </c>
      <c r="M39" s="136">
        <v>0</v>
      </c>
      <c r="N39" s="136">
        <v>0</v>
      </c>
      <c r="O39" s="136">
        <v>0</v>
      </c>
      <c r="P39" s="136">
        <v>0</v>
      </c>
      <c r="Q39" s="136">
        <v>0</v>
      </c>
      <c r="R39" s="136">
        <v>0</v>
      </c>
      <c r="S39" s="137">
        <v>0</v>
      </c>
      <c r="T39" s="137">
        <v>0</v>
      </c>
      <c r="U39" s="137">
        <v>0</v>
      </c>
      <c r="V39" s="137">
        <v>0</v>
      </c>
      <c r="W39" s="137">
        <v>0</v>
      </c>
      <c r="X39" s="137">
        <v>0</v>
      </c>
      <c r="Y39" s="137">
        <v>0</v>
      </c>
      <c r="Z39" s="137">
        <v>0</v>
      </c>
      <c r="AA39" s="137">
        <v>0</v>
      </c>
      <c r="AB39" s="137">
        <v>0</v>
      </c>
      <c r="AC39" s="137">
        <v>0</v>
      </c>
      <c r="AD39" s="137">
        <v>0</v>
      </c>
    </row>
    <row r="40" spans="1:30" ht="15.6">
      <c r="A40" s="134">
        <v>111</v>
      </c>
      <c r="B40" s="135" t="s">
        <v>1362</v>
      </c>
      <c r="C40" s="135" t="s">
        <v>209</v>
      </c>
      <c r="D40" s="135" t="s">
        <v>1316</v>
      </c>
      <c r="E40" s="135" t="s">
        <v>1363</v>
      </c>
      <c r="F40" s="136">
        <v>12</v>
      </c>
      <c r="G40" s="136">
        <v>12</v>
      </c>
      <c r="H40" s="136">
        <v>9</v>
      </c>
      <c r="I40" s="136">
        <v>0</v>
      </c>
      <c r="J40" s="136">
        <v>0</v>
      </c>
      <c r="K40" s="136">
        <v>7</v>
      </c>
      <c r="L40" s="136">
        <v>14</v>
      </c>
      <c r="M40" s="136">
        <v>10</v>
      </c>
      <c r="N40" s="136">
        <v>0</v>
      </c>
      <c r="O40" s="136">
        <v>5</v>
      </c>
      <c r="P40" s="136">
        <v>5</v>
      </c>
      <c r="Q40" s="136">
        <v>9</v>
      </c>
      <c r="R40" s="136">
        <v>5</v>
      </c>
      <c r="S40" s="137">
        <v>0</v>
      </c>
      <c r="T40" s="137">
        <v>0</v>
      </c>
      <c r="U40" s="137">
        <v>2</v>
      </c>
      <c r="V40" s="137">
        <v>0</v>
      </c>
      <c r="W40" s="137">
        <v>1</v>
      </c>
      <c r="X40" s="137">
        <v>0</v>
      </c>
      <c r="Y40" s="137">
        <v>0</v>
      </c>
      <c r="Z40" s="138">
        <v>2</v>
      </c>
      <c r="AA40" s="137">
        <v>0</v>
      </c>
      <c r="AB40" s="137">
        <v>0</v>
      </c>
      <c r="AC40" s="137">
        <v>0</v>
      </c>
      <c r="AD40" s="137">
        <v>0</v>
      </c>
    </row>
    <row r="41" spans="1:30" ht="31.2">
      <c r="A41" s="134">
        <v>39</v>
      </c>
      <c r="B41" s="135" t="s">
        <v>1364</v>
      </c>
      <c r="C41" s="135" t="s">
        <v>1365</v>
      </c>
      <c r="D41" s="135" t="s">
        <v>1366</v>
      </c>
      <c r="E41" s="135" t="s">
        <v>1307</v>
      </c>
      <c r="F41" s="136">
        <v>12</v>
      </c>
      <c r="G41" s="136">
        <v>11</v>
      </c>
      <c r="H41" s="136">
        <v>0</v>
      </c>
      <c r="I41" s="136">
        <v>0</v>
      </c>
      <c r="J41" s="136">
        <v>0</v>
      </c>
      <c r="K41" s="136">
        <v>0</v>
      </c>
      <c r="L41" s="136">
        <v>11</v>
      </c>
      <c r="M41" s="136">
        <v>7</v>
      </c>
      <c r="N41" s="136">
        <v>0.5</v>
      </c>
      <c r="O41" s="136">
        <v>7</v>
      </c>
      <c r="P41" s="136">
        <v>7.5</v>
      </c>
      <c r="Q41" s="136">
        <v>3.5</v>
      </c>
      <c r="R41" s="136">
        <v>-0.5</v>
      </c>
      <c r="S41" s="137">
        <v>0</v>
      </c>
      <c r="T41" s="137">
        <v>0</v>
      </c>
      <c r="U41" s="137">
        <v>0.5</v>
      </c>
      <c r="V41" s="137">
        <v>3.5</v>
      </c>
      <c r="W41" s="137">
        <v>0.5</v>
      </c>
      <c r="X41" s="137">
        <v>0.5</v>
      </c>
      <c r="Y41" s="137">
        <v>0</v>
      </c>
      <c r="Z41" s="138">
        <v>2.5</v>
      </c>
      <c r="AA41" s="137">
        <v>0</v>
      </c>
      <c r="AB41" s="137">
        <v>0</v>
      </c>
      <c r="AC41" s="137">
        <v>0</v>
      </c>
      <c r="AD41" s="137">
        <v>0</v>
      </c>
    </row>
    <row r="42" spans="1:30" ht="15.6" hidden="1">
      <c r="A42" s="134">
        <v>30</v>
      </c>
      <c r="B42" s="135" t="s">
        <v>1367</v>
      </c>
      <c r="C42" s="135" t="s">
        <v>777</v>
      </c>
      <c r="D42" s="135" t="s">
        <v>1368</v>
      </c>
      <c r="E42" s="135" t="s">
        <v>1307</v>
      </c>
      <c r="F42" s="136">
        <v>12</v>
      </c>
      <c r="G42" s="136">
        <v>12</v>
      </c>
      <c r="H42" s="136">
        <v>6</v>
      </c>
      <c r="I42" s="136">
        <v>0</v>
      </c>
      <c r="J42" s="136">
        <v>0</v>
      </c>
      <c r="K42" s="136">
        <v>0</v>
      </c>
      <c r="L42" s="136">
        <v>18</v>
      </c>
      <c r="M42" s="136">
        <v>14</v>
      </c>
      <c r="N42" s="136">
        <v>0.5</v>
      </c>
      <c r="O42" s="136">
        <v>7.5</v>
      </c>
      <c r="P42" s="136">
        <v>8</v>
      </c>
      <c r="Q42" s="136">
        <v>10</v>
      </c>
      <c r="R42" s="136">
        <v>6</v>
      </c>
      <c r="S42" s="137">
        <v>0</v>
      </c>
      <c r="T42" s="137">
        <v>5.5</v>
      </c>
      <c r="U42" s="137">
        <v>2</v>
      </c>
      <c r="V42" s="137">
        <v>0</v>
      </c>
      <c r="W42" s="137">
        <v>0.5</v>
      </c>
      <c r="X42" s="137">
        <v>0</v>
      </c>
      <c r="Y42" s="137">
        <v>0</v>
      </c>
      <c r="Z42" s="137">
        <v>0</v>
      </c>
      <c r="AA42" s="137">
        <v>0</v>
      </c>
      <c r="AB42" s="137">
        <v>0</v>
      </c>
      <c r="AC42" s="137">
        <v>0</v>
      </c>
      <c r="AD42" s="137">
        <v>0</v>
      </c>
    </row>
    <row r="43" spans="1:30" ht="15.6" hidden="1">
      <c r="A43" s="134">
        <v>52</v>
      </c>
      <c r="B43" s="135" t="s">
        <v>1369</v>
      </c>
      <c r="C43" s="135" t="s">
        <v>1195</v>
      </c>
      <c r="D43" s="135" t="s">
        <v>1311</v>
      </c>
      <c r="E43" s="135" t="s">
        <v>1307</v>
      </c>
      <c r="F43" s="136" t="s">
        <v>1311</v>
      </c>
      <c r="G43" s="136">
        <v>0</v>
      </c>
      <c r="H43" s="136">
        <v>0</v>
      </c>
      <c r="I43" s="136">
        <v>0</v>
      </c>
      <c r="J43" s="136">
        <v>0</v>
      </c>
      <c r="K43" s="136">
        <v>0</v>
      </c>
      <c r="L43" s="136">
        <v>0</v>
      </c>
      <c r="M43" s="136">
        <v>0</v>
      </c>
      <c r="N43" s="136">
        <v>0</v>
      </c>
      <c r="O43" s="136">
        <v>0</v>
      </c>
      <c r="P43" s="136">
        <v>0</v>
      </c>
      <c r="Q43" s="136">
        <v>0</v>
      </c>
      <c r="R43" s="136">
        <v>0</v>
      </c>
      <c r="S43" s="137">
        <v>0</v>
      </c>
      <c r="T43" s="137">
        <v>0</v>
      </c>
      <c r="U43" s="137">
        <v>0</v>
      </c>
      <c r="V43" s="137">
        <v>0</v>
      </c>
      <c r="W43" s="137">
        <v>0</v>
      </c>
      <c r="X43" s="137">
        <v>0</v>
      </c>
      <c r="Y43" s="137">
        <v>0</v>
      </c>
      <c r="Z43" s="137">
        <v>0</v>
      </c>
      <c r="AA43" s="137">
        <v>0</v>
      </c>
      <c r="AB43" s="137">
        <v>0</v>
      </c>
      <c r="AC43" s="137">
        <v>0</v>
      </c>
      <c r="AD43" s="137">
        <v>0</v>
      </c>
    </row>
    <row r="44" spans="1:30" ht="15.6" hidden="1">
      <c r="A44" s="134">
        <v>113</v>
      </c>
      <c r="B44" s="135" t="s">
        <v>1370</v>
      </c>
      <c r="C44" s="135" t="s">
        <v>217</v>
      </c>
      <c r="D44" s="135" t="s">
        <v>1301</v>
      </c>
      <c r="E44" s="135" t="s">
        <v>1363</v>
      </c>
      <c r="F44" s="136">
        <v>12</v>
      </c>
      <c r="G44" s="136">
        <v>11.5</v>
      </c>
      <c r="H44" s="136">
        <v>0</v>
      </c>
      <c r="I44" s="136">
        <v>0</v>
      </c>
      <c r="J44" s="136">
        <v>0</v>
      </c>
      <c r="K44" s="136">
        <v>0</v>
      </c>
      <c r="L44" s="136">
        <v>11.5</v>
      </c>
      <c r="M44" s="136">
        <v>7.5</v>
      </c>
      <c r="N44" s="136">
        <v>0</v>
      </c>
      <c r="O44" s="136">
        <v>0</v>
      </c>
      <c r="P44" s="136">
        <v>0</v>
      </c>
      <c r="Q44" s="136">
        <v>11.5</v>
      </c>
      <c r="R44" s="136">
        <v>7.5</v>
      </c>
      <c r="S44" s="137">
        <v>0</v>
      </c>
      <c r="T44" s="137">
        <v>0</v>
      </c>
      <c r="U44" s="137">
        <v>0</v>
      </c>
      <c r="V44" s="137">
        <v>0</v>
      </c>
      <c r="W44" s="137">
        <v>0</v>
      </c>
      <c r="X44" s="137">
        <v>0</v>
      </c>
      <c r="Y44" s="137">
        <v>0</v>
      </c>
      <c r="Z44" s="137">
        <v>0</v>
      </c>
      <c r="AA44" s="137">
        <v>0</v>
      </c>
      <c r="AB44" s="137">
        <v>0</v>
      </c>
      <c r="AC44" s="137">
        <v>0</v>
      </c>
      <c r="AD44" s="137">
        <v>0</v>
      </c>
    </row>
    <row r="45" spans="1:30" ht="15.6" hidden="1">
      <c r="A45" s="134">
        <v>132</v>
      </c>
      <c r="B45" s="135" t="s">
        <v>1371</v>
      </c>
      <c r="C45" s="135" t="s">
        <v>178</v>
      </c>
      <c r="D45" s="135" t="s">
        <v>1301</v>
      </c>
      <c r="E45" s="135" t="s">
        <v>1334</v>
      </c>
      <c r="F45" s="136">
        <v>12</v>
      </c>
      <c r="G45" s="136">
        <v>12</v>
      </c>
      <c r="H45" s="136">
        <v>12</v>
      </c>
      <c r="I45" s="136">
        <v>0</v>
      </c>
      <c r="J45" s="136">
        <v>0</v>
      </c>
      <c r="K45" s="136">
        <v>3</v>
      </c>
      <c r="L45" s="136">
        <v>21</v>
      </c>
      <c r="M45" s="136">
        <v>17</v>
      </c>
      <c r="N45" s="136">
        <v>0</v>
      </c>
      <c r="O45" s="136">
        <v>10</v>
      </c>
      <c r="P45" s="136">
        <v>10</v>
      </c>
      <c r="Q45" s="136">
        <v>11</v>
      </c>
      <c r="R45" s="136">
        <v>7</v>
      </c>
      <c r="S45" s="137">
        <v>2</v>
      </c>
      <c r="T45" s="137">
        <v>3</v>
      </c>
      <c r="U45" s="137">
        <v>4</v>
      </c>
      <c r="V45" s="137">
        <v>1</v>
      </c>
      <c r="W45" s="137">
        <v>0</v>
      </c>
      <c r="X45" s="137">
        <v>0</v>
      </c>
      <c r="Y45" s="137">
        <v>0</v>
      </c>
      <c r="Z45" s="137">
        <v>0</v>
      </c>
      <c r="AA45" s="137">
        <v>0</v>
      </c>
      <c r="AB45" s="137">
        <v>0</v>
      </c>
      <c r="AC45" s="137">
        <v>0</v>
      </c>
      <c r="AD45" s="137">
        <v>0</v>
      </c>
    </row>
    <row r="46" spans="1:30" ht="15.6" hidden="1">
      <c r="A46" s="134">
        <v>23</v>
      </c>
      <c r="B46" s="135" t="s">
        <v>1372</v>
      </c>
      <c r="C46" s="135" t="s">
        <v>1373</v>
      </c>
      <c r="D46" s="135" t="s">
        <v>1345</v>
      </c>
      <c r="E46" s="135" t="s">
        <v>1307</v>
      </c>
      <c r="F46" s="136">
        <v>12</v>
      </c>
      <c r="G46" s="136">
        <v>12</v>
      </c>
      <c r="H46" s="136">
        <v>7</v>
      </c>
      <c r="I46" s="136">
        <v>0</v>
      </c>
      <c r="J46" s="136">
        <v>0</v>
      </c>
      <c r="K46" s="136">
        <v>3</v>
      </c>
      <c r="L46" s="136">
        <v>16</v>
      </c>
      <c r="M46" s="136">
        <v>12</v>
      </c>
      <c r="N46" s="136">
        <v>0.5</v>
      </c>
      <c r="O46" s="136">
        <v>7.5</v>
      </c>
      <c r="P46" s="136">
        <v>8</v>
      </c>
      <c r="Q46" s="136">
        <v>8</v>
      </c>
      <c r="R46" s="136">
        <v>4</v>
      </c>
      <c r="S46" s="137">
        <v>1.5</v>
      </c>
      <c r="T46" s="137">
        <v>1</v>
      </c>
      <c r="U46" s="137">
        <v>1.5</v>
      </c>
      <c r="V46" s="137">
        <v>0</v>
      </c>
      <c r="W46" s="137">
        <v>1.5</v>
      </c>
      <c r="X46" s="137">
        <v>1</v>
      </c>
      <c r="Y46" s="137">
        <v>1.5</v>
      </c>
      <c r="Z46" s="137">
        <v>0</v>
      </c>
      <c r="AA46" s="137">
        <v>0</v>
      </c>
      <c r="AB46" s="137">
        <v>0</v>
      </c>
      <c r="AC46" s="137">
        <v>0</v>
      </c>
      <c r="AD46" s="137">
        <v>0</v>
      </c>
    </row>
    <row r="47" spans="1:30" ht="15.6" hidden="1">
      <c r="A47" s="134">
        <v>8</v>
      </c>
      <c r="B47" s="135" t="s">
        <v>1374</v>
      </c>
      <c r="C47" s="135" t="s">
        <v>827</v>
      </c>
      <c r="D47" s="135" t="s">
        <v>1297</v>
      </c>
      <c r="E47" s="135" t="s">
        <v>1298</v>
      </c>
      <c r="F47" s="136">
        <v>12</v>
      </c>
      <c r="G47" s="136">
        <v>0</v>
      </c>
      <c r="H47" s="136">
        <v>0</v>
      </c>
      <c r="I47" s="136">
        <v>0</v>
      </c>
      <c r="J47" s="136">
        <v>0</v>
      </c>
      <c r="K47" s="136">
        <v>0</v>
      </c>
      <c r="L47" s="136">
        <v>0</v>
      </c>
      <c r="M47" s="136">
        <v>0</v>
      </c>
      <c r="N47" s="136">
        <v>0</v>
      </c>
      <c r="O47" s="136">
        <v>0</v>
      </c>
      <c r="P47" s="136">
        <v>0</v>
      </c>
      <c r="Q47" s="136">
        <v>0</v>
      </c>
      <c r="R47" s="136">
        <v>0</v>
      </c>
      <c r="S47" s="137">
        <v>0</v>
      </c>
      <c r="T47" s="137">
        <v>0</v>
      </c>
      <c r="U47" s="137">
        <v>0</v>
      </c>
      <c r="V47" s="137">
        <v>0</v>
      </c>
      <c r="W47" s="137">
        <v>0</v>
      </c>
      <c r="X47" s="137">
        <v>0</v>
      </c>
      <c r="Y47" s="137">
        <v>0</v>
      </c>
      <c r="Z47" s="137">
        <v>0</v>
      </c>
      <c r="AA47" s="137">
        <v>0</v>
      </c>
      <c r="AB47" s="137">
        <v>0</v>
      </c>
      <c r="AC47" s="137">
        <v>0</v>
      </c>
      <c r="AD47" s="137">
        <v>0</v>
      </c>
    </row>
    <row r="48" spans="1:30" ht="31.2" hidden="1">
      <c r="A48" s="134">
        <v>97</v>
      </c>
      <c r="B48" s="135" t="s">
        <v>1375</v>
      </c>
      <c r="C48" s="135" t="s">
        <v>411</v>
      </c>
      <c r="D48" s="135" t="s">
        <v>1311</v>
      </c>
      <c r="E48" s="135" t="s">
        <v>1376</v>
      </c>
      <c r="F48" s="136">
        <v>12</v>
      </c>
      <c r="G48" s="136">
        <v>0</v>
      </c>
      <c r="H48" s="136">
        <v>0</v>
      </c>
      <c r="I48" s="136">
        <v>0</v>
      </c>
      <c r="J48" s="136">
        <v>0</v>
      </c>
      <c r="K48" s="136">
        <v>0</v>
      </c>
      <c r="L48" s="136">
        <v>0</v>
      </c>
      <c r="M48" s="136">
        <v>0</v>
      </c>
      <c r="N48" s="136">
        <v>0</v>
      </c>
      <c r="O48" s="136">
        <v>0</v>
      </c>
      <c r="P48" s="136">
        <v>0</v>
      </c>
      <c r="Q48" s="136">
        <v>0</v>
      </c>
      <c r="R48" s="136">
        <v>0</v>
      </c>
      <c r="S48" s="137">
        <v>0</v>
      </c>
      <c r="T48" s="137">
        <v>0</v>
      </c>
      <c r="U48" s="137">
        <v>0</v>
      </c>
      <c r="V48" s="137">
        <v>0</v>
      </c>
      <c r="W48" s="137">
        <v>0</v>
      </c>
      <c r="X48" s="137">
        <v>0</v>
      </c>
      <c r="Y48" s="137">
        <v>0</v>
      </c>
      <c r="Z48" s="137">
        <v>0</v>
      </c>
      <c r="AA48" s="137">
        <v>0</v>
      </c>
      <c r="AB48" s="137">
        <v>0</v>
      </c>
      <c r="AC48" s="137">
        <v>0</v>
      </c>
      <c r="AD48" s="137">
        <v>0</v>
      </c>
    </row>
    <row r="49" spans="1:30" ht="15.6">
      <c r="A49" s="134">
        <v>122</v>
      </c>
      <c r="B49" s="135" t="s">
        <v>1377</v>
      </c>
      <c r="C49" s="139" t="s">
        <v>152</v>
      </c>
      <c r="D49" s="135" t="s">
        <v>1301</v>
      </c>
      <c r="E49" s="135" t="s">
        <v>1340</v>
      </c>
      <c r="F49" s="136">
        <v>12</v>
      </c>
      <c r="G49" s="136">
        <v>12</v>
      </c>
      <c r="H49" s="136">
        <v>5</v>
      </c>
      <c r="I49" s="136">
        <v>0</v>
      </c>
      <c r="J49" s="136">
        <v>0</v>
      </c>
      <c r="K49" s="136">
        <v>0</v>
      </c>
      <c r="L49" s="136">
        <v>17</v>
      </c>
      <c r="M49" s="136">
        <v>13</v>
      </c>
      <c r="N49" s="136">
        <v>0</v>
      </c>
      <c r="O49" s="136">
        <v>11</v>
      </c>
      <c r="P49" s="136">
        <v>11</v>
      </c>
      <c r="Q49" s="136">
        <v>6</v>
      </c>
      <c r="R49" s="136">
        <v>2</v>
      </c>
      <c r="S49" s="137">
        <v>4</v>
      </c>
      <c r="T49" s="137">
        <v>1</v>
      </c>
      <c r="U49" s="137">
        <v>0</v>
      </c>
      <c r="V49" s="137">
        <v>0</v>
      </c>
      <c r="W49" s="137">
        <v>0</v>
      </c>
      <c r="X49" s="137">
        <v>0</v>
      </c>
      <c r="Y49" s="137">
        <v>0</v>
      </c>
      <c r="Z49" s="140">
        <v>6</v>
      </c>
      <c r="AA49" s="137">
        <v>0</v>
      </c>
      <c r="AB49" s="137">
        <v>0</v>
      </c>
      <c r="AC49" s="137">
        <v>0</v>
      </c>
      <c r="AD49" s="137">
        <v>0</v>
      </c>
    </row>
    <row r="50" spans="1:30" ht="31.2" hidden="1">
      <c r="A50" s="134">
        <v>81</v>
      </c>
      <c r="B50" s="135" t="s">
        <v>1378</v>
      </c>
      <c r="C50" s="135" t="s">
        <v>1379</v>
      </c>
      <c r="D50" s="135" t="s">
        <v>1320</v>
      </c>
      <c r="E50" s="135" t="s">
        <v>1321</v>
      </c>
      <c r="F50" s="136">
        <v>12</v>
      </c>
      <c r="G50" s="136">
        <v>0</v>
      </c>
      <c r="H50" s="136">
        <v>0</v>
      </c>
      <c r="I50" s="136">
        <v>0</v>
      </c>
      <c r="J50" s="136">
        <v>0</v>
      </c>
      <c r="K50" s="136">
        <v>0</v>
      </c>
      <c r="L50" s="136">
        <v>0</v>
      </c>
      <c r="M50" s="136">
        <v>0</v>
      </c>
      <c r="N50" s="136">
        <v>0</v>
      </c>
      <c r="O50" s="136">
        <v>0</v>
      </c>
      <c r="P50" s="136">
        <v>0</v>
      </c>
      <c r="Q50" s="136">
        <v>0</v>
      </c>
      <c r="R50" s="136">
        <v>0</v>
      </c>
      <c r="S50" s="137">
        <v>0</v>
      </c>
      <c r="T50" s="137">
        <v>0</v>
      </c>
      <c r="U50" s="137">
        <v>0</v>
      </c>
      <c r="V50" s="137">
        <v>0</v>
      </c>
      <c r="W50" s="137">
        <v>0</v>
      </c>
      <c r="X50" s="137">
        <v>0</v>
      </c>
      <c r="Y50" s="137">
        <v>0</v>
      </c>
      <c r="Z50" s="137">
        <v>0</v>
      </c>
      <c r="AA50" s="137">
        <v>0</v>
      </c>
      <c r="AB50" s="137">
        <v>0</v>
      </c>
      <c r="AC50" s="137">
        <v>0</v>
      </c>
      <c r="AD50" s="137">
        <v>0</v>
      </c>
    </row>
    <row r="51" spans="1:30" ht="31.2" hidden="1">
      <c r="A51" s="134">
        <v>58</v>
      </c>
      <c r="B51" s="135" t="s">
        <v>1380</v>
      </c>
      <c r="C51" s="135" t="s">
        <v>1381</v>
      </c>
      <c r="D51" s="135" t="s">
        <v>1382</v>
      </c>
      <c r="E51" s="135" t="s">
        <v>1307</v>
      </c>
      <c r="F51" s="136">
        <v>12</v>
      </c>
      <c r="G51" s="136">
        <v>0</v>
      </c>
      <c r="H51" s="136">
        <v>0</v>
      </c>
      <c r="I51" s="136">
        <v>0</v>
      </c>
      <c r="J51" s="136">
        <v>0</v>
      </c>
      <c r="K51" s="136">
        <v>0</v>
      </c>
      <c r="L51" s="136">
        <v>0</v>
      </c>
      <c r="M51" s="136">
        <v>0</v>
      </c>
      <c r="N51" s="136">
        <v>0</v>
      </c>
      <c r="O51" s="136">
        <v>0</v>
      </c>
      <c r="P51" s="136">
        <v>0</v>
      </c>
      <c r="Q51" s="136">
        <v>0</v>
      </c>
      <c r="R51" s="136">
        <v>0</v>
      </c>
      <c r="S51" s="137">
        <v>0</v>
      </c>
      <c r="T51" s="137">
        <v>0</v>
      </c>
      <c r="U51" s="137">
        <v>0</v>
      </c>
      <c r="V51" s="137">
        <v>0</v>
      </c>
      <c r="W51" s="137">
        <v>0</v>
      </c>
      <c r="X51" s="137">
        <v>0</v>
      </c>
      <c r="Y51" s="137">
        <v>0</v>
      </c>
      <c r="Z51" s="137">
        <v>0</v>
      </c>
      <c r="AA51" s="137">
        <v>0</v>
      </c>
      <c r="AB51" s="137">
        <v>0</v>
      </c>
      <c r="AC51" s="137">
        <v>0</v>
      </c>
      <c r="AD51" s="137">
        <v>0</v>
      </c>
    </row>
    <row r="52" spans="1:30" ht="15.6">
      <c r="A52" s="134">
        <v>28</v>
      </c>
      <c r="B52" s="135" t="s">
        <v>1383</v>
      </c>
      <c r="C52" s="135" t="s">
        <v>764</v>
      </c>
      <c r="D52" s="135" t="s">
        <v>1384</v>
      </c>
      <c r="E52" s="135" t="s">
        <v>1307</v>
      </c>
      <c r="F52" s="136">
        <v>12</v>
      </c>
      <c r="G52" s="136">
        <v>12</v>
      </c>
      <c r="H52" s="136">
        <v>3</v>
      </c>
      <c r="I52" s="136">
        <v>0</v>
      </c>
      <c r="J52" s="136">
        <v>0</v>
      </c>
      <c r="K52" s="136">
        <v>0.5</v>
      </c>
      <c r="L52" s="136">
        <v>14.5</v>
      </c>
      <c r="M52" s="136">
        <v>10.5</v>
      </c>
      <c r="N52" s="136">
        <v>0.5</v>
      </c>
      <c r="O52" s="136">
        <v>6.5</v>
      </c>
      <c r="P52" s="136">
        <v>7</v>
      </c>
      <c r="Q52" s="136">
        <v>7.5</v>
      </c>
      <c r="R52" s="136">
        <v>3.5</v>
      </c>
      <c r="S52" s="137">
        <v>1.5</v>
      </c>
      <c r="T52" s="137">
        <v>1</v>
      </c>
      <c r="U52" s="137">
        <v>0</v>
      </c>
      <c r="V52" s="137">
        <v>1.5</v>
      </c>
      <c r="W52" s="137">
        <v>0.5</v>
      </c>
      <c r="X52" s="137">
        <v>0</v>
      </c>
      <c r="Y52" s="137">
        <v>0</v>
      </c>
      <c r="Z52" s="138">
        <v>2.5</v>
      </c>
      <c r="AA52" s="137">
        <v>0</v>
      </c>
      <c r="AB52" s="137">
        <v>0</v>
      </c>
      <c r="AC52" s="137">
        <v>0</v>
      </c>
      <c r="AD52" s="137">
        <v>0</v>
      </c>
    </row>
    <row r="53" spans="1:30" ht="31.2" hidden="1">
      <c r="A53" s="134">
        <v>93</v>
      </c>
      <c r="B53" s="135" t="s">
        <v>1385</v>
      </c>
      <c r="C53" s="135" t="s">
        <v>1386</v>
      </c>
      <c r="D53" s="135" t="s">
        <v>1311</v>
      </c>
      <c r="E53" s="135" t="s">
        <v>1321</v>
      </c>
      <c r="F53" s="136" t="s">
        <v>1311</v>
      </c>
      <c r="G53" s="136">
        <v>0</v>
      </c>
      <c r="H53" s="136">
        <v>0</v>
      </c>
      <c r="I53" s="136">
        <v>0</v>
      </c>
      <c r="J53" s="136">
        <v>0</v>
      </c>
      <c r="K53" s="136">
        <v>0</v>
      </c>
      <c r="L53" s="136">
        <v>0</v>
      </c>
      <c r="M53" s="136">
        <v>0</v>
      </c>
      <c r="N53" s="136">
        <v>0</v>
      </c>
      <c r="O53" s="136">
        <v>0</v>
      </c>
      <c r="P53" s="136">
        <v>0</v>
      </c>
      <c r="Q53" s="136">
        <v>0</v>
      </c>
      <c r="R53" s="136">
        <v>0</v>
      </c>
      <c r="S53" s="137">
        <v>0</v>
      </c>
      <c r="T53" s="137">
        <v>0</v>
      </c>
      <c r="U53" s="137">
        <v>0</v>
      </c>
      <c r="V53" s="137">
        <v>0</v>
      </c>
      <c r="W53" s="137">
        <v>0</v>
      </c>
      <c r="X53" s="137">
        <v>0</v>
      </c>
      <c r="Y53" s="137">
        <v>0</v>
      </c>
      <c r="Z53" s="137">
        <v>0</v>
      </c>
      <c r="AA53" s="137">
        <v>0</v>
      </c>
      <c r="AB53" s="137">
        <v>0</v>
      </c>
      <c r="AC53" s="137">
        <v>0</v>
      </c>
      <c r="AD53" s="137">
        <v>0</v>
      </c>
    </row>
    <row r="54" spans="1:30" ht="15.6" hidden="1">
      <c r="A54" s="134">
        <v>54</v>
      </c>
      <c r="B54" s="135" t="s">
        <v>1387</v>
      </c>
      <c r="C54" s="135" t="s">
        <v>1388</v>
      </c>
      <c r="D54" s="135" t="s">
        <v>1311</v>
      </c>
      <c r="E54" s="135" t="s">
        <v>1307</v>
      </c>
      <c r="F54" s="136" t="s">
        <v>1311</v>
      </c>
      <c r="G54" s="136">
        <v>0</v>
      </c>
      <c r="H54" s="136">
        <v>0</v>
      </c>
      <c r="I54" s="136">
        <v>0</v>
      </c>
      <c r="J54" s="136">
        <v>0</v>
      </c>
      <c r="K54" s="136">
        <v>0</v>
      </c>
      <c r="L54" s="136">
        <v>0</v>
      </c>
      <c r="M54" s="136">
        <v>0</v>
      </c>
      <c r="N54" s="136">
        <v>0</v>
      </c>
      <c r="O54" s="136">
        <v>0</v>
      </c>
      <c r="P54" s="136">
        <v>0</v>
      </c>
      <c r="Q54" s="136">
        <v>0</v>
      </c>
      <c r="R54" s="136">
        <v>0</v>
      </c>
      <c r="S54" s="137">
        <v>0</v>
      </c>
      <c r="T54" s="137">
        <v>0</v>
      </c>
      <c r="U54" s="137">
        <v>0</v>
      </c>
      <c r="V54" s="137">
        <v>0</v>
      </c>
      <c r="W54" s="137">
        <v>0</v>
      </c>
      <c r="X54" s="137">
        <v>0</v>
      </c>
      <c r="Y54" s="137">
        <v>0</v>
      </c>
      <c r="Z54" s="137">
        <v>0</v>
      </c>
      <c r="AA54" s="137">
        <v>0</v>
      </c>
      <c r="AB54" s="137">
        <v>0</v>
      </c>
      <c r="AC54" s="137">
        <v>0</v>
      </c>
      <c r="AD54" s="137">
        <v>0</v>
      </c>
    </row>
    <row r="55" spans="1:30" ht="31.2" hidden="1">
      <c r="A55" s="134">
        <v>25</v>
      </c>
      <c r="B55" s="135" t="s">
        <v>1389</v>
      </c>
      <c r="C55" s="135" t="s">
        <v>760</v>
      </c>
      <c r="D55" s="135" t="s">
        <v>1390</v>
      </c>
      <c r="E55" s="135" t="s">
        <v>1307</v>
      </c>
      <c r="F55" s="136">
        <v>12</v>
      </c>
      <c r="G55" s="136">
        <v>12</v>
      </c>
      <c r="H55" s="136">
        <v>5.5</v>
      </c>
      <c r="I55" s="136">
        <v>0</v>
      </c>
      <c r="J55" s="136">
        <v>0</v>
      </c>
      <c r="K55" s="136">
        <v>0</v>
      </c>
      <c r="L55" s="136">
        <v>17.5</v>
      </c>
      <c r="M55" s="136">
        <v>13.5</v>
      </c>
      <c r="N55" s="136">
        <v>0</v>
      </c>
      <c r="O55" s="136">
        <v>8.5</v>
      </c>
      <c r="P55" s="136">
        <v>8.5</v>
      </c>
      <c r="Q55" s="136">
        <v>9</v>
      </c>
      <c r="R55" s="136">
        <v>5</v>
      </c>
      <c r="S55" s="137">
        <v>2.5</v>
      </c>
      <c r="T55" s="137">
        <v>4.5</v>
      </c>
      <c r="U55" s="137">
        <v>1.5</v>
      </c>
      <c r="V55" s="137">
        <v>0</v>
      </c>
      <c r="W55" s="137">
        <v>0</v>
      </c>
      <c r="X55" s="137">
        <v>0</v>
      </c>
      <c r="Y55" s="137">
        <v>0</v>
      </c>
      <c r="Z55" s="137">
        <v>0</v>
      </c>
      <c r="AA55" s="137">
        <v>0</v>
      </c>
      <c r="AB55" s="137">
        <v>0</v>
      </c>
      <c r="AC55" s="137">
        <v>0</v>
      </c>
      <c r="AD55" s="137">
        <v>0</v>
      </c>
    </row>
    <row r="56" spans="1:30" ht="31.2" hidden="1">
      <c r="A56" s="134">
        <v>77</v>
      </c>
      <c r="B56" s="135" t="s">
        <v>1391</v>
      </c>
      <c r="C56" s="135" t="s">
        <v>772</v>
      </c>
      <c r="D56" s="135" t="s">
        <v>1348</v>
      </c>
      <c r="E56" s="135" t="s">
        <v>1321</v>
      </c>
      <c r="F56" s="136">
        <v>12</v>
      </c>
      <c r="G56" s="136">
        <v>12</v>
      </c>
      <c r="H56" s="136">
        <v>12</v>
      </c>
      <c r="I56" s="136">
        <v>0</v>
      </c>
      <c r="J56" s="136">
        <v>0</v>
      </c>
      <c r="K56" s="136">
        <v>12</v>
      </c>
      <c r="L56" s="136">
        <v>12</v>
      </c>
      <c r="M56" s="136">
        <v>8</v>
      </c>
      <c r="N56" s="136">
        <v>0</v>
      </c>
      <c r="O56" s="136">
        <v>0</v>
      </c>
      <c r="P56" s="136">
        <v>0</v>
      </c>
      <c r="Q56" s="136">
        <v>12</v>
      </c>
      <c r="R56" s="136">
        <v>8</v>
      </c>
      <c r="S56" s="137">
        <v>0</v>
      </c>
      <c r="T56" s="137">
        <v>0</v>
      </c>
      <c r="U56" s="137">
        <v>0</v>
      </c>
      <c r="V56" s="137">
        <v>0</v>
      </c>
      <c r="W56" s="137">
        <v>0</v>
      </c>
      <c r="X56" s="137">
        <v>0</v>
      </c>
      <c r="Y56" s="137">
        <v>0</v>
      </c>
      <c r="Z56" s="137">
        <v>0</v>
      </c>
      <c r="AA56" s="137">
        <v>0</v>
      </c>
      <c r="AB56" s="137">
        <v>0</v>
      </c>
      <c r="AC56" s="137">
        <v>0</v>
      </c>
      <c r="AD56" s="137">
        <v>0</v>
      </c>
    </row>
    <row r="57" spans="1:30" ht="15.6">
      <c r="A57" s="134">
        <v>128</v>
      </c>
      <c r="B57" s="135" t="s">
        <v>1392</v>
      </c>
      <c r="C57" s="135" t="s">
        <v>348</v>
      </c>
      <c r="D57" s="135" t="s">
        <v>1301</v>
      </c>
      <c r="E57" s="135" t="s">
        <v>1332</v>
      </c>
      <c r="F57" s="136">
        <v>12</v>
      </c>
      <c r="G57" s="136">
        <v>12</v>
      </c>
      <c r="H57" s="136">
        <v>11</v>
      </c>
      <c r="I57" s="136">
        <v>0</v>
      </c>
      <c r="J57" s="136">
        <v>0</v>
      </c>
      <c r="K57" s="136">
        <v>10</v>
      </c>
      <c r="L57" s="136">
        <v>13</v>
      </c>
      <c r="M57" s="136">
        <v>9</v>
      </c>
      <c r="N57" s="136">
        <v>0</v>
      </c>
      <c r="O57" s="136">
        <v>7</v>
      </c>
      <c r="P57" s="136">
        <v>7</v>
      </c>
      <c r="Q57" s="136">
        <v>6</v>
      </c>
      <c r="R57" s="136">
        <v>2</v>
      </c>
      <c r="S57" s="137">
        <v>0</v>
      </c>
      <c r="T57" s="137">
        <v>0</v>
      </c>
      <c r="U57" s="137">
        <v>1</v>
      </c>
      <c r="V57" s="137">
        <v>0</v>
      </c>
      <c r="W57" s="137">
        <v>0</v>
      </c>
      <c r="X57" s="137">
        <v>0</v>
      </c>
      <c r="Y57" s="137">
        <v>3</v>
      </c>
      <c r="Z57" s="138">
        <v>3</v>
      </c>
      <c r="AA57" s="137">
        <v>0</v>
      </c>
      <c r="AB57" s="137">
        <v>0</v>
      </c>
      <c r="AC57" s="137">
        <v>0</v>
      </c>
      <c r="AD57" s="137">
        <v>0</v>
      </c>
    </row>
    <row r="58" spans="1:30" ht="31.2" hidden="1">
      <c r="A58" s="134">
        <v>104</v>
      </c>
      <c r="B58" s="135" t="s">
        <v>1393</v>
      </c>
      <c r="C58" s="135" t="s">
        <v>124</v>
      </c>
      <c r="D58" s="135" t="s">
        <v>1316</v>
      </c>
      <c r="E58" s="135" t="s">
        <v>1330</v>
      </c>
      <c r="F58" s="136">
        <v>12</v>
      </c>
      <c r="G58" s="136">
        <v>0</v>
      </c>
      <c r="H58" s="136">
        <v>0</v>
      </c>
      <c r="I58" s="136">
        <v>0</v>
      </c>
      <c r="J58" s="136">
        <v>0</v>
      </c>
      <c r="K58" s="136">
        <v>0</v>
      </c>
      <c r="L58" s="136">
        <v>0</v>
      </c>
      <c r="M58" s="136">
        <v>0</v>
      </c>
      <c r="N58" s="136">
        <v>0</v>
      </c>
      <c r="O58" s="136">
        <v>0</v>
      </c>
      <c r="P58" s="136">
        <v>0</v>
      </c>
      <c r="Q58" s="136">
        <v>0</v>
      </c>
      <c r="R58" s="136">
        <v>0</v>
      </c>
      <c r="S58" s="137">
        <v>0</v>
      </c>
      <c r="T58" s="137">
        <v>0</v>
      </c>
      <c r="U58" s="137">
        <v>0</v>
      </c>
      <c r="V58" s="137">
        <v>0</v>
      </c>
      <c r="W58" s="137">
        <v>0</v>
      </c>
      <c r="X58" s="137">
        <v>0</v>
      </c>
      <c r="Y58" s="137">
        <v>0</v>
      </c>
      <c r="Z58" s="137">
        <v>0</v>
      </c>
      <c r="AA58" s="137">
        <v>0</v>
      </c>
      <c r="AB58" s="137">
        <v>0</v>
      </c>
      <c r="AC58" s="137">
        <v>0</v>
      </c>
      <c r="AD58" s="137">
        <v>0</v>
      </c>
    </row>
    <row r="59" spans="1:30" ht="31.2" hidden="1">
      <c r="A59" s="134">
        <v>86</v>
      </c>
      <c r="B59" s="135" t="s">
        <v>1394</v>
      </c>
      <c r="C59" s="135" t="s">
        <v>1395</v>
      </c>
      <c r="D59" s="135" t="s">
        <v>1320</v>
      </c>
      <c r="E59" s="135" t="s">
        <v>1321</v>
      </c>
      <c r="F59" s="136">
        <v>12</v>
      </c>
      <c r="G59" s="136">
        <v>0</v>
      </c>
      <c r="H59" s="136">
        <v>0</v>
      </c>
      <c r="I59" s="136">
        <v>0</v>
      </c>
      <c r="J59" s="136">
        <v>0</v>
      </c>
      <c r="K59" s="136">
        <v>0</v>
      </c>
      <c r="L59" s="136">
        <v>0</v>
      </c>
      <c r="M59" s="136">
        <v>0</v>
      </c>
      <c r="N59" s="136">
        <v>0</v>
      </c>
      <c r="O59" s="136">
        <v>0</v>
      </c>
      <c r="P59" s="136">
        <v>0</v>
      </c>
      <c r="Q59" s="136">
        <v>0</v>
      </c>
      <c r="R59" s="136">
        <v>0</v>
      </c>
      <c r="S59" s="137">
        <v>0</v>
      </c>
      <c r="T59" s="137">
        <v>0</v>
      </c>
      <c r="U59" s="137">
        <v>0</v>
      </c>
      <c r="V59" s="137">
        <v>0</v>
      </c>
      <c r="W59" s="137">
        <v>0</v>
      </c>
      <c r="X59" s="137">
        <v>0</v>
      </c>
      <c r="Y59" s="137">
        <v>0</v>
      </c>
      <c r="Z59" s="137">
        <v>0</v>
      </c>
      <c r="AA59" s="137">
        <v>0</v>
      </c>
      <c r="AB59" s="137">
        <v>0</v>
      </c>
      <c r="AC59" s="137">
        <v>0</v>
      </c>
      <c r="AD59" s="137">
        <v>0</v>
      </c>
    </row>
    <row r="60" spans="1:30" ht="31.2" hidden="1">
      <c r="A60" s="134">
        <v>71</v>
      </c>
      <c r="B60" s="135" t="s">
        <v>1396</v>
      </c>
      <c r="C60" s="135" t="s">
        <v>1397</v>
      </c>
      <c r="D60" s="135" t="s">
        <v>1398</v>
      </c>
      <c r="E60" s="135" t="s">
        <v>1307</v>
      </c>
      <c r="F60" s="136">
        <v>12</v>
      </c>
      <c r="G60" s="136">
        <v>0</v>
      </c>
      <c r="H60" s="136">
        <v>0</v>
      </c>
      <c r="I60" s="136">
        <v>0</v>
      </c>
      <c r="J60" s="136">
        <v>0</v>
      </c>
      <c r="K60" s="136">
        <v>0</v>
      </c>
      <c r="L60" s="136">
        <v>0</v>
      </c>
      <c r="M60" s="136">
        <v>0</v>
      </c>
      <c r="N60" s="136">
        <v>0</v>
      </c>
      <c r="O60" s="136">
        <v>0</v>
      </c>
      <c r="P60" s="136">
        <v>0</v>
      </c>
      <c r="Q60" s="136">
        <v>0</v>
      </c>
      <c r="R60" s="136">
        <v>0</v>
      </c>
      <c r="S60" s="137">
        <v>0</v>
      </c>
      <c r="T60" s="137">
        <v>0</v>
      </c>
      <c r="U60" s="137">
        <v>0</v>
      </c>
      <c r="V60" s="137">
        <v>0</v>
      </c>
      <c r="W60" s="137">
        <v>0</v>
      </c>
      <c r="X60" s="137">
        <v>0</v>
      </c>
      <c r="Y60" s="137">
        <v>0</v>
      </c>
      <c r="Z60" s="137">
        <v>0</v>
      </c>
      <c r="AA60" s="137">
        <v>0</v>
      </c>
      <c r="AB60" s="137">
        <v>0</v>
      </c>
      <c r="AC60" s="137">
        <v>0</v>
      </c>
      <c r="AD60" s="137">
        <v>0</v>
      </c>
    </row>
    <row r="61" spans="1:30" ht="31.2">
      <c r="A61" s="134">
        <v>89</v>
      </c>
      <c r="B61" s="135" t="s">
        <v>1399</v>
      </c>
      <c r="C61" s="135" t="s">
        <v>755</v>
      </c>
      <c r="D61" s="135" t="s">
        <v>1400</v>
      </c>
      <c r="E61" s="135" t="s">
        <v>1321</v>
      </c>
      <c r="F61" s="136">
        <v>12</v>
      </c>
      <c r="G61" s="136">
        <v>12</v>
      </c>
      <c r="H61" s="136">
        <v>1</v>
      </c>
      <c r="I61" s="136">
        <v>0</v>
      </c>
      <c r="J61" s="136">
        <v>0</v>
      </c>
      <c r="K61" s="136">
        <v>0</v>
      </c>
      <c r="L61" s="136">
        <v>13</v>
      </c>
      <c r="M61" s="136">
        <v>9</v>
      </c>
      <c r="N61" s="136">
        <v>0.5</v>
      </c>
      <c r="O61" s="136">
        <v>7.5</v>
      </c>
      <c r="P61" s="136">
        <v>8</v>
      </c>
      <c r="Q61" s="136">
        <v>5</v>
      </c>
      <c r="R61" s="136">
        <v>1</v>
      </c>
      <c r="S61" s="137">
        <v>0.5</v>
      </c>
      <c r="T61" s="137">
        <v>3</v>
      </c>
      <c r="U61" s="137">
        <v>0</v>
      </c>
      <c r="V61" s="137">
        <v>0</v>
      </c>
      <c r="W61" s="137">
        <v>0.5</v>
      </c>
      <c r="X61" s="137">
        <v>1</v>
      </c>
      <c r="Y61" s="137">
        <v>0</v>
      </c>
      <c r="Z61" s="138">
        <v>0.5</v>
      </c>
      <c r="AA61" s="137">
        <v>2.5</v>
      </c>
      <c r="AB61" s="137">
        <v>0</v>
      </c>
      <c r="AC61" s="137">
        <v>0</v>
      </c>
      <c r="AD61" s="137">
        <v>0</v>
      </c>
    </row>
    <row r="62" spans="1:30" ht="15.6" hidden="1">
      <c r="A62" s="134">
        <v>48</v>
      </c>
      <c r="B62" s="135" t="s">
        <v>1401</v>
      </c>
      <c r="C62" s="135" t="s">
        <v>1402</v>
      </c>
      <c r="D62" s="135" t="s">
        <v>1311</v>
      </c>
      <c r="E62" s="135" t="s">
        <v>1307</v>
      </c>
      <c r="F62" s="136" t="s">
        <v>1311</v>
      </c>
      <c r="G62" s="136">
        <v>0</v>
      </c>
      <c r="H62" s="136">
        <v>0</v>
      </c>
      <c r="I62" s="136">
        <v>0</v>
      </c>
      <c r="J62" s="136">
        <v>0</v>
      </c>
      <c r="K62" s="136">
        <v>0</v>
      </c>
      <c r="L62" s="136">
        <v>0</v>
      </c>
      <c r="M62" s="136">
        <v>0</v>
      </c>
      <c r="N62" s="136">
        <v>0</v>
      </c>
      <c r="O62" s="136">
        <v>0</v>
      </c>
      <c r="P62" s="136">
        <v>0</v>
      </c>
      <c r="Q62" s="136">
        <v>0</v>
      </c>
      <c r="R62" s="136">
        <v>0</v>
      </c>
      <c r="S62" s="137">
        <v>0</v>
      </c>
      <c r="T62" s="137">
        <v>0</v>
      </c>
      <c r="U62" s="137">
        <v>0</v>
      </c>
      <c r="V62" s="137">
        <v>0</v>
      </c>
      <c r="W62" s="137">
        <v>0</v>
      </c>
      <c r="X62" s="137">
        <v>0</v>
      </c>
      <c r="Y62" s="137">
        <v>0</v>
      </c>
      <c r="Z62" s="137">
        <v>0</v>
      </c>
      <c r="AA62" s="137">
        <v>0</v>
      </c>
      <c r="AB62" s="137">
        <v>0</v>
      </c>
      <c r="AC62" s="137">
        <v>0</v>
      </c>
      <c r="AD62" s="137">
        <v>0</v>
      </c>
    </row>
    <row r="63" spans="1:30" ht="15.6" hidden="1">
      <c r="A63" s="134">
        <v>145</v>
      </c>
      <c r="B63" s="135" t="s">
        <v>1403</v>
      </c>
      <c r="C63" s="135" t="s">
        <v>443</v>
      </c>
      <c r="D63" s="135" t="s">
        <v>1301</v>
      </c>
      <c r="E63" s="135" t="s">
        <v>1354</v>
      </c>
      <c r="F63" s="136">
        <v>12</v>
      </c>
      <c r="G63" s="136">
        <v>12</v>
      </c>
      <c r="H63" s="136">
        <v>6.5</v>
      </c>
      <c r="I63" s="136">
        <v>0</v>
      </c>
      <c r="J63" s="136">
        <v>0</v>
      </c>
      <c r="K63" s="136">
        <v>6.5</v>
      </c>
      <c r="L63" s="136">
        <v>12</v>
      </c>
      <c r="M63" s="136">
        <v>8</v>
      </c>
      <c r="N63" s="136">
        <v>0</v>
      </c>
      <c r="O63" s="136">
        <v>5</v>
      </c>
      <c r="P63" s="136">
        <v>5</v>
      </c>
      <c r="Q63" s="136">
        <v>7</v>
      </c>
      <c r="R63" s="136">
        <v>3</v>
      </c>
      <c r="S63" s="137">
        <v>0</v>
      </c>
      <c r="T63" s="137">
        <v>0</v>
      </c>
      <c r="U63" s="137">
        <v>0</v>
      </c>
      <c r="V63" s="137">
        <v>2</v>
      </c>
      <c r="W63" s="137">
        <v>3</v>
      </c>
      <c r="X63" s="137">
        <v>0</v>
      </c>
      <c r="Y63" s="137">
        <v>0</v>
      </c>
      <c r="Z63" s="137">
        <v>0</v>
      </c>
      <c r="AA63" s="137">
        <v>0</v>
      </c>
      <c r="AB63" s="137">
        <v>0</v>
      </c>
      <c r="AC63" s="137">
        <v>0</v>
      </c>
      <c r="AD63" s="137">
        <v>0</v>
      </c>
    </row>
    <row r="64" spans="1:30" ht="31.2" hidden="1">
      <c r="A64" s="134">
        <v>100</v>
      </c>
      <c r="B64" s="135" t="s">
        <v>1404</v>
      </c>
      <c r="C64" s="135" t="s">
        <v>402</v>
      </c>
      <c r="D64" s="135" t="s">
        <v>1301</v>
      </c>
      <c r="E64" s="135" t="s">
        <v>1376</v>
      </c>
      <c r="F64" s="136">
        <v>12</v>
      </c>
      <c r="G64" s="136">
        <v>0</v>
      </c>
      <c r="H64" s="136">
        <v>0</v>
      </c>
      <c r="I64" s="136">
        <v>0</v>
      </c>
      <c r="J64" s="136">
        <v>0</v>
      </c>
      <c r="K64" s="136">
        <v>0</v>
      </c>
      <c r="L64" s="136">
        <v>0</v>
      </c>
      <c r="M64" s="136">
        <v>0</v>
      </c>
      <c r="N64" s="136">
        <v>0</v>
      </c>
      <c r="O64" s="136">
        <v>0</v>
      </c>
      <c r="P64" s="136">
        <v>0</v>
      </c>
      <c r="Q64" s="136">
        <v>0</v>
      </c>
      <c r="R64" s="136">
        <v>0</v>
      </c>
      <c r="S64" s="137">
        <v>0</v>
      </c>
      <c r="T64" s="137">
        <v>0</v>
      </c>
      <c r="U64" s="137">
        <v>0</v>
      </c>
      <c r="V64" s="137">
        <v>0</v>
      </c>
      <c r="W64" s="137">
        <v>0</v>
      </c>
      <c r="X64" s="137">
        <v>0</v>
      </c>
      <c r="Y64" s="137">
        <v>0</v>
      </c>
      <c r="Z64" s="137">
        <v>0</v>
      </c>
      <c r="AA64" s="137">
        <v>0</v>
      </c>
      <c r="AB64" s="137">
        <v>0</v>
      </c>
      <c r="AC64" s="137">
        <v>0</v>
      </c>
      <c r="AD64" s="137">
        <v>0</v>
      </c>
    </row>
    <row r="65" spans="1:30" ht="15.6" hidden="1">
      <c r="A65" s="134">
        <v>2</v>
      </c>
      <c r="B65" s="135" t="s">
        <v>1405</v>
      </c>
      <c r="C65" s="135" t="s">
        <v>767</v>
      </c>
      <c r="D65" s="135" t="s">
        <v>1313</v>
      </c>
      <c r="E65" s="135" t="s">
        <v>1298</v>
      </c>
      <c r="F65" s="136">
        <v>12</v>
      </c>
      <c r="G65" s="136">
        <v>12</v>
      </c>
      <c r="H65" s="136">
        <v>6</v>
      </c>
      <c r="I65" s="136">
        <v>0</v>
      </c>
      <c r="J65" s="136">
        <v>0</v>
      </c>
      <c r="K65" s="136">
        <v>3</v>
      </c>
      <c r="L65" s="136">
        <v>15</v>
      </c>
      <c r="M65" s="136">
        <v>11</v>
      </c>
      <c r="N65" s="136">
        <v>0</v>
      </c>
      <c r="O65" s="136">
        <v>5</v>
      </c>
      <c r="P65" s="136">
        <v>5</v>
      </c>
      <c r="Q65" s="136">
        <v>10</v>
      </c>
      <c r="R65" s="136">
        <v>6</v>
      </c>
      <c r="S65" s="137">
        <v>0</v>
      </c>
      <c r="T65" s="137">
        <v>1</v>
      </c>
      <c r="U65" s="137">
        <v>2</v>
      </c>
      <c r="V65" s="137">
        <v>1</v>
      </c>
      <c r="W65" s="137">
        <v>0</v>
      </c>
      <c r="X65" s="137">
        <v>1</v>
      </c>
      <c r="Y65" s="137">
        <v>0</v>
      </c>
      <c r="Z65" s="137">
        <v>0</v>
      </c>
      <c r="AA65" s="137">
        <v>0</v>
      </c>
      <c r="AB65" s="137">
        <v>0</v>
      </c>
      <c r="AC65" s="137">
        <v>0</v>
      </c>
      <c r="AD65" s="137">
        <v>0</v>
      </c>
    </row>
    <row r="66" spans="1:30" ht="15.6">
      <c r="A66" s="134">
        <v>147</v>
      </c>
      <c r="B66" s="135" t="s">
        <v>1406</v>
      </c>
      <c r="C66" s="135" t="s">
        <v>434</v>
      </c>
      <c r="D66" s="135" t="s">
        <v>1301</v>
      </c>
      <c r="E66" s="135" t="s">
        <v>1354</v>
      </c>
      <c r="F66" s="136">
        <v>12</v>
      </c>
      <c r="G66" s="136">
        <v>13</v>
      </c>
      <c r="H66" s="136">
        <v>4.5</v>
      </c>
      <c r="I66" s="136">
        <v>0</v>
      </c>
      <c r="J66" s="136">
        <v>0</v>
      </c>
      <c r="K66" s="136">
        <v>1.5</v>
      </c>
      <c r="L66" s="136">
        <v>16</v>
      </c>
      <c r="M66" s="136">
        <v>12</v>
      </c>
      <c r="N66" s="136">
        <v>0</v>
      </c>
      <c r="O66" s="136">
        <v>14</v>
      </c>
      <c r="P66" s="136">
        <v>14</v>
      </c>
      <c r="Q66" s="136">
        <v>2</v>
      </c>
      <c r="R66" s="136">
        <v>-2</v>
      </c>
      <c r="S66" s="137">
        <v>0</v>
      </c>
      <c r="T66" s="137">
        <v>3</v>
      </c>
      <c r="U66" s="137">
        <v>0</v>
      </c>
      <c r="V66" s="137">
        <v>2</v>
      </c>
      <c r="W66" s="137">
        <v>2</v>
      </c>
      <c r="X66" s="137">
        <v>3</v>
      </c>
      <c r="Y66" s="137">
        <v>3</v>
      </c>
      <c r="Z66" s="138">
        <v>1</v>
      </c>
      <c r="AA66" s="137">
        <v>0</v>
      </c>
      <c r="AB66" s="137">
        <v>0</v>
      </c>
      <c r="AC66" s="137">
        <v>0</v>
      </c>
      <c r="AD66" s="137">
        <v>0</v>
      </c>
    </row>
    <row r="67" spans="1:30" ht="15.6">
      <c r="A67" s="134">
        <v>35</v>
      </c>
      <c r="B67" s="135" t="s">
        <v>1407</v>
      </c>
      <c r="C67" s="135" t="s">
        <v>780</v>
      </c>
      <c r="D67" s="135" t="s">
        <v>1311</v>
      </c>
      <c r="E67" s="135" t="s">
        <v>1307</v>
      </c>
      <c r="F67" s="136">
        <v>12</v>
      </c>
      <c r="G67" s="136">
        <v>12</v>
      </c>
      <c r="H67" s="136">
        <v>2</v>
      </c>
      <c r="I67" s="136">
        <v>0</v>
      </c>
      <c r="J67" s="136">
        <v>0</v>
      </c>
      <c r="K67" s="136">
        <v>0</v>
      </c>
      <c r="L67" s="136">
        <v>14</v>
      </c>
      <c r="M67" s="136">
        <v>10</v>
      </c>
      <c r="N67" s="136">
        <v>0.5</v>
      </c>
      <c r="O67" s="136">
        <v>8.5</v>
      </c>
      <c r="P67" s="136">
        <v>9</v>
      </c>
      <c r="Q67" s="136">
        <v>5</v>
      </c>
      <c r="R67" s="136">
        <v>1</v>
      </c>
      <c r="S67" s="137">
        <v>1.5</v>
      </c>
      <c r="T67" s="137">
        <v>0</v>
      </c>
      <c r="U67" s="137">
        <v>1.5</v>
      </c>
      <c r="V67" s="137">
        <v>0</v>
      </c>
      <c r="W67" s="137">
        <v>1</v>
      </c>
      <c r="X67" s="137">
        <v>2.5</v>
      </c>
      <c r="Y67" s="137">
        <v>0.5</v>
      </c>
      <c r="Z67" s="138">
        <v>2</v>
      </c>
      <c r="AA67" s="137">
        <v>0</v>
      </c>
      <c r="AB67" s="137">
        <v>0</v>
      </c>
      <c r="AC67" s="137">
        <v>0</v>
      </c>
      <c r="AD67" s="137">
        <v>0</v>
      </c>
    </row>
    <row r="68" spans="1:30" ht="31.2" hidden="1">
      <c r="A68" s="134">
        <v>19</v>
      </c>
      <c r="B68" s="135" t="s">
        <v>1408</v>
      </c>
      <c r="C68" s="135" t="s">
        <v>792</v>
      </c>
      <c r="D68" s="135" t="s">
        <v>1409</v>
      </c>
      <c r="E68" s="135" t="s">
        <v>1307</v>
      </c>
      <c r="F68" s="136">
        <v>12</v>
      </c>
      <c r="G68" s="136">
        <v>12</v>
      </c>
      <c r="H68" s="136">
        <v>2</v>
      </c>
      <c r="I68" s="136">
        <v>0</v>
      </c>
      <c r="J68" s="136">
        <v>0</v>
      </c>
      <c r="K68" s="136">
        <v>0</v>
      </c>
      <c r="L68" s="136">
        <v>14</v>
      </c>
      <c r="M68" s="136">
        <v>10</v>
      </c>
      <c r="N68" s="136">
        <v>0.5</v>
      </c>
      <c r="O68" s="136">
        <v>8.5</v>
      </c>
      <c r="P68" s="136">
        <v>9</v>
      </c>
      <c r="Q68" s="136">
        <v>5</v>
      </c>
      <c r="R68" s="136">
        <v>1</v>
      </c>
      <c r="S68" s="137">
        <v>0</v>
      </c>
      <c r="T68" s="137">
        <v>4</v>
      </c>
      <c r="U68" s="137">
        <v>0</v>
      </c>
      <c r="V68" s="137">
        <v>2.5</v>
      </c>
      <c r="W68" s="137">
        <v>1</v>
      </c>
      <c r="X68" s="137">
        <v>1.5</v>
      </c>
      <c r="Y68" s="137">
        <v>0</v>
      </c>
      <c r="Z68" s="137">
        <v>0</v>
      </c>
      <c r="AA68" s="137">
        <v>0</v>
      </c>
      <c r="AB68" s="137">
        <v>0</v>
      </c>
      <c r="AC68" s="137">
        <v>0</v>
      </c>
      <c r="AD68" s="137">
        <v>0</v>
      </c>
    </row>
    <row r="69" spans="1:30" ht="31.2" hidden="1">
      <c r="A69" s="134">
        <v>109</v>
      </c>
      <c r="B69" s="135" t="s">
        <v>1410</v>
      </c>
      <c r="C69" s="135" t="s">
        <v>254</v>
      </c>
      <c r="D69" s="135" t="s">
        <v>1301</v>
      </c>
      <c r="E69" s="135" t="s">
        <v>1411</v>
      </c>
      <c r="F69" s="136">
        <v>12</v>
      </c>
      <c r="G69" s="136">
        <v>0</v>
      </c>
      <c r="H69" s="136">
        <v>0</v>
      </c>
      <c r="I69" s="136">
        <v>0</v>
      </c>
      <c r="J69" s="136">
        <v>0</v>
      </c>
      <c r="K69" s="136">
        <v>0</v>
      </c>
      <c r="L69" s="136">
        <v>0</v>
      </c>
      <c r="M69" s="136">
        <v>0</v>
      </c>
      <c r="N69" s="136">
        <v>0</v>
      </c>
      <c r="O69" s="136">
        <v>0</v>
      </c>
      <c r="P69" s="136">
        <v>0</v>
      </c>
      <c r="Q69" s="136">
        <v>0</v>
      </c>
      <c r="R69" s="136">
        <v>0</v>
      </c>
      <c r="S69" s="137">
        <v>0</v>
      </c>
      <c r="T69" s="137">
        <v>0</v>
      </c>
      <c r="U69" s="137">
        <v>0</v>
      </c>
      <c r="V69" s="137">
        <v>0</v>
      </c>
      <c r="W69" s="137">
        <v>0</v>
      </c>
      <c r="X69" s="137">
        <v>0</v>
      </c>
      <c r="Y69" s="137">
        <v>0</v>
      </c>
      <c r="Z69" s="137">
        <v>0</v>
      </c>
      <c r="AA69" s="137">
        <v>0</v>
      </c>
      <c r="AB69" s="137">
        <v>0</v>
      </c>
      <c r="AC69" s="137">
        <v>0</v>
      </c>
      <c r="AD69" s="137">
        <v>0</v>
      </c>
    </row>
    <row r="70" spans="1:30" ht="31.2" hidden="1">
      <c r="A70" s="134">
        <v>117</v>
      </c>
      <c r="B70" s="135" t="s">
        <v>1412</v>
      </c>
      <c r="C70" s="135" t="s">
        <v>386</v>
      </c>
      <c r="D70" s="135" t="s">
        <v>1301</v>
      </c>
      <c r="E70" s="135" t="s">
        <v>1317</v>
      </c>
      <c r="F70" s="136">
        <v>12</v>
      </c>
      <c r="G70" s="136">
        <v>12</v>
      </c>
      <c r="H70" s="136">
        <v>6</v>
      </c>
      <c r="I70" s="136">
        <v>0</v>
      </c>
      <c r="J70" s="136">
        <v>0</v>
      </c>
      <c r="K70" s="136">
        <v>0</v>
      </c>
      <c r="L70" s="136">
        <v>18</v>
      </c>
      <c r="M70" s="136">
        <v>14</v>
      </c>
      <c r="N70" s="136">
        <v>0</v>
      </c>
      <c r="O70" s="136">
        <v>6</v>
      </c>
      <c r="P70" s="136">
        <v>6</v>
      </c>
      <c r="Q70" s="136">
        <v>12</v>
      </c>
      <c r="R70" s="136">
        <v>8</v>
      </c>
      <c r="S70" s="137">
        <v>1</v>
      </c>
      <c r="T70" s="137">
        <v>5</v>
      </c>
      <c r="U70" s="137">
        <v>0</v>
      </c>
      <c r="V70" s="137">
        <v>0</v>
      </c>
      <c r="W70" s="137">
        <v>0</v>
      </c>
      <c r="X70" s="137">
        <v>0</v>
      </c>
      <c r="Y70" s="137">
        <v>0</v>
      </c>
      <c r="Z70" s="137">
        <v>0</v>
      </c>
      <c r="AA70" s="137">
        <v>0</v>
      </c>
      <c r="AB70" s="137">
        <v>0</v>
      </c>
      <c r="AC70" s="137">
        <v>0</v>
      </c>
      <c r="AD70" s="137">
        <v>0</v>
      </c>
    </row>
    <row r="71" spans="1:30" ht="15.6" hidden="1">
      <c r="A71" s="134">
        <v>138</v>
      </c>
      <c r="B71" s="135" t="s">
        <v>1413</v>
      </c>
      <c r="C71" s="135" t="s">
        <v>297</v>
      </c>
      <c r="D71" s="135" t="s">
        <v>1301</v>
      </c>
      <c r="E71" s="135" t="s">
        <v>1414</v>
      </c>
      <c r="F71" s="136">
        <v>12</v>
      </c>
      <c r="G71" s="136">
        <v>12</v>
      </c>
      <c r="H71" s="136">
        <v>8</v>
      </c>
      <c r="I71" s="136">
        <v>0</v>
      </c>
      <c r="J71" s="136">
        <v>0</v>
      </c>
      <c r="K71" s="136">
        <v>1</v>
      </c>
      <c r="L71" s="136">
        <v>19</v>
      </c>
      <c r="M71" s="136">
        <v>15</v>
      </c>
      <c r="N71" s="136">
        <v>0</v>
      </c>
      <c r="O71" s="136">
        <v>9</v>
      </c>
      <c r="P71" s="136">
        <v>9</v>
      </c>
      <c r="Q71" s="136">
        <v>10</v>
      </c>
      <c r="R71" s="136">
        <v>6</v>
      </c>
      <c r="S71" s="137">
        <v>0</v>
      </c>
      <c r="T71" s="137">
        <v>5</v>
      </c>
      <c r="U71" s="137">
        <v>2</v>
      </c>
      <c r="V71" s="137">
        <v>0</v>
      </c>
      <c r="W71" s="137">
        <v>2</v>
      </c>
      <c r="X71" s="137">
        <v>0</v>
      </c>
      <c r="Y71" s="137">
        <v>0</v>
      </c>
      <c r="Z71" s="137">
        <v>0</v>
      </c>
      <c r="AA71" s="137">
        <v>0</v>
      </c>
      <c r="AB71" s="137">
        <v>0</v>
      </c>
      <c r="AC71" s="137">
        <v>0</v>
      </c>
      <c r="AD71" s="137">
        <v>0</v>
      </c>
    </row>
    <row r="72" spans="1:30" ht="15.6" hidden="1">
      <c r="A72" s="134">
        <v>15</v>
      </c>
      <c r="B72" s="135" t="s">
        <v>1415</v>
      </c>
      <c r="C72" s="135" t="s">
        <v>773</v>
      </c>
      <c r="D72" s="135" t="s">
        <v>1416</v>
      </c>
      <c r="E72" s="135" t="s">
        <v>1307</v>
      </c>
      <c r="F72" s="136">
        <v>12</v>
      </c>
      <c r="G72" s="136">
        <v>12</v>
      </c>
      <c r="H72" s="136">
        <v>7</v>
      </c>
      <c r="I72" s="136">
        <v>0</v>
      </c>
      <c r="J72" s="136">
        <v>0</v>
      </c>
      <c r="K72" s="136">
        <v>1.5</v>
      </c>
      <c r="L72" s="136">
        <v>17.5</v>
      </c>
      <c r="M72" s="136">
        <v>13.5</v>
      </c>
      <c r="N72" s="136">
        <v>0.5</v>
      </c>
      <c r="O72" s="136">
        <v>13.5</v>
      </c>
      <c r="P72" s="136">
        <v>14</v>
      </c>
      <c r="Q72" s="136">
        <v>3.5</v>
      </c>
      <c r="R72" s="136">
        <v>-0.5</v>
      </c>
      <c r="S72" s="137">
        <v>0</v>
      </c>
      <c r="T72" s="137">
        <v>5.5</v>
      </c>
      <c r="U72" s="137">
        <v>0</v>
      </c>
      <c r="V72" s="137">
        <v>2</v>
      </c>
      <c r="W72" s="137">
        <v>0.5</v>
      </c>
      <c r="X72" s="137">
        <v>3</v>
      </c>
      <c r="Y72" s="137">
        <v>1</v>
      </c>
      <c r="Z72" s="137">
        <v>0</v>
      </c>
      <c r="AA72" s="137">
        <v>2</v>
      </c>
      <c r="AB72" s="137">
        <v>0</v>
      </c>
      <c r="AC72" s="137">
        <v>0</v>
      </c>
      <c r="AD72" s="137">
        <v>0</v>
      </c>
    </row>
    <row r="73" spans="1:30" ht="15.6" hidden="1">
      <c r="A73" s="134">
        <v>22</v>
      </c>
      <c r="B73" s="135" t="s">
        <v>1417</v>
      </c>
      <c r="C73" s="135" t="s">
        <v>776</v>
      </c>
      <c r="D73" s="135" t="s">
        <v>1418</v>
      </c>
      <c r="E73" s="135" t="s">
        <v>1307</v>
      </c>
      <c r="F73" s="136">
        <v>12</v>
      </c>
      <c r="G73" s="136">
        <v>12</v>
      </c>
      <c r="H73" s="136">
        <v>0</v>
      </c>
      <c r="I73" s="136">
        <v>0</v>
      </c>
      <c r="J73" s="136">
        <v>0</v>
      </c>
      <c r="K73" s="136">
        <v>0</v>
      </c>
      <c r="L73" s="136">
        <v>12</v>
      </c>
      <c r="M73" s="136">
        <v>8</v>
      </c>
      <c r="N73" s="136">
        <v>0.5</v>
      </c>
      <c r="O73" s="136">
        <v>7</v>
      </c>
      <c r="P73" s="136">
        <v>7.5</v>
      </c>
      <c r="Q73" s="136">
        <v>4.5</v>
      </c>
      <c r="R73" s="136">
        <v>0.5</v>
      </c>
      <c r="S73" s="137">
        <v>0.5</v>
      </c>
      <c r="T73" s="137">
        <v>6</v>
      </c>
      <c r="U73" s="137">
        <v>0.5</v>
      </c>
      <c r="V73" s="137">
        <v>0</v>
      </c>
      <c r="W73" s="137">
        <v>0.5</v>
      </c>
      <c r="X73" s="137">
        <v>0</v>
      </c>
      <c r="Y73" s="137">
        <v>0</v>
      </c>
      <c r="Z73" s="137">
        <v>0</v>
      </c>
      <c r="AA73" s="137">
        <v>0</v>
      </c>
      <c r="AB73" s="137">
        <v>0</v>
      </c>
      <c r="AC73" s="137">
        <v>0</v>
      </c>
      <c r="AD73" s="137">
        <v>0</v>
      </c>
    </row>
    <row r="74" spans="1:30" ht="15.6" hidden="1">
      <c r="A74" s="134">
        <v>53</v>
      </c>
      <c r="B74" s="135" t="s">
        <v>1419</v>
      </c>
      <c r="C74" s="135" t="s">
        <v>1420</v>
      </c>
      <c r="D74" s="135" t="s">
        <v>1311</v>
      </c>
      <c r="E74" s="135" t="s">
        <v>1307</v>
      </c>
      <c r="F74" s="136" t="s">
        <v>1311</v>
      </c>
      <c r="G74" s="136">
        <v>0</v>
      </c>
      <c r="H74" s="136">
        <v>0</v>
      </c>
      <c r="I74" s="136">
        <v>0</v>
      </c>
      <c r="J74" s="136">
        <v>0</v>
      </c>
      <c r="K74" s="136">
        <v>0</v>
      </c>
      <c r="L74" s="136">
        <v>0</v>
      </c>
      <c r="M74" s="136">
        <v>0</v>
      </c>
      <c r="N74" s="136">
        <v>0</v>
      </c>
      <c r="O74" s="136">
        <v>0</v>
      </c>
      <c r="P74" s="136">
        <v>0</v>
      </c>
      <c r="Q74" s="136">
        <v>0</v>
      </c>
      <c r="R74" s="136">
        <v>0</v>
      </c>
      <c r="S74" s="137">
        <v>0</v>
      </c>
      <c r="T74" s="137">
        <v>0</v>
      </c>
      <c r="U74" s="137">
        <v>0</v>
      </c>
      <c r="V74" s="137">
        <v>0</v>
      </c>
      <c r="W74" s="137">
        <v>0</v>
      </c>
      <c r="X74" s="137">
        <v>0</v>
      </c>
      <c r="Y74" s="137">
        <v>0</v>
      </c>
      <c r="Z74" s="137">
        <v>0</v>
      </c>
      <c r="AA74" s="137">
        <v>0</v>
      </c>
      <c r="AB74" s="137">
        <v>0</v>
      </c>
      <c r="AC74" s="137">
        <v>0</v>
      </c>
      <c r="AD74" s="137">
        <v>0</v>
      </c>
    </row>
    <row r="75" spans="1:30" ht="31.2" hidden="1">
      <c r="A75" s="134">
        <v>78</v>
      </c>
      <c r="B75" s="135" t="s">
        <v>1421</v>
      </c>
      <c r="C75" s="135" t="s">
        <v>756</v>
      </c>
      <c r="D75" s="135" t="s">
        <v>1311</v>
      </c>
      <c r="E75" s="135" t="s">
        <v>1321</v>
      </c>
      <c r="F75" s="136">
        <v>12</v>
      </c>
      <c r="G75" s="136">
        <v>12</v>
      </c>
      <c r="H75" s="136">
        <v>2.5</v>
      </c>
      <c r="I75" s="136">
        <v>0</v>
      </c>
      <c r="J75" s="136">
        <v>0</v>
      </c>
      <c r="K75" s="136">
        <v>0</v>
      </c>
      <c r="L75" s="136">
        <v>14.5</v>
      </c>
      <c r="M75" s="136">
        <v>10.5</v>
      </c>
      <c r="N75" s="136">
        <v>0.5</v>
      </c>
      <c r="O75" s="136">
        <v>11</v>
      </c>
      <c r="P75" s="136">
        <v>11.5</v>
      </c>
      <c r="Q75" s="136">
        <v>3</v>
      </c>
      <c r="R75" s="136">
        <v>-1</v>
      </c>
      <c r="S75" s="137">
        <v>1.5</v>
      </c>
      <c r="T75" s="137">
        <v>2</v>
      </c>
      <c r="U75" s="137">
        <v>1.5</v>
      </c>
      <c r="V75" s="137">
        <v>2.5</v>
      </c>
      <c r="W75" s="137">
        <v>0.5</v>
      </c>
      <c r="X75" s="137">
        <v>0.5</v>
      </c>
      <c r="Y75" s="137">
        <v>3</v>
      </c>
      <c r="Z75" s="137">
        <v>0</v>
      </c>
      <c r="AA75" s="137">
        <v>0</v>
      </c>
      <c r="AB75" s="137">
        <v>0</v>
      </c>
      <c r="AC75" s="137">
        <v>0</v>
      </c>
      <c r="AD75" s="137">
        <v>0</v>
      </c>
    </row>
    <row r="76" spans="1:30" ht="15.6" hidden="1">
      <c r="A76" s="134">
        <v>32</v>
      </c>
      <c r="B76" s="135" t="s">
        <v>1422</v>
      </c>
      <c r="C76" s="135" t="s">
        <v>1423</v>
      </c>
      <c r="D76" s="135" t="s">
        <v>1337</v>
      </c>
      <c r="E76" s="135" t="s">
        <v>1307</v>
      </c>
      <c r="F76" s="136">
        <v>12</v>
      </c>
      <c r="G76" s="136">
        <v>12</v>
      </c>
      <c r="H76" s="136">
        <v>5.5</v>
      </c>
      <c r="I76" s="136">
        <v>0</v>
      </c>
      <c r="J76" s="136">
        <v>0</v>
      </c>
      <c r="K76" s="136">
        <v>5.5</v>
      </c>
      <c r="L76" s="136">
        <v>12</v>
      </c>
      <c r="M76" s="136">
        <v>8</v>
      </c>
      <c r="N76" s="136">
        <v>0</v>
      </c>
      <c r="O76" s="136">
        <v>0</v>
      </c>
      <c r="P76" s="136">
        <v>0</v>
      </c>
      <c r="Q76" s="136">
        <v>12</v>
      </c>
      <c r="R76" s="136">
        <v>8</v>
      </c>
      <c r="S76" s="137">
        <v>0</v>
      </c>
      <c r="T76" s="137">
        <v>0</v>
      </c>
      <c r="U76" s="137">
        <v>0</v>
      </c>
      <c r="V76" s="137">
        <v>0</v>
      </c>
      <c r="W76" s="137">
        <v>0</v>
      </c>
      <c r="X76" s="137">
        <v>0</v>
      </c>
      <c r="Y76" s="137">
        <v>0</v>
      </c>
      <c r="Z76" s="137">
        <v>0</v>
      </c>
      <c r="AA76" s="137">
        <v>0</v>
      </c>
      <c r="AB76" s="137">
        <v>0</v>
      </c>
      <c r="AC76" s="137">
        <v>0</v>
      </c>
      <c r="AD76" s="137">
        <v>0</v>
      </c>
    </row>
    <row r="77" spans="1:30" ht="31.2" hidden="1">
      <c r="A77" s="134">
        <v>102</v>
      </c>
      <c r="B77" s="135" t="s">
        <v>1424</v>
      </c>
      <c r="C77" s="135" t="s">
        <v>229</v>
      </c>
      <c r="D77" s="135" t="s">
        <v>1301</v>
      </c>
      <c r="E77" s="135" t="s">
        <v>1425</v>
      </c>
      <c r="F77" s="136">
        <v>12</v>
      </c>
      <c r="G77" s="136">
        <v>0</v>
      </c>
      <c r="H77" s="136">
        <v>0</v>
      </c>
      <c r="I77" s="136">
        <v>0</v>
      </c>
      <c r="J77" s="136">
        <v>0</v>
      </c>
      <c r="K77" s="136">
        <v>0</v>
      </c>
      <c r="L77" s="136">
        <v>0</v>
      </c>
      <c r="M77" s="136">
        <v>0</v>
      </c>
      <c r="N77" s="136">
        <v>0</v>
      </c>
      <c r="O77" s="136">
        <v>0</v>
      </c>
      <c r="P77" s="136">
        <v>0</v>
      </c>
      <c r="Q77" s="136">
        <v>0</v>
      </c>
      <c r="R77" s="136">
        <v>0</v>
      </c>
      <c r="S77" s="137">
        <v>0</v>
      </c>
      <c r="T77" s="137">
        <v>0</v>
      </c>
      <c r="U77" s="137">
        <v>0</v>
      </c>
      <c r="V77" s="137">
        <v>0</v>
      </c>
      <c r="W77" s="137">
        <v>0</v>
      </c>
      <c r="X77" s="137">
        <v>0</v>
      </c>
      <c r="Y77" s="137">
        <v>0</v>
      </c>
      <c r="Z77" s="137">
        <v>0</v>
      </c>
      <c r="AA77" s="137">
        <v>0</v>
      </c>
      <c r="AB77" s="137">
        <v>0</v>
      </c>
      <c r="AC77" s="137">
        <v>0</v>
      </c>
      <c r="AD77" s="137">
        <v>0</v>
      </c>
    </row>
    <row r="78" spans="1:30" ht="31.2" hidden="1">
      <c r="A78" s="134">
        <v>88</v>
      </c>
      <c r="B78" s="135" t="s">
        <v>1426</v>
      </c>
      <c r="C78" s="135" t="s">
        <v>1427</v>
      </c>
      <c r="D78" s="135" t="s">
        <v>1428</v>
      </c>
      <c r="E78" s="135" t="s">
        <v>1321</v>
      </c>
      <c r="F78" s="136">
        <v>12</v>
      </c>
      <c r="G78" s="136">
        <v>12</v>
      </c>
      <c r="H78" s="136">
        <v>6</v>
      </c>
      <c r="I78" s="136">
        <v>0</v>
      </c>
      <c r="J78" s="136">
        <v>0</v>
      </c>
      <c r="K78" s="136">
        <v>0</v>
      </c>
      <c r="L78" s="136">
        <v>18</v>
      </c>
      <c r="M78" s="136">
        <v>14</v>
      </c>
      <c r="N78" s="136">
        <v>0</v>
      </c>
      <c r="O78" s="136">
        <v>9</v>
      </c>
      <c r="P78" s="136">
        <v>9</v>
      </c>
      <c r="Q78" s="136">
        <v>9</v>
      </c>
      <c r="R78" s="136">
        <v>5</v>
      </c>
      <c r="S78" s="137">
        <v>1.5</v>
      </c>
      <c r="T78" s="137">
        <v>2</v>
      </c>
      <c r="U78" s="137">
        <v>2.5</v>
      </c>
      <c r="V78" s="137">
        <v>3</v>
      </c>
      <c r="W78" s="137">
        <v>0</v>
      </c>
      <c r="X78" s="137">
        <v>0</v>
      </c>
      <c r="Y78" s="137">
        <v>0</v>
      </c>
      <c r="Z78" s="137">
        <v>0</v>
      </c>
      <c r="AA78" s="137">
        <v>0</v>
      </c>
      <c r="AB78" s="137">
        <v>0</v>
      </c>
      <c r="AC78" s="137">
        <v>0</v>
      </c>
      <c r="AD78" s="137">
        <v>0</v>
      </c>
    </row>
    <row r="79" spans="1:30" ht="31.2" hidden="1">
      <c r="A79" s="134">
        <v>105</v>
      </c>
      <c r="B79" s="135" t="s">
        <v>1429</v>
      </c>
      <c r="C79" s="135" t="s">
        <v>132</v>
      </c>
      <c r="D79" s="135" t="s">
        <v>1301</v>
      </c>
      <c r="E79" s="135" t="s">
        <v>1330</v>
      </c>
      <c r="F79" s="136">
        <v>12</v>
      </c>
      <c r="G79" s="136">
        <v>0</v>
      </c>
      <c r="H79" s="136">
        <v>0</v>
      </c>
      <c r="I79" s="136">
        <v>0</v>
      </c>
      <c r="J79" s="136">
        <v>0</v>
      </c>
      <c r="K79" s="136">
        <v>0</v>
      </c>
      <c r="L79" s="136">
        <v>0</v>
      </c>
      <c r="M79" s="136">
        <v>0</v>
      </c>
      <c r="N79" s="136">
        <v>0</v>
      </c>
      <c r="O79" s="136">
        <v>0</v>
      </c>
      <c r="P79" s="136">
        <v>0</v>
      </c>
      <c r="Q79" s="136">
        <v>0</v>
      </c>
      <c r="R79" s="136">
        <v>0</v>
      </c>
      <c r="S79" s="137">
        <v>0</v>
      </c>
      <c r="T79" s="137">
        <v>0</v>
      </c>
      <c r="U79" s="137">
        <v>0</v>
      </c>
      <c r="V79" s="137">
        <v>0</v>
      </c>
      <c r="W79" s="137">
        <v>0</v>
      </c>
      <c r="X79" s="137">
        <v>0</v>
      </c>
      <c r="Y79" s="137">
        <v>0</v>
      </c>
      <c r="Z79" s="137">
        <v>0</v>
      </c>
      <c r="AA79" s="137">
        <v>0</v>
      </c>
      <c r="AB79" s="137">
        <v>0</v>
      </c>
      <c r="AC79" s="137">
        <v>0</v>
      </c>
      <c r="AD79" s="137">
        <v>0</v>
      </c>
    </row>
    <row r="80" spans="1:30" ht="15.6" hidden="1">
      <c r="A80" s="134">
        <v>142</v>
      </c>
      <c r="B80" s="135" t="s">
        <v>1430</v>
      </c>
      <c r="C80" s="135" t="s">
        <v>463</v>
      </c>
      <c r="D80" s="135" t="s">
        <v>1301</v>
      </c>
      <c r="E80" s="135" t="s">
        <v>1304</v>
      </c>
      <c r="F80" s="136">
        <v>12</v>
      </c>
      <c r="G80" s="136">
        <v>12</v>
      </c>
      <c r="H80" s="136">
        <v>3.5</v>
      </c>
      <c r="I80" s="136">
        <v>0</v>
      </c>
      <c r="J80" s="136">
        <v>0</v>
      </c>
      <c r="K80" s="136">
        <v>3.5</v>
      </c>
      <c r="L80" s="136">
        <v>12</v>
      </c>
      <c r="M80" s="136">
        <v>8</v>
      </c>
      <c r="N80" s="136">
        <v>0</v>
      </c>
      <c r="O80" s="136">
        <v>0</v>
      </c>
      <c r="P80" s="136">
        <v>0</v>
      </c>
      <c r="Q80" s="136">
        <v>12</v>
      </c>
      <c r="R80" s="136">
        <v>8</v>
      </c>
      <c r="S80" s="137">
        <v>0</v>
      </c>
      <c r="T80" s="137">
        <v>0</v>
      </c>
      <c r="U80" s="137">
        <v>0</v>
      </c>
      <c r="V80" s="137">
        <v>0</v>
      </c>
      <c r="W80" s="137">
        <v>0</v>
      </c>
      <c r="X80" s="137">
        <v>0</v>
      </c>
      <c r="Y80" s="137">
        <v>0</v>
      </c>
      <c r="Z80" s="137">
        <v>0</v>
      </c>
      <c r="AA80" s="137">
        <v>0</v>
      </c>
      <c r="AB80" s="137">
        <v>0</v>
      </c>
      <c r="AC80" s="137">
        <v>0</v>
      </c>
      <c r="AD80" s="137">
        <v>0</v>
      </c>
    </row>
    <row r="81" spans="1:30" ht="31.2" hidden="1">
      <c r="A81" s="134">
        <v>94</v>
      </c>
      <c r="B81" s="135" t="s">
        <v>1431</v>
      </c>
      <c r="C81" s="135" t="s">
        <v>1432</v>
      </c>
      <c r="D81" s="135" t="s">
        <v>1311</v>
      </c>
      <c r="E81" s="135" t="s">
        <v>1321</v>
      </c>
      <c r="F81" s="136" t="s">
        <v>1311</v>
      </c>
      <c r="G81" s="136">
        <v>0</v>
      </c>
      <c r="H81" s="136">
        <v>0</v>
      </c>
      <c r="I81" s="136">
        <v>0</v>
      </c>
      <c r="J81" s="136">
        <v>0</v>
      </c>
      <c r="K81" s="136">
        <v>0</v>
      </c>
      <c r="L81" s="136">
        <v>0</v>
      </c>
      <c r="M81" s="136">
        <v>0</v>
      </c>
      <c r="N81" s="136">
        <v>0</v>
      </c>
      <c r="O81" s="136">
        <v>0</v>
      </c>
      <c r="P81" s="136">
        <v>0</v>
      </c>
      <c r="Q81" s="136">
        <v>0</v>
      </c>
      <c r="R81" s="136">
        <v>0</v>
      </c>
      <c r="S81" s="137">
        <v>0</v>
      </c>
      <c r="T81" s="137">
        <v>0</v>
      </c>
      <c r="U81" s="137">
        <v>0</v>
      </c>
      <c r="V81" s="137">
        <v>0</v>
      </c>
      <c r="W81" s="137">
        <v>0</v>
      </c>
      <c r="X81" s="137">
        <v>0</v>
      </c>
      <c r="Y81" s="137">
        <v>0</v>
      </c>
      <c r="Z81" s="137">
        <v>0</v>
      </c>
      <c r="AA81" s="137">
        <v>0</v>
      </c>
      <c r="AB81" s="137">
        <v>0</v>
      </c>
      <c r="AC81" s="137">
        <v>0</v>
      </c>
      <c r="AD81" s="137">
        <v>0</v>
      </c>
    </row>
    <row r="82" spans="1:30" ht="15.6" hidden="1">
      <c r="A82" s="134">
        <v>114</v>
      </c>
      <c r="B82" s="135" t="s">
        <v>1433</v>
      </c>
      <c r="C82" s="135" t="s">
        <v>1434</v>
      </c>
      <c r="D82" s="135" t="s">
        <v>1301</v>
      </c>
      <c r="E82" s="135" t="s">
        <v>1435</v>
      </c>
      <c r="F82" s="136">
        <v>12</v>
      </c>
      <c r="G82" s="136">
        <v>12</v>
      </c>
      <c r="H82" s="136">
        <v>1.5</v>
      </c>
      <c r="I82" s="136">
        <v>0</v>
      </c>
      <c r="J82" s="136">
        <v>0</v>
      </c>
      <c r="K82" s="136">
        <v>1.5</v>
      </c>
      <c r="L82" s="136">
        <v>12</v>
      </c>
      <c r="M82" s="136">
        <v>8</v>
      </c>
      <c r="N82" s="136">
        <v>0</v>
      </c>
      <c r="O82" s="136">
        <v>0</v>
      </c>
      <c r="P82" s="136">
        <v>0</v>
      </c>
      <c r="Q82" s="136">
        <v>12</v>
      </c>
      <c r="R82" s="136">
        <v>8</v>
      </c>
      <c r="S82" s="137">
        <v>0</v>
      </c>
      <c r="T82" s="137">
        <v>0</v>
      </c>
      <c r="U82" s="137">
        <v>0</v>
      </c>
      <c r="V82" s="137">
        <v>0</v>
      </c>
      <c r="W82" s="137">
        <v>0</v>
      </c>
      <c r="X82" s="137">
        <v>0</v>
      </c>
      <c r="Y82" s="137">
        <v>0</v>
      </c>
      <c r="Z82" s="137">
        <v>0</v>
      </c>
      <c r="AA82" s="137">
        <v>0</v>
      </c>
      <c r="AB82" s="137">
        <v>0</v>
      </c>
      <c r="AC82" s="137">
        <v>0</v>
      </c>
      <c r="AD82" s="137">
        <v>0</v>
      </c>
    </row>
    <row r="83" spans="1:30" ht="31.2" hidden="1">
      <c r="A83" s="134">
        <v>91</v>
      </c>
      <c r="B83" s="135" t="s">
        <v>1436</v>
      </c>
      <c r="C83" s="135" t="s">
        <v>1437</v>
      </c>
      <c r="D83" s="135" t="s">
        <v>1320</v>
      </c>
      <c r="E83" s="135" t="s">
        <v>1321</v>
      </c>
      <c r="F83" s="136">
        <v>12</v>
      </c>
      <c r="G83" s="136">
        <v>0</v>
      </c>
      <c r="H83" s="136">
        <v>0</v>
      </c>
      <c r="I83" s="136">
        <v>0</v>
      </c>
      <c r="J83" s="136">
        <v>0</v>
      </c>
      <c r="K83" s="136">
        <v>0</v>
      </c>
      <c r="L83" s="136">
        <v>0</v>
      </c>
      <c r="M83" s="136">
        <v>0</v>
      </c>
      <c r="N83" s="136">
        <v>0</v>
      </c>
      <c r="O83" s="136">
        <v>0</v>
      </c>
      <c r="P83" s="136">
        <v>0</v>
      </c>
      <c r="Q83" s="136">
        <v>0</v>
      </c>
      <c r="R83" s="136">
        <v>0</v>
      </c>
      <c r="S83" s="137">
        <v>0</v>
      </c>
      <c r="T83" s="137">
        <v>0</v>
      </c>
      <c r="U83" s="137">
        <v>0</v>
      </c>
      <c r="V83" s="137">
        <v>0</v>
      </c>
      <c r="W83" s="137">
        <v>0</v>
      </c>
      <c r="X83" s="137">
        <v>0</v>
      </c>
      <c r="Y83" s="137">
        <v>0</v>
      </c>
      <c r="Z83" s="137">
        <v>0</v>
      </c>
      <c r="AA83" s="137">
        <v>0</v>
      </c>
      <c r="AB83" s="137">
        <v>0</v>
      </c>
      <c r="AC83" s="137">
        <v>0</v>
      </c>
      <c r="AD83" s="137">
        <v>0</v>
      </c>
    </row>
    <row r="84" spans="1:30" ht="15.6" hidden="1">
      <c r="A84" s="134">
        <v>33</v>
      </c>
      <c r="B84" s="135" t="s">
        <v>1438</v>
      </c>
      <c r="C84" s="135" t="s">
        <v>802</v>
      </c>
      <c r="D84" s="135" t="s">
        <v>1439</v>
      </c>
      <c r="E84" s="135" t="s">
        <v>1307</v>
      </c>
      <c r="F84" s="136">
        <v>12</v>
      </c>
      <c r="G84" s="136">
        <v>12</v>
      </c>
      <c r="H84" s="136">
        <v>2.5</v>
      </c>
      <c r="I84" s="136">
        <v>0</v>
      </c>
      <c r="J84" s="136">
        <v>0</v>
      </c>
      <c r="K84" s="136">
        <v>0</v>
      </c>
      <c r="L84" s="136">
        <v>14.5</v>
      </c>
      <c r="M84" s="136">
        <v>10.5</v>
      </c>
      <c r="N84" s="136">
        <v>0</v>
      </c>
      <c r="O84" s="136">
        <v>8</v>
      </c>
      <c r="P84" s="136">
        <v>8</v>
      </c>
      <c r="Q84" s="136">
        <v>6.5</v>
      </c>
      <c r="R84" s="136">
        <v>2.5</v>
      </c>
      <c r="S84" s="137">
        <v>0</v>
      </c>
      <c r="T84" s="137">
        <v>6</v>
      </c>
      <c r="U84" s="137">
        <v>0</v>
      </c>
      <c r="V84" s="137">
        <v>0.5</v>
      </c>
      <c r="W84" s="137">
        <v>0</v>
      </c>
      <c r="X84" s="137">
        <v>1</v>
      </c>
      <c r="Y84" s="137">
        <v>0.5</v>
      </c>
      <c r="Z84" s="137">
        <v>0</v>
      </c>
      <c r="AA84" s="137">
        <v>0</v>
      </c>
      <c r="AB84" s="137">
        <v>0</v>
      </c>
      <c r="AC84" s="137">
        <v>0</v>
      </c>
      <c r="AD84" s="137">
        <v>0</v>
      </c>
    </row>
    <row r="85" spans="1:30" ht="31.2" hidden="1">
      <c r="A85" s="134">
        <v>79</v>
      </c>
      <c r="B85" s="135" t="s">
        <v>1440</v>
      </c>
      <c r="C85" s="135" t="s">
        <v>763</v>
      </c>
      <c r="D85" s="135" t="s">
        <v>1441</v>
      </c>
      <c r="E85" s="135" t="s">
        <v>1321</v>
      </c>
      <c r="F85" s="136">
        <v>12</v>
      </c>
      <c r="G85" s="136">
        <v>12</v>
      </c>
      <c r="H85" s="136">
        <v>7</v>
      </c>
      <c r="I85" s="136">
        <v>0</v>
      </c>
      <c r="J85" s="136">
        <v>0</v>
      </c>
      <c r="K85" s="136">
        <v>4.5</v>
      </c>
      <c r="L85" s="136">
        <v>14.5</v>
      </c>
      <c r="M85" s="136">
        <v>10.5</v>
      </c>
      <c r="N85" s="136">
        <v>0.5</v>
      </c>
      <c r="O85" s="136">
        <v>6.5</v>
      </c>
      <c r="P85" s="136">
        <v>7</v>
      </c>
      <c r="Q85" s="136">
        <v>7.5</v>
      </c>
      <c r="R85" s="136">
        <v>3.5</v>
      </c>
      <c r="S85" s="137">
        <v>0</v>
      </c>
      <c r="T85" s="137">
        <v>0</v>
      </c>
      <c r="U85" s="137">
        <v>2.5</v>
      </c>
      <c r="V85" s="137">
        <v>1.5</v>
      </c>
      <c r="W85" s="137">
        <v>2</v>
      </c>
      <c r="X85" s="137">
        <v>1</v>
      </c>
      <c r="Y85" s="137">
        <v>0</v>
      </c>
      <c r="Z85" s="137">
        <v>0</v>
      </c>
      <c r="AA85" s="137">
        <v>0</v>
      </c>
      <c r="AB85" s="137">
        <v>0</v>
      </c>
      <c r="AC85" s="137">
        <v>0</v>
      </c>
      <c r="AD85" s="137">
        <v>0</v>
      </c>
    </row>
    <row r="86" spans="1:30" ht="15.6" hidden="1">
      <c r="A86" s="134">
        <v>1</v>
      </c>
      <c r="B86" s="135" t="s">
        <v>1442</v>
      </c>
      <c r="C86" s="135" t="s">
        <v>766</v>
      </c>
      <c r="D86" s="135" t="s">
        <v>1313</v>
      </c>
      <c r="E86" s="135" t="s">
        <v>1298</v>
      </c>
      <c r="F86" s="136">
        <v>12</v>
      </c>
      <c r="G86" s="136">
        <v>12</v>
      </c>
      <c r="H86" s="136">
        <v>1</v>
      </c>
      <c r="I86" s="136">
        <v>0</v>
      </c>
      <c r="J86" s="136">
        <v>0</v>
      </c>
      <c r="K86" s="136">
        <v>0</v>
      </c>
      <c r="L86" s="136">
        <v>13</v>
      </c>
      <c r="M86" s="136">
        <v>9</v>
      </c>
      <c r="N86" s="136">
        <v>0</v>
      </c>
      <c r="O86" s="136">
        <v>8</v>
      </c>
      <c r="P86" s="136">
        <v>8</v>
      </c>
      <c r="Q86" s="136">
        <v>5</v>
      </c>
      <c r="R86" s="136">
        <v>1</v>
      </c>
      <c r="S86" s="137">
        <v>1</v>
      </c>
      <c r="T86" s="137">
        <v>1</v>
      </c>
      <c r="U86" s="137">
        <v>2</v>
      </c>
      <c r="V86" s="137">
        <v>0</v>
      </c>
      <c r="W86" s="137">
        <v>2</v>
      </c>
      <c r="X86" s="137">
        <v>1</v>
      </c>
      <c r="Y86" s="137">
        <v>1</v>
      </c>
      <c r="Z86" s="137">
        <v>0</v>
      </c>
      <c r="AA86" s="137">
        <v>0</v>
      </c>
      <c r="AB86" s="137">
        <v>0</v>
      </c>
      <c r="AC86" s="137">
        <v>0</v>
      </c>
      <c r="AD86" s="137">
        <v>0</v>
      </c>
    </row>
    <row r="87" spans="1:30" ht="31.2" hidden="1">
      <c r="A87" s="134">
        <v>63</v>
      </c>
      <c r="B87" s="135" t="s">
        <v>1443</v>
      </c>
      <c r="C87" s="135" t="s">
        <v>815</v>
      </c>
      <c r="D87" s="135" t="s">
        <v>1444</v>
      </c>
      <c r="E87" s="135" t="s">
        <v>1307</v>
      </c>
      <c r="F87" s="136">
        <v>12</v>
      </c>
      <c r="G87" s="136">
        <v>0</v>
      </c>
      <c r="H87" s="136">
        <v>0</v>
      </c>
      <c r="I87" s="136">
        <v>0</v>
      </c>
      <c r="J87" s="136">
        <v>0</v>
      </c>
      <c r="K87" s="136">
        <v>0</v>
      </c>
      <c r="L87" s="136">
        <v>0</v>
      </c>
      <c r="M87" s="136">
        <v>0</v>
      </c>
      <c r="N87" s="136">
        <v>0</v>
      </c>
      <c r="O87" s="136">
        <v>0</v>
      </c>
      <c r="P87" s="136">
        <v>0</v>
      </c>
      <c r="Q87" s="136">
        <v>0</v>
      </c>
      <c r="R87" s="136">
        <v>0</v>
      </c>
      <c r="S87" s="137">
        <v>0</v>
      </c>
      <c r="T87" s="137">
        <v>0</v>
      </c>
      <c r="U87" s="137">
        <v>0</v>
      </c>
      <c r="V87" s="137">
        <v>0</v>
      </c>
      <c r="W87" s="137">
        <v>0</v>
      </c>
      <c r="X87" s="137">
        <v>0</v>
      </c>
      <c r="Y87" s="137">
        <v>0</v>
      </c>
      <c r="Z87" s="137">
        <v>0</v>
      </c>
      <c r="AA87" s="137">
        <v>0</v>
      </c>
      <c r="AB87" s="137">
        <v>0</v>
      </c>
      <c r="AC87" s="137">
        <v>0</v>
      </c>
      <c r="AD87" s="137">
        <v>0</v>
      </c>
    </row>
    <row r="88" spans="1:30" ht="15.6" hidden="1">
      <c r="A88" s="134">
        <v>14</v>
      </c>
      <c r="B88" s="135" t="s">
        <v>1445</v>
      </c>
      <c r="C88" s="135" t="s">
        <v>774</v>
      </c>
      <c r="D88" s="135" t="s">
        <v>1418</v>
      </c>
      <c r="E88" s="135" t="s">
        <v>1307</v>
      </c>
      <c r="F88" s="136">
        <v>12</v>
      </c>
      <c r="G88" s="136">
        <v>12</v>
      </c>
      <c r="H88" s="136">
        <v>0</v>
      </c>
      <c r="I88" s="136">
        <v>0</v>
      </c>
      <c r="J88" s="136">
        <v>0</v>
      </c>
      <c r="K88" s="136">
        <v>0</v>
      </c>
      <c r="L88" s="136">
        <v>12</v>
      </c>
      <c r="M88" s="136">
        <v>8</v>
      </c>
      <c r="N88" s="136">
        <v>0.5</v>
      </c>
      <c r="O88" s="136">
        <v>9.5</v>
      </c>
      <c r="P88" s="136">
        <v>10</v>
      </c>
      <c r="Q88" s="136">
        <v>2</v>
      </c>
      <c r="R88" s="136">
        <v>-2</v>
      </c>
      <c r="S88" s="137">
        <v>4</v>
      </c>
      <c r="T88" s="137">
        <v>2</v>
      </c>
      <c r="U88" s="137">
        <v>1</v>
      </c>
      <c r="V88" s="137">
        <v>2.5</v>
      </c>
      <c r="W88" s="137">
        <v>0.5</v>
      </c>
      <c r="X88" s="137">
        <v>0</v>
      </c>
      <c r="Y88" s="137">
        <v>0</v>
      </c>
      <c r="Z88" s="137">
        <v>0</v>
      </c>
      <c r="AA88" s="137">
        <v>0</v>
      </c>
      <c r="AB88" s="137">
        <v>0</v>
      </c>
      <c r="AC88" s="137">
        <v>0</v>
      </c>
      <c r="AD88" s="137">
        <v>0</v>
      </c>
    </row>
    <row r="89" spans="1:30" ht="15.6">
      <c r="A89" s="134">
        <v>119</v>
      </c>
      <c r="B89" s="135" t="s">
        <v>1446</v>
      </c>
      <c r="C89" s="139" t="s">
        <v>147</v>
      </c>
      <c r="D89" s="135" t="s">
        <v>1301</v>
      </c>
      <c r="E89" s="135" t="s">
        <v>1340</v>
      </c>
      <c r="F89" s="136">
        <v>12</v>
      </c>
      <c r="G89" s="136">
        <v>12</v>
      </c>
      <c r="H89" s="136">
        <v>5</v>
      </c>
      <c r="I89" s="136">
        <v>1</v>
      </c>
      <c r="J89" s="136">
        <v>0</v>
      </c>
      <c r="K89" s="136">
        <v>6</v>
      </c>
      <c r="L89" s="136">
        <v>12</v>
      </c>
      <c r="M89" s="136">
        <v>8</v>
      </c>
      <c r="N89" s="136">
        <v>0</v>
      </c>
      <c r="O89" s="136">
        <v>8</v>
      </c>
      <c r="P89" s="136">
        <v>8</v>
      </c>
      <c r="Q89" s="136">
        <v>4</v>
      </c>
      <c r="R89" s="136">
        <v>0</v>
      </c>
      <c r="S89" s="137">
        <v>0</v>
      </c>
      <c r="T89" s="137">
        <v>0</v>
      </c>
      <c r="U89" s="137">
        <v>0</v>
      </c>
      <c r="V89" s="137">
        <v>0</v>
      </c>
      <c r="W89" s="137">
        <v>0</v>
      </c>
      <c r="X89" s="137">
        <v>3</v>
      </c>
      <c r="Y89" s="137">
        <v>0</v>
      </c>
      <c r="Z89" s="138">
        <v>5</v>
      </c>
      <c r="AA89" s="137">
        <v>0</v>
      </c>
      <c r="AB89" s="137">
        <v>0</v>
      </c>
      <c r="AC89" s="137">
        <v>0</v>
      </c>
      <c r="AD89" s="137">
        <v>0</v>
      </c>
    </row>
    <row r="90" spans="1:30" ht="15.6" hidden="1">
      <c r="A90" s="134">
        <v>46</v>
      </c>
      <c r="B90" s="135" t="s">
        <v>1447</v>
      </c>
      <c r="C90" s="135" t="s">
        <v>1203</v>
      </c>
      <c r="D90" s="135" t="s">
        <v>1311</v>
      </c>
      <c r="E90" s="135" t="s">
        <v>1307</v>
      </c>
      <c r="F90" s="136" t="s">
        <v>1311</v>
      </c>
      <c r="G90" s="136">
        <v>0</v>
      </c>
      <c r="H90" s="136">
        <v>0</v>
      </c>
      <c r="I90" s="136">
        <v>0</v>
      </c>
      <c r="J90" s="136">
        <v>0</v>
      </c>
      <c r="K90" s="136">
        <v>0</v>
      </c>
      <c r="L90" s="136">
        <v>0</v>
      </c>
      <c r="M90" s="136">
        <v>0</v>
      </c>
      <c r="N90" s="136">
        <v>0</v>
      </c>
      <c r="O90" s="136">
        <v>0</v>
      </c>
      <c r="P90" s="136">
        <v>0</v>
      </c>
      <c r="Q90" s="136">
        <v>0</v>
      </c>
      <c r="R90" s="136">
        <v>0</v>
      </c>
      <c r="S90" s="137">
        <v>0</v>
      </c>
      <c r="T90" s="137">
        <v>0</v>
      </c>
      <c r="U90" s="137">
        <v>0</v>
      </c>
      <c r="V90" s="137">
        <v>0</v>
      </c>
      <c r="W90" s="137">
        <v>0</v>
      </c>
      <c r="X90" s="137">
        <v>0</v>
      </c>
      <c r="Y90" s="137">
        <v>0</v>
      </c>
      <c r="Z90" s="137">
        <v>0</v>
      </c>
      <c r="AA90" s="137">
        <v>0</v>
      </c>
      <c r="AB90" s="137">
        <v>0</v>
      </c>
      <c r="AC90" s="137">
        <v>0</v>
      </c>
      <c r="AD90" s="137">
        <v>0</v>
      </c>
    </row>
    <row r="91" spans="1:30" ht="15.6">
      <c r="A91" s="134">
        <v>133</v>
      </c>
      <c r="B91" s="135" t="s">
        <v>1448</v>
      </c>
      <c r="C91" s="135" t="s">
        <v>165</v>
      </c>
      <c r="D91" s="135" t="s">
        <v>1316</v>
      </c>
      <c r="E91" s="135" t="s">
        <v>1334</v>
      </c>
      <c r="F91" s="136">
        <v>12</v>
      </c>
      <c r="G91" s="136">
        <v>12</v>
      </c>
      <c r="H91" s="136">
        <v>3</v>
      </c>
      <c r="I91" s="136">
        <v>0</v>
      </c>
      <c r="J91" s="136">
        <v>0</v>
      </c>
      <c r="K91" s="136">
        <v>0</v>
      </c>
      <c r="L91" s="136">
        <v>15</v>
      </c>
      <c r="M91" s="136">
        <v>11</v>
      </c>
      <c r="N91" s="136">
        <v>0</v>
      </c>
      <c r="O91" s="136">
        <v>11</v>
      </c>
      <c r="P91" s="136">
        <v>11</v>
      </c>
      <c r="Q91" s="136">
        <v>4</v>
      </c>
      <c r="R91" s="136">
        <v>0</v>
      </c>
      <c r="S91" s="137">
        <v>0</v>
      </c>
      <c r="T91" s="137">
        <v>4</v>
      </c>
      <c r="U91" s="137">
        <v>0</v>
      </c>
      <c r="V91" s="137">
        <v>0</v>
      </c>
      <c r="W91" s="137">
        <v>0</v>
      </c>
      <c r="X91" s="137">
        <v>0</v>
      </c>
      <c r="Y91" s="137">
        <v>3</v>
      </c>
      <c r="Z91" s="138">
        <v>4</v>
      </c>
      <c r="AA91" s="137">
        <v>0</v>
      </c>
      <c r="AB91" s="137">
        <v>0</v>
      </c>
      <c r="AC91" s="137">
        <v>0</v>
      </c>
      <c r="AD91" s="137">
        <v>0</v>
      </c>
    </row>
    <row r="92" spans="1:30" ht="31.2" hidden="1">
      <c r="A92" s="134">
        <v>98</v>
      </c>
      <c r="B92" s="135" t="s">
        <v>1449</v>
      </c>
      <c r="C92" s="135" t="s">
        <v>314</v>
      </c>
      <c r="D92" s="135" t="s">
        <v>1301</v>
      </c>
      <c r="E92" s="135" t="s">
        <v>1376</v>
      </c>
      <c r="F92" s="136">
        <v>12</v>
      </c>
      <c r="G92" s="136">
        <v>0</v>
      </c>
      <c r="H92" s="136">
        <v>0</v>
      </c>
      <c r="I92" s="136">
        <v>0</v>
      </c>
      <c r="J92" s="136">
        <v>0</v>
      </c>
      <c r="K92" s="136">
        <v>0</v>
      </c>
      <c r="L92" s="136">
        <v>0</v>
      </c>
      <c r="M92" s="136">
        <v>0</v>
      </c>
      <c r="N92" s="136">
        <v>0</v>
      </c>
      <c r="O92" s="136">
        <v>0</v>
      </c>
      <c r="P92" s="136">
        <v>0</v>
      </c>
      <c r="Q92" s="136">
        <v>0</v>
      </c>
      <c r="R92" s="136">
        <v>0</v>
      </c>
      <c r="S92" s="137">
        <v>0</v>
      </c>
      <c r="T92" s="137">
        <v>0</v>
      </c>
      <c r="U92" s="137">
        <v>0</v>
      </c>
      <c r="V92" s="137">
        <v>0</v>
      </c>
      <c r="W92" s="137">
        <v>0</v>
      </c>
      <c r="X92" s="137">
        <v>0</v>
      </c>
      <c r="Y92" s="137">
        <v>0</v>
      </c>
      <c r="Z92" s="137">
        <v>0</v>
      </c>
      <c r="AA92" s="137">
        <v>0</v>
      </c>
      <c r="AB92" s="137">
        <v>0</v>
      </c>
      <c r="AC92" s="137">
        <v>0</v>
      </c>
      <c r="AD92" s="137">
        <v>0</v>
      </c>
    </row>
    <row r="93" spans="1:30" ht="15.6" hidden="1">
      <c r="A93" s="134">
        <v>24</v>
      </c>
      <c r="B93" s="135" t="s">
        <v>1450</v>
      </c>
      <c r="C93" s="135" t="s">
        <v>1451</v>
      </c>
      <c r="D93" s="135" t="s">
        <v>1311</v>
      </c>
      <c r="E93" s="135" t="s">
        <v>1307</v>
      </c>
      <c r="F93" s="136">
        <v>12</v>
      </c>
      <c r="G93" s="136">
        <v>0</v>
      </c>
      <c r="H93" s="136">
        <v>0</v>
      </c>
      <c r="I93" s="136">
        <v>0</v>
      </c>
      <c r="J93" s="136">
        <v>0</v>
      </c>
      <c r="K93" s="136">
        <v>0</v>
      </c>
      <c r="L93" s="136">
        <v>0</v>
      </c>
      <c r="M93" s="136">
        <v>0</v>
      </c>
      <c r="N93" s="136">
        <v>0</v>
      </c>
      <c r="O93" s="136">
        <v>0</v>
      </c>
      <c r="P93" s="136">
        <v>0</v>
      </c>
      <c r="Q93" s="136">
        <v>0</v>
      </c>
      <c r="R93" s="136">
        <v>0</v>
      </c>
      <c r="S93" s="137">
        <v>0</v>
      </c>
      <c r="T93" s="137">
        <v>0</v>
      </c>
      <c r="U93" s="137">
        <v>0</v>
      </c>
      <c r="V93" s="137">
        <v>0</v>
      </c>
      <c r="W93" s="137">
        <v>0</v>
      </c>
      <c r="X93" s="137">
        <v>0</v>
      </c>
      <c r="Y93" s="137">
        <v>0</v>
      </c>
      <c r="Z93" s="137">
        <v>0</v>
      </c>
      <c r="AA93" s="137">
        <v>0</v>
      </c>
      <c r="AB93" s="137">
        <v>0</v>
      </c>
      <c r="AC93" s="137">
        <v>0</v>
      </c>
      <c r="AD93" s="137">
        <v>0</v>
      </c>
    </row>
    <row r="94" spans="1:30" ht="31.2" hidden="1">
      <c r="A94" s="134">
        <v>107</v>
      </c>
      <c r="B94" s="135" t="s">
        <v>1452</v>
      </c>
      <c r="C94" s="135" t="s">
        <v>309</v>
      </c>
      <c r="D94" s="135" t="s">
        <v>1301</v>
      </c>
      <c r="E94" s="135" t="s">
        <v>1338</v>
      </c>
      <c r="F94" s="136">
        <v>12</v>
      </c>
      <c r="G94" s="136">
        <v>0</v>
      </c>
      <c r="H94" s="136">
        <v>0</v>
      </c>
      <c r="I94" s="136">
        <v>0</v>
      </c>
      <c r="J94" s="136">
        <v>0</v>
      </c>
      <c r="K94" s="136">
        <v>0</v>
      </c>
      <c r="L94" s="136">
        <v>0</v>
      </c>
      <c r="M94" s="136">
        <v>0</v>
      </c>
      <c r="N94" s="136">
        <v>0</v>
      </c>
      <c r="O94" s="136">
        <v>0</v>
      </c>
      <c r="P94" s="136">
        <v>0</v>
      </c>
      <c r="Q94" s="136">
        <v>0</v>
      </c>
      <c r="R94" s="136">
        <v>0</v>
      </c>
      <c r="S94" s="137">
        <v>0</v>
      </c>
      <c r="T94" s="137">
        <v>0</v>
      </c>
      <c r="U94" s="137">
        <v>0</v>
      </c>
      <c r="V94" s="137">
        <v>0</v>
      </c>
      <c r="W94" s="137">
        <v>0</v>
      </c>
      <c r="X94" s="137">
        <v>0</v>
      </c>
      <c r="Y94" s="137">
        <v>0</v>
      </c>
      <c r="Z94" s="137">
        <v>0</v>
      </c>
      <c r="AA94" s="137">
        <v>0</v>
      </c>
      <c r="AB94" s="137">
        <v>0</v>
      </c>
      <c r="AC94" s="137">
        <v>0</v>
      </c>
      <c r="AD94" s="137">
        <v>0</v>
      </c>
    </row>
    <row r="95" spans="1:30" ht="15.6">
      <c r="A95" s="134">
        <v>4</v>
      </c>
      <c r="B95" s="135" t="s">
        <v>1453</v>
      </c>
      <c r="C95" s="135" t="s">
        <v>769</v>
      </c>
      <c r="D95" s="135" t="s">
        <v>1313</v>
      </c>
      <c r="E95" s="135" t="s">
        <v>1298</v>
      </c>
      <c r="F95" s="136">
        <v>12</v>
      </c>
      <c r="G95" s="136">
        <v>12</v>
      </c>
      <c r="H95" s="136">
        <v>1</v>
      </c>
      <c r="I95" s="136">
        <v>1</v>
      </c>
      <c r="J95" s="136">
        <v>0</v>
      </c>
      <c r="K95" s="136">
        <v>0</v>
      </c>
      <c r="L95" s="136">
        <v>14</v>
      </c>
      <c r="M95" s="136">
        <v>10</v>
      </c>
      <c r="N95" s="136">
        <v>0</v>
      </c>
      <c r="O95" s="136">
        <v>7</v>
      </c>
      <c r="P95" s="136">
        <v>7</v>
      </c>
      <c r="Q95" s="136">
        <v>7</v>
      </c>
      <c r="R95" s="136">
        <v>3</v>
      </c>
      <c r="S95" s="137">
        <v>1</v>
      </c>
      <c r="T95" s="137">
        <v>0</v>
      </c>
      <c r="U95" s="137">
        <v>1</v>
      </c>
      <c r="V95" s="137">
        <v>1</v>
      </c>
      <c r="W95" s="137">
        <v>1</v>
      </c>
      <c r="X95" s="137">
        <v>1</v>
      </c>
      <c r="Y95" s="137">
        <v>1</v>
      </c>
      <c r="Z95" s="138">
        <v>1</v>
      </c>
      <c r="AA95" s="137">
        <v>0</v>
      </c>
      <c r="AB95" s="137">
        <v>0</v>
      </c>
      <c r="AC95" s="137">
        <v>0</v>
      </c>
      <c r="AD95" s="137">
        <v>0</v>
      </c>
    </row>
    <row r="96" spans="1:30" ht="15.6" hidden="1">
      <c r="A96" s="134">
        <v>55</v>
      </c>
      <c r="B96" s="135" t="s">
        <v>1454</v>
      </c>
      <c r="C96" s="135" t="s">
        <v>1455</v>
      </c>
      <c r="D96" s="135" t="s">
        <v>1311</v>
      </c>
      <c r="E96" s="135" t="s">
        <v>1307</v>
      </c>
      <c r="F96" s="136" t="s">
        <v>1311</v>
      </c>
      <c r="G96" s="136">
        <v>0</v>
      </c>
      <c r="H96" s="136">
        <v>0</v>
      </c>
      <c r="I96" s="136">
        <v>0</v>
      </c>
      <c r="J96" s="136">
        <v>0</v>
      </c>
      <c r="K96" s="136">
        <v>0</v>
      </c>
      <c r="L96" s="136">
        <v>0</v>
      </c>
      <c r="M96" s="136">
        <v>0</v>
      </c>
      <c r="N96" s="136">
        <v>0</v>
      </c>
      <c r="O96" s="136">
        <v>0</v>
      </c>
      <c r="P96" s="136">
        <v>0</v>
      </c>
      <c r="Q96" s="136">
        <v>0</v>
      </c>
      <c r="R96" s="136">
        <v>0</v>
      </c>
      <c r="S96" s="137">
        <v>0</v>
      </c>
      <c r="T96" s="137">
        <v>0</v>
      </c>
      <c r="U96" s="137">
        <v>0</v>
      </c>
      <c r="V96" s="137">
        <v>0</v>
      </c>
      <c r="W96" s="137">
        <v>0</v>
      </c>
      <c r="X96" s="137">
        <v>0</v>
      </c>
      <c r="Y96" s="137">
        <v>0</v>
      </c>
      <c r="Z96" s="137">
        <v>0</v>
      </c>
      <c r="AA96" s="137">
        <v>0</v>
      </c>
      <c r="AB96" s="137">
        <v>0</v>
      </c>
      <c r="AC96" s="137">
        <v>0</v>
      </c>
      <c r="AD96" s="137">
        <v>0</v>
      </c>
    </row>
    <row r="97" spans="1:30" ht="15.6">
      <c r="A97" s="134">
        <v>16</v>
      </c>
      <c r="B97" s="135" t="s">
        <v>1456</v>
      </c>
      <c r="C97" s="135" t="s">
        <v>790</v>
      </c>
      <c r="D97" s="135" t="s">
        <v>1457</v>
      </c>
      <c r="E97" s="135" t="s">
        <v>1307</v>
      </c>
      <c r="F97" s="136">
        <v>12</v>
      </c>
      <c r="G97" s="136">
        <v>12</v>
      </c>
      <c r="H97" s="136">
        <v>2</v>
      </c>
      <c r="I97" s="136">
        <v>1</v>
      </c>
      <c r="J97" s="136">
        <v>0</v>
      </c>
      <c r="K97" s="136">
        <v>0</v>
      </c>
      <c r="L97" s="136">
        <v>15</v>
      </c>
      <c r="M97" s="136">
        <v>11</v>
      </c>
      <c r="N97" s="136">
        <v>0.5</v>
      </c>
      <c r="O97" s="136">
        <v>10</v>
      </c>
      <c r="P97" s="136">
        <v>10.5</v>
      </c>
      <c r="Q97" s="136">
        <v>4.5</v>
      </c>
      <c r="R97" s="136">
        <v>0.5</v>
      </c>
      <c r="S97" s="137">
        <v>0</v>
      </c>
      <c r="T97" s="137">
        <v>2.5</v>
      </c>
      <c r="U97" s="137">
        <v>1</v>
      </c>
      <c r="V97" s="137">
        <v>0.5</v>
      </c>
      <c r="W97" s="137">
        <v>1.5</v>
      </c>
      <c r="X97" s="137">
        <v>1.5</v>
      </c>
      <c r="Y97" s="137">
        <v>2.5</v>
      </c>
      <c r="Z97" s="138">
        <v>1</v>
      </c>
      <c r="AA97" s="137">
        <v>0</v>
      </c>
      <c r="AB97" s="137">
        <v>0</v>
      </c>
      <c r="AC97" s="137">
        <v>0</v>
      </c>
      <c r="AD97" s="137">
        <v>0</v>
      </c>
    </row>
    <row r="98" spans="1:30" ht="15.6" hidden="1">
      <c r="A98" s="134">
        <v>60</v>
      </c>
      <c r="B98" s="135" t="s">
        <v>1458</v>
      </c>
      <c r="C98" s="135" t="s">
        <v>237</v>
      </c>
      <c r="D98" s="135" t="s">
        <v>1311</v>
      </c>
      <c r="E98" s="135" t="s">
        <v>1307</v>
      </c>
      <c r="F98" s="136">
        <v>12</v>
      </c>
      <c r="G98" s="136">
        <v>0</v>
      </c>
      <c r="H98" s="136">
        <v>0</v>
      </c>
      <c r="I98" s="136">
        <v>0</v>
      </c>
      <c r="J98" s="136">
        <v>0</v>
      </c>
      <c r="K98" s="136">
        <v>0</v>
      </c>
      <c r="L98" s="136">
        <v>0</v>
      </c>
      <c r="M98" s="136">
        <v>0</v>
      </c>
      <c r="N98" s="136">
        <v>0</v>
      </c>
      <c r="O98" s="136">
        <v>0</v>
      </c>
      <c r="P98" s="136">
        <v>0</v>
      </c>
      <c r="Q98" s="136">
        <v>0</v>
      </c>
      <c r="R98" s="136">
        <v>0</v>
      </c>
      <c r="S98" s="137">
        <v>0</v>
      </c>
      <c r="T98" s="137">
        <v>0</v>
      </c>
      <c r="U98" s="137">
        <v>0</v>
      </c>
      <c r="V98" s="137">
        <v>0</v>
      </c>
      <c r="W98" s="137">
        <v>0</v>
      </c>
      <c r="X98" s="137">
        <v>0</v>
      </c>
      <c r="Y98" s="137">
        <v>0</v>
      </c>
      <c r="Z98" s="137">
        <v>0</v>
      </c>
      <c r="AA98" s="137">
        <v>0</v>
      </c>
      <c r="AB98" s="137">
        <v>0</v>
      </c>
      <c r="AC98" s="137">
        <v>0</v>
      </c>
      <c r="AD98" s="137">
        <v>0</v>
      </c>
    </row>
    <row r="99" spans="1:30" ht="15.6" hidden="1">
      <c r="A99" s="134">
        <v>146</v>
      </c>
      <c r="B99" s="135" t="s">
        <v>1459</v>
      </c>
      <c r="C99" s="135" t="s">
        <v>426</v>
      </c>
      <c r="D99" s="135" t="s">
        <v>1301</v>
      </c>
      <c r="E99" s="135" t="s">
        <v>1354</v>
      </c>
      <c r="F99" s="136">
        <v>12</v>
      </c>
      <c r="G99" s="136">
        <v>12</v>
      </c>
      <c r="H99" s="136">
        <v>12</v>
      </c>
      <c r="I99" s="136">
        <v>0</v>
      </c>
      <c r="J99" s="136">
        <v>0</v>
      </c>
      <c r="K99" s="136">
        <v>12</v>
      </c>
      <c r="L99" s="136">
        <v>12</v>
      </c>
      <c r="M99" s="136">
        <v>8</v>
      </c>
      <c r="N99" s="136">
        <v>0</v>
      </c>
      <c r="O99" s="136">
        <v>0</v>
      </c>
      <c r="P99" s="136">
        <v>0</v>
      </c>
      <c r="Q99" s="136">
        <v>12</v>
      </c>
      <c r="R99" s="136">
        <v>8</v>
      </c>
      <c r="S99" s="137">
        <v>0</v>
      </c>
      <c r="T99" s="137">
        <v>0</v>
      </c>
      <c r="U99" s="137">
        <v>0</v>
      </c>
      <c r="V99" s="137">
        <v>0</v>
      </c>
      <c r="W99" s="137">
        <v>0</v>
      </c>
      <c r="X99" s="137">
        <v>0</v>
      </c>
      <c r="Y99" s="137">
        <v>0</v>
      </c>
      <c r="Z99" s="137">
        <v>0</v>
      </c>
      <c r="AA99" s="137">
        <v>0</v>
      </c>
      <c r="AB99" s="137">
        <v>0</v>
      </c>
      <c r="AC99" s="137">
        <v>0</v>
      </c>
      <c r="AD99" s="137">
        <v>0</v>
      </c>
    </row>
    <row r="100" spans="1:30" ht="31.2" hidden="1">
      <c r="A100" s="134">
        <v>127</v>
      </c>
      <c r="B100" s="135" t="s">
        <v>1460</v>
      </c>
      <c r="C100" s="135" t="s">
        <v>291</v>
      </c>
      <c r="D100" s="135" t="s">
        <v>1461</v>
      </c>
      <c r="E100" s="135" t="s">
        <v>1302</v>
      </c>
      <c r="F100" s="136">
        <v>12</v>
      </c>
      <c r="G100" s="136">
        <v>12</v>
      </c>
      <c r="H100" s="136">
        <v>4.5</v>
      </c>
      <c r="I100" s="136">
        <v>0</v>
      </c>
      <c r="J100" s="136">
        <v>0</v>
      </c>
      <c r="K100" s="136">
        <v>1.5</v>
      </c>
      <c r="L100" s="136">
        <v>15</v>
      </c>
      <c r="M100" s="136">
        <v>11</v>
      </c>
      <c r="N100" s="136">
        <v>0</v>
      </c>
      <c r="O100" s="136">
        <v>6</v>
      </c>
      <c r="P100" s="136">
        <v>6</v>
      </c>
      <c r="Q100" s="136">
        <v>9</v>
      </c>
      <c r="R100" s="136">
        <v>5</v>
      </c>
      <c r="S100" s="137">
        <v>2</v>
      </c>
      <c r="T100" s="137">
        <v>0</v>
      </c>
      <c r="U100" s="137">
        <v>1</v>
      </c>
      <c r="V100" s="137">
        <v>0</v>
      </c>
      <c r="W100" s="137">
        <v>2</v>
      </c>
      <c r="X100" s="137">
        <v>0</v>
      </c>
      <c r="Y100" s="137">
        <v>1</v>
      </c>
      <c r="Z100" s="137">
        <v>0</v>
      </c>
      <c r="AA100" s="137">
        <v>0</v>
      </c>
      <c r="AB100" s="137">
        <v>0</v>
      </c>
      <c r="AC100" s="137">
        <v>0</v>
      </c>
      <c r="AD100" s="137">
        <v>0</v>
      </c>
    </row>
    <row r="101" spans="1:30" ht="31.2" hidden="1">
      <c r="A101" s="134">
        <v>13</v>
      </c>
      <c r="B101" s="135" t="s">
        <v>1462</v>
      </c>
      <c r="C101" s="135" t="s">
        <v>788</v>
      </c>
      <c r="D101" s="135" t="s">
        <v>1463</v>
      </c>
      <c r="E101" s="135" t="s">
        <v>1307</v>
      </c>
      <c r="F101" s="136">
        <v>12</v>
      </c>
      <c r="G101" s="136">
        <v>12</v>
      </c>
      <c r="H101" s="136">
        <v>6.5</v>
      </c>
      <c r="I101" s="136">
        <v>0</v>
      </c>
      <c r="J101" s="136">
        <v>0</v>
      </c>
      <c r="K101" s="136">
        <v>4</v>
      </c>
      <c r="L101" s="136">
        <v>14.5</v>
      </c>
      <c r="M101" s="136">
        <v>10.5</v>
      </c>
      <c r="N101" s="136">
        <v>0.5</v>
      </c>
      <c r="O101" s="136">
        <v>3</v>
      </c>
      <c r="P101" s="136">
        <v>3.5</v>
      </c>
      <c r="Q101" s="136">
        <v>11</v>
      </c>
      <c r="R101" s="136">
        <v>7</v>
      </c>
      <c r="S101" s="137">
        <v>2.5</v>
      </c>
      <c r="T101" s="137">
        <v>0</v>
      </c>
      <c r="U101" s="137">
        <v>0</v>
      </c>
      <c r="V101" s="137">
        <v>0.5</v>
      </c>
      <c r="W101" s="137">
        <v>0.5</v>
      </c>
      <c r="X101" s="137">
        <v>0</v>
      </c>
      <c r="Y101" s="137">
        <v>0</v>
      </c>
      <c r="Z101" s="137">
        <v>0</v>
      </c>
      <c r="AA101" s="137">
        <v>0</v>
      </c>
      <c r="AB101" s="137">
        <v>0</v>
      </c>
      <c r="AC101" s="137">
        <v>0</v>
      </c>
      <c r="AD101" s="137">
        <v>0</v>
      </c>
    </row>
    <row r="102" spans="1:30" ht="15.6" hidden="1">
      <c r="A102" s="134">
        <v>34</v>
      </c>
      <c r="B102" s="135" t="s">
        <v>1464</v>
      </c>
      <c r="C102" s="135" t="s">
        <v>778</v>
      </c>
      <c r="D102" s="135" t="s">
        <v>1418</v>
      </c>
      <c r="E102" s="135" t="s">
        <v>1307</v>
      </c>
      <c r="F102" s="136">
        <v>12</v>
      </c>
      <c r="G102" s="136">
        <v>12</v>
      </c>
      <c r="H102" s="136">
        <v>1</v>
      </c>
      <c r="I102" s="136">
        <v>0</v>
      </c>
      <c r="J102" s="136">
        <v>0</v>
      </c>
      <c r="K102" s="136">
        <v>0</v>
      </c>
      <c r="L102" s="136">
        <v>13</v>
      </c>
      <c r="M102" s="136">
        <v>9</v>
      </c>
      <c r="N102" s="136">
        <v>0.5</v>
      </c>
      <c r="O102" s="136">
        <v>11</v>
      </c>
      <c r="P102" s="136">
        <v>11.5</v>
      </c>
      <c r="Q102" s="136">
        <v>1.5</v>
      </c>
      <c r="R102" s="136">
        <v>-2.5</v>
      </c>
      <c r="S102" s="137">
        <v>0</v>
      </c>
      <c r="T102" s="137">
        <v>7.5</v>
      </c>
      <c r="U102" s="137">
        <v>0.5</v>
      </c>
      <c r="V102" s="137">
        <v>2.5</v>
      </c>
      <c r="W102" s="137">
        <v>1</v>
      </c>
      <c r="X102" s="137">
        <v>0</v>
      </c>
      <c r="Y102" s="137">
        <v>0</v>
      </c>
      <c r="Z102" s="137">
        <v>0</v>
      </c>
      <c r="AA102" s="137">
        <v>0</v>
      </c>
      <c r="AB102" s="137">
        <v>0</v>
      </c>
      <c r="AC102" s="137">
        <v>0</v>
      </c>
      <c r="AD102" s="137">
        <v>0</v>
      </c>
    </row>
    <row r="103" spans="1:30" ht="31.2" hidden="1">
      <c r="A103" s="134">
        <v>90</v>
      </c>
      <c r="B103" s="135" t="s">
        <v>1465</v>
      </c>
      <c r="C103" s="135" t="s">
        <v>781</v>
      </c>
      <c r="D103" s="135" t="s">
        <v>1466</v>
      </c>
      <c r="E103" s="135" t="s">
        <v>1321</v>
      </c>
      <c r="F103" s="136">
        <v>12</v>
      </c>
      <c r="G103" s="136">
        <v>12</v>
      </c>
      <c r="H103" s="136">
        <v>4</v>
      </c>
      <c r="I103" s="136">
        <v>0</v>
      </c>
      <c r="J103" s="136">
        <v>0</v>
      </c>
      <c r="K103" s="136">
        <v>0</v>
      </c>
      <c r="L103" s="136">
        <v>16</v>
      </c>
      <c r="M103" s="136">
        <v>12</v>
      </c>
      <c r="N103" s="136">
        <v>0.5</v>
      </c>
      <c r="O103" s="136">
        <v>8</v>
      </c>
      <c r="P103" s="136">
        <v>8.5</v>
      </c>
      <c r="Q103" s="136">
        <v>7.5</v>
      </c>
      <c r="R103" s="136">
        <v>3.5</v>
      </c>
      <c r="S103" s="137">
        <v>0</v>
      </c>
      <c r="T103" s="137">
        <v>3</v>
      </c>
      <c r="U103" s="137">
        <v>3.5</v>
      </c>
      <c r="V103" s="137">
        <v>0.5</v>
      </c>
      <c r="W103" s="137">
        <v>0.5</v>
      </c>
      <c r="X103" s="137">
        <v>1</v>
      </c>
      <c r="Y103" s="137">
        <v>0</v>
      </c>
      <c r="Z103" s="137">
        <v>0</v>
      </c>
      <c r="AA103" s="137">
        <v>0</v>
      </c>
      <c r="AB103" s="137">
        <v>0</v>
      </c>
      <c r="AC103" s="137">
        <v>0</v>
      </c>
      <c r="AD103" s="137">
        <v>0</v>
      </c>
    </row>
    <row r="104" spans="1:30" ht="31.2" hidden="1">
      <c r="A104" s="134">
        <v>62</v>
      </c>
      <c r="B104" s="135" t="s">
        <v>1467</v>
      </c>
      <c r="C104" s="135" t="s">
        <v>819</v>
      </c>
      <c r="D104" s="135" t="s">
        <v>1428</v>
      </c>
      <c r="E104" s="135" t="s">
        <v>1307</v>
      </c>
      <c r="F104" s="136">
        <v>12</v>
      </c>
      <c r="G104" s="136">
        <v>0</v>
      </c>
      <c r="H104" s="136">
        <v>0</v>
      </c>
      <c r="I104" s="136">
        <v>0</v>
      </c>
      <c r="J104" s="136">
        <v>0</v>
      </c>
      <c r="K104" s="136">
        <v>0</v>
      </c>
      <c r="L104" s="136">
        <v>0</v>
      </c>
      <c r="M104" s="136">
        <v>0</v>
      </c>
      <c r="N104" s="136">
        <v>0</v>
      </c>
      <c r="O104" s="136">
        <v>0</v>
      </c>
      <c r="P104" s="136">
        <v>0</v>
      </c>
      <c r="Q104" s="136">
        <v>0</v>
      </c>
      <c r="R104" s="136">
        <v>0</v>
      </c>
      <c r="S104" s="137">
        <v>0</v>
      </c>
      <c r="T104" s="137">
        <v>0</v>
      </c>
      <c r="U104" s="137">
        <v>0</v>
      </c>
      <c r="V104" s="137">
        <v>0</v>
      </c>
      <c r="W104" s="137">
        <v>0</v>
      </c>
      <c r="X104" s="137">
        <v>0</v>
      </c>
      <c r="Y104" s="137">
        <v>0</v>
      </c>
      <c r="Z104" s="137">
        <v>0</v>
      </c>
      <c r="AA104" s="137">
        <v>0</v>
      </c>
      <c r="AB104" s="137">
        <v>0</v>
      </c>
      <c r="AC104" s="137">
        <v>0</v>
      </c>
      <c r="AD104" s="137">
        <v>0</v>
      </c>
    </row>
    <row r="105" spans="1:30" ht="15.6" hidden="1">
      <c r="A105" s="134">
        <v>43</v>
      </c>
      <c r="B105" s="135" t="s">
        <v>1468</v>
      </c>
      <c r="C105" s="135" t="s">
        <v>1469</v>
      </c>
      <c r="D105" s="135" t="s">
        <v>1311</v>
      </c>
      <c r="E105" s="135" t="s">
        <v>1307</v>
      </c>
      <c r="F105" s="136" t="s">
        <v>1311</v>
      </c>
      <c r="G105" s="136">
        <v>0</v>
      </c>
      <c r="H105" s="136">
        <v>0</v>
      </c>
      <c r="I105" s="136">
        <v>0</v>
      </c>
      <c r="J105" s="136">
        <v>0</v>
      </c>
      <c r="K105" s="136">
        <v>0</v>
      </c>
      <c r="L105" s="136">
        <v>0</v>
      </c>
      <c r="M105" s="136">
        <v>0</v>
      </c>
      <c r="N105" s="136">
        <v>0</v>
      </c>
      <c r="O105" s="136">
        <v>0</v>
      </c>
      <c r="P105" s="136">
        <v>0</v>
      </c>
      <c r="Q105" s="136">
        <v>0</v>
      </c>
      <c r="R105" s="136">
        <v>0</v>
      </c>
      <c r="S105" s="137">
        <v>0</v>
      </c>
      <c r="T105" s="137">
        <v>0</v>
      </c>
      <c r="U105" s="137">
        <v>0</v>
      </c>
      <c r="V105" s="137">
        <v>0</v>
      </c>
      <c r="W105" s="137">
        <v>0</v>
      </c>
      <c r="X105" s="137">
        <v>0</v>
      </c>
      <c r="Y105" s="137">
        <v>0</v>
      </c>
      <c r="Z105" s="137">
        <v>0</v>
      </c>
      <c r="AA105" s="137">
        <v>0</v>
      </c>
      <c r="AB105" s="137">
        <v>0</v>
      </c>
      <c r="AC105" s="137">
        <v>0</v>
      </c>
      <c r="AD105" s="137">
        <v>0</v>
      </c>
    </row>
    <row r="106" spans="1:30" ht="15.6" hidden="1">
      <c r="A106" s="134">
        <v>134</v>
      </c>
      <c r="B106" s="135" t="s">
        <v>1470</v>
      </c>
      <c r="C106" s="135" t="s">
        <v>202</v>
      </c>
      <c r="D106" s="135" t="s">
        <v>1301</v>
      </c>
      <c r="E106" s="135" t="s">
        <v>1334</v>
      </c>
      <c r="F106" s="136">
        <v>12</v>
      </c>
      <c r="G106" s="136">
        <v>12</v>
      </c>
      <c r="H106" s="136">
        <v>6</v>
      </c>
      <c r="I106" s="136">
        <v>0</v>
      </c>
      <c r="J106" s="136">
        <v>0</v>
      </c>
      <c r="K106" s="136">
        <v>0</v>
      </c>
      <c r="L106" s="136">
        <v>18</v>
      </c>
      <c r="M106" s="136">
        <v>14</v>
      </c>
      <c r="N106" s="136">
        <v>0</v>
      </c>
      <c r="O106" s="136">
        <v>11</v>
      </c>
      <c r="P106" s="136">
        <v>11</v>
      </c>
      <c r="Q106" s="136">
        <v>7</v>
      </c>
      <c r="R106" s="136">
        <v>3</v>
      </c>
      <c r="S106" s="137">
        <v>3</v>
      </c>
      <c r="T106" s="137">
        <v>0</v>
      </c>
      <c r="U106" s="137">
        <v>3</v>
      </c>
      <c r="V106" s="137">
        <v>2</v>
      </c>
      <c r="W106" s="137">
        <v>3</v>
      </c>
      <c r="X106" s="137">
        <v>0</v>
      </c>
      <c r="Y106" s="137">
        <v>0</v>
      </c>
      <c r="Z106" s="137">
        <v>0</v>
      </c>
      <c r="AA106" s="137">
        <v>0</v>
      </c>
      <c r="AB106" s="137">
        <v>0</v>
      </c>
      <c r="AC106" s="137">
        <v>0</v>
      </c>
      <c r="AD106" s="137">
        <v>0</v>
      </c>
    </row>
    <row r="107" spans="1:30" ht="15.6">
      <c r="A107" s="134">
        <v>57</v>
      </c>
      <c r="B107" s="135" t="s">
        <v>1471</v>
      </c>
      <c r="C107" s="139" t="s">
        <v>806</v>
      </c>
      <c r="D107" s="135" t="s">
        <v>1357</v>
      </c>
      <c r="E107" s="135" t="s">
        <v>1307</v>
      </c>
      <c r="F107" s="136">
        <v>12</v>
      </c>
      <c r="G107" s="136">
        <v>7</v>
      </c>
      <c r="H107" s="136">
        <v>0</v>
      </c>
      <c r="I107" s="136">
        <v>0</v>
      </c>
      <c r="J107" s="136">
        <v>0</v>
      </c>
      <c r="K107" s="136">
        <v>0</v>
      </c>
      <c r="L107" s="136">
        <v>7</v>
      </c>
      <c r="M107" s="136">
        <v>3</v>
      </c>
      <c r="N107" s="136">
        <v>0</v>
      </c>
      <c r="O107" s="136">
        <v>0.5</v>
      </c>
      <c r="P107" s="136">
        <v>0.5</v>
      </c>
      <c r="Q107" s="136">
        <v>6.5</v>
      </c>
      <c r="R107" s="136">
        <v>2.5</v>
      </c>
      <c r="S107" s="137">
        <v>0</v>
      </c>
      <c r="T107" s="137">
        <v>0</v>
      </c>
      <c r="U107" s="137">
        <v>0</v>
      </c>
      <c r="V107" s="137">
        <v>0</v>
      </c>
      <c r="W107" s="137">
        <v>0</v>
      </c>
      <c r="X107" s="137">
        <v>0</v>
      </c>
      <c r="Y107" s="137">
        <v>0</v>
      </c>
      <c r="Z107" s="138">
        <v>0.5</v>
      </c>
      <c r="AA107" s="137">
        <v>0</v>
      </c>
      <c r="AB107" s="137">
        <v>0</v>
      </c>
      <c r="AC107" s="137">
        <v>0</v>
      </c>
      <c r="AD107" s="137">
        <v>0</v>
      </c>
    </row>
    <row r="108" spans="1:30" ht="15.6" hidden="1">
      <c r="A108" s="134">
        <v>17</v>
      </c>
      <c r="B108" s="135" t="s">
        <v>1472</v>
      </c>
      <c r="C108" s="135" t="s">
        <v>1473</v>
      </c>
      <c r="D108" s="135" t="s">
        <v>1311</v>
      </c>
      <c r="E108" s="135" t="s">
        <v>1307</v>
      </c>
      <c r="F108" s="136" t="s">
        <v>1311</v>
      </c>
      <c r="G108" s="136">
        <v>0</v>
      </c>
      <c r="H108" s="136">
        <v>0</v>
      </c>
      <c r="I108" s="136">
        <v>0</v>
      </c>
      <c r="J108" s="136">
        <v>0</v>
      </c>
      <c r="K108" s="136">
        <v>0</v>
      </c>
      <c r="L108" s="136">
        <v>0</v>
      </c>
      <c r="M108" s="136">
        <v>0</v>
      </c>
      <c r="N108" s="136">
        <v>0</v>
      </c>
      <c r="O108" s="136">
        <v>0</v>
      </c>
      <c r="P108" s="136">
        <v>0</v>
      </c>
      <c r="Q108" s="136">
        <v>0</v>
      </c>
      <c r="R108" s="136">
        <v>0</v>
      </c>
      <c r="S108" s="137">
        <v>0</v>
      </c>
      <c r="T108" s="137">
        <v>0</v>
      </c>
      <c r="U108" s="137">
        <v>0</v>
      </c>
      <c r="V108" s="137">
        <v>0</v>
      </c>
      <c r="W108" s="137">
        <v>0</v>
      </c>
      <c r="X108" s="137">
        <v>0</v>
      </c>
      <c r="Y108" s="137">
        <v>0</v>
      </c>
      <c r="Z108" s="137">
        <v>0</v>
      </c>
      <c r="AA108" s="137">
        <v>0</v>
      </c>
      <c r="AB108" s="137">
        <v>0</v>
      </c>
      <c r="AC108" s="137">
        <v>0</v>
      </c>
      <c r="AD108" s="137">
        <v>0</v>
      </c>
    </row>
    <row r="109" spans="1:30" ht="15.6" hidden="1">
      <c r="A109" s="134">
        <v>10</v>
      </c>
      <c r="B109" s="135" t="s">
        <v>1474</v>
      </c>
      <c r="C109" s="135" t="s">
        <v>829</v>
      </c>
      <c r="D109" s="135" t="s">
        <v>1297</v>
      </c>
      <c r="E109" s="135" t="s">
        <v>1298</v>
      </c>
      <c r="F109" s="136">
        <v>12</v>
      </c>
      <c r="G109" s="136">
        <v>0</v>
      </c>
      <c r="H109" s="136">
        <v>0</v>
      </c>
      <c r="I109" s="136">
        <v>0</v>
      </c>
      <c r="J109" s="136">
        <v>0</v>
      </c>
      <c r="K109" s="136">
        <v>0</v>
      </c>
      <c r="L109" s="136">
        <v>0</v>
      </c>
      <c r="M109" s="136">
        <v>0</v>
      </c>
      <c r="N109" s="136">
        <v>0</v>
      </c>
      <c r="O109" s="136">
        <v>0</v>
      </c>
      <c r="P109" s="136">
        <v>0</v>
      </c>
      <c r="Q109" s="136">
        <v>0</v>
      </c>
      <c r="R109" s="136">
        <v>0</v>
      </c>
      <c r="S109" s="137">
        <v>0</v>
      </c>
      <c r="T109" s="137">
        <v>0</v>
      </c>
      <c r="U109" s="137">
        <v>0</v>
      </c>
      <c r="V109" s="137">
        <v>0</v>
      </c>
      <c r="W109" s="137">
        <v>0</v>
      </c>
      <c r="X109" s="137">
        <v>0</v>
      </c>
      <c r="Y109" s="137">
        <v>0</v>
      </c>
      <c r="Z109" s="137">
        <v>0</v>
      </c>
      <c r="AA109" s="137">
        <v>0</v>
      </c>
      <c r="AB109" s="137">
        <v>0</v>
      </c>
      <c r="AC109" s="137">
        <v>0</v>
      </c>
      <c r="AD109" s="137">
        <v>0</v>
      </c>
    </row>
    <row r="110" spans="1:30" ht="31.2">
      <c r="A110" s="134">
        <v>18</v>
      </c>
      <c r="B110" s="135" t="s">
        <v>1475</v>
      </c>
      <c r="C110" s="135" t="s">
        <v>765</v>
      </c>
      <c r="D110" s="135" t="s">
        <v>1476</v>
      </c>
      <c r="E110" s="135" t="s">
        <v>1307</v>
      </c>
      <c r="F110" s="136">
        <v>12</v>
      </c>
      <c r="G110" s="136">
        <v>12</v>
      </c>
      <c r="H110" s="136">
        <v>4.5</v>
      </c>
      <c r="I110" s="136">
        <v>0</v>
      </c>
      <c r="J110" s="136">
        <v>0</v>
      </c>
      <c r="K110" s="136">
        <v>0</v>
      </c>
      <c r="L110" s="136">
        <v>16.5</v>
      </c>
      <c r="M110" s="136">
        <v>12.5</v>
      </c>
      <c r="N110" s="136">
        <v>4.5</v>
      </c>
      <c r="O110" s="136">
        <v>10.5</v>
      </c>
      <c r="P110" s="136">
        <v>15</v>
      </c>
      <c r="Q110" s="136">
        <v>1.5</v>
      </c>
      <c r="R110" s="136">
        <v>-2.5</v>
      </c>
      <c r="S110" s="137">
        <v>2</v>
      </c>
      <c r="T110" s="137">
        <v>0.5</v>
      </c>
      <c r="U110" s="137">
        <v>2</v>
      </c>
      <c r="V110" s="137">
        <v>2.5</v>
      </c>
      <c r="W110" s="137">
        <v>5</v>
      </c>
      <c r="X110" s="137">
        <v>0.5</v>
      </c>
      <c r="Y110" s="137">
        <v>1.5</v>
      </c>
      <c r="Z110" s="138">
        <v>1</v>
      </c>
      <c r="AA110" s="137">
        <v>0</v>
      </c>
      <c r="AB110" s="137">
        <v>0</v>
      </c>
      <c r="AC110" s="137">
        <v>0</v>
      </c>
      <c r="AD110" s="137">
        <v>0</v>
      </c>
    </row>
    <row r="111" spans="1:30" ht="15.6" hidden="1">
      <c r="A111" s="134">
        <v>140</v>
      </c>
      <c r="B111" s="135" t="s">
        <v>1477</v>
      </c>
      <c r="C111" s="135" t="s">
        <v>800</v>
      </c>
      <c r="D111" s="135" t="s">
        <v>1316</v>
      </c>
      <c r="E111" s="135" t="s">
        <v>1304</v>
      </c>
      <c r="F111" s="136">
        <v>12</v>
      </c>
      <c r="G111" s="136">
        <v>12</v>
      </c>
      <c r="H111" s="136">
        <v>4</v>
      </c>
      <c r="I111" s="136">
        <v>0</v>
      </c>
      <c r="J111" s="136">
        <v>0</v>
      </c>
      <c r="K111" s="136">
        <v>0</v>
      </c>
      <c r="L111" s="136">
        <v>16</v>
      </c>
      <c r="M111" s="136">
        <v>12</v>
      </c>
      <c r="N111" s="136">
        <v>0</v>
      </c>
      <c r="O111" s="136">
        <v>10</v>
      </c>
      <c r="P111" s="136">
        <v>10</v>
      </c>
      <c r="Q111" s="136">
        <v>6</v>
      </c>
      <c r="R111" s="136">
        <v>2</v>
      </c>
      <c r="S111" s="137">
        <v>0</v>
      </c>
      <c r="T111" s="137">
        <v>0</v>
      </c>
      <c r="U111" s="137">
        <v>4</v>
      </c>
      <c r="V111" s="137">
        <v>1</v>
      </c>
      <c r="W111" s="137">
        <v>5</v>
      </c>
      <c r="X111" s="137">
        <v>0</v>
      </c>
      <c r="Y111" s="137">
        <v>0</v>
      </c>
      <c r="Z111" s="137">
        <v>0</v>
      </c>
      <c r="AA111" s="137">
        <v>0</v>
      </c>
      <c r="AB111" s="137">
        <v>0</v>
      </c>
      <c r="AC111" s="137">
        <v>0</v>
      </c>
      <c r="AD111" s="137">
        <v>0</v>
      </c>
    </row>
    <row r="112" spans="1:30" ht="15.6" hidden="1">
      <c r="A112" s="134">
        <v>11</v>
      </c>
      <c r="B112" s="135" t="s">
        <v>1478</v>
      </c>
      <c r="C112" s="135" t="s">
        <v>1479</v>
      </c>
      <c r="D112" s="135" t="s">
        <v>1480</v>
      </c>
      <c r="E112" s="135" t="s">
        <v>1307</v>
      </c>
      <c r="F112" s="136">
        <v>12</v>
      </c>
      <c r="G112" s="136">
        <v>12</v>
      </c>
      <c r="H112" s="136">
        <v>13</v>
      </c>
      <c r="I112" s="136">
        <v>1</v>
      </c>
      <c r="J112" s="136">
        <v>0</v>
      </c>
      <c r="K112" s="136">
        <v>13</v>
      </c>
      <c r="L112" s="136">
        <v>13</v>
      </c>
      <c r="M112" s="136">
        <v>9</v>
      </c>
      <c r="N112" s="136">
        <v>0</v>
      </c>
      <c r="O112" s="136">
        <v>0</v>
      </c>
      <c r="P112" s="136">
        <v>0</v>
      </c>
      <c r="Q112" s="136">
        <v>13</v>
      </c>
      <c r="R112" s="136">
        <v>9</v>
      </c>
      <c r="S112" s="137">
        <v>0</v>
      </c>
      <c r="T112" s="137">
        <v>0</v>
      </c>
      <c r="U112" s="137">
        <v>0</v>
      </c>
      <c r="V112" s="137">
        <v>0</v>
      </c>
      <c r="W112" s="137">
        <v>0</v>
      </c>
      <c r="X112" s="137">
        <v>0</v>
      </c>
      <c r="Y112" s="137">
        <v>0</v>
      </c>
      <c r="Z112" s="137">
        <v>0</v>
      </c>
      <c r="AA112" s="137">
        <v>0</v>
      </c>
      <c r="AB112" s="137">
        <v>0</v>
      </c>
      <c r="AC112" s="137">
        <v>0</v>
      </c>
      <c r="AD112" s="137">
        <v>0</v>
      </c>
    </row>
    <row r="113" spans="1:30" ht="15.6" hidden="1">
      <c r="A113" s="134">
        <v>69</v>
      </c>
      <c r="B113" s="135" t="s">
        <v>1481</v>
      </c>
      <c r="C113" s="135" t="s">
        <v>838</v>
      </c>
      <c r="D113" s="135" t="s">
        <v>1482</v>
      </c>
      <c r="E113" s="135" t="s">
        <v>1307</v>
      </c>
      <c r="F113" s="136" t="s">
        <v>1311</v>
      </c>
      <c r="G113" s="136">
        <v>0</v>
      </c>
      <c r="H113" s="136">
        <v>0</v>
      </c>
      <c r="I113" s="136">
        <v>0</v>
      </c>
      <c r="J113" s="136">
        <v>0</v>
      </c>
      <c r="K113" s="136">
        <v>0</v>
      </c>
      <c r="L113" s="136">
        <v>0</v>
      </c>
      <c r="M113" s="136">
        <v>0</v>
      </c>
      <c r="N113" s="136">
        <v>0</v>
      </c>
      <c r="O113" s="136">
        <v>0</v>
      </c>
      <c r="P113" s="136">
        <v>0</v>
      </c>
      <c r="Q113" s="136">
        <v>0</v>
      </c>
      <c r="R113" s="136">
        <v>0</v>
      </c>
      <c r="S113" s="137">
        <v>0</v>
      </c>
      <c r="T113" s="137">
        <v>0</v>
      </c>
      <c r="U113" s="137">
        <v>0</v>
      </c>
      <c r="V113" s="137">
        <v>0</v>
      </c>
      <c r="W113" s="137">
        <v>0</v>
      </c>
      <c r="X113" s="137">
        <v>0</v>
      </c>
      <c r="Y113" s="137">
        <v>0</v>
      </c>
      <c r="Z113" s="137">
        <v>0</v>
      </c>
      <c r="AA113" s="137">
        <v>0</v>
      </c>
      <c r="AB113" s="137">
        <v>0</v>
      </c>
      <c r="AC113" s="137">
        <v>0</v>
      </c>
      <c r="AD113" s="137">
        <v>0</v>
      </c>
    </row>
    <row r="114" spans="1:30" ht="15.6">
      <c r="A114" s="134">
        <v>124</v>
      </c>
      <c r="B114" s="135" t="s">
        <v>1483</v>
      </c>
      <c r="C114" s="135" t="s">
        <v>395</v>
      </c>
      <c r="D114" s="135" t="s">
        <v>1301</v>
      </c>
      <c r="E114" s="135" t="s">
        <v>1302</v>
      </c>
      <c r="F114" s="136">
        <v>12</v>
      </c>
      <c r="G114" s="136">
        <v>12</v>
      </c>
      <c r="H114" s="136">
        <v>6</v>
      </c>
      <c r="I114" s="136">
        <v>0</v>
      </c>
      <c r="J114" s="136">
        <v>0</v>
      </c>
      <c r="K114" s="136">
        <v>2</v>
      </c>
      <c r="L114" s="136">
        <v>16</v>
      </c>
      <c r="M114" s="136">
        <v>12</v>
      </c>
      <c r="N114" s="136">
        <v>0</v>
      </c>
      <c r="O114" s="136">
        <v>8</v>
      </c>
      <c r="P114" s="136">
        <v>8</v>
      </c>
      <c r="Q114" s="136">
        <v>8</v>
      </c>
      <c r="R114" s="136">
        <v>4</v>
      </c>
      <c r="S114" s="137">
        <v>0</v>
      </c>
      <c r="T114" s="137">
        <v>4</v>
      </c>
      <c r="U114" s="137">
        <v>0</v>
      </c>
      <c r="V114" s="137">
        <v>0</v>
      </c>
      <c r="W114" s="137">
        <v>0</v>
      </c>
      <c r="X114" s="137">
        <v>0</v>
      </c>
      <c r="Y114" s="137">
        <v>0</v>
      </c>
      <c r="Z114" s="138">
        <v>4</v>
      </c>
      <c r="AA114" s="137">
        <v>0</v>
      </c>
      <c r="AB114" s="137">
        <v>0</v>
      </c>
      <c r="AC114" s="137">
        <v>0</v>
      </c>
      <c r="AD114" s="137">
        <v>0</v>
      </c>
    </row>
    <row r="115" spans="1:30" ht="31.2" hidden="1">
      <c r="A115" s="134">
        <v>95</v>
      </c>
      <c r="B115" s="135" t="s">
        <v>1484</v>
      </c>
      <c r="C115" s="135" t="s">
        <v>1485</v>
      </c>
      <c r="D115" s="135" t="s">
        <v>1311</v>
      </c>
      <c r="E115" s="135" t="s">
        <v>1321</v>
      </c>
      <c r="F115" s="136" t="s">
        <v>1311</v>
      </c>
      <c r="G115" s="136">
        <v>0</v>
      </c>
      <c r="H115" s="136">
        <v>0</v>
      </c>
      <c r="I115" s="136">
        <v>0</v>
      </c>
      <c r="J115" s="136">
        <v>0</v>
      </c>
      <c r="K115" s="136">
        <v>0</v>
      </c>
      <c r="L115" s="136">
        <v>0</v>
      </c>
      <c r="M115" s="136">
        <v>0</v>
      </c>
      <c r="N115" s="136">
        <v>0</v>
      </c>
      <c r="O115" s="136">
        <v>0</v>
      </c>
      <c r="P115" s="136">
        <v>0</v>
      </c>
      <c r="Q115" s="136">
        <v>0</v>
      </c>
      <c r="R115" s="136">
        <v>0</v>
      </c>
      <c r="S115" s="137">
        <v>0</v>
      </c>
      <c r="T115" s="137">
        <v>0</v>
      </c>
      <c r="U115" s="137">
        <v>0</v>
      </c>
      <c r="V115" s="137">
        <v>0</v>
      </c>
      <c r="W115" s="137">
        <v>0</v>
      </c>
      <c r="X115" s="137">
        <v>0</v>
      </c>
      <c r="Y115" s="137">
        <v>0</v>
      </c>
      <c r="Z115" s="137">
        <v>0</v>
      </c>
      <c r="AA115" s="137">
        <v>0</v>
      </c>
      <c r="AB115" s="137">
        <v>0</v>
      </c>
      <c r="AC115" s="137">
        <v>0</v>
      </c>
      <c r="AD115" s="137">
        <v>0</v>
      </c>
    </row>
    <row r="116" spans="1:30" ht="46.8">
      <c r="A116" s="134">
        <v>96</v>
      </c>
      <c r="B116" s="135" t="s">
        <v>1486</v>
      </c>
      <c r="C116" s="135" t="s">
        <v>779</v>
      </c>
      <c r="D116" s="135" t="s">
        <v>1487</v>
      </c>
      <c r="E116" s="135" t="s">
        <v>1488</v>
      </c>
      <c r="F116" s="136">
        <v>12</v>
      </c>
      <c r="G116" s="136">
        <v>12</v>
      </c>
      <c r="H116" s="136">
        <v>4</v>
      </c>
      <c r="I116" s="136">
        <v>0</v>
      </c>
      <c r="J116" s="136">
        <v>0</v>
      </c>
      <c r="K116" s="136">
        <v>0</v>
      </c>
      <c r="L116" s="136">
        <v>16</v>
      </c>
      <c r="M116" s="136">
        <v>12</v>
      </c>
      <c r="N116" s="136">
        <v>0.5</v>
      </c>
      <c r="O116" s="136">
        <v>9.5</v>
      </c>
      <c r="P116" s="136">
        <v>10</v>
      </c>
      <c r="Q116" s="136">
        <v>6</v>
      </c>
      <c r="R116" s="136">
        <v>2</v>
      </c>
      <c r="S116" s="137">
        <v>0</v>
      </c>
      <c r="T116" s="137">
        <v>0.5</v>
      </c>
      <c r="U116" s="137">
        <v>3.5</v>
      </c>
      <c r="V116" s="137">
        <v>0</v>
      </c>
      <c r="W116" s="137">
        <v>0.5</v>
      </c>
      <c r="X116" s="137">
        <v>1.5</v>
      </c>
      <c r="Y116" s="137">
        <v>1</v>
      </c>
      <c r="Z116" s="138">
        <v>3</v>
      </c>
      <c r="AA116" s="137">
        <v>0</v>
      </c>
      <c r="AB116" s="137">
        <v>0</v>
      </c>
      <c r="AC116" s="137">
        <v>0</v>
      </c>
      <c r="AD116" s="137">
        <v>0</v>
      </c>
    </row>
    <row r="117" spans="1:30" ht="15.6" hidden="1">
      <c r="A117" s="134">
        <v>26</v>
      </c>
      <c r="B117" s="135" t="s">
        <v>1489</v>
      </c>
      <c r="C117" s="135" t="s">
        <v>758</v>
      </c>
      <c r="D117" s="135" t="s">
        <v>1490</v>
      </c>
      <c r="E117" s="135" t="s">
        <v>1307</v>
      </c>
      <c r="F117" s="136">
        <v>12</v>
      </c>
      <c r="G117" s="136">
        <v>12</v>
      </c>
      <c r="H117" s="136">
        <v>5.5</v>
      </c>
      <c r="I117" s="136">
        <v>0</v>
      </c>
      <c r="J117" s="136">
        <v>0</v>
      </c>
      <c r="K117" s="136">
        <v>0</v>
      </c>
      <c r="L117" s="136">
        <v>17.5</v>
      </c>
      <c r="M117" s="136">
        <v>13.5</v>
      </c>
      <c r="N117" s="136">
        <v>0</v>
      </c>
      <c r="O117" s="136">
        <v>7.5</v>
      </c>
      <c r="P117" s="136">
        <v>7.5</v>
      </c>
      <c r="Q117" s="136">
        <v>10</v>
      </c>
      <c r="R117" s="136">
        <v>6</v>
      </c>
      <c r="S117" s="137">
        <v>2.5</v>
      </c>
      <c r="T117" s="137">
        <v>4</v>
      </c>
      <c r="U117" s="137">
        <v>1</v>
      </c>
      <c r="V117" s="137">
        <v>0</v>
      </c>
      <c r="W117" s="137">
        <v>0</v>
      </c>
      <c r="X117" s="137">
        <v>0</v>
      </c>
      <c r="Y117" s="137">
        <v>0</v>
      </c>
      <c r="Z117" s="137">
        <v>0</v>
      </c>
      <c r="AA117" s="137">
        <v>0</v>
      </c>
      <c r="AB117" s="137">
        <v>0</v>
      </c>
      <c r="AC117" s="137">
        <v>0</v>
      </c>
      <c r="AD117" s="137">
        <v>0</v>
      </c>
    </row>
    <row r="118" spans="1:30" ht="31.2">
      <c r="A118" s="134">
        <v>27</v>
      </c>
      <c r="B118" s="135" t="s">
        <v>1491</v>
      </c>
      <c r="C118" s="139" t="s">
        <v>796</v>
      </c>
      <c r="D118" s="135" t="s">
        <v>1492</v>
      </c>
      <c r="E118" s="135" t="s">
        <v>1307</v>
      </c>
      <c r="F118" s="136">
        <v>12</v>
      </c>
      <c r="G118" s="136">
        <v>12</v>
      </c>
      <c r="H118" s="136">
        <v>4</v>
      </c>
      <c r="I118" s="136">
        <v>0</v>
      </c>
      <c r="J118" s="136">
        <v>0</v>
      </c>
      <c r="K118" s="136">
        <v>0</v>
      </c>
      <c r="L118" s="136">
        <v>16</v>
      </c>
      <c r="M118" s="136">
        <v>12</v>
      </c>
      <c r="N118" s="136">
        <v>0.5</v>
      </c>
      <c r="O118" s="136">
        <v>11.5</v>
      </c>
      <c r="P118" s="136">
        <v>12</v>
      </c>
      <c r="Q118" s="136">
        <v>4</v>
      </c>
      <c r="R118" s="136">
        <v>0</v>
      </c>
      <c r="S118" s="137">
        <v>1</v>
      </c>
      <c r="T118" s="137">
        <v>3</v>
      </c>
      <c r="U118" s="137">
        <v>0.5</v>
      </c>
      <c r="V118" s="137">
        <v>1.5</v>
      </c>
      <c r="W118" s="137">
        <v>2</v>
      </c>
      <c r="X118" s="137">
        <v>0.5</v>
      </c>
      <c r="Y118" s="137">
        <v>2</v>
      </c>
      <c r="Z118" s="138">
        <v>1.5</v>
      </c>
      <c r="AA118" s="137">
        <v>0</v>
      </c>
      <c r="AB118" s="137">
        <v>0</v>
      </c>
      <c r="AC118" s="137">
        <v>0</v>
      </c>
      <c r="AD118" s="137">
        <v>0</v>
      </c>
    </row>
    <row r="119" spans="1:30" ht="15.6" hidden="1">
      <c r="A119" s="134">
        <v>66</v>
      </c>
      <c r="B119" s="135" t="s">
        <v>1493</v>
      </c>
      <c r="C119" s="135" t="s">
        <v>834</v>
      </c>
      <c r="D119" s="135" t="s">
        <v>1306</v>
      </c>
      <c r="E119" s="135" t="s">
        <v>1307</v>
      </c>
      <c r="F119" s="136">
        <v>12</v>
      </c>
      <c r="G119" s="136">
        <v>0</v>
      </c>
      <c r="H119" s="136">
        <v>0</v>
      </c>
      <c r="I119" s="136">
        <v>0</v>
      </c>
      <c r="J119" s="136">
        <v>0</v>
      </c>
      <c r="K119" s="136">
        <v>0</v>
      </c>
      <c r="L119" s="136">
        <v>0</v>
      </c>
      <c r="M119" s="136">
        <v>0</v>
      </c>
      <c r="N119" s="136">
        <v>0</v>
      </c>
      <c r="O119" s="136">
        <v>0</v>
      </c>
      <c r="P119" s="136">
        <v>0</v>
      </c>
      <c r="Q119" s="136">
        <v>0</v>
      </c>
      <c r="R119" s="136">
        <v>0</v>
      </c>
      <c r="S119" s="137">
        <v>0</v>
      </c>
      <c r="T119" s="137">
        <v>0</v>
      </c>
      <c r="U119" s="137">
        <v>0</v>
      </c>
      <c r="V119" s="137">
        <v>0</v>
      </c>
      <c r="W119" s="137">
        <v>0</v>
      </c>
      <c r="X119" s="137">
        <v>0</v>
      </c>
      <c r="Y119" s="137">
        <v>0</v>
      </c>
      <c r="Z119" s="137">
        <v>0</v>
      </c>
      <c r="AA119" s="137">
        <v>0</v>
      </c>
      <c r="AB119" s="137">
        <v>0</v>
      </c>
      <c r="AC119" s="137">
        <v>0</v>
      </c>
      <c r="AD119" s="137">
        <v>0</v>
      </c>
    </row>
    <row r="120" spans="1:30" ht="15.6" hidden="1">
      <c r="A120" s="134">
        <v>130</v>
      </c>
      <c r="B120" s="135" t="s">
        <v>1494</v>
      </c>
      <c r="C120" s="135" t="s">
        <v>1495</v>
      </c>
      <c r="D120" s="135" t="s">
        <v>1337</v>
      </c>
      <c r="E120" s="135" t="s">
        <v>1332</v>
      </c>
      <c r="F120" s="136">
        <v>12</v>
      </c>
      <c r="G120" s="136">
        <v>12</v>
      </c>
      <c r="H120" s="136">
        <v>2</v>
      </c>
      <c r="I120" s="136">
        <v>0</v>
      </c>
      <c r="J120" s="136">
        <v>0</v>
      </c>
      <c r="K120" s="136">
        <v>2</v>
      </c>
      <c r="L120" s="136">
        <v>12</v>
      </c>
      <c r="M120" s="136">
        <v>8</v>
      </c>
      <c r="N120" s="136">
        <v>0</v>
      </c>
      <c r="O120" s="136">
        <v>0</v>
      </c>
      <c r="P120" s="136">
        <v>0</v>
      </c>
      <c r="Q120" s="136">
        <v>12</v>
      </c>
      <c r="R120" s="136">
        <v>8</v>
      </c>
      <c r="S120" s="137">
        <v>0</v>
      </c>
      <c r="T120" s="137">
        <v>0</v>
      </c>
      <c r="U120" s="137">
        <v>0</v>
      </c>
      <c r="V120" s="137">
        <v>0</v>
      </c>
      <c r="W120" s="137">
        <v>0</v>
      </c>
      <c r="X120" s="137">
        <v>0</v>
      </c>
      <c r="Y120" s="137">
        <v>0</v>
      </c>
      <c r="Z120" s="137">
        <v>0</v>
      </c>
      <c r="AA120" s="137">
        <v>0</v>
      </c>
      <c r="AB120" s="137">
        <v>0</v>
      </c>
      <c r="AC120" s="137">
        <v>0</v>
      </c>
      <c r="AD120" s="137">
        <v>0</v>
      </c>
    </row>
    <row r="121" spans="1:30" ht="15.6" hidden="1">
      <c r="A121" s="134">
        <v>9</v>
      </c>
      <c r="B121" s="135" t="s">
        <v>1496</v>
      </c>
      <c r="C121" s="135" t="s">
        <v>825</v>
      </c>
      <c r="D121" s="135" t="s">
        <v>1297</v>
      </c>
      <c r="E121" s="135" t="s">
        <v>1298</v>
      </c>
      <c r="F121" s="136">
        <v>12</v>
      </c>
      <c r="G121" s="136">
        <v>0</v>
      </c>
      <c r="H121" s="136">
        <v>0</v>
      </c>
      <c r="I121" s="136">
        <v>0</v>
      </c>
      <c r="J121" s="136">
        <v>0</v>
      </c>
      <c r="K121" s="136">
        <v>0</v>
      </c>
      <c r="L121" s="136">
        <v>0</v>
      </c>
      <c r="M121" s="136">
        <v>0</v>
      </c>
      <c r="N121" s="136">
        <v>0</v>
      </c>
      <c r="O121" s="136">
        <v>0</v>
      </c>
      <c r="P121" s="136">
        <v>0</v>
      </c>
      <c r="Q121" s="136">
        <v>0</v>
      </c>
      <c r="R121" s="136">
        <v>0</v>
      </c>
      <c r="S121" s="137">
        <v>0</v>
      </c>
      <c r="T121" s="137">
        <v>0</v>
      </c>
      <c r="U121" s="137">
        <v>0</v>
      </c>
      <c r="V121" s="137">
        <v>0</v>
      </c>
      <c r="W121" s="137">
        <v>0</v>
      </c>
      <c r="X121" s="137">
        <v>0</v>
      </c>
      <c r="Y121" s="137">
        <v>0</v>
      </c>
      <c r="Z121" s="137">
        <v>0</v>
      </c>
      <c r="AA121" s="137">
        <v>0</v>
      </c>
      <c r="AB121" s="137">
        <v>0</v>
      </c>
      <c r="AC121" s="137">
        <v>0</v>
      </c>
      <c r="AD121" s="137">
        <v>0</v>
      </c>
    </row>
    <row r="122" spans="1:30" ht="15.6">
      <c r="A122" s="134">
        <v>144</v>
      </c>
      <c r="B122" s="135" t="s">
        <v>1497</v>
      </c>
      <c r="C122" s="135" t="s">
        <v>418</v>
      </c>
      <c r="D122" s="135" t="s">
        <v>1316</v>
      </c>
      <c r="E122" s="135" t="s">
        <v>1354</v>
      </c>
      <c r="F122" s="136">
        <v>12</v>
      </c>
      <c r="G122" s="136">
        <v>12</v>
      </c>
      <c r="H122" s="136">
        <v>4</v>
      </c>
      <c r="I122" s="136">
        <v>0</v>
      </c>
      <c r="J122" s="136">
        <v>0</v>
      </c>
      <c r="K122" s="136">
        <v>4</v>
      </c>
      <c r="L122" s="136">
        <v>12</v>
      </c>
      <c r="M122" s="136">
        <v>8</v>
      </c>
      <c r="N122" s="136">
        <v>0</v>
      </c>
      <c r="O122" s="136">
        <v>2</v>
      </c>
      <c r="P122" s="136">
        <v>2</v>
      </c>
      <c r="Q122" s="136">
        <v>10</v>
      </c>
      <c r="R122" s="136">
        <v>6</v>
      </c>
      <c r="S122" s="137">
        <v>0</v>
      </c>
      <c r="T122" s="137">
        <v>0</v>
      </c>
      <c r="U122" s="137">
        <v>0</v>
      </c>
      <c r="V122" s="137">
        <v>0</v>
      </c>
      <c r="W122" s="137">
        <v>0</v>
      </c>
      <c r="X122" s="137">
        <v>0</v>
      </c>
      <c r="Y122" s="137">
        <v>0</v>
      </c>
      <c r="Z122" s="138">
        <v>2</v>
      </c>
      <c r="AA122" s="137">
        <v>0</v>
      </c>
      <c r="AB122" s="137">
        <v>0</v>
      </c>
      <c r="AC122" s="137">
        <v>0</v>
      </c>
      <c r="AD122" s="137">
        <v>0</v>
      </c>
    </row>
    <row r="123" spans="1:30" s="122" customFormat="1" ht="15.6" hidden="1">
      <c r="A123" s="141">
        <v>136</v>
      </c>
      <c r="B123" s="142" t="s">
        <v>1498</v>
      </c>
      <c r="C123" s="142" t="s">
        <v>195</v>
      </c>
      <c r="D123" s="142" t="s">
        <v>1301</v>
      </c>
      <c r="E123" s="142" t="s">
        <v>1334</v>
      </c>
      <c r="F123" s="143">
        <v>12</v>
      </c>
      <c r="G123" s="143">
        <v>12</v>
      </c>
      <c r="H123" s="143">
        <v>3</v>
      </c>
      <c r="I123" s="143">
        <v>0</v>
      </c>
      <c r="J123" s="143">
        <v>0</v>
      </c>
      <c r="K123" s="143">
        <v>3</v>
      </c>
      <c r="L123" s="143">
        <v>12</v>
      </c>
      <c r="M123" s="143">
        <v>8</v>
      </c>
      <c r="N123" s="143">
        <v>0</v>
      </c>
      <c r="O123" s="143">
        <v>0</v>
      </c>
      <c r="P123" s="143">
        <v>0</v>
      </c>
      <c r="Q123" s="143">
        <v>12</v>
      </c>
      <c r="R123" s="143">
        <v>8</v>
      </c>
      <c r="S123" s="144">
        <v>0</v>
      </c>
      <c r="T123" s="144">
        <v>0</v>
      </c>
      <c r="U123" s="144">
        <v>0</v>
      </c>
      <c r="V123" s="144">
        <v>0</v>
      </c>
      <c r="W123" s="144">
        <v>0</v>
      </c>
      <c r="X123" s="144">
        <v>0</v>
      </c>
      <c r="Y123" s="144">
        <v>0</v>
      </c>
      <c r="Z123" s="144">
        <v>0</v>
      </c>
      <c r="AA123" s="144">
        <v>0</v>
      </c>
      <c r="AB123" s="144">
        <v>0</v>
      </c>
      <c r="AC123" s="144">
        <v>0</v>
      </c>
      <c r="AD123" s="144">
        <v>0</v>
      </c>
    </row>
    <row r="124" spans="1:30" ht="15.6" hidden="1">
      <c r="A124" s="134">
        <v>37</v>
      </c>
      <c r="B124" s="135" t="s">
        <v>1499</v>
      </c>
      <c r="C124" s="135" t="s">
        <v>762</v>
      </c>
      <c r="D124" s="135" t="s">
        <v>1500</v>
      </c>
      <c r="E124" s="135" t="s">
        <v>1307</v>
      </c>
      <c r="F124" s="136">
        <v>12</v>
      </c>
      <c r="G124" s="136">
        <v>12</v>
      </c>
      <c r="H124" s="136">
        <v>2</v>
      </c>
      <c r="I124" s="136">
        <v>0</v>
      </c>
      <c r="J124" s="136">
        <v>0</v>
      </c>
      <c r="K124" s="136">
        <v>0</v>
      </c>
      <c r="L124" s="136">
        <v>14</v>
      </c>
      <c r="M124" s="136">
        <v>10</v>
      </c>
      <c r="N124" s="136">
        <v>0.5</v>
      </c>
      <c r="O124" s="136">
        <v>5</v>
      </c>
      <c r="P124" s="136">
        <v>5.5</v>
      </c>
      <c r="Q124" s="136">
        <v>8.5</v>
      </c>
      <c r="R124" s="136">
        <v>4.5</v>
      </c>
      <c r="S124" s="137">
        <v>0</v>
      </c>
      <c r="T124" s="137">
        <v>1</v>
      </c>
      <c r="U124" s="137">
        <v>2.5</v>
      </c>
      <c r="V124" s="137">
        <v>0.5</v>
      </c>
      <c r="W124" s="137">
        <v>0.5</v>
      </c>
      <c r="X124" s="137">
        <v>0.5</v>
      </c>
      <c r="Y124" s="137">
        <v>0.5</v>
      </c>
      <c r="Z124" s="137">
        <v>0</v>
      </c>
      <c r="AA124" s="137">
        <v>0</v>
      </c>
      <c r="AB124" s="137">
        <v>0</v>
      </c>
      <c r="AC124" s="137">
        <v>0</v>
      </c>
      <c r="AD124" s="137">
        <v>0</v>
      </c>
    </row>
    <row r="125" spans="1:30" ht="31.2" hidden="1">
      <c r="A125" s="134">
        <v>101</v>
      </c>
      <c r="B125" s="135" t="s">
        <v>1501</v>
      </c>
      <c r="C125" s="135" t="s">
        <v>191</v>
      </c>
      <c r="D125" s="135" t="s">
        <v>1301</v>
      </c>
      <c r="E125" s="135" t="s">
        <v>1425</v>
      </c>
      <c r="F125" s="136">
        <v>12</v>
      </c>
      <c r="G125" s="136">
        <v>0</v>
      </c>
      <c r="H125" s="136">
        <v>0</v>
      </c>
      <c r="I125" s="136">
        <v>0</v>
      </c>
      <c r="J125" s="136">
        <v>0</v>
      </c>
      <c r="K125" s="136">
        <v>0</v>
      </c>
      <c r="L125" s="136">
        <v>0</v>
      </c>
      <c r="M125" s="136">
        <v>0</v>
      </c>
      <c r="N125" s="136">
        <v>0</v>
      </c>
      <c r="O125" s="136">
        <v>0</v>
      </c>
      <c r="P125" s="136">
        <v>0</v>
      </c>
      <c r="Q125" s="136">
        <v>0</v>
      </c>
      <c r="R125" s="136">
        <v>0</v>
      </c>
      <c r="S125" s="137">
        <v>0</v>
      </c>
      <c r="T125" s="137">
        <v>0</v>
      </c>
      <c r="U125" s="137">
        <v>0</v>
      </c>
      <c r="V125" s="137">
        <v>0</v>
      </c>
      <c r="W125" s="137">
        <v>0</v>
      </c>
      <c r="X125" s="137">
        <v>0</v>
      </c>
      <c r="Y125" s="137">
        <v>0</v>
      </c>
      <c r="Z125" s="137">
        <v>0</v>
      </c>
      <c r="AA125" s="137">
        <v>0</v>
      </c>
      <c r="AB125" s="137">
        <v>0</v>
      </c>
      <c r="AC125" s="137">
        <v>0</v>
      </c>
      <c r="AD125" s="137">
        <v>0</v>
      </c>
    </row>
    <row r="126" spans="1:30" ht="31.2" hidden="1">
      <c r="A126" s="134">
        <v>92</v>
      </c>
      <c r="B126" s="135" t="s">
        <v>1502</v>
      </c>
      <c r="C126" s="135" t="s">
        <v>1503</v>
      </c>
      <c r="D126" s="135" t="s">
        <v>1311</v>
      </c>
      <c r="E126" s="135" t="s">
        <v>1321</v>
      </c>
      <c r="F126" s="136" t="s">
        <v>1311</v>
      </c>
      <c r="G126" s="136">
        <v>0</v>
      </c>
      <c r="H126" s="136">
        <v>0</v>
      </c>
      <c r="I126" s="136">
        <v>0</v>
      </c>
      <c r="J126" s="136">
        <v>0</v>
      </c>
      <c r="K126" s="136">
        <v>0</v>
      </c>
      <c r="L126" s="136">
        <v>0</v>
      </c>
      <c r="M126" s="136">
        <v>0</v>
      </c>
      <c r="N126" s="136">
        <v>0</v>
      </c>
      <c r="O126" s="136">
        <v>0</v>
      </c>
      <c r="P126" s="136">
        <v>0</v>
      </c>
      <c r="Q126" s="136">
        <v>0</v>
      </c>
      <c r="R126" s="136">
        <v>0</v>
      </c>
      <c r="S126" s="137">
        <v>0</v>
      </c>
      <c r="T126" s="137">
        <v>0</v>
      </c>
      <c r="U126" s="137">
        <v>0</v>
      </c>
      <c r="V126" s="137">
        <v>0</v>
      </c>
      <c r="W126" s="137">
        <v>0</v>
      </c>
      <c r="X126" s="137">
        <v>0</v>
      </c>
      <c r="Y126" s="137">
        <v>0</v>
      </c>
      <c r="Z126" s="137">
        <v>0</v>
      </c>
      <c r="AA126" s="137">
        <v>0</v>
      </c>
      <c r="AB126" s="137">
        <v>0</v>
      </c>
      <c r="AC126" s="137">
        <v>0</v>
      </c>
      <c r="AD126" s="137">
        <v>0</v>
      </c>
    </row>
    <row r="127" spans="1:30" ht="15.6" hidden="1">
      <c r="A127" s="134">
        <v>121</v>
      </c>
      <c r="B127" s="135" t="s">
        <v>1504</v>
      </c>
      <c r="C127" s="135" t="s">
        <v>117</v>
      </c>
      <c r="D127" s="135" t="s">
        <v>1301</v>
      </c>
      <c r="E127" s="135" t="s">
        <v>1340</v>
      </c>
      <c r="F127" s="136">
        <v>12</v>
      </c>
      <c r="G127" s="136">
        <v>12</v>
      </c>
      <c r="H127" s="136">
        <v>4</v>
      </c>
      <c r="I127" s="136">
        <v>0</v>
      </c>
      <c r="J127" s="136">
        <v>0</v>
      </c>
      <c r="K127" s="136">
        <v>0</v>
      </c>
      <c r="L127" s="136">
        <v>16</v>
      </c>
      <c r="M127" s="136">
        <v>12</v>
      </c>
      <c r="N127" s="136">
        <v>0</v>
      </c>
      <c r="O127" s="136">
        <v>4</v>
      </c>
      <c r="P127" s="136">
        <v>4</v>
      </c>
      <c r="Q127" s="136">
        <v>12</v>
      </c>
      <c r="R127" s="136">
        <v>8</v>
      </c>
      <c r="S127" s="137">
        <v>0</v>
      </c>
      <c r="T127" s="137">
        <v>4</v>
      </c>
      <c r="U127" s="137">
        <v>0</v>
      </c>
      <c r="V127" s="137">
        <v>0</v>
      </c>
      <c r="W127" s="137">
        <v>0</v>
      </c>
      <c r="X127" s="137">
        <v>0</v>
      </c>
      <c r="Y127" s="137">
        <v>0</v>
      </c>
      <c r="Z127" s="137">
        <v>0</v>
      </c>
      <c r="AA127" s="137">
        <v>0</v>
      </c>
      <c r="AB127" s="137">
        <v>0</v>
      </c>
      <c r="AC127" s="137">
        <v>0</v>
      </c>
      <c r="AD127" s="137">
        <v>0</v>
      </c>
    </row>
    <row r="128" spans="1:30" ht="46.8" hidden="1">
      <c r="A128" s="134">
        <v>38</v>
      </c>
      <c r="B128" s="135" t="s">
        <v>1505</v>
      </c>
      <c r="C128" s="135" t="s">
        <v>1506</v>
      </c>
      <c r="D128" s="135" t="s">
        <v>1507</v>
      </c>
      <c r="E128" s="135" t="s">
        <v>1307</v>
      </c>
      <c r="F128" s="136">
        <v>12</v>
      </c>
      <c r="G128" s="136">
        <v>12</v>
      </c>
      <c r="H128" s="136">
        <v>0</v>
      </c>
      <c r="I128" s="136">
        <v>0</v>
      </c>
      <c r="J128" s="136">
        <v>0</v>
      </c>
      <c r="K128" s="136">
        <v>0</v>
      </c>
      <c r="L128" s="136">
        <v>12</v>
      </c>
      <c r="M128" s="136">
        <v>8</v>
      </c>
      <c r="N128" s="136">
        <v>0</v>
      </c>
      <c r="O128" s="136">
        <v>0</v>
      </c>
      <c r="P128" s="136">
        <v>0</v>
      </c>
      <c r="Q128" s="136">
        <v>12</v>
      </c>
      <c r="R128" s="136">
        <v>8</v>
      </c>
      <c r="S128" s="137">
        <v>0</v>
      </c>
      <c r="T128" s="137">
        <v>0</v>
      </c>
      <c r="U128" s="137">
        <v>0</v>
      </c>
      <c r="V128" s="137">
        <v>0</v>
      </c>
      <c r="W128" s="137">
        <v>0</v>
      </c>
      <c r="X128" s="137">
        <v>0</v>
      </c>
      <c r="Y128" s="137">
        <v>0</v>
      </c>
      <c r="Z128" s="137">
        <v>0</v>
      </c>
      <c r="AA128" s="137">
        <v>0</v>
      </c>
      <c r="AB128" s="137">
        <v>0</v>
      </c>
      <c r="AC128" s="137">
        <v>0</v>
      </c>
      <c r="AD128" s="137">
        <v>0</v>
      </c>
    </row>
    <row r="129" spans="1:30" ht="31.2" hidden="1">
      <c r="A129" s="134">
        <v>42</v>
      </c>
      <c r="B129" s="135" t="s">
        <v>1508</v>
      </c>
      <c r="C129" s="135" t="s">
        <v>821</v>
      </c>
      <c r="D129" s="135" t="s">
        <v>1509</v>
      </c>
      <c r="E129" s="135" t="s">
        <v>1307</v>
      </c>
      <c r="F129" s="136">
        <v>12</v>
      </c>
      <c r="G129" s="136">
        <v>0</v>
      </c>
      <c r="H129" s="136">
        <v>0</v>
      </c>
      <c r="I129" s="136">
        <v>0</v>
      </c>
      <c r="J129" s="136">
        <v>0</v>
      </c>
      <c r="K129" s="136">
        <v>0</v>
      </c>
      <c r="L129" s="136">
        <v>0</v>
      </c>
      <c r="M129" s="136">
        <v>0</v>
      </c>
      <c r="N129" s="136">
        <v>0</v>
      </c>
      <c r="O129" s="136">
        <v>0</v>
      </c>
      <c r="P129" s="136">
        <v>0</v>
      </c>
      <c r="Q129" s="136">
        <v>0</v>
      </c>
      <c r="R129" s="136">
        <v>0</v>
      </c>
      <c r="S129" s="137">
        <v>0</v>
      </c>
      <c r="T129" s="137">
        <v>0</v>
      </c>
      <c r="U129" s="137">
        <v>0</v>
      </c>
      <c r="V129" s="137">
        <v>0</v>
      </c>
      <c r="W129" s="137">
        <v>0</v>
      </c>
      <c r="X129" s="137">
        <v>0</v>
      </c>
      <c r="Y129" s="137">
        <v>0</v>
      </c>
      <c r="Z129" s="137">
        <v>0</v>
      </c>
      <c r="AA129" s="137">
        <v>0</v>
      </c>
      <c r="AB129" s="137">
        <v>0</v>
      </c>
      <c r="AC129" s="137">
        <v>0</v>
      </c>
      <c r="AD129" s="137">
        <v>0</v>
      </c>
    </row>
    <row r="130" spans="1:30" ht="31.2">
      <c r="A130" s="134">
        <v>118</v>
      </c>
      <c r="B130" s="135" t="s">
        <v>1510</v>
      </c>
      <c r="C130" s="135" t="s">
        <v>368</v>
      </c>
      <c r="D130" s="135" t="s">
        <v>1301</v>
      </c>
      <c r="E130" s="135" t="s">
        <v>1317</v>
      </c>
      <c r="F130" s="136">
        <v>12</v>
      </c>
      <c r="G130" s="136">
        <v>12</v>
      </c>
      <c r="H130" s="136">
        <v>0.5</v>
      </c>
      <c r="I130" s="136">
        <v>0</v>
      </c>
      <c r="J130" s="136">
        <v>0</v>
      </c>
      <c r="K130" s="136">
        <v>0</v>
      </c>
      <c r="L130" s="136">
        <v>12.5</v>
      </c>
      <c r="M130" s="136">
        <v>8.5</v>
      </c>
      <c r="N130" s="136">
        <v>0</v>
      </c>
      <c r="O130" s="136">
        <v>5</v>
      </c>
      <c r="P130" s="136">
        <v>5</v>
      </c>
      <c r="Q130" s="136">
        <v>7.5</v>
      </c>
      <c r="R130" s="136">
        <v>3.5</v>
      </c>
      <c r="S130" s="137">
        <v>0</v>
      </c>
      <c r="T130" s="137">
        <v>4</v>
      </c>
      <c r="U130" s="137">
        <v>0</v>
      </c>
      <c r="V130" s="137">
        <v>0</v>
      </c>
      <c r="W130" s="137">
        <v>0</v>
      </c>
      <c r="X130" s="137">
        <v>0</v>
      </c>
      <c r="Y130" s="137">
        <v>0</v>
      </c>
      <c r="Z130" s="138">
        <v>1</v>
      </c>
      <c r="AA130" s="137">
        <v>0</v>
      </c>
      <c r="AB130" s="137">
        <v>0</v>
      </c>
      <c r="AC130" s="137">
        <v>0</v>
      </c>
      <c r="AD130" s="137">
        <v>0</v>
      </c>
    </row>
    <row r="131" spans="1:30" ht="31.2" hidden="1">
      <c r="A131" s="134">
        <v>75</v>
      </c>
      <c r="B131" s="135" t="s">
        <v>1511</v>
      </c>
      <c r="C131" s="135" t="s">
        <v>1512</v>
      </c>
      <c r="D131" s="135" t="s">
        <v>1320</v>
      </c>
      <c r="E131" s="135" t="s">
        <v>1321</v>
      </c>
      <c r="F131" s="136">
        <v>12</v>
      </c>
      <c r="G131" s="136">
        <v>0</v>
      </c>
      <c r="H131" s="136">
        <v>0</v>
      </c>
      <c r="I131" s="136">
        <v>0</v>
      </c>
      <c r="J131" s="136">
        <v>0</v>
      </c>
      <c r="K131" s="136">
        <v>0</v>
      </c>
      <c r="L131" s="136">
        <v>0</v>
      </c>
      <c r="M131" s="136">
        <v>0</v>
      </c>
      <c r="N131" s="136">
        <v>0</v>
      </c>
      <c r="O131" s="136">
        <v>0</v>
      </c>
      <c r="P131" s="136">
        <v>0</v>
      </c>
      <c r="Q131" s="136">
        <v>0</v>
      </c>
      <c r="R131" s="136">
        <v>0</v>
      </c>
      <c r="S131" s="137">
        <v>0</v>
      </c>
      <c r="T131" s="137">
        <v>0</v>
      </c>
      <c r="U131" s="137">
        <v>0</v>
      </c>
      <c r="V131" s="137">
        <v>0</v>
      </c>
      <c r="W131" s="137">
        <v>0</v>
      </c>
      <c r="X131" s="137">
        <v>0</v>
      </c>
      <c r="Y131" s="137">
        <v>0</v>
      </c>
      <c r="Z131" s="137">
        <v>0</v>
      </c>
      <c r="AA131" s="137">
        <v>0</v>
      </c>
      <c r="AB131" s="137">
        <v>0</v>
      </c>
      <c r="AC131" s="137">
        <v>0</v>
      </c>
      <c r="AD131" s="137">
        <v>0</v>
      </c>
    </row>
    <row r="132" spans="1:30" ht="31.2">
      <c r="A132" s="134">
        <v>12</v>
      </c>
      <c r="B132" s="135" t="s">
        <v>1513</v>
      </c>
      <c r="C132" s="135" t="s">
        <v>794</v>
      </c>
      <c r="D132" s="135" t="s">
        <v>1514</v>
      </c>
      <c r="E132" s="135" t="s">
        <v>1307</v>
      </c>
      <c r="F132" s="136">
        <v>12</v>
      </c>
      <c r="G132" s="136">
        <v>12</v>
      </c>
      <c r="H132" s="136">
        <v>4</v>
      </c>
      <c r="I132" s="136">
        <v>0</v>
      </c>
      <c r="J132" s="136">
        <v>0</v>
      </c>
      <c r="K132" s="136">
        <v>0</v>
      </c>
      <c r="L132" s="136">
        <v>16</v>
      </c>
      <c r="M132" s="136">
        <v>12</v>
      </c>
      <c r="N132" s="136">
        <v>0.5</v>
      </c>
      <c r="O132" s="136">
        <v>8.5</v>
      </c>
      <c r="P132" s="136">
        <v>9</v>
      </c>
      <c r="Q132" s="136">
        <v>7</v>
      </c>
      <c r="R132" s="136">
        <v>3</v>
      </c>
      <c r="S132" s="137">
        <v>4.5</v>
      </c>
      <c r="T132" s="137">
        <v>0</v>
      </c>
      <c r="U132" s="137">
        <v>2.5</v>
      </c>
      <c r="V132" s="137">
        <v>0</v>
      </c>
      <c r="W132" s="137">
        <v>0.5</v>
      </c>
      <c r="X132" s="137">
        <v>0</v>
      </c>
      <c r="Y132" s="137">
        <v>1</v>
      </c>
      <c r="Z132" s="138">
        <v>0.5</v>
      </c>
      <c r="AA132" s="137">
        <v>0</v>
      </c>
      <c r="AB132" s="137">
        <v>0</v>
      </c>
      <c r="AC132" s="137">
        <v>0</v>
      </c>
      <c r="AD132" s="137">
        <v>0</v>
      </c>
    </row>
    <row r="133" spans="1:30" ht="31.2" hidden="1">
      <c r="A133" s="134">
        <v>110</v>
      </c>
      <c r="B133" s="135" t="s">
        <v>1515</v>
      </c>
      <c r="C133" s="135" t="s">
        <v>172</v>
      </c>
      <c r="D133" s="135" t="s">
        <v>1301</v>
      </c>
      <c r="E133" s="135" t="s">
        <v>1411</v>
      </c>
      <c r="F133" s="136">
        <v>12</v>
      </c>
      <c r="G133" s="136">
        <v>0</v>
      </c>
      <c r="H133" s="136">
        <v>0</v>
      </c>
      <c r="I133" s="136">
        <v>0</v>
      </c>
      <c r="J133" s="136">
        <v>0</v>
      </c>
      <c r="K133" s="136">
        <v>0</v>
      </c>
      <c r="L133" s="136">
        <v>0</v>
      </c>
      <c r="M133" s="136">
        <v>0</v>
      </c>
      <c r="N133" s="136">
        <v>0</v>
      </c>
      <c r="O133" s="136">
        <v>0</v>
      </c>
      <c r="P133" s="136">
        <v>0</v>
      </c>
      <c r="Q133" s="136">
        <v>0</v>
      </c>
      <c r="R133" s="136">
        <v>0</v>
      </c>
      <c r="S133" s="137">
        <v>0</v>
      </c>
      <c r="T133" s="137">
        <v>0</v>
      </c>
      <c r="U133" s="137">
        <v>0</v>
      </c>
      <c r="V133" s="137">
        <v>0</v>
      </c>
      <c r="W133" s="137">
        <v>0</v>
      </c>
      <c r="X133" s="137">
        <v>0</v>
      </c>
      <c r="Y133" s="137">
        <v>0</v>
      </c>
      <c r="Z133" s="137">
        <v>0</v>
      </c>
      <c r="AA133" s="137">
        <v>0</v>
      </c>
      <c r="AB133" s="137">
        <v>0</v>
      </c>
      <c r="AC133" s="137">
        <v>0</v>
      </c>
      <c r="AD133" s="137">
        <v>0</v>
      </c>
    </row>
    <row r="134" spans="1:30" ht="15.6" hidden="1">
      <c r="A134" s="134">
        <v>112</v>
      </c>
      <c r="B134" s="135" t="s">
        <v>1516</v>
      </c>
      <c r="C134" s="135" t="s">
        <v>226</v>
      </c>
      <c r="D134" s="135" t="s">
        <v>1301</v>
      </c>
      <c r="E134" s="135" t="s">
        <v>1363</v>
      </c>
      <c r="F134" s="136">
        <v>12</v>
      </c>
      <c r="G134" s="136">
        <v>12</v>
      </c>
      <c r="H134" s="136">
        <v>11</v>
      </c>
      <c r="I134" s="136">
        <v>0</v>
      </c>
      <c r="J134" s="136">
        <v>0</v>
      </c>
      <c r="K134" s="136">
        <v>3</v>
      </c>
      <c r="L134" s="136">
        <v>20</v>
      </c>
      <c r="M134" s="136">
        <v>16</v>
      </c>
      <c r="N134" s="136">
        <v>0</v>
      </c>
      <c r="O134" s="136">
        <v>8</v>
      </c>
      <c r="P134" s="136">
        <v>8</v>
      </c>
      <c r="Q134" s="136">
        <v>12</v>
      </c>
      <c r="R134" s="136">
        <v>8</v>
      </c>
      <c r="S134" s="137">
        <v>1</v>
      </c>
      <c r="T134" s="137">
        <v>0</v>
      </c>
      <c r="U134" s="137">
        <v>7</v>
      </c>
      <c r="V134" s="137">
        <v>0</v>
      </c>
      <c r="W134" s="137">
        <v>0</v>
      </c>
      <c r="X134" s="137">
        <v>0</v>
      </c>
      <c r="Y134" s="137">
        <v>0</v>
      </c>
      <c r="Z134" s="137">
        <v>0</v>
      </c>
      <c r="AA134" s="137">
        <v>0</v>
      </c>
      <c r="AB134" s="137">
        <v>0</v>
      </c>
      <c r="AC134" s="137">
        <v>0</v>
      </c>
      <c r="AD134" s="137">
        <v>0</v>
      </c>
    </row>
    <row r="135" spans="1:30" ht="15.6" hidden="1">
      <c r="A135" s="134">
        <v>20</v>
      </c>
      <c r="B135" s="135" t="s">
        <v>1517</v>
      </c>
      <c r="C135" s="135" t="s">
        <v>786</v>
      </c>
      <c r="D135" s="135" t="s">
        <v>1518</v>
      </c>
      <c r="E135" s="135" t="s">
        <v>1307</v>
      </c>
      <c r="F135" s="136">
        <v>12</v>
      </c>
      <c r="G135" s="136">
        <v>12</v>
      </c>
      <c r="H135" s="136">
        <v>0</v>
      </c>
      <c r="I135" s="136">
        <v>0</v>
      </c>
      <c r="J135" s="136">
        <v>0</v>
      </c>
      <c r="K135" s="136">
        <v>0</v>
      </c>
      <c r="L135" s="136">
        <v>12</v>
      </c>
      <c r="M135" s="136">
        <v>8</v>
      </c>
      <c r="N135" s="136">
        <v>0.5</v>
      </c>
      <c r="O135" s="136">
        <v>0</v>
      </c>
      <c r="P135" s="136">
        <v>0.5</v>
      </c>
      <c r="Q135" s="136">
        <v>11.5</v>
      </c>
      <c r="R135" s="136">
        <v>7.5</v>
      </c>
      <c r="S135" s="137">
        <v>0</v>
      </c>
      <c r="T135" s="137">
        <v>0</v>
      </c>
      <c r="U135" s="137">
        <v>0</v>
      </c>
      <c r="V135" s="137">
        <v>0</v>
      </c>
      <c r="W135" s="137">
        <v>0.5</v>
      </c>
      <c r="X135" s="137">
        <v>0</v>
      </c>
      <c r="Y135" s="137">
        <v>0</v>
      </c>
      <c r="Z135" s="137">
        <v>0</v>
      </c>
      <c r="AA135" s="137">
        <v>0</v>
      </c>
      <c r="AB135" s="137">
        <v>0</v>
      </c>
      <c r="AC135" s="137">
        <v>0</v>
      </c>
      <c r="AD135" s="137">
        <v>0</v>
      </c>
    </row>
    <row r="136" spans="1:30" ht="15.6" hidden="1">
      <c r="A136" s="134">
        <v>65</v>
      </c>
      <c r="B136" s="135" t="s">
        <v>1519</v>
      </c>
      <c r="C136" s="135" t="s">
        <v>483</v>
      </c>
      <c r="D136" s="135" t="s">
        <v>1301</v>
      </c>
      <c r="E136" s="135" t="s">
        <v>1307</v>
      </c>
      <c r="F136" s="136">
        <v>12</v>
      </c>
      <c r="G136" s="136">
        <v>0</v>
      </c>
      <c r="H136" s="136">
        <v>0</v>
      </c>
      <c r="I136" s="136">
        <v>0</v>
      </c>
      <c r="J136" s="136">
        <v>0</v>
      </c>
      <c r="K136" s="136">
        <v>0</v>
      </c>
      <c r="L136" s="136">
        <v>0</v>
      </c>
      <c r="M136" s="136">
        <v>0</v>
      </c>
      <c r="N136" s="136">
        <v>0</v>
      </c>
      <c r="O136" s="136">
        <v>0</v>
      </c>
      <c r="P136" s="136">
        <v>0</v>
      </c>
      <c r="Q136" s="136">
        <v>0</v>
      </c>
      <c r="R136" s="136">
        <v>0</v>
      </c>
      <c r="S136" s="137">
        <v>0</v>
      </c>
      <c r="T136" s="137">
        <v>0</v>
      </c>
      <c r="U136" s="137">
        <v>0</v>
      </c>
      <c r="V136" s="137">
        <v>0</v>
      </c>
      <c r="W136" s="137">
        <v>0</v>
      </c>
      <c r="X136" s="137">
        <v>0</v>
      </c>
      <c r="Y136" s="137">
        <v>0</v>
      </c>
      <c r="Z136" s="137">
        <v>0</v>
      </c>
      <c r="AA136" s="137">
        <v>0</v>
      </c>
      <c r="AB136" s="137">
        <v>0</v>
      </c>
      <c r="AC136" s="137">
        <v>0</v>
      </c>
      <c r="AD136" s="137">
        <v>0</v>
      </c>
    </row>
    <row r="137" spans="1:30" ht="15.6" hidden="1">
      <c r="A137" s="134">
        <v>125</v>
      </c>
      <c r="B137" s="135" t="s">
        <v>1520</v>
      </c>
      <c r="C137" s="135" t="s">
        <v>318</v>
      </c>
      <c r="D137" s="135" t="s">
        <v>1301</v>
      </c>
      <c r="E137" s="135" t="s">
        <v>1302</v>
      </c>
      <c r="F137" s="136">
        <v>12</v>
      </c>
      <c r="G137" s="136">
        <v>12</v>
      </c>
      <c r="H137" s="136">
        <v>6.5</v>
      </c>
      <c r="I137" s="136">
        <v>0</v>
      </c>
      <c r="J137" s="136">
        <v>0</v>
      </c>
      <c r="K137" s="136">
        <v>1.5</v>
      </c>
      <c r="L137" s="136">
        <v>17</v>
      </c>
      <c r="M137" s="136">
        <v>13</v>
      </c>
      <c r="N137" s="136">
        <v>0</v>
      </c>
      <c r="O137" s="136">
        <v>11</v>
      </c>
      <c r="P137" s="136">
        <v>11</v>
      </c>
      <c r="Q137" s="136">
        <v>6</v>
      </c>
      <c r="R137" s="136">
        <v>2</v>
      </c>
      <c r="S137" s="137">
        <v>0</v>
      </c>
      <c r="T137" s="137">
        <v>2</v>
      </c>
      <c r="U137" s="137">
        <v>3</v>
      </c>
      <c r="V137" s="137">
        <v>3</v>
      </c>
      <c r="W137" s="137">
        <v>2</v>
      </c>
      <c r="X137" s="137">
        <v>1</v>
      </c>
      <c r="Y137" s="137">
        <v>0</v>
      </c>
      <c r="Z137" s="137">
        <v>0</v>
      </c>
      <c r="AA137" s="137">
        <v>0</v>
      </c>
      <c r="AB137" s="137">
        <v>0</v>
      </c>
      <c r="AC137" s="137">
        <v>0</v>
      </c>
      <c r="AD137" s="137">
        <v>0</v>
      </c>
    </row>
    <row r="138" spans="1:30" ht="31.2" hidden="1">
      <c r="A138" s="134">
        <v>73</v>
      </c>
      <c r="B138" s="135" t="s">
        <v>1521</v>
      </c>
      <c r="C138" s="135" t="s">
        <v>1522</v>
      </c>
      <c r="D138" s="135" t="s">
        <v>1320</v>
      </c>
      <c r="E138" s="135" t="s">
        <v>1321</v>
      </c>
      <c r="F138" s="136">
        <v>12</v>
      </c>
      <c r="G138" s="136">
        <v>0</v>
      </c>
      <c r="H138" s="136">
        <v>0</v>
      </c>
      <c r="I138" s="136">
        <v>0</v>
      </c>
      <c r="J138" s="136">
        <v>0</v>
      </c>
      <c r="K138" s="136">
        <v>0</v>
      </c>
      <c r="L138" s="136">
        <v>0</v>
      </c>
      <c r="M138" s="136">
        <v>0</v>
      </c>
      <c r="N138" s="136">
        <v>0</v>
      </c>
      <c r="O138" s="136">
        <v>0</v>
      </c>
      <c r="P138" s="136">
        <v>0</v>
      </c>
      <c r="Q138" s="136">
        <v>0</v>
      </c>
      <c r="R138" s="136">
        <v>0</v>
      </c>
      <c r="S138" s="137">
        <v>0</v>
      </c>
      <c r="T138" s="137">
        <v>0</v>
      </c>
      <c r="U138" s="137">
        <v>0</v>
      </c>
      <c r="V138" s="137">
        <v>0</v>
      </c>
      <c r="W138" s="137">
        <v>0</v>
      </c>
      <c r="X138" s="137">
        <v>0</v>
      </c>
      <c r="Y138" s="137">
        <v>0</v>
      </c>
      <c r="Z138" s="137">
        <v>0</v>
      </c>
      <c r="AA138" s="137">
        <v>0</v>
      </c>
      <c r="AB138" s="137">
        <v>0</v>
      </c>
      <c r="AC138" s="137">
        <v>0</v>
      </c>
      <c r="AD138" s="137">
        <v>0</v>
      </c>
    </row>
    <row r="139" spans="1:30" ht="31.2" hidden="1">
      <c r="A139" s="134">
        <v>82</v>
      </c>
      <c r="B139" s="135" t="s">
        <v>1523</v>
      </c>
      <c r="C139" s="135" t="s">
        <v>1522</v>
      </c>
      <c r="D139" s="135" t="s">
        <v>1320</v>
      </c>
      <c r="E139" s="135" t="s">
        <v>1321</v>
      </c>
      <c r="F139" s="136">
        <v>12</v>
      </c>
      <c r="G139" s="136">
        <v>0</v>
      </c>
      <c r="H139" s="136">
        <v>0</v>
      </c>
      <c r="I139" s="136">
        <v>0</v>
      </c>
      <c r="J139" s="136">
        <v>0</v>
      </c>
      <c r="K139" s="136">
        <v>0</v>
      </c>
      <c r="L139" s="136">
        <v>0</v>
      </c>
      <c r="M139" s="136">
        <v>0</v>
      </c>
      <c r="N139" s="136">
        <v>0</v>
      </c>
      <c r="O139" s="136">
        <v>0</v>
      </c>
      <c r="P139" s="136">
        <v>0</v>
      </c>
      <c r="Q139" s="136">
        <v>0</v>
      </c>
      <c r="R139" s="136">
        <v>0</v>
      </c>
      <c r="S139" s="137">
        <v>0</v>
      </c>
      <c r="T139" s="137">
        <v>0</v>
      </c>
      <c r="U139" s="137">
        <v>0</v>
      </c>
      <c r="V139" s="137">
        <v>0</v>
      </c>
      <c r="W139" s="137">
        <v>0</v>
      </c>
      <c r="X139" s="137">
        <v>0</v>
      </c>
      <c r="Y139" s="137">
        <v>0</v>
      </c>
      <c r="Z139" s="137">
        <v>0</v>
      </c>
      <c r="AA139" s="137">
        <v>0</v>
      </c>
      <c r="AB139" s="137">
        <v>0</v>
      </c>
      <c r="AC139" s="137">
        <v>0</v>
      </c>
      <c r="AD139" s="137">
        <v>0</v>
      </c>
    </row>
    <row r="140" spans="1:30" ht="31.2" hidden="1">
      <c r="A140" s="134">
        <v>84</v>
      </c>
      <c r="B140" s="135" t="s">
        <v>1524</v>
      </c>
      <c r="C140" s="135" t="s">
        <v>1525</v>
      </c>
      <c r="D140" s="135" t="s">
        <v>1320</v>
      </c>
      <c r="E140" s="135" t="s">
        <v>1321</v>
      </c>
      <c r="F140" s="136">
        <v>12</v>
      </c>
      <c r="G140" s="136">
        <v>0</v>
      </c>
      <c r="H140" s="136">
        <v>0</v>
      </c>
      <c r="I140" s="136">
        <v>0</v>
      </c>
      <c r="J140" s="136">
        <v>0</v>
      </c>
      <c r="K140" s="136">
        <v>0</v>
      </c>
      <c r="L140" s="136">
        <v>0</v>
      </c>
      <c r="M140" s="136">
        <v>0</v>
      </c>
      <c r="N140" s="136">
        <v>0</v>
      </c>
      <c r="O140" s="136">
        <v>0</v>
      </c>
      <c r="P140" s="136">
        <v>0</v>
      </c>
      <c r="Q140" s="136">
        <v>0</v>
      </c>
      <c r="R140" s="136">
        <v>0</v>
      </c>
      <c r="S140" s="137">
        <v>0</v>
      </c>
      <c r="T140" s="137">
        <v>0</v>
      </c>
      <c r="U140" s="137">
        <v>0</v>
      </c>
      <c r="V140" s="137">
        <v>0</v>
      </c>
      <c r="W140" s="137">
        <v>0</v>
      </c>
      <c r="X140" s="137">
        <v>0</v>
      </c>
      <c r="Y140" s="137">
        <v>0</v>
      </c>
      <c r="Z140" s="137">
        <v>0</v>
      </c>
      <c r="AA140" s="137">
        <v>0</v>
      </c>
      <c r="AB140" s="137">
        <v>0</v>
      </c>
      <c r="AC140" s="137">
        <v>0</v>
      </c>
      <c r="AD140" s="137">
        <v>0</v>
      </c>
    </row>
    <row r="141" spans="1:30" ht="31.2" hidden="1">
      <c r="A141" s="134">
        <v>87</v>
      </c>
      <c r="B141" s="135" t="s">
        <v>1526</v>
      </c>
      <c r="C141" s="135" t="s">
        <v>1527</v>
      </c>
      <c r="D141" s="135" t="s">
        <v>1320</v>
      </c>
      <c r="E141" s="135" t="s">
        <v>1321</v>
      </c>
      <c r="F141" s="136">
        <v>12</v>
      </c>
      <c r="G141" s="136">
        <v>0</v>
      </c>
      <c r="H141" s="136">
        <v>0</v>
      </c>
      <c r="I141" s="136">
        <v>0</v>
      </c>
      <c r="J141" s="136">
        <v>0</v>
      </c>
      <c r="K141" s="136">
        <v>0</v>
      </c>
      <c r="L141" s="136">
        <v>0</v>
      </c>
      <c r="M141" s="136">
        <v>0</v>
      </c>
      <c r="N141" s="136">
        <v>0</v>
      </c>
      <c r="O141" s="136">
        <v>0</v>
      </c>
      <c r="P141" s="136">
        <v>0</v>
      </c>
      <c r="Q141" s="136">
        <v>0</v>
      </c>
      <c r="R141" s="136">
        <v>0</v>
      </c>
      <c r="S141" s="137">
        <v>0</v>
      </c>
      <c r="T141" s="137">
        <v>0</v>
      </c>
      <c r="U141" s="137">
        <v>0</v>
      </c>
      <c r="V141" s="137">
        <v>0</v>
      </c>
      <c r="W141" s="137">
        <v>0</v>
      </c>
      <c r="X141" s="137">
        <v>0</v>
      </c>
      <c r="Y141" s="137">
        <v>0</v>
      </c>
      <c r="Z141" s="137">
        <v>0</v>
      </c>
      <c r="AA141" s="137">
        <v>0</v>
      </c>
      <c r="AB141" s="137">
        <v>0</v>
      </c>
      <c r="AC141" s="137">
        <v>0</v>
      </c>
      <c r="AD141" s="137">
        <v>0</v>
      </c>
    </row>
    <row r="142" spans="1:30" ht="15.6" hidden="1">
      <c r="A142" s="134">
        <v>139</v>
      </c>
      <c r="B142" s="135" t="s">
        <v>1528</v>
      </c>
      <c r="C142" s="135" t="s">
        <v>456</v>
      </c>
      <c r="D142" s="135" t="s">
        <v>1316</v>
      </c>
      <c r="E142" s="135" t="s">
        <v>1304</v>
      </c>
      <c r="F142" s="136">
        <v>12</v>
      </c>
      <c r="G142" s="136">
        <v>12</v>
      </c>
      <c r="H142" s="136">
        <v>5</v>
      </c>
      <c r="I142" s="136">
        <v>0</v>
      </c>
      <c r="J142" s="136">
        <v>0</v>
      </c>
      <c r="K142" s="136">
        <v>3</v>
      </c>
      <c r="L142" s="136">
        <v>14</v>
      </c>
      <c r="M142" s="136">
        <v>10</v>
      </c>
      <c r="N142" s="136">
        <v>0</v>
      </c>
      <c r="O142" s="136">
        <v>2</v>
      </c>
      <c r="P142" s="136">
        <v>2</v>
      </c>
      <c r="Q142" s="136">
        <v>12</v>
      </c>
      <c r="R142" s="136">
        <v>8</v>
      </c>
      <c r="S142" s="137">
        <v>0</v>
      </c>
      <c r="T142" s="137">
        <v>2</v>
      </c>
      <c r="U142" s="137">
        <v>0</v>
      </c>
      <c r="V142" s="137">
        <v>0</v>
      </c>
      <c r="W142" s="137">
        <v>0</v>
      </c>
      <c r="X142" s="137">
        <v>0</v>
      </c>
      <c r="Y142" s="137">
        <v>0</v>
      </c>
      <c r="Z142" s="137">
        <v>0</v>
      </c>
      <c r="AA142" s="137">
        <v>0</v>
      </c>
      <c r="AB142" s="137">
        <v>0</v>
      </c>
      <c r="AC142" s="137">
        <v>0</v>
      </c>
      <c r="AD142" s="137">
        <v>0</v>
      </c>
    </row>
    <row r="143" spans="1:30" ht="15.6">
      <c r="A143" s="134">
        <v>143</v>
      </c>
      <c r="B143" s="135" t="s">
        <v>1529</v>
      </c>
      <c r="C143" s="135" t="s">
        <v>477</v>
      </c>
      <c r="D143" s="135" t="s">
        <v>1301</v>
      </c>
      <c r="E143" s="135" t="s">
        <v>1304</v>
      </c>
      <c r="F143" s="136">
        <v>12</v>
      </c>
      <c r="G143" s="136">
        <v>12</v>
      </c>
      <c r="H143" s="136">
        <v>2</v>
      </c>
      <c r="I143" s="136">
        <v>0</v>
      </c>
      <c r="J143" s="136">
        <v>0</v>
      </c>
      <c r="K143" s="136">
        <v>1</v>
      </c>
      <c r="L143" s="136">
        <v>13</v>
      </c>
      <c r="M143" s="136">
        <v>9</v>
      </c>
      <c r="N143" s="136">
        <v>0</v>
      </c>
      <c r="O143" s="136">
        <v>4</v>
      </c>
      <c r="P143" s="136">
        <v>4</v>
      </c>
      <c r="Q143" s="136">
        <v>9</v>
      </c>
      <c r="R143" s="136">
        <v>5</v>
      </c>
      <c r="S143" s="137">
        <v>0</v>
      </c>
      <c r="T143" s="137">
        <v>0</v>
      </c>
      <c r="U143" s="137">
        <v>1</v>
      </c>
      <c r="V143" s="137">
        <v>0</v>
      </c>
      <c r="W143" s="137">
        <v>1</v>
      </c>
      <c r="X143" s="137">
        <v>1</v>
      </c>
      <c r="Y143" s="137">
        <v>0</v>
      </c>
      <c r="Z143" s="138">
        <v>1</v>
      </c>
      <c r="AA143" s="137">
        <v>0</v>
      </c>
      <c r="AB143" s="137">
        <v>0</v>
      </c>
      <c r="AC143" s="137">
        <v>0</v>
      </c>
      <c r="AD143" s="137">
        <v>0</v>
      </c>
    </row>
    <row r="144" spans="1:30" ht="15.6" hidden="1">
      <c r="A144" s="134">
        <v>68</v>
      </c>
      <c r="B144" s="135" t="s">
        <v>1530</v>
      </c>
      <c r="C144" s="135" t="s">
        <v>836</v>
      </c>
      <c r="D144" s="135" t="s">
        <v>1531</v>
      </c>
      <c r="E144" s="135" t="s">
        <v>1307</v>
      </c>
      <c r="F144" s="136" t="s">
        <v>1311</v>
      </c>
      <c r="G144" s="136">
        <v>0</v>
      </c>
      <c r="H144" s="136">
        <v>0</v>
      </c>
      <c r="I144" s="136">
        <v>0</v>
      </c>
      <c r="J144" s="136">
        <v>0</v>
      </c>
      <c r="K144" s="136">
        <v>0</v>
      </c>
      <c r="L144" s="136">
        <v>0</v>
      </c>
      <c r="M144" s="136">
        <v>0</v>
      </c>
      <c r="N144" s="136">
        <v>0</v>
      </c>
      <c r="O144" s="136">
        <v>0</v>
      </c>
      <c r="P144" s="136">
        <v>0</v>
      </c>
      <c r="Q144" s="136">
        <v>0</v>
      </c>
      <c r="R144" s="136">
        <v>0</v>
      </c>
      <c r="S144" s="137">
        <v>0</v>
      </c>
      <c r="T144" s="137">
        <v>0</v>
      </c>
      <c r="U144" s="137">
        <v>0</v>
      </c>
      <c r="V144" s="137">
        <v>0</v>
      </c>
      <c r="W144" s="137">
        <v>0</v>
      </c>
      <c r="X144" s="137">
        <v>0</v>
      </c>
      <c r="Y144" s="137">
        <v>0</v>
      </c>
      <c r="Z144" s="137">
        <v>0</v>
      </c>
      <c r="AA144" s="137">
        <v>0</v>
      </c>
      <c r="AB144" s="137">
        <v>0</v>
      </c>
      <c r="AC144" s="137">
        <v>0</v>
      </c>
      <c r="AD144" s="137">
        <v>0</v>
      </c>
    </row>
    <row r="145" spans="1:30" ht="31.2" hidden="1">
      <c r="A145" s="134">
        <v>99</v>
      </c>
      <c r="B145" s="135" t="s">
        <v>1532</v>
      </c>
      <c r="C145" s="135" t="s">
        <v>244</v>
      </c>
      <c r="D145" s="135" t="s">
        <v>1301</v>
      </c>
      <c r="E145" s="135" t="s">
        <v>1376</v>
      </c>
      <c r="F145" s="136">
        <v>12</v>
      </c>
      <c r="G145" s="136">
        <v>0</v>
      </c>
      <c r="H145" s="136">
        <v>0</v>
      </c>
      <c r="I145" s="136">
        <v>0</v>
      </c>
      <c r="J145" s="136">
        <v>0</v>
      </c>
      <c r="K145" s="136">
        <v>0</v>
      </c>
      <c r="L145" s="136">
        <v>0</v>
      </c>
      <c r="M145" s="136">
        <v>0</v>
      </c>
      <c r="N145" s="136">
        <v>0</v>
      </c>
      <c r="O145" s="136">
        <v>0</v>
      </c>
      <c r="P145" s="136">
        <v>0</v>
      </c>
      <c r="Q145" s="136">
        <v>0</v>
      </c>
      <c r="R145" s="136">
        <v>0</v>
      </c>
      <c r="S145" s="137">
        <v>0</v>
      </c>
      <c r="T145" s="137">
        <v>0</v>
      </c>
      <c r="U145" s="137">
        <v>0</v>
      </c>
      <c r="V145" s="137">
        <v>0</v>
      </c>
      <c r="W145" s="137">
        <v>0</v>
      </c>
      <c r="X145" s="137">
        <v>0</v>
      </c>
      <c r="Y145" s="137">
        <v>0</v>
      </c>
      <c r="Z145" s="137">
        <v>0</v>
      </c>
      <c r="AA145" s="137">
        <v>0</v>
      </c>
      <c r="AB145" s="137">
        <v>0</v>
      </c>
      <c r="AC145" s="137">
        <v>0</v>
      </c>
      <c r="AD145" s="137">
        <v>0</v>
      </c>
    </row>
    <row r="146" spans="1:30" ht="15.6" hidden="1">
      <c r="A146" s="134">
        <v>59</v>
      </c>
      <c r="B146" s="135" t="s">
        <v>1533</v>
      </c>
      <c r="C146" s="135" t="s">
        <v>809</v>
      </c>
      <c r="D146" s="135" t="s">
        <v>1345</v>
      </c>
      <c r="E146" s="135" t="s">
        <v>1307</v>
      </c>
      <c r="F146" s="136">
        <v>12</v>
      </c>
      <c r="G146" s="136">
        <v>0</v>
      </c>
      <c r="H146" s="136">
        <v>0</v>
      </c>
      <c r="I146" s="136">
        <v>0</v>
      </c>
      <c r="J146" s="136">
        <v>0</v>
      </c>
      <c r="K146" s="136">
        <v>0</v>
      </c>
      <c r="L146" s="136">
        <v>0</v>
      </c>
      <c r="M146" s="136">
        <v>0</v>
      </c>
      <c r="N146" s="136">
        <v>0</v>
      </c>
      <c r="O146" s="136">
        <v>0</v>
      </c>
      <c r="P146" s="136">
        <v>0</v>
      </c>
      <c r="Q146" s="136">
        <v>0</v>
      </c>
      <c r="R146" s="136">
        <v>0</v>
      </c>
      <c r="S146" s="137">
        <v>0</v>
      </c>
      <c r="T146" s="137">
        <v>0</v>
      </c>
      <c r="U146" s="137">
        <v>0</v>
      </c>
      <c r="V146" s="137">
        <v>0</v>
      </c>
      <c r="W146" s="137">
        <v>0</v>
      </c>
      <c r="X146" s="137">
        <v>0</v>
      </c>
      <c r="Y146" s="137">
        <v>0</v>
      </c>
      <c r="Z146" s="137">
        <v>0</v>
      </c>
      <c r="AA146" s="137">
        <v>0</v>
      </c>
      <c r="AB146" s="137">
        <v>0</v>
      </c>
      <c r="AC146" s="137">
        <v>0</v>
      </c>
      <c r="AD146" s="137">
        <v>0</v>
      </c>
    </row>
    <row r="147" spans="1:30" ht="31.2" hidden="1">
      <c r="A147" s="134">
        <v>40</v>
      </c>
      <c r="B147" s="135" t="s">
        <v>1534</v>
      </c>
      <c r="C147" s="135" t="s">
        <v>804</v>
      </c>
      <c r="D147" s="135" t="s">
        <v>1535</v>
      </c>
      <c r="E147" s="135" t="s">
        <v>1307</v>
      </c>
      <c r="F147" s="136">
        <v>12</v>
      </c>
      <c r="G147" s="136">
        <v>0</v>
      </c>
      <c r="H147" s="136">
        <v>0</v>
      </c>
      <c r="I147" s="136">
        <v>0</v>
      </c>
      <c r="J147" s="136">
        <v>0</v>
      </c>
      <c r="K147" s="136">
        <v>0</v>
      </c>
      <c r="L147" s="136">
        <v>0</v>
      </c>
      <c r="M147" s="136">
        <v>0</v>
      </c>
      <c r="N147" s="136">
        <v>0</v>
      </c>
      <c r="O147" s="136">
        <v>0</v>
      </c>
      <c r="P147" s="136">
        <v>0</v>
      </c>
      <c r="Q147" s="136">
        <v>0</v>
      </c>
      <c r="R147" s="136">
        <v>0</v>
      </c>
      <c r="S147" s="137">
        <v>0</v>
      </c>
      <c r="T147" s="137">
        <v>0</v>
      </c>
      <c r="U147" s="137">
        <v>0</v>
      </c>
      <c r="V147" s="137">
        <v>0</v>
      </c>
      <c r="W147" s="137">
        <v>0</v>
      </c>
      <c r="X147" s="137">
        <v>0</v>
      </c>
      <c r="Y147" s="137">
        <v>0</v>
      </c>
      <c r="Z147" s="137">
        <v>0</v>
      </c>
      <c r="AA147" s="137">
        <v>0</v>
      </c>
      <c r="AB147" s="137">
        <v>0</v>
      </c>
      <c r="AC147" s="137">
        <v>0</v>
      </c>
      <c r="AD147" s="137">
        <v>0</v>
      </c>
    </row>
    <row r="148" spans="1:30" ht="15.6">
      <c r="A148" s="134">
        <v>21</v>
      </c>
      <c r="B148" s="135" t="s">
        <v>1536</v>
      </c>
      <c r="C148" s="135" t="s">
        <v>775</v>
      </c>
      <c r="D148" s="135" t="s">
        <v>1537</v>
      </c>
      <c r="E148" s="135" t="s">
        <v>1307</v>
      </c>
      <c r="F148" s="136">
        <v>12</v>
      </c>
      <c r="G148" s="136">
        <v>12</v>
      </c>
      <c r="H148" s="136">
        <v>1.5</v>
      </c>
      <c r="I148" s="136">
        <v>0</v>
      </c>
      <c r="J148" s="136">
        <v>0</v>
      </c>
      <c r="K148" s="136">
        <v>0</v>
      </c>
      <c r="L148" s="136">
        <v>13.5</v>
      </c>
      <c r="M148" s="136">
        <v>9.5</v>
      </c>
      <c r="N148" s="136">
        <v>0.5</v>
      </c>
      <c r="O148" s="136">
        <v>10</v>
      </c>
      <c r="P148" s="136">
        <v>10.5</v>
      </c>
      <c r="Q148" s="136">
        <v>3</v>
      </c>
      <c r="R148" s="136">
        <v>-1</v>
      </c>
      <c r="S148" s="137">
        <v>3</v>
      </c>
      <c r="T148" s="137">
        <v>0</v>
      </c>
      <c r="U148" s="137">
        <v>1.5</v>
      </c>
      <c r="V148" s="137">
        <v>1</v>
      </c>
      <c r="W148" s="137">
        <v>0.5</v>
      </c>
      <c r="X148" s="137">
        <v>1</v>
      </c>
      <c r="Y148" s="137">
        <v>1.5</v>
      </c>
      <c r="Z148" s="138">
        <v>2</v>
      </c>
      <c r="AA148" s="137">
        <v>0</v>
      </c>
      <c r="AB148" s="137">
        <v>0</v>
      </c>
      <c r="AC148" s="137">
        <v>0</v>
      </c>
      <c r="AD148" s="137">
        <v>0</v>
      </c>
    </row>
    <row r="149" spans="1:30" ht="15.6" hidden="1">
      <c r="A149" s="134">
        <v>41</v>
      </c>
      <c r="B149" s="135" t="s">
        <v>1538</v>
      </c>
      <c r="C149" s="135" t="s">
        <v>1199</v>
      </c>
      <c r="D149" s="135" t="s">
        <v>1311</v>
      </c>
      <c r="E149" s="135" t="s">
        <v>1307</v>
      </c>
      <c r="F149" s="136" t="s">
        <v>1311</v>
      </c>
      <c r="G149" s="136">
        <v>0</v>
      </c>
      <c r="H149" s="136">
        <v>0</v>
      </c>
      <c r="I149" s="136">
        <v>0</v>
      </c>
      <c r="J149" s="136">
        <v>0</v>
      </c>
      <c r="K149" s="136">
        <v>0</v>
      </c>
      <c r="L149" s="136">
        <v>0</v>
      </c>
      <c r="M149" s="136">
        <v>0</v>
      </c>
      <c r="N149" s="136">
        <v>0</v>
      </c>
      <c r="O149" s="136">
        <v>0</v>
      </c>
      <c r="P149" s="136">
        <v>0</v>
      </c>
      <c r="Q149" s="136">
        <v>0</v>
      </c>
      <c r="R149" s="136">
        <v>0</v>
      </c>
      <c r="S149" s="137">
        <v>0</v>
      </c>
      <c r="T149" s="137">
        <v>0</v>
      </c>
      <c r="U149" s="137">
        <v>0</v>
      </c>
      <c r="V149" s="137">
        <v>0</v>
      </c>
      <c r="W149" s="137">
        <v>0</v>
      </c>
      <c r="X149" s="137">
        <v>0</v>
      </c>
      <c r="Y149" s="137">
        <v>0</v>
      </c>
      <c r="Z149" s="137">
        <v>0</v>
      </c>
      <c r="AA149" s="137">
        <v>0</v>
      </c>
      <c r="AB149" s="137">
        <v>0</v>
      </c>
      <c r="AC149" s="137">
        <v>0</v>
      </c>
      <c r="AD149" s="137">
        <v>0</v>
      </c>
    </row>
    <row r="150" spans="1:30" ht="15.6" hidden="1">
      <c r="A150" s="134">
        <v>56</v>
      </c>
      <c r="B150" s="135" t="s">
        <v>1539</v>
      </c>
      <c r="C150" s="135" t="s">
        <v>816</v>
      </c>
      <c r="D150" s="135" t="s">
        <v>1540</v>
      </c>
      <c r="E150" s="135" t="s">
        <v>1307</v>
      </c>
      <c r="F150" s="136">
        <v>12</v>
      </c>
      <c r="G150" s="136">
        <v>0</v>
      </c>
      <c r="H150" s="136">
        <v>0</v>
      </c>
      <c r="I150" s="136">
        <v>0</v>
      </c>
      <c r="J150" s="136">
        <v>0</v>
      </c>
      <c r="K150" s="136">
        <v>0</v>
      </c>
      <c r="L150" s="136">
        <v>0</v>
      </c>
      <c r="M150" s="136">
        <v>0</v>
      </c>
      <c r="N150" s="136">
        <v>0</v>
      </c>
      <c r="O150" s="136">
        <v>0</v>
      </c>
      <c r="P150" s="136">
        <v>0</v>
      </c>
      <c r="Q150" s="136">
        <v>0</v>
      </c>
      <c r="R150" s="136">
        <v>0</v>
      </c>
      <c r="S150" s="137">
        <v>0</v>
      </c>
      <c r="T150" s="137">
        <v>0</v>
      </c>
      <c r="U150" s="137">
        <v>0</v>
      </c>
      <c r="V150" s="137">
        <v>0</v>
      </c>
      <c r="W150" s="137">
        <v>0</v>
      </c>
      <c r="X150" s="137">
        <v>0</v>
      </c>
      <c r="Y150" s="137">
        <v>0</v>
      </c>
      <c r="Z150" s="137">
        <v>0</v>
      </c>
      <c r="AA150" s="137">
        <v>0</v>
      </c>
      <c r="AB150" s="137">
        <v>0</v>
      </c>
      <c r="AC150" s="137">
        <v>0</v>
      </c>
      <c r="AD150" s="137">
        <v>0</v>
      </c>
    </row>
    <row r="151" spans="1:30" ht="15.6" hidden="1">
      <c r="A151" s="134">
        <v>115</v>
      </c>
      <c r="B151" s="135" t="s">
        <v>1541</v>
      </c>
      <c r="C151" s="135" t="s">
        <v>325</v>
      </c>
      <c r="D151" s="135" t="s">
        <v>1316</v>
      </c>
      <c r="E151" s="135" t="s">
        <v>1435</v>
      </c>
      <c r="F151" s="136">
        <v>12</v>
      </c>
      <c r="G151" s="136">
        <v>4</v>
      </c>
      <c r="H151" s="136">
        <v>0</v>
      </c>
      <c r="I151" s="136">
        <v>0</v>
      </c>
      <c r="J151" s="136">
        <v>0</v>
      </c>
      <c r="K151" s="136">
        <v>0</v>
      </c>
      <c r="L151" s="136">
        <v>4</v>
      </c>
      <c r="M151" s="136">
        <v>3</v>
      </c>
      <c r="N151" s="136">
        <v>0</v>
      </c>
      <c r="O151" s="136">
        <v>1</v>
      </c>
      <c r="P151" s="136">
        <v>1</v>
      </c>
      <c r="Q151" s="136">
        <v>3</v>
      </c>
      <c r="R151" s="136">
        <v>2</v>
      </c>
      <c r="S151" s="137">
        <v>0</v>
      </c>
      <c r="T151" s="137">
        <v>0</v>
      </c>
      <c r="U151" s="137">
        <v>0</v>
      </c>
      <c r="V151" s="137">
        <v>0</v>
      </c>
      <c r="W151" s="137">
        <v>0</v>
      </c>
      <c r="X151" s="137">
        <v>1</v>
      </c>
      <c r="Y151" s="137">
        <v>0</v>
      </c>
      <c r="Z151" s="137">
        <v>0</v>
      </c>
      <c r="AA151" s="137">
        <v>0</v>
      </c>
      <c r="AB151" s="137">
        <v>0</v>
      </c>
      <c r="AC151" s="137">
        <v>0</v>
      </c>
      <c r="AD151" s="137">
        <v>0</v>
      </c>
    </row>
    <row r="152" spans="1:30" ht="15.6" hidden="1">
      <c r="A152" s="134">
        <v>131</v>
      </c>
      <c r="B152" s="135" t="s">
        <v>1542</v>
      </c>
      <c r="C152" s="135" t="s">
        <v>337</v>
      </c>
      <c r="D152" s="135" t="s">
        <v>1301</v>
      </c>
      <c r="E152" s="135" t="s">
        <v>1332</v>
      </c>
      <c r="F152" s="136">
        <v>12</v>
      </c>
      <c r="G152" s="136">
        <v>0</v>
      </c>
      <c r="H152" s="136">
        <v>0.5</v>
      </c>
      <c r="I152" s="136">
        <v>0</v>
      </c>
      <c r="J152" s="136">
        <v>0</v>
      </c>
      <c r="K152" s="136">
        <v>0.5</v>
      </c>
      <c r="L152" s="136">
        <v>0</v>
      </c>
      <c r="M152" s="136">
        <v>0</v>
      </c>
      <c r="N152" s="136">
        <v>0</v>
      </c>
      <c r="O152" s="136">
        <v>0</v>
      </c>
      <c r="P152" s="136">
        <v>0</v>
      </c>
      <c r="Q152" s="136">
        <v>0</v>
      </c>
      <c r="R152" s="136">
        <v>0</v>
      </c>
      <c r="S152" s="137">
        <v>0</v>
      </c>
      <c r="T152" s="137">
        <v>0</v>
      </c>
      <c r="U152" s="137">
        <v>0</v>
      </c>
      <c r="V152" s="137">
        <v>0</v>
      </c>
      <c r="W152" s="137">
        <v>0</v>
      </c>
      <c r="X152" s="137">
        <v>0</v>
      </c>
      <c r="Y152" s="137">
        <v>0</v>
      </c>
      <c r="Z152" s="137">
        <v>0</v>
      </c>
      <c r="AA152" s="137">
        <v>0</v>
      </c>
      <c r="AB152" s="137">
        <v>0</v>
      </c>
      <c r="AC152" s="137">
        <v>0</v>
      </c>
      <c r="AD152" s="137">
        <v>0</v>
      </c>
    </row>
    <row r="153" spans="1:30" ht="31.2" hidden="1">
      <c r="A153" s="134">
        <v>67</v>
      </c>
      <c r="B153" s="135" t="s">
        <v>1543</v>
      </c>
      <c r="C153" s="135" t="s">
        <v>847</v>
      </c>
      <c r="D153" s="135" t="s">
        <v>1544</v>
      </c>
      <c r="E153" s="135" t="s">
        <v>1307</v>
      </c>
      <c r="F153" s="136" t="s">
        <v>1311</v>
      </c>
      <c r="G153" s="136">
        <v>0</v>
      </c>
      <c r="H153" s="136">
        <v>0</v>
      </c>
      <c r="I153" s="136">
        <v>0</v>
      </c>
      <c r="J153" s="136">
        <v>0</v>
      </c>
      <c r="K153" s="136">
        <v>0</v>
      </c>
      <c r="L153" s="136">
        <v>0</v>
      </c>
      <c r="M153" s="136">
        <v>0</v>
      </c>
      <c r="N153" s="136">
        <v>0</v>
      </c>
      <c r="O153" s="136">
        <v>0</v>
      </c>
      <c r="P153" s="136">
        <v>0</v>
      </c>
      <c r="Q153" s="136">
        <v>0</v>
      </c>
      <c r="R153" s="136">
        <v>0</v>
      </c>
      <c r="S153" s="137">
        <v>0</v>
      </c>
      <c r="T153" s="137">
        <v>0</v>
      </c>
      <c r="U153" s="137">
        <v>0</v>
      </c>
      <c r="V153" s="137">
        <v>0</v>
      </c>
      <c r="W153" s="137">
        <v>0</v>
      </c>
      <c r="X153" s="137">
        <v>0</v>
      </c>
      <c r="Y153" s="137">
        <v>0</v>
      </c>
      <c r="Z153" s="137">
        <v>0</v>
      </c>
      <c r="AA153" s="137">
        <v>0</v>
      </c>
      <c r="AB153" s="137">
        <v>0</v>
      </c>
      <c r="AC153" s="137">
        <v>0</v>
      </c>
      <c r="AD153" s="137">
        <v>0</v>
      </c>
    </row>
    <row r="154" spans="1:30" ht="31.2" hidden="1">
      <c r="A154" s="134">
        <v>108</v>
      </c>
      <c r="B154" s="135" t="s">
        <v>1545</v>
      </c>
      <c r="C154" s="135" t="s">
        <v>353</v>
      </c>
      <c r="D154" s="135" t="s">
        <v>1337</v>
      </c>
      <c r="E154" s="135" t="s">
        <v>1546</v>
      </c>
      <c r="F154" s="136">
        <v>12</v>
      </c>
      <c r="G154" s="136">
        <v>0</v>
      </c>
      <c r="H154" s="136">
        <v>0</v>
      </c>
      <c r="I154" s="136">
        <v>0</v>
      </c>
      <c r="J154" s="136">
        <v>0</v>
      </c>
      <c r="K154" s="136">
        <v>0</v>
      </c>
      <c r="L154" s="136">
        <v>0</v>
      </c>
      <c r="M154" s="136">
        <v>0</v>
      </c>
      <c r="N154" s="136">
        <v>0</v>
      </c>
      <c r="O154" s="136">
        <v>0</v>
      </c>
      <c r="P154" s="136">
        <v>0</v>
      </c>
      <c r="Q154" s="136">
        <v>0</v>
      </c>
      <c r="R154" s="136">
        <v>0</v>
      </c>
      <c r="S154" s="137">
        <v>0</v>
      </c>
      <c r="T154" s="137">
        <v>0</v>
      </c>
      <c r="U154" s="137">
        <v>0</v>
      </c>
      <c r="V154" s="137">
        <v>0</v>
      </c>
      <c r="W154" s="137">
        <v>0</v>
      </c>
      <c r="X154" s="137">
        <v>0</v>
      </c>
      <c r="Y154" s="137">
        <v>0</v>
      </c>
      <c r="Z154" s="137">
        <v>0</v>
      </c>
      <c r="AA154" s="137">
        <v>0</v>
      </c>
      <c r="AB154" s="137">
        <v>0</v>
      </c>
      <c r="AC154" s="137">
        <v>0</v>
      </c>
      <c r="AD154" s="137">
        <v>0</v>
      </c>
    </row>
  </sheetData>
  <autoFilter ref="A6:AD154" xr:uid="{00000000-0009-0000-0000-00000A000000}">
    <filterColumn colId="25">
      <filters>
        <filter val="0.5"/>
        <filter val="1"/>
        <filter val="1.5"/>
        <filter val="2"/>
        <filter val="2.5"/>
        <filter val="3"/>
        <filter val="4"/>
        <filter val="5"/>
        <filter val="6"/>
      </filters>
    </filterColumn>
  </autoFilter>
  <mergeCells count="3">
    <mergeCell ref="A1:AD1"/>
    <mergeCell ref="A2:AD2"/>
    <mergeCell ref="A3:AD3"/>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9"/>
  <sheetViews>
    <sheetView workbookViewId="0">
      <selection activeCell="F12" sqref="F12"/>
    </sheetView>
  </sheetViews>
  <sheetFormatPr defaultColWidth="12.6640625" defaultRowHeight="14.4"/>
  <cols>
    <col min="1" max="1" width="4.109375" customWidth="1"/>
    <col min="2" max="2" width="30" customWidth="1"/>
    <col min="3" max="3" width="36.6640625" customWidth="1"/>
    <col min="4" max="4" width="13.6640625" customWidth="1"/>
    <col min="7" max="7" width="7" customWidth="1"/>
    <col min="8" max="8" width="30.33203125" customWidth="1"/>
    <col min="9" max="9" width="65.33203125" customWidth="1"/>
  </cols>
  <sheetData>
    <row r="1" spans="1:11" ht="26.25" customHeight="1">
      <c r="A1" s="107"/>
      <c r="B1" s="1278" t="s">
        <v>1225</v>
      </c>
      <c r="C1" s="1264"/>
      <c r="D1" s="1264"/>
      <c r="G1" s="107"/>
      <c r="H1" s="1278" t="s">
        <v>1225</v>
      </c>
      <c r="I1" s="1264"/>
      <c r="J1" s="1264"/>
    </row>
    <row r="2" spans="1:11" ht="30.6" customHeight="1">
      <c r="A2" s="1285" t="s">
        <v>1547</v>
      </c>
      <c r="B2" s="1285"/>
      <c r="C2" s="1285"/>
      <c r="D2" s="1285"/>
      <c r="G2" s="1285" t="s">
        <v>1547</v>
      </c>
      <c r="H2" s="1285"/>
      <c r="I2" s="1285"/>
      <c r="J2" s="1285"/>
    </row>
    <row r="3" spans="1:11" ht="15" customHeight="1">
      <c r="A3" s="1285" t="s">
        <v>1548</v>
      </c>
      <c r="B3" s="1285"/>
      <c r="C3" s="1285"/>
      <c r="D3" s="1285"/>
      <c r="G3" s="1285" t="s">
        <v>1548</v>
      </c>
      <c r="H3" s="1285"/>
      <c r="I3" s="1285"/>
      <c r="J3" s="1285"/>
    </row>
    <row r="4" spans="1:11">
      <c r="A4" s="1285" t="s">
        <v>1549</v>
      </c>
      <c r="B4" s="1285"/>
      <c r="C4" s="1285"/>
      <c r="D4" s="1285"/>
      <c r="G4" s="1285" t="s">
        <v>1549</v>
      </c>
      <c r="H4" s="1285"/>
      <c r="I4" s="1285"/>
      <c r="J4" s="1285"/>
    </row>
    <row r="5" spans="1:11" ht="24.6" customHeight="1">
      <c r="A5" s="1285" t="s">
        <v>1550</v>
      </c>
      <c r="B5" s="1285"/>
      <c r="C5" s="1285"/>
      <c r="D5" s="1285"/>
      <c r="G5" s="1285" t="s">
        <v>1550</v>
      </c>
      <c r="H5" s="1285"/>
      <c r="I5" s="1285"/>
      <c r="J5" s="1285"/>
    </row>
    <row r="6" spans="1:11" ht="24.6" customHeight="1">
      <c r="A6" s="108"/>
      <c r="B6" s="108"/>
      <c r="C6" s="108"/>
      <c r="D6" s="108"/>
      <c r="G6" s="109" t="s">
        <v>1227</v>
      </c>
      <c r="H6" s="108"/>
      <c r="I6" s="108"/>
      <c r="J6" s="108"/>
    </row>
    <row r="7" spans="1:11" ht="19.2" customHeight="1">
      <c r="A7" s="110" t="s">
        <v>747</v>
      </c>
      <c r="B7" s="110" t="s">
        <v>9</v>
      </c>
      <c r="C7" s="111">
        <v>4</v>
      </c>
      <c r="D7" s="110" t="s">
        <v>528</v>
      </c>
      <c r="G7" s="110" t="s">
        <v>747</v>
      </c>
      <c r="H7" s="110" t="s">
        <v>9</v>
      </c>
      <c r="I7" s="112" t="s">
        <v>1215</v>
      </c>
      <c r="J7" s="110" t="s">
        <v>528</v>
      </c>
      <c r="K7" t="str">
        <f>"{"&amp;"{"&amp;H7&amp;"}"&amp;"}"</f>
        <v>{{Họ tên}}</v>
      </c>
    </row>
    <row r="8" spans="1:11" ht="19.2" customHeight="1">
      <c r="A8" s="113"/>
      <c r="B8" s="111" t="s">
        <v>11</v>
      </c>
      <c r="C8" s="111">
        <v>6</v>
      </c>
      <c r="D8" s="114"/>
      <c r="G8" s="113"/>
      <c r="H8" s="111" t="s">
        <v>11</v>
      </c>
      <c r="I8" s="112" t="s">
        <v>1216</v>
      </c>
      <c r="J8" s="114"/>
      <c r="K8" t="str">
        <f t="shared" ref="K8:K43" si="0">"{"&amp;"{"&amp;H8&amp;"}"&amp;"}"</f>
        <v>{{Bộ phận}}</v>
      </c>
    </row>
    <row r="9" spans="1:11" ht="19.2" customHeight="1">
      <c r="A9" s="115">
        <v>1</v>
      </c>
      <c r="B9" s="116" t="s">
        <v>16</v>
      </c>
      <c r="C9" s="116">
        <v>11</v>
      </c>
      <c r="D9" s="114"/>
      <c r="G9" s="115">
        <v>1</v>
      </c>
      <c r="H9" s="116" t="s">
        <v>16</v>
      </c>
      <c r="I9" s="117" t="s">
        <v>1228</v>
      </c>
      <c r="J9" s="114"/>
      <c r="K9" t="str">
        <f t="shared" si="0"/>
        <v>{{Ngày công chuẩn}}</v>
      </c>
    </row>
    <row r="10" spans="1:11" ht="19.2" customHeight="1">
      <c r="A10" s="115">
        <v>2</v>
      </c>
      <c r="B10" s="116" t="s">
        <v>17</v>
      </c>
      <c r="C10" s="116">
        <v>12</v>
      </c>
      <c r="D10" s="114"/>
      <c r="G10" s="115">
        <v>2</v>
      </c>
      <c r="H10" s="116" t="s">
        <v>17</v>
      </c>
      <c r="I10" s="117" t="s">
        <v>1229</v>
      </c>
      <c r="J10" s="114"/>
      <c r="K10" t="str">
        <f t="shared" si="0"/>
        <v>{{Ngày công thực tế}}</v>
      </c>
    </row>
    <row r="11" spans="1:11" ht="19.2" customHeight="1">
      <c r="A11" s="115">
        <v>3</v>
      </c>
      <c r="B11" s="116" t="s">
        <v>18</v>
      </c>
      <c r="C11" s="116">
        <v>13</v>
      </c>
      <c r="D11" s="114"/>
      <c r="G11" s="115">
        <v>3</v>
      </c>
      <c r="H11" s="116" t="s">
        <v>18</v>
      </c>
      <c r="I11" s="117" t="s">
        <v>1551</v>
      </c>
      <c r="J11" s="114"/>
      <c r="K11" t="str">
        <f t="shared" si="0"/>
        <v>{{CNT ca ngày (giờ)}}</v>
      </c>
    </row>
    <row r="12" spans="1:11" ht="19.2" customHeight="1">
      <c r="A12" s="115">
        <v>4</v>
      </c>
      <c r="B12" s="116" t="s">
        <v>19</v>
      </c>
      <c r="C12" s="116">
        <v>14</v>
      </c>
      <c r="D12" s="114"/>
      <c r="G12" s="115">
        <v>4</v>
      </c>
      <c r="H12" s="116" t="s">
        <v>19</v>
      </c>
      <c r="I12" s="117" t="s">
        <v>1552</v>
      </c>
      <c r="J12" s="114"/>
      <c r="K12" t="str">
        <f t="shared" si="0"/>
        <v>{{CNT ca đêm (giờ)}}</v>
      </c>
    </row>
    <row r="13" spans="1:11" ht="19.2" customHeight="1">
      <c r="A13" s="115">
        <v>5</v>
      </c>
      <c r="B13" s="116" t="s">
        <v>32</v>
      </c>
      <c r="C13" s="116">
        <v>27</v>
      </c>
      <c r="D13" s="114"/>
      <c r="G13" s="115">
        <v>5</v>
      </c>
      <c r="H13" s="116" t="s">
        <v>32</v>
      </c>
      <c r="I13" s="117" t="s">
        <v>1553</v>
      </c>
      <c r="J13" s="114"/>
      <c r="K13" t="str">
        <f t="shared" si="0"/>
        <v>{{Lương thỏa thuận}}</v>
      </c>
    </row>
    <row r="14" spans="1:11" ht="19.2" customHeight="1">
      <c r="A14" s="115">
        <v>6</v>
      </c>
      <c r="B14" s="116" t="s">
        <v>95</v>
      </c>
      <c r="C14" s="116">
        <v>87</v>
      </c>
      <c r="D14" s="114"/>
      <c r="G14" s="115">
        <v>6</v>
      </c>
      <c r="H14" s="116" t="s">
        <v>95</v>
      </c>
      <c r="I14" s="117" t="s">
        <v>1554</v>
      </c>
      <c r="J14" s="114"/>
      <c r="K14" t="str">
        <f t="shared" si="0"/>
        <v>{{Giờ công đào tạo}}</v>
      </c>
    </row>
    <row r="15" spans="1:11" ht="19.2" customHeight="1">
      <c r="A15" s="115"/>
      <c r="B15" s="111" t="s">
        <v>1555</v>
      </c>
      <c r="C15" s="116"/>
      <c r="D15" s="114"/>
      <c r="G15" s="115"/>
      <c r="H15" s="111" t="s">
        <v>1555</v>
      </c>
      <c r="I15" s="117"/>
      <c r="J15" s="114"/>
      <c r="K15" t="str">
        <f t="shared" si="0"/>
        <v>{{I. CÁC KHOẢN THU NHẬP}}</v>
      </c>
    </row>
    <row r="16" spans="1:11" ht="19.2" customHeight="1">
      <c r="A16" s="115">
        <v>7</v>
      </c>
      <c r="B16" s="116" t="s">
        <v>25</v>
      </c>
      <c r="C16" s="116">
        <v>20</v>
      </c>
      <c r="D16" s="114"/>
      <c r="G16" s="115">
        <v>7</v>
      </c>
      <c r="H16" s="116" t="s">
        <v>25</v>
      </c>
      <c r="I16" s="117" t="s">
        <v>1556</v>
      </c>
      <c r="J16" s="114"/>
      <c r="K16" t="str">
        <f t="shared" si="0"/>
        <v>{{Hỗ trợ tiền ăn}}</v>
      </c>
    </row>
    <row r="17" spans="1:11" ht="19.2" customHeight="1">
      <c r="A17" s="115">
        <v>8</v>
      </c>
      <c r="B17" s="116" t="s">
        <v>36</v>
      </c>
      <c r="C17" s="116">
        <v>31</v>
      </c>
      <c r="D17" s="114"/>
      <c r="G17" s="115">
        <v>8</v>
      </c>
      <c r="H17" s="116" t="s">
        <v>36</v>
      </c>
      <c r="I17" s="117" t="s">
        <v>1557</v>
      </c>
      <c r="J17" s="114"/>
      <c r="K17" t="str">
        <f t="shared" si="0"/>
        <v>{{CNT- Lương ca ngày}}</v>
      </c>
    </row>
    <row r="18" spans="1:11" ht="19.2" customHeight="1">
      <c r="A18" s="115">
        <v>9</v>
      </c>
      <c r="B18" s="116" t="s">
        <v>37</v>
      </c>
      <c r="C18" s="116">
        <v>32</v>
      </c>
      <c r="D18" s="114"/>
      <c r="G18" s="115">
        <v>9</v>
      </c>
      <c r="H18" s="116" t="s">
        <v>37</v>
      </c>
      <c r="I18" s="117" t="s">
        <v>1558</v>
      </c>
      <c r="J18" s="114"/>
      <c r="K18" t="str">
        <f t="shared" si="0"/>
        <v>{{CNT- Lương ca đêm}}</v>
      </c>
    </row>
    <row r="19" spans="1:11" ht="20.25" customHeight="1">
      <c r="A19" s="115">
        <v>10</v>
      </c>
      <c r="B19" s="116" t="s">
        <v>1559</v>
      </c>
      <c r="C19" s="116">
        <v>36</v>
      </c>
      <c r="D19" s="114"/>
      <c r="G19" s="115">
        <v>10</v>
      </c>
      <c r="H19" s="116" t="s">
        <v>1559</v>
      </c>
      <c r="I19" s="117" t="s">
        <v>1560</v>
      </c>
      <c r="J19" s="114"/>
      <c r="K19" t="str">
        <f t="shared" si="0"/>
        <v>{{CNT- Tiền HT trách nhiệm}}</v>
      </c>
    </row>
    <row r="20" spans="1:11" ht="19.2" customHeight="1">
      <c r="A20" s="115">
        <v>11</v>
      </c>
      <c r="B20" s="116" t="s">
        <v>1561</v>
      </c>
      <c r="C20" s="116">
        <v>37</v>
      </c>
      <c r="D20" s="114"/>
      <c r="G20" s="115">
        <v>11</v>
      </c>
      <c r="H20" s="116" t="s">
        <v>1561</v>
      </c>
      <c r="I20" s="117" t="s">
        <v>1562</v>
      </c>
      <c r="J20" s="114"/>
      <c r="K20" t="str">
        <f t="shared" si="0"/>
        <v>{{CNT-Tiền HT cửa hàng mới}}</v>
      </c>
    </row>
    <row r="21" spans="1:11" ht="19.2" customHeight="1">
      <c r="A21" s="115">
        <v>12</v>
      </c>
      <c r="B21" s="116" t="s">
        <v>1563</v>
      </c>
      <c r="C21" s="116">
        <v>38</v>
      </c>
      <c r="D21" s="114"/>
      <c r="G21" s="115">
        <v>12</v>
      </c>
      <c r="H21" s="116" t="s">
        <v>1563</v>
      </c>
      <c r="I21" s="117" t="s">
        <v>1564</v>
      </c>
      <c r="J21" s="114"/>
      <c r="K21" t="str">
        <f t="shared" si="0"/>
        <v>{{CNT- Tiền HT quy trình/dự án}}</v>
      </c>
    </row>
    <row r="22" spans="1:11" ht="19.2" customHeight="1">
      <c r="A22" s="115">
        <v>13</v>
      </c>
      <c r="B22" s="116" t="s">
        <v>45</v>
      </c>
      <c r="C22" s="116">
        <v>39</v>
      </c>
      <c r="D22" s="114"/>
      <c r="G22" s="115">
        <v>13</v>
      </c>
      <c r="H22" s="116" t="s">
        <v>45</v>
      </c>
      <c r="I22" s="117" t="s">
        <v>1565</v>
      </c>
      <c r="J22" s="114"/>
      <c r="K22" t="str">
        <f t="shared" si="0"/>
        <v>{{CNT- Tiền hỗ trợ đạt KPI}}</v>
      </c>
    </row>
    <row r="23" spans="1:11" ht="19.2" customHeight="1">
      <c r="A23" s="115">
        <v>14</v>
      </c>
      <c r="B23" s="116" t="s">
        <v>46</v>
      </c>
      <c r="C23" s="116">
        <v>40</v>
      </c>
      <c r="D23" s="114"/>
      <c r="G23" s="115">
        <v>14</v>
      </c>
      <c r="H23" s="116" t="s">
        <v>46</v>
      </c>
      <c r="I23" s="117" t="s">
        <v>1566</v>
      </c>
      <c r="J23" s="114"/>
      <c r="K23" t="str">
        <f t="shared" si="0"/>
        <v>{{CNT- tiền HT hàng điểm + Cắt liều}}</v>
      </c>
    </row>
    <row r="24" spans="1:11" ht="19.2" customHeight="1">
      <c r="A24" s="115">
        <v>15</v>
      </c>
      <c r="B24" s="116" t="s">
        <v>47</v>
      </c>
      <c r="C24" s="116">
        <v>41</v>
      </c>
      <c r="D24" s="114"/>
      <c r="G24" s="115">
        <v>15</v>
      </c>
      <c r="H24" s="116" t="s">
        <v>47</v>
      </c>
      <c r="I24" s="117" t="s">
        <v>1567</v>
      </c>
      <c r="J24" s="114"/>
      <c r="K24" t="str">
        <f t="shared" si="0"/>
        <v>{{CNT- Tiền HT hàng cận date}}</v>
      </c>
    </row>
    <row r="25" spans="1:11" ht="27.75" customHeight="1">
      <c r="A25" s="115">
        <v>16</v>
      </c>
      <c r="B25" s="116" t="s">
        <v>48</v>
      </c>
      <c r="C25" s="116">
        <v>42</v>
      </c>
      <c r="D25" s="114"/>
      <c r="G25" s="115">
        <v>16</v>
      </c>
      <c r="H25" s="116" t="s">
        <v>48</v>
      </c>
      <c r="I25" s="117" t="s">
        <v>1568</v>
      </c>
      <c r="J25" s="114"/>
      <c r="K25" t="str">
        <f t="shared" si="0"/>
        <v>{{CNT- Tiền hỗ trợ chương trình Maps}}</v>
      </c>
    </row>
    <row r="26" spans="1:11" ht="19.2" customHeight="1">
      <c r="A26" s="115">
        <v>17</v>
      </c>
      <c r="B26" s="116" t="s">
        <v>49</v>
      </c>
      <c r="C26" s="116">
        <v>43</v>
      </c>
      <c r="D26" s="114"/>
      <c r="G26" s="115">
        <v>17</v>
      </c>
      <c r="H26" s="116" t="s">
        <v>49</v>
      </c>
      <c r="I26" s="117" t="s">
        <v>1569</v>
      </c>
      <c r="J26" s="114"/>
      <c r="K26" t="str">
        <f t="shared" si="0"/>
        <v>{{CNT- HT Thưởng khác}}</v>
      </c>
    </row>
    <row r="27" spans="1:11" ht="24.75" customHeight="1">
      <c r="A27" s="115">
        <v>18</v>
      </c>
      <c r="B27" s="116" t="s">
        <v>50</v>
      </c>
      <c r="C27" s="116">
        <v>44</v>
      </c>
      <c r="D27" s="114"/>
      <c r="G27" s="115">
        <v>18</v>
      </c>
      <c r="H27" s="116" t="s">
        <v>50</v>
      </c>
      <c r="I27" s="117" t="s">
        <v>1570</v>
      </c>
      <c r="J27" s="114"/>
      <c r="K27" t="str">
        <f t="shared" si="0"/>
        <v>{{Bổ sung lương tính thiếu tháng trước}}</v>
      </c>
    </row>
    <row r="28" spans="1:11" ht="24.75" customHeight="1">
      <c r="A28" s="115">
        <v>19</v>
      </c>
      <c r="B28" s="116" t="s">
        <v>55</v>
      </c>
      <c r="C28" s="116">
        <v>47</v>
      </c>
      <c r="D28" s="114"/>
      <c r="G28" s="115">
        <v>19</v>
      </c>
      <c r="H28" s="116" t="s">
        <v>55</v>
      </c>
      <c r="I28" s="117" t="s">
        <v>1243</v>
      </c>
      <c r="J28" s="114"/>
      <c r="K28" t="str">
        <f t="shared" si="0"/>
        <v>{{HT lễ, tết / thưởng khác}}</v>
      </c>
    </row>
    <row r="29" spans="1:11" ht="19.2" customHeight="1">
      <c r="A29" s="115">
        <v>20</v>
      </c>
      <c r="B29" s="116" t="s">
        <v>57</v>
      </c>
      <c r="C29" s="116">
        <v>49</v>
      </c>
      <c r="D29" s="114"/>
      <c r="G29" s="115">
        <v>20</v>
      </c>
      <c r="H29" s="116" t="s">
        <v>57</v>
      </c>
      <c r="I29" s="117" t="s">
        <v>1260</v>
      </c>
      <c r="J29" s="114"/>
      <c r="K29" t="str">
        <f t="shared" si="0"/>
        <v>{{HT sinh nhật}}</v>
      </c>
    </row>
    <row r="30" spans="1:11" ht="24.75" customHeight="1">
      <c r="A30" s="115">
        <v>21</v>
      </c>
      <c r="B30" s="116" t="s">
        <v>58</v>
      </c>
      <c r="C30" s="116">
        <v>50</v>
      </c>
      <c r="D30" s="114"/>
      <c r="G30" s="115">
        <v>21</v>
      </c>
      <c r="H30" s="116" t="s">
        <v>58</v>
      </c>
      <c r="I30" s="117" t="s">
        <v>1261</v>
      </c>
      <c r="J30" s="114"/>
      <c r="K30" t="str">
        <f t="shared" si="0"/>
        <v>{{HT khấu hao máy tính/ kiêm nhiệm/ hỗ trợ đứng bằng}}</v>
      </c>
    </row>
    <row r="31" spans="1:11" ht="19.2" customHeight="1">
      <c r="A31" s="115"/>
      <c r="B31" s="111" t="s">
        <v>1571</v>
      </c>
      <c r="C31" s="116"/>
      <c r="D31" s="114"/>
      <c r="G31" s="115"/>
      <c r="H31" s="111" t="s">
        <v>1571</v>
      </c>
      <c r="I31" s="117"/>
      <c r="J31" s="114"/>
      <c r="K31" t="str">
        <f t="shared" si="0"/>
        <v>{{II. CÁC KHOẢN KHẤU TRỪ}}</v>
      </c>
    </row>
    <row r="32" spans="1:11" ht="19.2" customHeight="1">
      <c r="A32" s="115">
        <v>22</v>
      </c>
      <c r="B32" s="116" t="s">
        <v>59</v>
      </c>
      <c r="C32" s="116">
        <v>51</v>
      </c>
      <c r="D32" s="114"/>
      <c r="G32" s="115">
        <v>22</v>
      </c>
      <c r="H32" s="116" t="s">
        <v>59</v>
      </c>
      <c r="I32" s="117" t="s">
        <v>1572</v>
      </c>
      <c r="J32" s="114"/>
      <c r="K32" t="str">
        <f t="shared" si="0"/>
        <v>{{CNT trừ hết date}}</v>
      </c>
    </row>
    <row r="33" spans="1:11" ht="19.2" customHeight="1">
      <c r="A33" s="115">
        <v>23</v>
      </c>
      <c r="B33" s="116" t="s">
        <v>60</v>
      </c>
      <c r="C33" s="116">
        <v>52</v>
      </c>
      <c r="D33" s="114"/>
      <c r="G33" s="115">
        <v>23</v>
      </c>
      <c r="H33" s="116" t="s">
        <v>60</v>
      </c>
      <c r="I33" s="117" t="s">
        <v>1573</v>
      </c>
      <c r="J33" s="114"/>
      <c r="K33" t="str">
        <f t="shared" si="0"/>
        <v>{{CNT trừ quy chế, quy trình}}</v>
      </c>
    </row>
    <row r="34" spans="1:11" ht="19.2" customHeight="1">
      <c r="A34" s="115">
        <v>24</v>
      </c>
      <c r="B34" s="116" t="s">
        <v>61</v>
      </c>
      <c r="C34" s="116">
        <v>53</v>
      </c>
      <c r="D34" s="114"/>
      <c r="G34" s="115">
        <v>24</v>
      </c>
      <c r="H34" s="116" t="s">
        <v>61</v>
      </c>
      <c r="I34" s="117" t="s">
        <v>1574</v>
      </c>
      <c r="J34" s="114"/>
      <c r="K34" t="str">
        <f t="shared" si="0"/>
        <v>{{CNT trừ App- Kiot}}</v>
      </c>
    </row>
    <row r="35" spans="1:11" ht="19.2" customHeight="1">
      <c r="A35" s="115">
        <v>25</v>
      </c>
      <c r="B35" s="116" t="s">
        <v>62</v>
      </c>
      <c r="C35" s="116">
        <v>54</v>
      </c>
      <c r="D35" s="114"/>
      <c r="G35" s="115">
        <v>25</v>
      </c>
      <c r="H35" s="116" t="s">
        <v>62</v>
      </c>
      <c r="I35" s="117" t="s">
        <v>1575</v>
      </c>
      <c r="J35" s="114"/>
      <c r="K35" t="str">
        <f t="shared" si="0"/>
        <v>{{CNT trừ Ecom}}</v>
      </c>
    </row>
    <row r="36" spans="1:11" ht="19.2" customHeight="1">
      <c r="A36" s="115">
        <v>26</v>
      </c>
      <c r="B36" s="116" t="s">
        <v>64</v>
      </c>
      <c r="C36" s="116">
        <v>55</v>
      </c>
      <c r="D36" s="114"/>
      <c r="G36" s="115">
        <v>26</v>
      </c>
      <c r="H36" s="116" t="s">
        <v>64</v>
      </c>
      <c r="I36" s="117" t="s">
        <v>1576</v>
      </c>
      <c r="J36" s="114"/>
      <c r="K36" t="str">
        <f t="shared" si="0"/>
        <v>{{CNT các khoản trừ khác}}</v>
      </c>
    </row>
    <row r="37" spans="1:11" ht="19.2" customHeight="1">
      <c r="A37" s="115">
        <v>27</v>
      </c>
      <c r="B37" s="111" t="s">
        <v>65</v>
      </c>
      <c r="C37" s="111">
        <v>57</v>
      </c>
      <c r="D37" s="114"/>
      <c r="G37" s="115">
        <v>27</v>
      </c>
      <c r="H37" s="111" t="s">
        <v>65</v>
      </c>
      <c r="I37" s="112" t="s">
        <v>1250</v>
      </c>
      <c r="J37" s="114"/>
      <c r="K37" t="str">
        <f t="shared" si="0"/>
        <v>{{Tổng thu nhập thực tế}}</v>
      </c>
    </row>
    <row r="38" spans="1:11" ht="30" customHeight="1">
      <c r="A38" s="115">
        <v>28</v>
      </c>
      <c r="B38" s="116" t="s">
        <v>75</v>
      </c>
      <c r="C38" s="116">
        <v>67</v>
      </c>
      <c r="D38" s="114"/>
      <c r="G38" s="115">
        <v>28</v>
      </c>
      <c r="H38" s="116" t="s">
        <v>75</v>
      </c>
      <c r="I38" s="117" t="s">
        <v>1251</v>
      </c>
      <c r="J38" s="114"/>
      <c r="K38" t="str">
        <f t="shared" si="0"/>
        <v>{{BHXH, BHYT, BHTN của NV (11,5%)}}</v>
      </c>
    </row>
    <row r="39" spans="1:11" ht="19.2" customHeight="1">
      <c r="A39" s="115">
        <v>29</v>
      </c>
      <c r="B39" s="114" t="s">
        <v>85</v>
      </c>
      <c r="C39" s="116">
        <v>76</v>
      </c>
      <c r="D39" s="114"/>
      <c r="G39" s="115">
        <v>29</v>
      </c>
      <c r="H39" s="114" t="s">
        <v>85</v>
      </c>
      <c r="I39" s="117" t="s">
        <v>1220</v>
      </c>
      <c r="J39" s="114"/>
      <c r="K39" t="str">
        <f t="shared" si="0"/>
        <v>{{Thuế TNCN phải nộp}}</v>
      </c>
    </row>
    <row r="40" spans="1:11" ht="19.2" customHeight="1">
      <c r="A40" s="115">
        <v>30</v>
      </c>
      <c r="B40" s="116" t="s">
        <v>87</v>
      </c>
      <c r="C40" s="116">
        <v>78</v>
      </c>
      <c r="D40" s="114"/>
      <c r="G40" s="115">
        <v>30</v>
      </c>
      <c r="H40" s="116" t="s">
        <v>87</v>
      </c>
      <c r="I40" s="117" t="s">
        <v>1252</v>
      </c>
      <c r="J40" s="114"/>
      <c r="K40" t="str">
        <f t="shared" si="0"/>
        <v>{{Trả lại  lương Cty tính sai/thiếu}}</v>
      </c>
    </row>
    <row r="41" spans="1:11" ht="30" customHeight="1">
      <c r="A41" s="115">
        <v>31</v>
      </c>
      <c r="B41" s="116" t="s">
        <v>88</v>
      </c>
      <c r="C41" s="116">
        <v>79</v>
      </c>
      <c r="D41" s="114"/>
      <c r="G41" s="115">
        <v>31</v>
      </c>
      <c r="H41" s="116" t="s">
        <v>88</v>
      </c>
      <c r="I41" s="118" t="s">
        <v>1253</v>
      </c>
      <c r="J41" s="114"/>
      <c r="K41" t="str">
        <f t="shared" si="0"/>
        <v>{{Trừ tạm ứng/ mượn/ bồi thường/ khác }}</v>
      </c>
    </row>
    <row r="42" spans="1:11" ht="19.2" customHeight="1">
      <c r="A42" s="115">
        <v>32</v>
      </c>
      <c r="B42" s="119" t="s">
        <v>89</v>
      </c>
      <c r="C42" s="111">
        <v>80</v>
      </c>
      <c r="D42" s="114"/>
      <c r="G42" s="115">
        <v>32</v>
      </c>
      <c r="H42" s="119" t="s">
        <v>89</v>
      </c>
      <c r="I42" s="112" t="s">
        <v>1254</v>
      </c>
      <c r="J42" s="114"/>
      <c r="K42" t="str">
        <f t="shared" si="0"/>
        <v>{{Tổng thu nhập còn lại }}</v>
      </c>
    </row>
    <row r="43" spans="1:11" ht="24" customHeight="1">
      <c r="A43" s="115">
        <v>33</v>
      </c>
      <c r="B43" s="114" t="s">
        <v>1255</v>
      </c>
      <c r="C43" s="116">
        <v>85</v>
      </c>
      <c r="D43" s="117"/>
      <c r="G43" s="115">
        <v>33</v>
      </c>
      <c r="H43" s="116" t="s">
        <v>1255</v>
      </c>
      <c r="I43" s="116" t="s">
        <v>1256</v>
      </c>
      <c r="J43" s="117"/>
      <c r="K43" t="str">
        <f t="shared" si="0"/>
        <v>{{Lý do bổ sung lương/ trừ lương}}</v>
      </c>
    </row>
    <row r="44" spans="1:11" ht="15.75" customHeight="1">
      <c r="B44" s="29"/>
    </row>
    <row r="45" spans="1:11" ht="15.75" customHeight="1">
      <c r="B45" s="29"/>
    </row>
    <row r="46" spans="1:11" ht="15.75" customHeight="1">
      <c r="B46" s="29"/>
    </row>
    <row r="47" spans="1:11" ht="15.75" customHeight="1">
      <c r="B47" s="29"/>
    </row>
    <row r="48" spans="1:11" ht="15.75" customHeight="1">
      <c r="B48" s="29"/>
    </row>
    <row r="49" spans="2:2" ht="15.75" customHeight="1">
      <c r="B49" s="29"/>
    </row>
    <row r="50" spans="2:2" ht="15.75" customHeight="1">
      <c r="B50" s="29"/>
    </row>
    <row r="51" spans="2:2" ht="15.75" customHeight="1">
      <c r="B51" s="29"/>
    </row>
    <row r="52" spans="2:2" ht="15.75" customHeight="1">
      <c r="B52" s="29"/>
    </row>
    <row r="53" spans="2:2" ht="15.75" customHeight="1">
      <c r="B53" s="29"/>
    </row>
    <row r="54" spans="2:2" ht="15.75" customHeight="1">
      <c r="B54" s="29"/>
    </row>
    <row r="55" spans="2:2" ht="15.75" customHeight="1">
      <c r="B55" s="29"/>
    </row>
    <row r="56" spans="2:2" ht="15.75" customHeight="1">
      <c r="B56" s="29"/>
    </row>
    <row r="57" spans="2:2" ht="15.75" customHeight="1">
      <c r="B57" s="29"/>
    </row>
    <row r="58" spans="2:2" ht="15.75" customHeight="1">
      <c r="B58" s="29"/>
    </row>
    <row r="59" spans="2:2" ht="15.75" customHeight="1">
      <c r="B59" s="29"/>
    </row>
    <row r="60" spans="2:2" ht="15.75" customHeight="1">
      <c r="B60" s="29"/>
    </row>
    <row r="61" spans="2:2" ht="15.75" customHeight="1">
      <c r="B61" s="29"/>
    </row>
    <row r="62" spans="2:2" ht="15.75" customHeight="1">
      <c r="B62" s="29"/>
    </row>
    <row r="63" spans="2:2" ht="15.75" customHeight="1">
      <c r="B63" s="29"/>
    </row>
    <row r="64" spans="2:2" ht="15.75" customHeight="1">
      <c r="B64" s="29"/>
    </row>
    <row r="65" spans="2:2" ht="15.75" customHeight="1">
      <c r="B65" s="29"/>
    </row>
    <row r="66" spans="2:2" ht="15.75" customHeight="1">
      <c r="B66" s="29"/>
    </row>
    <row r="67" spans="2:2" ht="15.75" customHeight="1">
      <c r="B67" s="29"/>
    </row>
    <row r="68" spans="2:2" ht="15.75" customHeight="1">
      <c r="B68" s="29"/>
    </row>
    <row r="69" spans="2:2" ht="15.75" customHeight="1">
      <c r="B69" s="29"/>
    </row>
    <row r="70" spans="2:2" ht="15.75" customHeight="1">
      <c r="B70" s="29"/>
    </row>
    <row r="71" spans="2:2" ht="15.75" customHeight="1">
      <c r="B71" s="29"/>
    </row>
    <row r="72" spans="2:2" ht="15.75" customHeight="1">
      <c r="B72" s="29"/>
    </row>
    <row r="73" spans="2:2" ht="15.75" customHeight="1">
      <c r="B73" s="29"/>
    </row>
    <row r="74" spans="2:2" ht="15.75" customHeight="1">
      <c r="B74" s="29"/>
    </row>
    <row r="75" spans="2:2" ht="15.75" customHeight="1">
      <c r="B75" s="29"/>
    </row>
    <row r="76" spans="2:2" ht="15.75" customHeight="1">
      <c r="B76" s="29"/>
    </row>
    <row r="77" spans="2:2" ht="15.75" customHeight="1">
      <c r="B77" s="29"/>
    </row>
    <row r="78" spans="2:2" ht="15.75" customHeight="1">
      <c r="B78" s="29"/>
    </row>
    <row r="79" spans="2:2" ht="15.75" customHeight="1">
      <c r="B79" s="29"/>
    </row>
    <row r="80" spans="2:2" ht="15.75" customHeight="1">
      <c r="B80" s="29"/>
    </row>
    <row r="81" spans="2:2" ht="15.75" customHeight="1">
      <c r="B81" s="29"/>
    </row>
    <row r="82" spans="2:2" ht="15.75" customHeight="1">
      <c r="B82" s="29"/>
    </row>
    <row r="83" spans="2:2" ht="15.75" customHeight="1">
      <c r="B83" s="29"/>
    </row>
    <row r="84" spans="2:2" ht="15.75" customHeight="1">
      <c r="B84" s="29"/>
    </row>
    <row r="85" spans="2:2" ht="15.75" customHeight="1">
      <c r="B85" s="29"/>
    </row>
    <row r="86" spans="2:2" ht="15.75" customHeight="1">
      <c r="B86" s="29"/>
    </row>
    <row r="87" spans="2:2" ht="15.75" customHeight="1">
      <c r="B87" s="29"/>
    </row>
    <row r="88" spans="2:2" ht="15.75" customHeight="1">
      <c r="B88" s="29"/>
    </row>
    <row r="89" spans="2:2" ht="15.75" customHeight="1">
      <c r="B89" s="29"/>
    </row>
    <row r="90" spans="2:2" ht="15.75" customHeight="1">
      <c r="B90" s="29"/>
    </row>
    <row r="91" spans="2:2" ht="15.75" customHeight="1">
      <c r="B91" s="29"/>
    </row>
    <row r="92" spans="2:2" ht="15.75" customHeight="1">
      <c r="B92" s="29"/>
    </row>
    <row r="93" spans="2:2" ht="15.75" customHeight="1">
      <c r="B93" s="29"/>
    </row>
    <row r="94" spans="2:2" ht="15.75" customHeight="1">
      <c r="B94" s="29"/>
    </row>
    <row r="95" spans="2:2" ht="15.75" customHeight="1">
      <c r="B95" s="29"/>
    </row>
    <row r="96" spans="2:2" ht="15.75" customHeight="1">
      <c r="B96" s="29"/>
    </row>
    <row r="97" spans="2:2" ht="15.75" customHeight="1">
      <c r="B97" s="29"/>
    </row>
    <row r="98" spans="2:2" ht="15.75" customHeight="1">
      <c r="B98" s="29"/>
    </row>
    <row r="99" spans="2:2" ht="15.75" customHeight="1">
      <c r="B99" s="29"/>
    </row>
    <row r="100" spans="2:2" ht="15.75" customHeight="1">
      <c r="B100" s="29"/>
    </row>
    <row r="101" spans="2:2" ht="15.75" customHeight="1">
      <c r="B101" s="29"/>
    </row>
    <row r="102" spans="2:2" ht="15.75" customHeight="1">
      <c r="B102" s="29"/>
    </row>
    <row r="103" spans="2:2" ht="15.75" customHeight="1">
      <c r="B103" s="29"/>
    </row>
    <row r="104" spans="2:2" ht="15.75" customHeight="1">
      <c r="B104" s="29"/>
    </row>
    <row r="105" spans="2:2" ht="15.75" customHeight="1">
      <c r="B105" s="29"/>
    </row>
    <row r="106" spans="2:2" ht="15.75" customHeight="1">
      <c r="B106" s="29"/>
    </row>
    <row r="107" spans="2:2" ht="15.75" customHeight="1">
      <c r="B107" s="29"/>
    </row>
    <row r="108" spans="2:2" ht="15.75" customHeight="1">
      <c r="B108" s="29"/>
    </row>
    <row r="109" spans="2:2" ht="15.75" customHeight="1">
      <c r="B109" s="29"/>
    </row>
    <row r="110" spans="2:2" ht="15.75" customHeight="1">
      <c r="B110" s="29"/>
    </row>
    <row r="111" spans="2:2" ht="15.75" customHeight="1">
      <c r="B111" s="29"/>
    </row>
    <row r="112" spans="2:2" ht="15.75" customHeight="1">
      <c r="B112" s="29"/>
    </row>
    <row r="113" spans="2:2" ht="15.75" customHeight="1">
      <c r="B113" s="29"/>
    </row>
    <row r="114" spans="2:2" ht="15.75" customHeight="1">
      <c r="B114" s="29"/>
    </row>
    <row r="115" spans="2:2" ht="15.75" customHeight="1">
      <c r="B115" s="29"/>
    </row>
    <row r="116" spans="2:2" ht="15.75" customHeight="1">
      <c r="B116" s="29"/>
    </row>
    <row r="117" spans="2:2" ht="15.75" customHeight="1">
      <c r="B117" s="29"/>
    </row>
    <row r="118" spans="2:2" ht="15.75" customHeight="1">
      <c r="B118" s="29"/>
    </row>
    <row r="119" spans="2:2" ht="15.75" customHeight="1">
      <c r="B119" s="29"/>
    </row>
    <row r="120" spans="2:2" ht="15.75" customHeight="1">
      <c r="B120" s="29"/>
    </row>
    <row r="121" spans="2:2" ht="15.75" customHeight="1">
      <c r="B121" s="29"/>
    </row>
    <row r="122" spans="2:2" ht="15.75" customHeight="1">
      <c r="B122" s="29"/>
    </row>
    <row r="123" spans="2:2" ht="15.75" customHeight="1">
      <c r="B123" s="29"/>
    </row>
    <row r="124" spans="2:2" ht="15.75" customHeight="1">
      <c r="B124" s="29"/>
    </row>
    <row r="125" spans="2:2" ht="15.75" customHeight="1">
      <c r="B125" s="29"/>
    </row>
    <row r="126" spans="2:2" ht="15.75" customHeight="1">
      <c r="B126" s="29"/>
    </row>
    <row r="127" spans="2:2" ht="15.75" customHeight="1">
      <c r="B127" s="29"/>
    </row>
    <row r="128" spans="2:2" ht="15.75" customHeight="1">
      <c r="B128" s="29"/>
    </row>
    <row r="129" spans="2:2" ht="15.75" customHeight="1">
      <c r="B129" s="29"/>
    </row>
    <row r="130" spans="2:2" ht="15.75" customHeight="1">
      <c r="B130" s="29"/>
    </row>
    <row r="131" spans="2:2" ht="15.75" customHeight="1">
      <c r="B131" s="29"/>
    </row>
    <row r="132" spans="2:2" ht="15.75" customHeight="1">
      <c r="B132" s="29"/>
    </row>
    <row r="133" spans="2:2" ht="15.75" customHeight="1">
      <c r="B133" s="29"/>
    </row>
    <row r="134" spans="2:2" ht="15.75" customHeight="1">
      <c r="B134" s="29"/>
    </row>
    <row r="135" spans="2:2" ht="15.75" customHeight="1">
      <c r="B135" s="29"/>
    </row>
    <row r="136" spans="2:2" ht="15.75" customHeight="1">
      <c r="B136" s="29"/>
    </row>
    <row r="137" spans="2:2" ht="15.75" customHeight="1">
      <c r="B137" s="29"/>
    </row>
    <row r="138" spans="2:2" ht="15.75" customHeight="1">
      <c r="B138" s="29"/>
    </row>
    <row r="139" spans="2:2" ht="15.75" customHeight="1">
      <c r="B139" s="29"/>
    </row>
    <row r="140" spans="2:2" ht="15.75" customHeight="1">
      <c r="B140" s="29"/>
    </row>
    <row r="141" spans="2:2" ht="15.75" customHeight="1">
      <c r="B141" s="29"/>
    </row>
    <row r="142" spans="2:2" ht="15.75" customHeight="1">
      <c r="B142" s="29"/>
    </row>
    <row r="143" spans="2:2" ht="15.75" customHeight="1">
      <c r="B143" s="29"/>
    </row>
    <row r="144" spans="2:2" ht="15.75" customHeight="1">
      <c r="B144" s="29"/>
    </row>
    <row r="145" spans="2:2" ht="15.75" customHeight="1">
      <c r="B145" s="29"/>
    </row>
    <row r="146" spans="2:2" ht="15.75" customHeight="1">
      <c r="B146" s="29"/>
    </row>
    <row r="147" spans="2:2" ht="15.75" customHeight="1">
      <c r="B147" s="29"/>
    </row>
    <row r="148" spans="2:2" ht="15.75" customHeight="1">
      <c r="B148" s="29"/>
    </row>
    <row r="149" spans="2:2" ht="15.75" customHeight="1">
      <c r="B149" s="29"/>
    </row>
    <row r="150" spans="2:2" ht="15.75" customHeight="1">
      <c r="B150" s="29"/>
    </row>
    <row r="151" spans="2:2" ht="15.75" customHeight="1">
      <c r="B151" s="29"/>
    </row>
    <row r="152" spans="2:2" ht="15.75" customHeight="1">
      <c r="B152" s="29"/>
    </row>
    <row r="153" spans="2:2" ht="15.75" customHeight="1">
      <c r="B153" s="29"/>
    </row>
    <row r="154" spans="2:2" ht="15.75" customHeight="1">
      <c r="B154" s="29"/>
    </row>
    <row r="155" spans="2:2" ht="15.75" customHeight="1">
      <c r="B155" s="29"/>
    </row>
    <row r="156" spans="2:2" ht="15.75" customHeight="1">
      <c r="B156" s="29"/>
    </row>
    <row r="157" spans="2:2" ht="15.75" customHeight="1">
      <c r="B157" s="29"/>
    </row>
    <row r="158" spans="2:2" ht="15.75" customHeight="1">
      <c r="B158" s="29"/>
    </row>
    <row r="159" spans="2:2" ht="15.75" customHeight="1">
      <c r="B159" s="29"/>
    </row>
    <row r="160" spans="2:2" ht="15.75" customHeight="1">
      <c r="B160" s="29"/>
    </row>
    <row r="161" spans="2:2" ht="15.75" customHeight="1">
      <c r="B161" s="29"/>
    </row>
    <row r="162" spans="2:2" ht="15.75" customHeight="1">
      <c r="B162" s="29"/>
    </row>
    <row r="163" spans="2:2" ht="15.75" customHeight="1">
      <c r="B163" s="29"/>
    </row>
    <row r="164" spans="2:2" ht="15.75" customHeight="1">
      <c r="B164" s="29"/>
    </row>
    <row r="165" spans="2:2" ht="15.75" customHeight="1">
      <c r="B165" s="29"/>
    </row>
    <row r="166" spans="2:2" ht="15.75" customHeight="1">
      <c r="B166" s="29"/>
    </row>
    <row r="167" spans="2:2" ht="15.75" customHeight="1">
      <c r="B167" s="29"/>
    </row>
    <row r="168" spans="2:2" ht="15.75" customHeight="1">
      <c r="B168" s="29"/>
    </row>
    <row r="169" spans="2:2" ht="15.75" customHeight="1">
      <c r="B169" s="29"/>
    </row>
    <row r="170" spans="2:2" ht="15.75" customHeight="1">
      <c r="B170" s="29"/>
    </row>
    <row r="171" spans="2:2" ht="15.75" customHeight="1">
      <c r="B171" s="29"/>
    </row>
    <row r="172" spans="2:2" ht="15.75" customHeight="1">
      <c r="B172" s="29"/>
    </row>
    <row r="173" spans="2:2" ht="15.75" customHeight="1">
      <c r="B173" s="29"/>
    </row>
    <row r="174" spans="2:2" ht="15.75" customHeight="1">
      <c r="B174" s="29"/>
    </row>
    <row r="175" spans="2:2" ht="15.75" customHeight="1">
      <c r="B175" s="29"/>
    </row>
    <row r="176" spans="2:2" ht="15.75" customHeight="1">
      <c r="B176" s="29"/>
    </row>
    <row r="177" spans="2:2" ht="15.75" customHeight="1">
      <c r="B177" s="29"/>
    </row>
    <row r="178" spans="2:2" ht="15.75" customHeight="1">
      <c r="B178" s="29"/>
    </row>
    <row r="179" spans="2:2" ht="15.75" customHeight="1">
      <c r="B179" s="29"/>
    </row>
    <row r="180" spans="2:2" ht="15.75" customHeight="1">
      <c r="B180" s="29"/>
    </row>
    <row r="181" spans="2:2" ht="15.75" customHeight="1">
      <c r="B181" s="29"/>
    </row>
    <row r="182" spans="2:2" ht="15.75" customHeight="1">
      <c r="B182" s="29"/>
    </row>
    <row r="183" spans="2:2" ht="15.75" customHeight="1">
      <c r="B183" s="29"/>
    </row>
    <row r="184" spans="2:2" ht="15.75" customHeight="1">
      <c r="B184" s="29"/>
    </row>
    <row r="185" spans="2:2" ht="15.75" customHeight="1">
      <c r="B185" s="29"/>
    </row>
    <row r="186" spans="2:2" ht="15.75" customHeight="1">
      <c r="B186" s="29"/>
    </row>
    <row r="187" spans="2:2" ht="15.75" customHeight="1">
      <c r="B187" s="29"/>
    </row>
    <row r="188" spans="2:2" ht="15.75" customHeight="1">
      <c r="B188" s="29"/>
    </row>
    <row r="189" spans="2:2" ht="15.75" customHeight="1">
      <c r="B189" s="29"/>
    </row>
    <row r="190" spans="2:2" ht="15.75" customHeight="1">
      <c r="B190" s="29"/>
    </row>
    <row r="191" spans="2:2" ht="15.75" customHeight="1">
      <c r="B191" s="29"/>
    </row>
    <row r="192" spans="2:2" ht="15.75" customHeight="1">
      <c r="B192" s="29"/>
    </row>
    <row r="193" spans="2:2" ht="15.75" customHeight="1">
      <c r="B193" s="29"/>
    </row>
    <row r="194" spans="2:2" ht="15.75" customHeight="1">
      <c r="B194" s="29"/>
    </row>
    <row r="195" spans="2:2" ht="15.75" customHeight="1">
      <c r="B195" s="29"/>
    </row>
    <row r="196" spans="2:2" ht="15.75" customHeight="1">
      <c r="B196" s="29"/>
    </row>
    <row r="197" spans="2:2" ht="15.75" customHeight="1">
      <c r="B197" s="29"/>
    </row>
    <row r="198" spans="2:2" ht="15.75" customHeight="1">
      <c r="B198" s="29"/>
    </row>
    <row r="199" spans="2:2" ht="15.75" customHeight="1">
      <c r="B199" s="29"/>
    </row>
    <row r="200" spans="2:2" ht="15.75" customHeight="1">
      <c r="B200" s="29"/>
    </row>
    <row r="201" spans="2:2" ht="15.75" customHeight="1">
      <c r="B201" s="29"/>
    </row>
    <row r="202" spans="2:2" ht="15.75" customHeight="1">
      <c r="B202" s="29"/>
    </row>
    <row r="203" spans="2:2" ht="15.75" customHeight="1">
      <c r="B203" s="29"/>
    </row>
    <row r="204" spans="2:2" ht="15.75" customHeight="1">
      <c r="B204" s="29"/>
    </row>
    <row r="205" spans="2:2" ht="15.75" customHeight="1">
      <c r="B205" s="29"/>
    </row>
    <row r="206" spans="2:2" ht="15.75" customHeight="1">
      <c r="B206" s="29"/>
    </row>
    <row r="207" spans="2:2" ht="15.75" customHeight="1">
      <c r="B207" s="29"/>
    </row>
    <row r="208" spans="2:2" ht="15.75" customHeight="1">
      <c r="B208" s="29"/>
    </row>
    <row r="209" spans="2:2" ht="15.75" customHeight="1">
      <c r="B209" s="29"/>
    </row>
    <row r="210" spans="2:2" ht="15.75" customHeight="1">
      <c r="B210" s="29"/>
    </row>
    <row r="211" spans="2:2" ht="15.75" customHeight="1">
      <c r="B211" s="29"/>
    </row>
    <row r="212" spans="2:2" ht="15.75" customHeight="1">
      <c r="B212" s="29"/>
    </row>
    <row r="213" spans="2:2" ht="15.75" customHeight="1">
      <c r="B213" s="29"/>
    </row>
    <row r="214" spans="2:2" ht="15.75" customHeight="1">
      <c r="B214" s="29"/>
    </row>
    <row r="215" spans="2:2" ht="15.75" customHeight="1">
      <c r="B215" s="29"/>
    </row>
    <row r="216" spans="2:2" ht="15.75" customHeight="1">
      <c r="B216" s="29"/>
    </row>
    <row r="217" spans="2:2" ht="15.75" customHeight="1">
      <c r="B217" s="29"/>
    </row>
    <row r="218" spans="2:2" ht="15.75" customHeight="1">
      <c r="B218" s="29"/>
    </row>
    <row r="219" spans="2:2" ht="15.75" customHeight="1">
      <c r="B219" s="29"/>
    </row>
    <row r="220" spans="2:2" ht="15.75" customHeight="1">
      <c r="B220" s="29"/>
    </row>
    <row r="221" spans="2:2" ht="15.75" customHeight="1">
      <c r="B221" s="29"/>
    </row>
    <row r="222" spans="2:2" ht="15.75" customHeight="1">
      <c r="B222" s="29"/>
    </row>
    <row r="223" spans="2:2" ht="15.75" customHeight="1">
      <c r="B223" s="29"/>
    </row>
    <row r="224" spans="2:2" ht="15.75" customHeight="1">
      <c r="B224" s="29"/>
    </row>
    <row r="225" spans="2:2" ht="15.75" customHeight="1">
      <c r="B225" s="29"/>
    </row>
    <row r="226" spans="2:2" ht="15.75" customHeight="1">
      <c r="B226" s="29"/>
    </row>
    <row r="227" spans="2:2" ht="15.75" customHeight="1">
      <c r="B227" s="29"/>
    </row>
    <row r="228" spans="2:2" ht="15.75" customHeight="1">
      <c r="B228" s="29"/>
    </row>
    <row r="229" spans="2:2" ht="15.75" customHeight="1">
      <c r="B229" s="29"/>
    </row>
    <row r="230" spans="2:2" ht="15.75" customHeight="1">
      <c r="B230" s="29"/>
    </row>
    <row r="231" spans="2:2" ht="15.75" customHeight="1">
      <c r="B231" s="29"/>
    </row>
    <row r="232" spans="2:2" ht="15.75" customHeight="1">
      <c r="B232" s="29"/>
    </row>
    <row r="233" spans="2:2" ht="15.75" customHeight="1">
      <c r="B233" s="29"/>
    </row>
    <row r="234" spans="2:2" ht="15.75" customHeight="1">
      <c r="B234" s="29"/>
    </row>
    <row r="235" spans="2:2" ht="15.75" customHeight="1">
      <c r="B235" s="29"/>
    </row>
    <row r="236" spans="2:2" ht="15.75" customHeight="1">
      <c r="B236" s="29"/>
    </row>
    <row r="237" spans="2:2" ht="15.75" customHeight="1">
      <c r="B237" s="29"/>
    </row>
    <row r="238" spans="2:2" ht="15.75" customHeight="1">
      <c r="B238" s="29"/>
    </row>
    <row r="239" spans="2:2" ht="15.75" customHeight="1">
      <c r="B239" s="29"/>
    </row>
    <row r="240" spans="2:2" ht="15.75" customHeight="1">
      <c r="B240" s="29"/>
    </row>
    <row r="241" spans="2:2" ht="15.75" customHeight="1">
      <c r="B241" s="29"/>
    </row>
    <row r="242" spans="2:2" ht="15.75" customHeight="1">
      <c r="B242" s="29"/>
    </row>
    <row r="243" spans="2:2" ht="15.75" customHeight="1"/>
    <row r="244" spans="2:2" ht="15.75" customHeight="1"/>
    <row r="245" spans="2:2" ht="15.75" customHeight="1"/>
    <row r="246" spans="2:2" ht="15.75" customHeight="1"/>
    <row r="247" spans="2:2" ht="15.75" customHeight="1"/>
    <row r="248" spans="2:2" ht="15.75" customHeight="1"/>
    <row r="249" spans="2:2" ht="15.75" customHeight="1"/>
    <row r="250" spans="2:2" ht="15.75" customHeight="1"/>
    <row r="251" spans="2:2" ht="15.75" customHeight="1"/>
    <row r="252" spans="2:2" ht="15.75" customHeight="1"/>
    <row r="253" spans="2:2" ht="15.75" customHeight="1"/>
    <row r="254" spans="2:2" ht="15.75" customHeight="1"/>
    <row r="255" spans="2:2" ht="15.75" customHeight="1"/>
    <row r="256" spans="2: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 customHeight="1"/>
    <row r="1006" ht="15" customHeight="1"/>
    <row r="1007" ht="15" customHeight="1"/>
    <row r="1008" ht="15" customHeight="1"/>
    <row r="1009" ht="15" customHeight="1"/>
  </sheetData>
  <mergeCells count="10">
    <mergeCell ref="A4:D4"/>
    <mergeCell ref="G4:J4"/>
    <mergeCell ref="A5:D5"/>
    <mergeCell ref="G5:J5"/>
    <mergeCell ref="B1:D1"/>
    <mergeCell ref="H1:J1"/>
    <mergeCell ref="A2:D2"/>
    <mergeCell ref="G2:J2"/>
    <mergeCell ref="A3:D3"/>
    <mergeCell ref="G3:J3"/>
  </mergeCells>
  <pageMargins left="0.70866141732283505" right="0.70866141732283505" top="0" bottom="0"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Z2401"/>
  <sheetViews>
    <sheetView workbookViewId="0"/>
  </sheetViews>
  <sheetFormatPr defaultColWidth="14.44140625" defaultRowHeight="15" customHeight="1"/>
  <cols>
    <col min="1" max="1" width="8.6640625" customWidth="1"/>
    <col min="2" max="2" width="29.33203125" customWidth="1"/>
    <col min="3" max="3" width="30.109375" customWidth="1"/>
    <col min="4" max="4" width="29.33203125" customWidth="1"/>
    <col min="5" max="6" width="8.6640625" customWidth="1"/>
    <col min="7" max="7" width="29.109375" customWidth="1"/>
    <col min="8" max="26" width="8.6640625" customWidth="1"/>
  </cols>
  <sheetData>
    <row r="1" spans="1:26" ht="20.25" customHeight="1">
      <c r="A1" s="53"/>
      <c r="B1" s="53"/>
      <c r="C1" s="53"/>
      <c r="D1" s="53"/>
      <c r="E1" s="53"/>
      <c r="F1" s="53"/>
      <c r="G1" s="79" t="s">
        <v>1577</v>
      </c>
      <c r="H1" s="80">
        <v>24</v>
      </c>
      <c r="I1" s="53"/>
      <c r="J1" s="53"/>
      <c r="K1" s="53"/>
      <c r="L1" s="53"/>
      <c r="M1" s="53"/>
      <c r="N1" s="53"/>
      <c r="O1" s="53"/>
      <c r="P1" s="53"/>
      <c r="Q1" s="53"/>
      <c r="R1" s="53"/>
      <c r="S1" s="53"/>
      <c r="T1" s="53"/>
      <c r="U1" s="53"/>
      <c r="V1" s="53"/>
      <c r="W1" s="53"/>
      <c r="X1" s="53"/>
      <c r="Y1" s="53"/>
      <c r="Z1" s="53"/>
    </row>
    <row r="2" spans="1:26" ht="20.25" customHeight="1">
      <c r="A2" s="53"/>
      <c r="B2" s="53"/>
      <c r="C2" s="53"/>
      <c r="D2" s="53"/>
      <c r="E2" s="53"/>
      <c r="F2" s="53"/>
      <c r="G2" s="79" t="s">
        <v>1578</v>
      </c>
      <c r="H2" s="81"/>
      <c r="I2" s="53"/>
      <c r="J2" s="53"/>
      <c r="K2" s="53"/>
      <c r="L2" s="53"/>
      <c r="M2" s="53"/>
      <c r="N2" s="53"/>
      <c r="O2" s="53"/>
      <c r="P2" s="53"/>
      <c r="Q2" s="53"/>
      <c r="R2" s="53"/>
      <c r="S2" s="53"/>
      <c r="T2" s="53"/>
      <c r="U2" s="53"/>
      <c r="V2" s="53"/>
      <c r="W2" s="53"/>
      <c r="X2" s="53"/>
      <c r="Y2" s="53"/>
      <c r="Z2" s="53"/>
    </row>
    <row r="3" spans="1:26" ht="27" customHeight="1">
      <c r="A3" s="53"/>
      <c r="B3" s="1286" t="s">
        <v>1579</v>
      </c>
      <c r="C3" s="1287"/>
      <c r="D3" s="1288"/>
      <c r="E3" s="53"/>
      <c r="F3" s="53"/>
      <c r="G3" s="79" t="s">
        <v>1580</v>
      </c>
      <c r="H3" s="81"/>
      <c r="I3" s="53"/>
      <c r="J3" s="53"/>
      <c r="K3" s="53"/>
      <c r="L3" s="53"/>
      <c r="M3" s="53"/>
      <c r="N3" s="53"/>
      <c r="O3" s="53"/>
      <c r="P3" s="53"/>
      <c r="Q3" s="53"/>
      <c r="R3" s="53"/>
      <c r="S3" s="53"/>
      <c r="T3" s="53"/>
      <c r="U3" s="53"/>
      <c r="V3" s="53"/>
      <c r="W3" s="53"/>
      <c r="X3" s="53"/>
      <c r="Y3" s="53"/>
      <c r="Z3" s="53"/>
    </row>
    <row r="4" spans="1:26" ht="20.25" customHeight="1">
      <c r="A4" s="53"/>
      <c r="B4" s="82"/>
      <c r="C4" s="82"/>
      <c r="D4" s="82"/>
      <c r="E4" s="53"/>
      <c r="F4" s="53"/>
      <c r="G4" s="79" t="s">
        <v>1581</v>
      </c>
      <c r="H4" s="81"/>
      <c r="I4" s="53"/>
      <c r="J4" s="53"/>
      <c r="K4" s="53"/>
      <c r="L4" s="53"/>
      <c r="M4" s="53"/>
      <c r="N4" s="53"/>
      <c r="O4" s="53"/>
      <c r="P4" s="53"/>
      <c r="Q4" s="53"/>
      <c r="R4" s="53"/>
      <c r="S4" s="53"/>
      <c r="T4" s="53"/>
      <c r="U4" s="53"/>
      <c r="V4" s="53"/>
      <c r="W4" s="53"/>
      <c r="X4" s="53"/>
      <c r="Y4" s="53"/>
      <c r="Z4" s="53"/>
    </row>
    <row r="5" spans="1:26" ht="24.75" customHeight="1">
      <c r="A5" s="83"/>
      <c r="B5" s="84" t="s">
        <v>1582</v>
      </c>
      <c r="C5" s="106" t="e">
        <f>VLOOKUP(H1,#REF!,3,0)</f>
        <v>#REF!</v>
      </c>
      <c r="D5" s="86" t="s">
        <v>528</v>
      </c>
      <c r="E5" s="64"/>
      <c r="F5" s="53"/>
      <c r="G5" s="53"/>
      <c r="H5" s="53"/>
      <c r="I5" s="53"/>
      <c r="J5" s="53"/>
      <c r="K5" s="53"/>
      <c r="L5" s="53"/>
      <c r="M5" s="53"/>
      <c r="N5" s="53"/>
      <c r="O5" s="53"/>
      <c r="P5" s="53"/>
      <c r="Q5" s="53"/>
      <c r="R5" s="53"/>
      <c r="S5" s="53"/>
      <c r="T5" s="53"/>
      <c r="U5" s="53"/>
      <c r="V5" s="53"/>
      <c r="W5" s="53"/>
      <c r="X5" s="53"/>
      <c r="Y5" s="53"/>
      <c r="Z5" s="53"/>
    </row>
    <row r="6" spans="1:26" ht="32.25" customHeight="1">
      <c r="A6" s="83"/>
      <c r="B6" s="87" t="s">
        <v>1583</v>
      </c>
      <c r="C6" s="88" t="e">
        <f>VLOOKUP($C$5,#REF!,4,0)</f>
        <v>#REF!</v>
      </c>
      <c r="D6" s="89"/>
      <c r="E6" s="64"/>
      <c r="F6" s="53"/>
      <c r="G6" s="53"/>
      <c r="H6" s="53"/>
      <c r="I6" s="53"/>
      <c r="J6" s="53"/>
      <c r="K6" s="53"/>
      <c r="L6" s="53"/>
      <c r="M6" s="53"/>
      <c r="N6" s="53"/>
      <c r="O6" s="53"/>
      <c r="P6" s="53"/>
      <c r="Q6" s="53"/>
      <c r="R6" s="53"/>
      <c r="S6" s="53"/>
      <c r="T6" s="53"/>
      <c r="U6" s="53"/>
      <c r="V6" s="53"/>
      <c r="W6" s="53"/>
      <c r="X6" s="53"/>
      <c r="Y6" s="53"/>
      <c r="Z6" s="53"/>
    </row>
    <row r="7" spans="1:26" ht="20.25" customHeight="1">
      <c r="A7" s="83"/>
      <c r="B7" s="87" t="s">
        <v>16</v>
      </c>
      <c r="C7" s="88">
        <v>26</v>
      </c>
      <c r="D7" s="89"/>
      <c r="E7" s="64"/>
      <c r="F7" s="53"/>
      <c r="G7" s="53"/>
      <c r="H7" s="53"/>
      <c r="I7" s="53"/>
      <c r="J7" s="53"/>
      <c r="K7" s="53"/>
      <c r="L7" s="53"/>
      <c r="M7" s="53"/>
      <c r="N7" s="53"/>
      <c r="O7" s="53"/>
      <c r="P7" s="53"/>
      <c r="Q7" s="53"/>
      <c r="R7" s="53"/>
      <c r="S7" s="53"/>
      <c r="T7" s="53"/>
      <c r="U7" s="53"/>
      <c r="V7" s="53"/>
      <c r="W7" s="53"/>
      <c r="X7" s="53"/>
      <c r="Y7" s="53"/>
      <c r="Z7" s="53"/>
    </row>
    <row r="8" spans="1:26" ht="20.25" customHeight="1">
      <c r="A8" s="83"/>
      <c r="B8" s="87" t="s">
        <v>17</v>
      </c>
      <c r="C8" s="90" t="e">
        <f>VLOOKUP($C$5,#REF!,11,0)</f>
        <v>#REF!</v>
      </c>
      <c r="D8" s="89"/>
      <c r="E8" s="64"/>
      <c r="F8" s="53"/>
      <c r="G8" s="53"/>
      <c r="H8" s="53"/>
      <c r="I8" s="53"/>
      <c r="J8" s="53"/>
      <c r="K8" s="53"/>
      <c r="L8" s="53"/>
      <c r="M8" s="53"/>
      <c r="N8" s="53"/>
      <c r="O8" s="53"/>
      <c r="P8" s="53"/>
      <c r="Q8" s="53"/>
      <c r="R8" s="53"/>
      <c r="S8" s="53"/>
      <c r="T8" s="53"/>
      <c r="U8" s="53"/>
      <c r="V8" s="53"/>
      <c r="W8" s="53"/>
      <c r="X8" s="53"/>
      <c r="Y8" s="53"/>
      <c r="Z8" s="53"/>
    </row>
    <row r="9" spans="1:26" ht="20.25" customHeight="1">
      <c r="A9" s="83"/>
      <c r="B9" s="87" t="s">
        <v>1584</v>
      </c>
      <c r="C9" s="90" t="e">
        <f>VLOOKUP($C$5,#REF!,12,0)</f>
        <v>#REF!</v>
      </c>
      <c r="D9" s="89"/>
      <c r="E9" s="64"/>
      <c r="F9" s="53"/>
      <c r="G9" s="53"/>
      <c r="H9" s="53"/>
      <c r="I9" s="53"/>
      <c r="J9" s="53"/>
      <c r="K9" s="53"/>
      <c r="L9" s="53"/>
      <c r="M9" s="53"/>
      <c r="N9" s="53"/>
      <c r="O9" s="53"/>
      <c r="P9" s="53"/>
      <c r="Q9" s="53"/>
      <c r="R9" s="53"/>
      <c r="S9" s="53"/>
      <c r="T9" s="53"/>
      <c r="U9" s="53"/>
      <c r="V9" s="53"/>
      <c r="W9" s="53"/>
      <c r="X9" s="53"/>
      <c r="Y9" s="53"/>
      <c r="Z9" s="53"/>
    </row>
    <row r="10" spans="1:26" ht="20.25" customHeight="1">
      <c r="A10" s="83"/>
      <c r="B10" s="87" t="s">
        <v>1585</v>
      </c>
      <c r="C10" s="91" t="e">
        <f>VLOOKUP($C$5,#REF!,13,0)</f>
        <v>#REF!</v>
      </c>
      <c r="D10" s="89"/>
      <c r="E10" s="64"/>
      <c r="F10" s="53"/>
      <c r="G10" s="53"/>
      <c r="H10" s="53"/>
      <c r="I10" s="53"/>
      <c r="J10" s="53"/>
      <c r="K10" s="53"/>
      <c r="L10" s="53"/>
      <c r="M10" s="53"/>
      <c r="N10" s="53"/>
      <c r="O10" s="53"/>
      <c r="P10" s="53"/>
      <c r="Q10" s="53"/>
      <c r="R10" s="53"/>
      <c r="S10" s="53"/>
      <c r="T10" s="53"/>
      <c r="U10" s="53"/>
      <c r="V10" s="53"/>
      <c r="W10" s="53"/>
      <c r="X10" s="53"/>
      <c r="Y10" s="53"/>
      <c r="Z10" s="53"/>
    </row>
    <row r="11" spans="1:26" ht="20.25" customHeight="1">
      <c r="A11" s="83"/>
      <c r="B11" s="87" t="s">
        <v>1586</v>
      </c>
      <c r="C11" s="91" t="e">
        <f>VLOOKUP($C$5,#REF!,15,0)</f>
        <v>#REF!</v>
      </c>
      <c r="D11" s="89"/>
      <c r="E11" s="64"/>
      <c r="F11" s="53"/>
      <c r="G11" s="53"/>
      <c r="H11" s="53"/>
      <c r="I11" s="53"/>
      <c r="J11" s="53"/>
      <c r="K11" s="53"/>
      <c r="L11" s="53"/>
      <c r="M11" s="53"/>
      <c r="N11" s="53"/>
      <c r="O11" s="53"/>
      <c r="P11" s="53"/>
      <c r="Q11" s="53"/>
      <c r="R11" s="53"/>
      <c r="S11" s="53"/>
      <c r="T11" s="53"/>
      <c r="U11" s="53"/>
      <c r="V11" s="53"/>
      <c r="W11" s="53"/>
      <c r="X11" s="53"/>
      <c r="Y11" s="53"/>
      <c r="Z11" s="53"/>
    </row>
    <row r="12" spans="1:26" ht="20.25" customHeight="1">
      <c r="A12" s="83"/>
      <c r="B12" s="87" t="s">
        <v>1587</v>
      </c>
      <c r="C12" s="91" t="e">
        <f>VLOOKUP($C$5,#REF!,16,0)</f>
        <v>#REF!</v>
      </c>
      <c r="D12" s="89"/>
      <c r="E12" s="64"/>
      <c r="F12" s="53"/>
      <c r="G12" s="53"/>
      <c r="H12" s="53"/>
      <c r="I12" s="53"/>
      <c r="J12" s="53"/>
      <c r="K12" s="53"/>
      <c r="L12" s="53"/>
      <c r="M12" s="53"/>
      <c r="N12" s="53"/>
      <c r="O12" s="53"/>
      <c r="P12" s="53"/>
      <c r="Q12" s="53"/>
      <c r="R12" s="53"/>
      <c r="S12" s="53"/>
      <c r="T12" s="53"/>
      <c r="U12" s="53"/>
      <c r="V12" s="53"/>
      <c r="W12" s="53"/>
      <c r="X12" s="53"/>
      <c r="Y12" s="53"/>
      <c r="Z12" s="53"/>
    </row>
    <row r="13" spans="1:26" ht="20.25" customHeight="1">
      <c r="A13" s="83"/>
      <c r="B13" s="87" t="s">
        <v>1588</v>
      </c>
      <c r="C13" s="91" t="e">
        <f>VLOOKUP($C$5,#REF!,17,0)</f>
        <v>#REF!</v>
      </c>
      <c r="D13" s="89"/>
      <c r="E13" s="64"/>
      <c r="F13" s="53"/>
      <c r="G13" s="53"/>
      <c r="H13" s="53"/>
      <c r="I13" s="53"/>
      <c r="J13" s="53"/>
      <c r="K13" s="53"/>
      <c r="L13" s="53"/>
      <c r="M13" s="53"/>
      <c r="N13" s="53"/>
      <c r="O13" s="53"/>
      <c r="P13" s="53"/>
      <c r="Q13" s="53"/>
      <c r="R13" s="53"/>
      <c r="S13" s="53"/>
      <c r="T13" s="53"/>
      <c r="U13" s="53"/>
      <c r="V13" s="53"/>
      <c r="W13" s="53"/>
      <c r="X13" s="53"/>
      <c r="Y13" s="53"/>
      <c r="Z13" s="53"/>
    </row>
    <row r="14" spans="1:26" ht="20.25" customHeight="1">
      <c r="A14" s="83"/>
      <c r="B14" s="87" t="s">
        <v>1589</v>
      </c>
      <c r="C14" s="91" t="e">
        <f>VLOOKUP($C$5,#REF!,18,0)</f>
        <v>#REF!</v>
      </c>
      <c r="D14" s="89"/>
      <c r="E14" s="64"/>
      <c r="F14" s="53"/>
      <c r="G14" s="53"/>
      <c r="H14" s="53"/>
      <c r="I14" s="53"/>
      <c r="J14" s="53"/>
      <c r="K14" s="53"/>
      <c r="L14" s="53"/>
      <c r="M14" s="53"/>
      <c r="N14" s="53"/>
      <c r="O14" s="53"/>
      <c r="P14" s="53"/>
      <c r="Q14" s="53"/>
      <c r="R14" s="53"/>
      <c r="S14" s="53"/>
      <c r="T14" s="53"/>
      <c r="U14" s="53"/>
      <c r="V14" s="53"/>
      <c r="W14" s="53"/>
      <c r="X14" s="53"/>
      <c r="Y14" s="53"/>
      <c r="Z14" s="53"/>
    </row>
    <row r="15" spans="1:26" ht="20.25" customHeight="1">
      <c r="A15" s="83"/>
      <c r="B15" s="87" t="s">
        <v>1590</v>
      </c>
      <c r="C15" s="91" t="e">
        <f>VLOOKUP($C$5,#REF!,20,0)</f>
        <v>#REF!</v>
      </c>
      <c r="D15" s="89"/>
      <c r="E15" s="64"/>
      <c r="F15" s="53"/>
      <c r="G15" s="53"/>
      <c r="H15" s="53"/>
      <c r="I15" s="53"/>
      <c r="J15" s="53"/>
      <c r="K15" s="53"/>
      <c r="L15" s="53"/>
      <c r="M15" s="53"/>
      <c r="N15" s="53"/>
      <c r="O15" s="53"/>
      <c r="P15" s="53"/>
      <c r="Q15" s="53"/>
      <c r="R15" s="53"/>
      <c r="S15" s="53"/>
      <c r="T15" s="53"/>
      <c r="U15" s="53"/>
      <c r="V15" s="53"/>
      <c r="W15" s="53"/>
      <c r="X15" s="53"/>
      <c r="Y15" s="53"/>
      <c r="Z15" s="53"/>
    </row>
    <row r="16" spans="1:26" ht="20.25" customHeight="1">
      <c r="A16" s="83"/>
      <c r="B16" s="92" t="s">
        <v>32</v>
      </c>
      <c r="C16" s="93" t="e">
        <f>SUM(C11:C15)</f>
        <v>#REF!</v>
      </c>
      <c r="D16" s="89"/>
      <c r="E16" s="64"/>
      <c r="F16" s="53"/>
      <c r="G16" s="53"/>
      <c r="H16" s="53"/>
      <c r="I16" s="53"/>
      <c r="J16" s="53"/>
      <c r="K16" s="53"/>
      <c r="L16" s="53"/>
      <c r="M16" s="53"/>
      <c r="N16" s="53"/>
      <c r="O16" s="53"/>
      <c r="P16" s="53"/>
      <c r="Q16" s="53"/>
      <c r="R16" s="53"/>
      <c r="S16" s="53"/>
      <c r="T16" s="53"/>
      <c r="U16" s="53"/>
      <c r="V16" s="53"/>
      <c r="W16" s="53"/>
      <c r="X16" s="53"/>
      <c r="Y16" s="53"/>
      <c r="Z16" s="53"/>
    </row>
    <row r="17" spans="1:26" ht="20.25" customHeight="1">
      <c r="A17" s="83"/>
      <c r="B17" s="92" t="s">
        <v>35</v>
      </c>
      <c r="C17" s="94" t="e">
        <f>VLOOKUP($C$5,#REF!,27,0)</f>
        <v>#REF!</v>
      </c>
      <c r="D17" s="89"/>
      <c r="E17" s="64"/>
      <c r="F17" s="53"/>
      <c r="G17" s="53"/>
      <c r="H17" s="53"/>
      <c r="I17" s="53"/>
      <c r="J17" s="53"/>
      <c r="K17" s="53"/>
      <c r="L17" s="53"/>
      <c r="M17" s="53"/>
      <c r="N17" s="53"/>
      <c r="O17" s="53"/>
      <c r="P17" s="53"/>
      <c r="Q17" s="53"/>
      <c r="R17" s="53"/>
      <c r="S17" s="53"/>
      <c r="T17" s="53"/>
      <c r="U17" s="53"/>
      <c r="V17" s="53"/>
      <c r="W17" s="53"/>
      <c r="X17" s="53"/>
      <c r="Y17" s="53"/>
      <c r="Z17" s="53"/>
    </row>
    <row r="18" spans="1:26" ht="20.25" customHeight="1">
      <c r="A18" s="83"/>
      <c r="B18" s="92" t="s">
        <v>1591</v>
      </c>
      <c r="C18" s="93" t="e">
        <f>SUM(C19:C23)+C17</f>
        <v>#REF!</v>
      </c>
      <c r="D18" s="89"/>
      <c r="E18" s="64"/>
      <c r="F18" s="53"/>
      <c r="G18" s="53"/>
      <c r="H18" s="53"/>
      <c r="I18" s="53"/>
      <c r="J18" s="53"/>
      <c r="K18" s="53"/>
      <c r="L18" s="53"/>
      <c r="M18" s="53"/>
      <c r="N18" s="53"/>
      <c r="O18" s="53"/>
      <c r="P18" s="53"/>
      <c r="Q18" s="53"/>
      <c r="R18" s="53"/>
      <c r="S18" s="53"/>
      <c r="T18" s="53"/>
      <c r="U18" s="53"/>
      <c r="V18" s="53"/>
      <c r="W18" s="53"/>
      <c r="X18" s="53"/>
      <c r="Y18" s="53"/>
      <c r="Z18" s="53"/>
    </row>
    <row r="19" spans="1:26" ht="20.25" customHeight="1">
      <c r="A19" s="83"/>
      <c r="B19" s="87" t="s">
        <v>1592</v>
      </c>
      <c r="C19" s="91" t="e">
        <f>VLOOKUP($C$5,#REF!,28,0)</f>
        <v>#REF!</v>
      </c>
      <c r="D19" s="89"/>
      <c r="E19" s="64"/>
      <c r="F19" s="53"/>
      <c r="G19" s="53"/>
      <c r="H19" s="53"/>
      <c r="I19" s="53"/>
      <c r="J19" s="53"/>
      <c r="K19" s="53"/>
      <c r="L19" s="53"/>
      <c r="M19" s="53"/>
      <c r="N19" s="53"/>
      <c r="O19" s="53"/>
      <c r="P19" s="53"/>
      <c r="Q19" s="53"/>
      <c r="R19" s="53"/>
      <c r="S19" s="53"/>
      <c r="T19" s="53"/>
      <c r="U19" s="53"/>
      <c r="V19" s="53"/>
      <c r="W19" s="53"/>
      <c r="X19" s="53"/>
      <c r="Y19" s="53"/>
      <c r="Z19" s="53"/>
    </row>
    <row r="20" spans="1:26" ht="20.25" customHeight="1">
      <c r="A20" s="83"/>
      <c r="B20" s="87" t="s">
        <v>1593</v>
      </c>
      <c r="C20" s="91" t="e">
        <f>VLOOKUP($C$5,#REF!,30,0)</f>
        <v>#REF!</v>
      </c>
      <c r="D20" s="89"/>
      <c r="E20" s="64"/>
      <c r="F20" s="53"/>
      <c r="G20" s="53"/>
      <c r="H20" s="53"/>
      <c r="I20" s="53"/>
      <c r="J20" s="53"/>
      <c r="K20" s="53"/>
      <c r="L20" s="53"/>
      <c r="M20" s="53"/>
      <c r="N20" s="53"/>
      <c r="O20" s="53"/>
      <c r="P20" s="53"/>
      <c r="Q20" s="53"/>
      <c r="R20" s="53"/>
      <c r="S20" s="53"/>
      <c r="T20" s="53"/>
      <c r="U20" s="53"/>
      <c r="V20" s="53"/>
      <c r="W20" s="53"/>
      <c r="X20" s="53"/>
      <c r="Y20" s="53"/>
      <c r="Z20" s="53"/>
    </row>
    <row r="21" spans="1:26" ht="30" customHeight="1">
      <c r="A21" s="83"/>
      <c r="B21" s="87" t="s">
        <v>1594</v>
      </c>
      <c r="C21" s="91" t="e">
        <f>VLOOKUP(C5,#REF!,31,0)</f>
        <v>#REF!</v>
      </c>
      <c r="D21" s="89"/>
      <c r="E21" s="64"/>
      <c r="F21" s="53"/>
      <c r="G21" s="53"/>
      <c r="H21" s="53"/>
      <c r="I21" s="53"/>
      <c r="J21" s="53"/>
      <c r="K21" s="53"/>
      <c r="L21" s="53"/>
      <c r="M21" s="53"/>
      <c r="N21" s="53"/>
      <c r="O21" s="53"/>
      <c r="P21" s="53"/>
      <c r="Q21" s="53"/>
      <c r="R21" s="53"/>
      <c r="S21" s="53"/>
      <c r="T21" s="53"/>
      <c r="U21" s="53"/>
      <c r="V21" s="53"/>
      <c r="W21" s="53"/>
      <c r="X21" s="53"/>
      <c r="Y21" s="53"/>
      <c r="Z21" s="53"/>
    </row>
    <row r="22" spans="1:26" ht="20.25" customHeight="1">
      <c r="A22" s="83"/>
      <c r="B22" s="87" t="s">
        <v>1595</v>
      </c>
      <c r="C22" s="91" t="e">
        <f>VLOOKUP($C$5,#REF!,32,0)</f>
        <v>#REF!</v>
      </c>
      <c r="D22" s="89"/>
      <c r="E22" s="64"/>
      <c r="F22" s="53"/>
      <c r="G22" s="53"/>
      <c r="H22" s="53"/>
      <c r="I22" s="53"/>
      <c r="J22" s="53"/>
      <c r="K22" s="53"/>
      <c r="L22" s="53"/>
      <c r="M22" s="53"/>
      <c r="N22" s="53"/>
      <c r="O22" s="53"/>
      <c r="P22" s="53"/>
      <c r="Q22" s="53"/>
      <c r="R22" s="53"/>
      <c r="S22" s="53"/>
      <c r="T22" s="53"/>
      <c r="U22" s="53"/>
      <c r="V22" s="53"/>
      <c r="W22" s="53"/>
      <c r="X22" s="53"/>
      <c r="Y22" s="53"/>
      <c r="Z22" s="53"/>
    </row>
    <row r="23" spans="1:26" ht="20.25" customHeight="1">
      <c r="A23" s="83"/>
      <c r="B23" s="87" t="s">
        <v>1596</v>
      </c>
      <c r="C23" s="91" t="e">
        <f>VLOOKUP($C$5,#REF!,36,0)</f>
        <v>#REF!</v>
      </c>
      <c r="D23" s="89"/>
      <c r="E23" s="64"/>
      <c r="F23" s="53"/>
      <c r="G23" s="53"/>
      <c r="H23" s="53"/>
      <c r="I23" s="53"/>
      <c r="J23" s="53"/>
      <c r="K23" s="53"/>
      <c r="L23" s="53"/>
      <c r="M23" s="53"/>
      <c r="N23" s="53"/>
      <c r="O23" s="53"/>
      <c r="P23" s="53"/>
      <c r="Q23" s="53"/>
      <c r="R23" s="53"/>
      <c r="S23" s="53"/>
      <c r="T23" s="53"/>
      <c r="U23" s="53"/>
      <c r="V23" s="53"/>
      <c r="W23" s="53"/>
      <c r="X23" s="53"/>
      <c r="Y23" s="53"/>
      <c r="Z23" s="53"/>
    </row>
    <row r="24" spans="1:26" ht="30" customHeight="1">
      <c r="A24" s="83"/>
      <c r="B24" s="92" t="s">
        <v>1597</v>
      </c>
      <c r="C24" s="95" t="e">
        <f>SUM(C25:C27)</f>
        <v>#REF!</v>
      </c>
      <c r="D24" s="89"/>
      <c r="E24" s="64"/>
      <c r="F24" s="53"/>
      <c r="G24" s="53"/>
      <c r="H24" s="53"/>
      <c r="I24" s="53"/>
      <c r="J24" s="53"/>
      <c r="K24" s="53"/>
      <c r="L24" s="53"/>
      <c r="M24" s="53"/>
      <c r="N24" s="53"/>
      <c r="O24" s="53"/>
      <c r="P24" s="53"/>
      <c r="Q24" s="53"/>
      <c r="R24" s="53"/>
      <c r="S24" s="53"/>
      <c r="T24" s="53"/>
      <c r="U24" s="53"/>
      <c r="V24" s="53"/>
      <c r="W24" s="53"/>
      <c r="X24" s="53"/>
      <c r="Y24" s="53"/>
      <c r="Z24" s="53"/>
    </row>
    <row r="25" spans="1:26" ht="20.25" customHeight="1">
      <c r="A25" s="83"/>
      <c r="B25" s="87" t="s">
        <v>1598</v>
      </c>
      <c r="C25" s="91" t="e">
        <f>VLOOKUP($C$5,#REF!,57,0)</f>
        <v>#REF!</v>
      </c>
      <c r="D25" s="89"/>
      <c r="E25" s="64"/>
      <c r="F25" s="53"/>
      <c r="G25" s="53"/>
      <c r="H25" s="53"/>
      <c r="I25" s="53"/>
      <c r="J25" s="53"/>
      <c r="K25" s="53"/>
      <c r="L25" s="53"/>
      <c r="M25" s="53"/>
      <c r="N25" s="53"/>
      <c r="O25" s="53"/>
      <c r="P25" s="53"/>
      <c r="Q25" s="53"/>
      <c r="R25" s="53"/>
      <c r="S25" s="53"/>
      <c r="T25" s="53"/>
      <c r="U25" s="53"/>
      <c r="V25" s="53"/>
      <c r="W25" s="53"/>
      <c r="X25" s="53"/>
      <c r="Y25" s="53"/>
      <c r="Z25" s="53"/>
    </row>
    <row r="26" spans="1:26" ht="20.25" customHeight="1">
      <c r="A26" s="83"/>
      <c r="B26" s="87" t="s">
        <v>85</v>
      </c>
      <c r="C26" s="91" t="e">
        <f>VLOOKUP($C$5,#REF!,60,0)</f>
        <v>#REF!</v>
      </c>
      <c r="D26" s="89"/>
      <c r="E26" s="64"/>
      <c r="F26" s="53"/>
      <c r="G26" s="53"/>
      <c r="H26" s="53"/>
      <c r="I26" s="53"/>
      <c r="J26" s="53"/>
      <c r="K26" s="53"/>
      <c r="L26" s="53"/>
      <c r="M26" s="53"/>
      <c r="N26" s="53"/>
      <c r="O26" s="53"/>
      <c r="P26" s="53"/>
      <c r="Q26" s="53"/>
      <c r="R26" s="53"/>
      <c r="S26" s="53"/>
      <c r="T26" s="53"/>
      <c r="U26" s="53"/>
      <c r="V26" s="53"/>
      <c r="W26" s="53"/>
      <c r="X26" s="53"/>
      <c r="Y26" s="53"/>
      <c r="Z26" s="53"/>
    </row>
    <row r="27" spans="1:26" ht="20.25" customHeight="1">
      <c r="A27" s="83"/>
      <c r="B27" s="96" t="s">
        <v>1599</v>
      </c>
      <c r="C27" s="97" t="e">
        <f>VLOOKUP($C$5,#REF!,63,0)</f>
        <v>#REF!</v>
      </c>
      <c r="D27" s="98"/>
      <c r="E27" s="64"/>
      <c r="F27" s="53"/>
      <c r="G27" s="53"/>
      <c r="H27" s="53"/>
      <c r="I27" s="53"/>
      <c r="J27" s="53"/>
      <c r="K27" s="53"/>
      <c r="L27" s="53"/>
      <c r="M27" s="53"/>
      <c r="N27" s="53"/>
      <c r="O27" s="53"/>
      <c r="P27" s="53"/>
      <c r="Q27" s="53"/>
      <c r="R27" s="53"/>
      <c r="S27" s="53"/>
      <c r="T27" s="53"/>
      <c r="U27" s="53"/>
      <c r="V27" s="53"/>
      <c r="W27" s="53"/>
      <c r="X27" s="53"/>
      <c r="Y27" s="53"/>
      <c r="Z27" s="53"/>
    </row>
    <row r="28" spans="1:26" ht="20.25" customHeight="1">
      <c r="A28" s="83"/>
      <c r="B28" s="99" t="s">
        <v>1600</v>
      </c>
      <c r="C28" s="100" t="e">
        <f>C18-C24</f>
        <v>#REF!</v>
      </c>
      <c r="D28" s="101"/>
      <c r="E28" s="64"/>
      <c r="F28" s="53"/>
      <c r="G28" s="53"/>
      <c r="H28" s="53"/>
      <c r="I28" s="53"/>
      <c r="J28" s="53"/>
      <c r="K28" s="53"/>
      <c r="L28" s="53"/>
      <c r="M28" s="53"/>
      <c r="N28" s="53"/>
      <c r="O28" s="53"/>
      <c r="P28" s="53"/>
      <c r="Q28" s="53"/>
      <c r="R28" s="53"/>
      <c r="S28" s="53"/>
      <c r="T28" s="53"/>
      <c r="U28" s="53"/>
      <c r="V28" s="53"/>
      <c r="W28" s="53"/>
      <c r="X28" s="53"/>
      <c r="Y28" s="53"/>
      <c r="Z28" s="53"/>
    </row>
    <row r="29" spans="1:26" ht="20.25" customHeight="1">
      <c r="A29" s="53"/>
      <c r="B29" s="102"/>
      <c r="C29" s="102"/>
      <c r="D29" s="102"/>
      <c r="E29" s="53"/>
      <c r="F29" s="53"/>
      <c r="G29" s="53"/>
      <c r="H29" s="53"/>
      <c r="I29" s="53"/>
      <c r="J29" s="53"/>
      <c r="K29" s="53"/>
      <c r="L29" s="53"/>
      <c r="M29" s="53"/>
      <c r="N29" s="53"/>
      <c r="O29" s="53"/>
      <c r="P29" s="53"/>
      <c r="Q29" s="53"/>
      <c r="R29" s="53"/>
      <c r="S29" s="53"/>
      <c r="T29" s="53"/>
      <c r="U29" s="53"/>
      <c r="V29" s="53"/>
      <c r="W29" s="53"/>
      <c r="X29" s="53"/>
      <c r="Y29" s="53"/>
      <c r="Z29" s="53"/>
    </row>
    <row r="30" spans="1:26" ht="20.2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ht="20.2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ht="20.2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ht="20.2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ht="20.2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20.2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20.2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20.2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20.2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20.2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20.2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20.2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20.2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20.2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20.2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20.2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20.2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20.2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20.2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20.2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20.2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20.2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20.2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20.2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20.2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20.2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20.2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20.2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20.2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20.2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20.2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20.2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20.2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20.2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20.2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20.2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20.2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20.2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20.2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20.2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20.2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20.2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20.2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20.2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20.2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20.2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20.2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20.2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20.2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20.2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20.2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20.2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20.2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20.2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20.2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20.2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20.2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20.2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20.2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20.2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20.2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20.2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20.2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20.2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20.2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20.2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20.2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20.2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20.2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20.2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20.2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20.2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20.2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20.2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20.2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20.2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20.2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20.2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20.2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20.2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20.2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20.2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20.2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20.2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20.2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20.2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20.2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20.2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20.2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20.2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20.2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20.2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20.2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20.2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20.2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20.2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20.2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20.2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20.2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20.2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5.75" customHeight="1">
      <c r="A151" s="103"/>
      <c r="B151" s="103"/>
      <c r="C151" s="104" t="e">
        <v>#REF!</v>
      </c>
      <c r="D151" s="10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5.75" customHeight="1">
      <c r="A152" s="103"/>
      <c r="B152" s="103"/>
      <c r="C152" s="104" t="e">
        <v>#REF!</v>
      </c>
      <c r="D152" s="10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5.75" customHeight="1">
      <c r="A153" s="103"/>
      <c r="B153" s="103"/>
      <c r="C153" s="104" t="e">
        <v>#REF!</v>
      </c>
      <c r="D153" s="10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5.75" customHeight="1">
      <c r="A154" s="103"/>
      <c r="B154" s="103"/>
      <c r="C154" s="104" t="e">
        <v>#REF!</v>
      </c>
      <c r="D154" s="10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5.75" customHeight="1">
      <c r="A155" s="103"/>
      <c r="B155" s="103"/>
      <c r="C155" s="104" t="e">
        <v>#REF!</v>
      </c>
      <c r="D155" s="10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5.75" customHeight="1">
      <c r="A156" s="103"/>
      <c r="B156" s="103"/>
      <c r="C156" s="104" t="e">
        <v>#REF!</v>
      </c>
      <c r="D156" s="10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5.75" customHeight="1">
      <c r="A157" s="103"/>
      <c r="B157" s="103"/>
      <c r="C157" s="104" t="e">
        <v>#REF!</v>
      </c>
      <c r="D157" s="10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5.75" customHeight="1">
      <c r="A158" s="103"/>
      <c r="B158" s="103"/>
      <c r="C158" s="104" t="e">
        <v>#REF!</v>
      </c>
      <c r="D158" s="10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5.75" customHeight="1">
      <c r="A159" s="103"/>
      <c r="B159" s="103"/>
      <c r="C159" s="104" t="e">
        <v>#REF!</v>
      </c>
      <c r="D159" s="10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5.75" customHeight="1">
      <c r="A160" s="103"/>
      <c r="B160" s="103"/>
      <c r="C160" s="104" t="e">
        <v>#REF!</v>
      </c>
      <c r="D160" s="10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5.75" customHeight="1">
      <c r="A161" s="103"/>
      <c r="B161" s="103"/>
      <c r="C161" s="104" t="e">
        <v>#REF!</v>
      </c>
      <c r="D161" s="10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5.75" customHeight="1">
      <c r="A162" s="103"/>
      <c r="B162" s="103"/>
      <c r="C162" s="104" t="e">
        <v>#REF!</v>
      </c>
      <c r="D162" s="10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5.75" customHeight="1">
      <c r="A163" s="103"/>
      <c r="B163" s="103"/>
      <c r="C163" s="104" t="e">
        <v>#REF!</v>
      </c>
      <c r="D163" s="10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5.75" customHeight="1">
      <c r="A164" s="103"/>
      <c r="B164" s="103"/>
      <c r="C164" s="104" t="e">
        <v>#REF!</v>
      </c>
      <c r="D164" s="10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5.75" customHeight="1">
      <c r="A165" s="103"/>
      <c r="B165" s="103"/>
      <c r="C165" s="104" t="e">
        <v>#REF!</v>
      </c>
      <c r="D165" s="10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5.75" customHeight="1">
      <c r="A166" s="103"/>
      <c r="B166" s="103"/>
      <c r="C166" s="104" t="e">
        <v>#REF!</v>
      </c>
      <c r="D166" s="10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5.75" customHeight="1">
      <c r="A167" s="103"/>
      <c r="B167" s="103"/>
      <c r="C167" s="104" t="e">
        <v>#REF!</v>
      </c>
      <c r="D167" s="10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5.75" customHeight="1">
      <c r="A168" s="103"/>
      <c r="B168" s="103"/>
      <c r="C168" s="104" t="e">
        <v>#REF!</v>
      </c>
      <c r="D168" s="10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5.75" customHeight="1">
      <c r="A169" s="103"/>
      <c r="B169" s="103"/>
      <c r="C169" s="104" t="e">
        <v>#REF!</v>
      </c>
      <c r="D169" s="10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5.75" customHeight="1">
      <c r="A170" s="103"/>
      <c r="B170" s="103"/>
      <c r="C170" s="104" t="e">
        <v>#REF!</v>
      </c>
      <c r="D170" s="10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5.75" customHeight="1">
      <c r="A171" s="103"/>
      <c r="B171" s="103"/>
      <c r="C171" s="104" t="e">
        <v>#REF!</v>
      </c>
      <c r="D171" s="10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5.75" customHeight="1">
      <c r="A172" s="103"/>
      <c r="B172" s="103"/>
      <c r="C172" s="104" t="e">
        <v>#REF!</v>
      </c>
      <c r="D172" s="10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5.75" customHeight="1">
      <c r="A173" s="103"/>
      <c r="B173" s="103"/>
      <c r="C173" s="104" t="e">
        <v>#REF!</v>
      </c>
      <c r="D173" s="10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5.75" customHeight="1">
      <c r="A174" s="103"/>
      <c r="B174" s="103"/>
      <c r="C174" s="104" t="e">
        <v>#REF!</v>
      </c>
      <c r="D174" s="10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5.75" customHeight="1">
      <c r="A175" s="103"/>
      <c r="B175" s="103"/>
      <c r="C175" s="104" t="e">
        <v>#REF!</v>
      </c>
      <c r="D175" s="10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5.75" customHeight="1">
      <c r="A176" s="103"/>
      <c r="B176" s="103"/>
      <c r="C176" s="104" t="e">
        <v>#REF!</v>
      </c>
      <c r="D176" s="10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5.75" customHeight="1">
      <c r="A177" s="103"/>
      <c r="B177" s="103"/>
      <c r="C177" s="104" t="e">
        <v>#REF!</v>
      </c>
      <c r="D177" s="10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5.75" customHeight="1">
      <c r="A178" s="103"/>
      <c r="B178" s="103"/>
      <c r="C178" s="104" t="e">
        <v>#REF!</v>
      </c>
      <c r="D178" s="10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5.75" customHeight="1">
      <c r="A179" s="103"/>
      <c r="B179" s="103"/>
      <c r="C179" s="104" t="e">
        <v>#REF!</v>
      </c>
      <c r="D179" s="10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5.75" customHeight="1">
      <c r="A180" s="103"/>
      <c r="B180" s="103"/>
      <c r="C180" s="104" t="e">
        <v>#REF!</v>
      </c>
      <c r="D180" s="10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5.75" customHeight="1">
      <c r="A181" s="103"/>
      <c r="B181" s="103"/>
      <c r="C181" s="104" t="e">
        <v>#REF!</v>
      </c>
      <c r="D181" s="10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5.75" customHeight="1">
      <c r="A182" s="103"/>
      <c r="B182" s="103"/>
      <c r="C182" s="104" t="e">
        <v>#REF!</v>
      </c>
      <c r="D182" s="10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5.75" customHeight="1">
      <c r="A183" s="103"/>
      <c r="B183" s="103"/>
      <c r="C183" s="104" t="e">
        <v>#REF!</v>
      </c>
      <c r="D183" s="10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5.75" customHeight="1">
      <c r="A184" s="103"/>
      <c r="B184" s="103"/>
      <c r="C184" s="104" t="e">
        <v>#REF!</v>
      </c>
      <c r="D184" s="10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5.75" customHeight="1">
      <c r="A185" s="103"/>
      <c r="B185" s="103"/>
      <c r="C185" s="104" t="e">
        <v>#REF!</v>
      </c>
      <c r="D185" s="10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5.75" customHeight="1">
      <c r="A186" s="103"/>
      <c r="B186" s="103"/>
      <c r="C186" s="104" t="e">
        <v>#REF!</v>
      </c>
      <c r="D186" s="10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5.75" customHeight="1">
      <c r="A187" s="103"/>
      <c r="B187" s="103"/>
      <c r="C187" s="104" t="e">
        <v>#REF!</v>
      </c>
      <c r="D187" s="10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5.75" customHeight="1">
      <c r="A188" s="103"/>
      <c r="B188" s="103"/>
      <c r="C188" s="104" t="e">
        <v>#REF!</v>
      </c>
      <c r="D188" s="10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5.75" customHeight="1">
      <c r="A189" s="103"/>
      <c r="B189" s="103"/>
      <c r="C189" s="104" t="e">
        <v>#REF!</v>
      </c>
      <c r="D189" s="10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5.75" customHeight="1">
      <c r="A190" s="103"/>
      <c r="B190" s="103"/>
      <c r="C190" s="104" t="e">
        <v>#REF!</v>
      </c>
      <c r="D190" s="10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5.75" customHeight="1">
      <c r="A191" s="103"/>
      <c r="B191" s="103"/>
      <c r="C191" s="104" t="e">
        <v>#REF!</v>
      </c>
      <c r="D191" s="10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5.75" customHeight="1">
      <c r="A192" s="103"/>
      <c r="B192" s="103"/>
      <c r="C192" s="104" t="e">
        <v>#REF!</v>
      </c>
      <c r="D192" s="10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5.75" customHeight="1">
      <c r="A193" s="103"/>
      <c r="B193" s="103"/>
      <c r="C193" s="104" t="e">
        <v>#REF!</v>
      </c>
      <c r="D193" s="10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5.75" customHeight="1">
      <c r="A194" s="103"/>
      <c r="B194" s="103"/>
      <c r="C194" s="104" t="e">
        <v>#REF!</v>
      </c>
      <c r="D194" s="10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5.75" customHeight="1">
      <c r="A195" s="103"/>
      <c r="B195" s="103"/>
      <c r="C195" s="104" t="e">
        <v>#REF!</v>
      </c>
      <c r="D195" s="10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5.75" customHeight="1">
      <c r="A196" s="103"/>
      <c r="B196" s="103"/>
      <c r="C196" s="104" t="e">
        <v>#REF!</v>
      </c>
      <c r="D196" s="10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5.75" customHeight="1">
      <c r="A197" s="103"/>
      <c r="B197" s="103"/>
      <c r="C197" s="104" t="e">
        <v>#REF!</v>
      </c>
      <c r="D197" s="10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5.75" customHeight="1">
      <c r="A198" s="103"/>
      <c r="B198" s="103"/>
      <c r="C198" s="104" t="e">
        <v>#REF!</v>
      </c>
      <c r="D198" s="10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5.75" customHeight="1">
      <c r="A199" s="103"/>
      <c r="B199" s="103"/>
      <c r="C199" s="104" t="e">
        <v>#REF!</v>
      </c>
      <c r="D199" s="10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5.75" customHeight="1">
      <c r="A200" s="103"/>
      <c r="B200" s="103"/>
      <c r="C200" s="104" t="e">
        <v>#REF!</v>
      </c>
      <c r="D200" s="10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5.75" customHeight="1">
      <c r="A201" s="103"/>
      <c r="B201" s="103"/>
      <c r="C201" s="104" t="e">
        <v>#REF!</v>
      </c>
      <c r="D201" s="10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5.75" customHeight="1">
      <c r="A202" s="103"/>
      <c r="B202" s="103"/>
      <c r="C202" s="104" t="e">
        <v>#REF!</v>
      </c>
      <c r="D202" s="10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5.75" customHeight="1">
      <c r="A203" s="103"/>
      <c r="B203" s="103"/>
      <c r="C203" s="104" t="e">
        <v>#REF!</v>
      </c>
      <c r="D203" s="10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5.75" customHeight="1">
      <c r="A204" s="103"/>
      <c r="B204" s="103"/>
      <c r="C204" s="104" t="e">
        <v>#REF!</v>
      </c>
      <c r="D204" s="10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5.75" customHeight="1">
      <c r="A205" s="103"/>
      <c r="B205" s="103"/>
      <c r="C205" s="104" t="e">
        <v>#REF!</v>
      </c>
      <c r="D205" s="10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5.75" customHeight="1">
      <c r="A206" s="103"/>
      <c r="B206" s="103"/>
      <c r="C206" s="104" t="e">
        <v>#REF!</v>
      </c>
      <c r="D206" s="10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5.75" customHeight="1">
      <c r="A207" s="103"/>
      <c r="B207" s="103"/>
      <c r="C207" s="104" t="e">
        <v>#REF!</v>
      </c>
      <c r="D207" s="10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5.75" customHeight="1">
      <c r="A208" s="103"/>
      <c r="B208" s="103"/>
      <c r="C208" s="104" t="e">
        <v>#REF!</v>
      </c>
      <c r="D208" s="10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5.75" customHeight="1">
      <c r="A209" s="103"/>
      <c r="B209" s="103"/>
      <c r="C209" s="104" t="e">
        <v>#REF!</v>
      </c>
      <c r="D209" s="10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5.75" customHeight="1">
      <c r="A210" s="103"/>
      <c r="B210" s="103"/>
      <c r="C210" s="104" t="e">
        <v>#REF!</v>
      </c>
      <c r="D210" s="10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5.75" customHeight="1">
      <c r="A211" s="103"/>
      <c r="B211" s="103"/>
      <c r="C211" s="104" t="e">
        <v>#REF!</v>
      </c>
      <c r="D211" s="10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5.75" customHeight="1">
      <c r="A212" s="103"/>
      <c r="B212" s="103"/>
      <c r="C212" s="104" t="e">
        <v>#REF!</v>
      </c>
      <c r="D212" s="10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5.75" customHeight="1">
      <c r="A213" s="103"/>
      <c r="B213" s="103"/>
      <c r="C213" s="104" t="e">
        <v>#REF!</v>
      </c>
      <c r="D213" s="10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5.75" customHeight="1">
      <c r="A214" s="103"/>
      <c r="B214" s="103"/>
      <c r="C214" s="104" t="e">
        <v>#REF!</v>
      </c>
      <c r="D214" s="10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5.75" customHeight="1">
      <c r="A215" s="103"/>
      <c r="B215" s="103"/>
      <c r="C215" s="104" t="e">
        <v>#REF!</v>
      </c>
      <c r="D215" s="10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5.75" customHeight="1">
      <c r="A216" s="103"/>
      <c r="B216" s="103"/>
      <c r="C216" s="104" t="e">
        <v>#REF!</v>
      </c>
      <c r="D216" s="10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5.75" customHeight="1">
      <c r="A217" s="103"/>
      <c r="B217" s="103"/>
      <c r="C217" s="104" t="e">
        <v>#REF!</v>
      </c>
      <c r="D217" s="10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5.75" customHeight="1">
      <c r="A218" s="103"/>
      <c r="B218" s="103"/>
      <c r="C218" s="104" t="e">
        <v>#REF!</v>
      </c>
      <c r="D218" s="10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5.75" customHeight="1">
      <c r="A219" s="103"/>
      <c r="B219" s="103"/>
      <c r="C219" s="104" t="e">
        <v>#REF!</v>
      </c>
      <c r="D219" s="10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5.75" customHeight="1">
      <c r="A220" s="103"/>
      <c r="B220" s="103"/>
      <c r="C220" s="104" t="e">
        <v>#REF!</v>
      </c>
      <c r="D220" s="10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5.75" customHeight="1">
      <c r="A221" s="103"/>
      <c r="B221" s="103"/>
      <c r="C221" s="104" t="e">
        <v>#REF!</v>
      </c>
      <c r="D221" s="10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5.75" customHeight="1">
      <c r="A222" s="103"/>
      <c r="B222" s="103"/>
      <c r="C222" s="104" t="e">
        <v>#REF!</v>
      </c>
      <c r="D222" s="10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5.75" customHeight="1">
      <c r="A223" s="103"/>
      <c r="B223" s="103"/>
      <c r="C223" s="104" t="e">
        <v>#REF!</v>
      </c>
      <c r="D223" s="10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5.75" customHeight="1">
      <c r="A224" s="103"/>
      <c r="B224" s="103"/>
      <c r="C224" s="104" t="e">
        <v>#REF!</v>
      </c>
      <c r="D224" s="10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5.75" customHeight="1">
      <c r="A225" s="103"/>
      <c r="B225" s="103"/>
      <c r="C225" s="104" t="e">
        <v>#REF!</v>
      </c>
      <c r="D225" s="10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5.75" customHeight="1">
      <c r="A226" s="103"/>
      <c r="B226" s="103"/>
      <c r="C226" s="104" t="e">
        <v>#REF!</v>
      </c>
      <c r="D226" s="10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5.75" customHeight="1">
      <c r="A227" s="103"/>
      <c r="B227" s="103"/>
      <c r="C227" s="104" t="e">
        <v>#REF!</v>
      </c>
      <c r="D227" s="10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5.75" customHeight="1">
      <c r="A228" s="103"/>
      <c r="B228" s="103"/>
      <c r="C228" s="104" t="e">
        <v>#REF!</v>
      </c>
      <c r="D228" s="10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5.75" customHeight="1">
      <c r="A229" s="103"/>
      <c r="B229" s="103"/>
      <c r="C229" s="104" t="e">
        <v>#REF!</v>
      </c>
      <c r="D229" s="10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5.75" customHeight="1">
      <c r="A230" s="103"/>
      <c r="B230" s="103"/>
      <c r="C230" s="104" t="e">
        <v>#REF!</v>
      </c>
      <c r="D230" s="10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5.75" customHeight="1">
      <c r="A231" s="103"/>
      <c r="B231" s="103"/>
      <c r="C231" s="104" t="e">
        <v>#REF!</v>
      </c>
      <c r="D231" s="10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5.75" customHeight="1">
      <c r="A232" s="103"/>
      <c r="B232" s="103"/>
      <c r="C232" s="104" t="e">
        <v>#REF!</v>
      </c>
      <c r="D232" s="10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5.75" customHeight="1">
      <c r="A233" s="103"/>
      <c r="B233" s="103"/>
      <c r="C233" s="104" t="e">
        <v>#REF!</v>
      </c>
      <c r="D233" s="10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5.75" customHeight="1">
      <c r="A234" s="103"/>
      <c r="B234" s="103"/>
      <c r="C234" s="104" t="e">
        <v>#REF!</v>
      </c>
      <c r="D234" s="10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5.75" customHeight="1">
      <c r="A235" s="103"/>
      <c r="B235" s="103"/>
      <c r="C235" s="104" t="e">
        <v>#REF!</v>
      </c>
      <c r="D235" s="10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5.75" customHeight="1">
      <c r="A236" s="103"/>
      <c r="B236" s="103"/>
      <c r="C236" s="104" t="e">
        <v>#REF!</v>
      </c>
      <c r="D236" s="10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5.75" customHeight="1">
      <c r="A237" s="103"/>
      <c r="B237" s="103"/>
      <c r="C237" s="104" t="e">
        <v>#REF!</v>
      </c>
      <c r="D237" s="10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5.75" customHeight="1">
      <c r="A238" s="103"/>
      <c r="B238" s="103"/>
      <c r="C238" s="104" t="e">
        <v>#REF!</v>
      </c>
      <c r="D238" s="10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5.75" customHeight="1">
      <c r="A239" s="103"/>
      <c r="B239" s="103"/>
      <c r="C239" s="104" t="e">
        <v>#REF!</v>
      </c>
      <c r="D239" s="10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5.75" customHeight="1">
      <c r="A240" s="103"/>
      <c r="B240" s="103"/>
      <c r="C240" s="104" t="e">
        <v>#REF!</v>
      </c>
      <c r="D240" s="10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5.75" customHeight="1">
      <c r="A241" s="103"/>
      <c r="B241" s="103"/>
      <c r="C241" s="104" t="e">
        <v>#REF!</v>
      </c>
      <c r="D241" s="10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5.75" customHeight="1">
      <c r="A242" s="103"/>
      <c r="B242" s="103"/>
      <c r="C242" s="104" t="e">
        <v>#REF!</v>
      </c>
      <c r="D242" s="10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5.75" customHeight="1">
      <c r="A243" s="103"/>
      <c r="B243" s="103"/>
      <c r="C243" s="104" t="e">
        <v>#REF!</v>
      </c>
      <c r="D243" s="10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5.75" customHeight="1">
      <c r="A244" s="103"/>
      <c r="B244" s="103"/>
      <c r="C244" s="104" t="e">
        <v>#REF!</v>
      </c>
      <c r="D244" s="10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5.75" customHeight="1">
      <c r="A245" s="103"/>
      <c r="B245" s="103"/>
      <c r="C245" s="104" t="e">
        <v>#REF!</v>
      </c>
      <c r="D245" s="10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5.75" customHeight="1">
      <c r="A246" s="103"/>
      <c r="B246" s="103"/>
      <c r="C246" s="104" t="e">
        <v>#REF!</v>
      </c>
      <c r="D246" s="10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5.75" customHeight="1">
      <c r="A247" s="103"/>
      <c r="B247" s="103"/>
      <c r="C247" s="104" t="e">
        <v>#REF!</v>
      </c>
      <c r="D247" s="10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5.75" customHeight="1">
      <c r="A248" s="103"/>
      <c r="B248" s="103"/>
      <c r="C248" s="104" t="e">
        <v>#REF!</v>
      </c>
      <c r="D248" s="10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5.75" customHeight="1">
      <c r="A249" s="103"/>
      <c r="B249" s="103"/>
      <c r="C249" s="104" t="e">
        <v>#REF!</v>
      </c>
      <c r="D249" s="10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5.75" customHeight="1">
      <c r="A250" s="103"/>
      <c r="B250" s="103"/>
      <c r="C250" s="104" t="e">
        <v>#REF!</v>
      </c>
      <c r="D250" s="10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5.75" customHeight="1">
      <c r="A251" s="103"/>
      <c r="B251" s="103"/>
      <c r="C251" s="104" t="e">
        <v>#REF!</v>
      </c>
      <c r="D251" s="10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5.75" customHeight="1">
      <c r="A252" s="103"/>
      <c r="B252" s="103"/>
      <c r="C252" s="104" t="e">
        <v>#REF!</v>
      </c>
      <c r="D252" s="10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5.75" customHeight="1">
      <c r="A253" s="103"/>
      <c r="B253" s="103"/>
      <c r="C253" s="104" t="e">
        <v>#REF!</v>
      </c>
      <c r="D253" s="10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5.75" customHeight="1">
      <c r="A254" s="103"/>
      <c r="B254" s="103"/>
      <c r="C254" s="104" t="e">
        <v>#REF!</v>
      </c>
      <c r="D254" s="10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5.75" customHeight="1">
      <c r="A255" s="103"/>
      <c r="B255" s="103"/>
      <c r="C255" s="104" t="e">
        <v>#REF!</v>
      </c>
      <c r="D255" s="10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5.75" customHeight="1">
      <c r="A256" s="103"/>
      <c r="B256" s="103"/>
      <c r="C256" s="104" t="e">
        <v>#REF!</v>
      </c>
      <c r="D256" s="10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5.75" customHeight="1">
      <c r="A257" s="103"/>
      <c r="B257" s="103"/>
      <c r="C257" s="104" t="e">
        <v>#REF!</v>
      </c>
      <c r="D257" s="10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5.75" customHeight="1">
      <c r="A258" s="103"/>
      <c r="B258" s="103"/>
      <c r="C258" s="104" t="e">
        <v>#REF!</v>
      </c>
      <c r="D258" s="10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5.75" customHeight="1">
      <c r="A259" s="103"/>
      <c r="B259" s="103"/>
      <c r="C259" s="104" t="e">
        <v>#REF!</v>
      </c>
      <c r="D259" s="10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5.75" customHeight="1">
      <c r="A260" s="103"/>
      <c r="B260" s="103"/>
      <c r="C260" s="104" t="e">
        <v>#REF!</v>
      </c>
      <c r="D260" s="10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5.75" customHeight="1">
      <c r="A261" s="103"/>
      <c r="B261" s="103"/>
      <c r="C261" s="104" t="e">
        <v>#REF!</v>
      </c>
      <c r="D261" s="10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5.75" customHeight="1">
      <c r="A262" s="103"/>
      <c r="B262" s="103"/>
      <c r="C262" s="104" t="e">
        <v>#REF!</v>
      </c>
      <c r="D262" s="10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5.75" customHeight="1">
      <c r="A263" s="103"/>
      <c r="B263" s="103"/>
      <c r="C263" s="104" t="e">
        <v>#REF!</v>
      </c>
      <c r="D263" s="10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5.75" customHeight="1">
      <c r="A264" s="103"/>
      <c r="B264" s="103"/>
      <c r="C264" s="104" t="e">
        <v>#REF!</v>
      </c>
      <c r="D264" s="10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5.75" customHeight="1">
      <c r="A265" s="103"/>
      <c r="B265" s="103"/>
      <c r="C265" s="104" t="e">
        <v>#REF!</v>
      </c>
      <c r="D265" s="10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5.75" customHeight="1">
      <c r="A266" s="103"/>
      <c r="B266" s="103"/>
      <c r="C266" s="104" t="e">
        <v>#REF!</v>
      </c>
      <c r="D266" s="10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5.75" customHeight="1">
      <c r="A267" s="103"/>
      <c r="B267" s="103"/>
      <c r="C267" s="104" t="e">
        <v>#REF!</v>
      </c>
      <c r="D267" s="10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5.75" customHeight="1">
      <c r="A268" s="103"/>
      <c r="B268" s="103"/>
      <c r="C268" s="104" t="e">
        <v>#REF!</v>
      </c>
      <c r="D268" s="10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5.75" customHeight="1">
      <c r="A269" s="103"/>
      <c r="B269" s="103"/>
      <c r="C269" s="104" t="e">
        <v>#REF!</v>
      </c>
      <c r="D269" s="10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5.75" customHeight="1">
      <c r="A270" s="103"/>
      <c r="B270" s="103"/>
      <c r="C270" s="104" t="e">
        <v>#REF!</v>
      </c>
      <c r="D270" s="10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5.75" customHeight="1">
      <c r="A271" s="103"/>
      <c r="B271" s="103"/>
      <c r="C271" s="104" t="e">
        <v>#REF!</v>
      </c>
      <c r="D271" s="10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5.75" customHeight="1">
      <c r="A272" s="103"/>
      <c r="B272" s="103"/>
      <c r="C272" s="104" t="e">
        <v>#REF!</v>
      </c>
      <c r="D272" s="10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5.75" customHeight="1">
      <c r="A273" s="103"/>
      <c r="B273" s="103"/>
      <c r="C273" s="104" t="e">
        <v>#REF!</v>
      </c>
      <c r="D273" s="10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5.75" customHeight="1">
      <c r="A274" s="103"/>
      <c r="B274" s="103"/>
      <c r="C274" s="104" t="e">
        <v>#REF!</v>
      </c>
      <c r="D274" s="10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5.75" customHeight="1">
      <c r="A275" s="103"/>
      <c r="B275" s="103"/>
      <c r="C275" s="104" t="e">
        <v>#REF!</v>
      </c>
      <c r="D275" s="10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5.75" customHeight="1">
      <c r="A276" s="103"/>
      <c r="B276" s="103"/>
      <c r="C276" s="104" t="e">
        <v>#REF!</v>
      </c>
      <c r="D276" s="10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5.75" customHeight="1">
      <c r="A277" s="103"/>
      <c r="B277" s="103"/>
      <c r="C277" s="104" t="e">
        <v>#REF!</v>
      </c>
      <c r="D277" s="10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5.75" customHeight="1">
      <c r="A278" s="103"/>
      <c r="B278" s="103"/>
      <c r="C278" s="104" t="e">
        <v>#REF!</v>
      </c>
      <c r="D278" s="10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5.75" customHeight="1">
      <c r="A279" s="103"/>
      <c r="B279" s="103"/>
      <c r="C279" s="104" t="e">
        <v>#REF!</v>
      </c>
      <c r="D279" s="10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5.75" customHeight="1">
      <c r="A280" s="103"/>
      <c r="B280" s="103"/>
      <c r="C280" s="104" t="e">
        <v>#REF!</v>
      </c>
      <c r="D280" s="10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5.75" customHeight="1">
      <c r="A281" s="103"/>
      <c r="B281" s="103"/>
      <c r="C281" s="104" t="e">
        <v>#REF!</v>
      </c>
      <c r="D281" s="10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5.75" customHeight="1">
      <c r="A282" s="103"/>
      <c r="B282" s="103"/>
      <c r="C282" s="104" t="e">
        <v>#REF!</v>
      </c>
      <c r="D282" s="10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5.75" customHeight="1">
      <c r="A283" s="103"/>
      <c r="B283" s="103"/>
      <c r="C283" s="104" t="e">
        <v>#REF!</v>
      </c>
      <c r="D283" s="10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5.75" customHeight="1">
      <c r="A284" s="103"/>
      <c r="B284" s="103"/>
      <c r="C284" s="104" t="e">
        <v>#REF!</v>
      </c>
      <c r="D284" s="10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5.75" customHeight="1">
      <c r="A285" s="103"/>
      <c r="B285" s="103"/>
      <c r="C285" s="104" t="e">
        <v>#REF!</v>
      </c>
      <c r="D285" s="10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5.75" customHeight="1">
      <c r="A286" s="103"/>
      <c r="B286" s="103"/>
      <c r="C286" s="104" t="e">
        <v>#REF!</v>
      </c>
      <c r="D286" s="10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5.75" customHeight="1">
      <c r="A287" s="103"/>
      <c r="B287" s="103"/>
      <c r="C287" s="104" t="e">
        <v>#REF!</v>
      </c>
      <c r="D287" s="10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5.75" customHeight="1">
      <c r="A288" s="103"/>
      <c r="B288" s="103"/>
      <c r="C288" s="104" t="e">
        <v>#REF!</v>
      </c>
      <c r="D288" s="10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5.75" customHeight="1">
      <c r="A289" s="103"/>
      <c r="B289" s="103"/>
      <c r="C289" s="104" t="e">
        <v>#REF!</v>
      </c>
      <c r="D289" s="10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5.75" customHeight="1">
      <c r="A290" s="103"/>
      <c r="B290" s="103"/>
      <c r="C290" s="104" t="e">
        <v>#REF!</v>
      </c>
      <c r="D290" s="10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5.75" customHeight="1">
      <c r="A291" s="103"/>
      <c r="B291" s="103"/>
      <c r="C291" s="104" t="e">
        <v>#REF!</v>
      </c>
      <c r="D291" s="10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5.75" customHeight="1">
      <c r="A292" s="103"/>
      <c r="B292" s="103"/>
      <c r="C292" s="104" t="e">
        <v>#REF!</v>
      </c>
      <c r="D292" s="10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5.75" customHeight="1">
      <c r="A293" s="103"/>
      <c r="B293" s="103"/>
      <c r="C293" s="104" t="e">
        <v>#REF!</v>
      </c>
      <c r="D293" s="10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5.75" customHeight="1">
      <c r="A294" s="103"/>
      <c r="B294" s="103"/>
      <c r="C294" s="104" t="e">
        <v>#REF!</v>
      </c>
      <c r="D294" s="10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5.75" customHeight="1">
      <c r="A295" s="103"/>
      <c r="B295" s="103"/>
      <c r="C295" s="104" t="e">
        <v>#REF!</v>
      </c>
      <c r="D295" s="10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5.75" customHeight="1">
      <c r="A296" s="103"/>
      <c r="B296" s="103"/>
      <c r="C296" s="104" t="e">
        <v>#REF!</v>
      </c>
      <c r="D296" s="10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5.75" customHeight="1">
      <c r="A297" s="103"/>
      <c r="B297" s="103"/>
      <c r="C297" s="104" t="e">
        <v>#REF!</v>
      </c>
      <c r="D297" s="10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5.75" customHeight="1">
      <c r="A298" s="103"/>
      <c r="B298" s="103"/>
      <c r="C298" s="104" t="e">
        <v>#REF!</v>
      </c>
      <c r="D298" s="10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5.75" customHeight="1">
      <c r="A299" s="103"/>
      <c r="B299" s="103"/>
      <c r="C299" s="104" t="e">
        <v>#REF!</v>
      </c>
      <c r="D299" s="10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5.75" customHeight="1">
      <c r="A300" s="103"/>
      <c r="B300" s="103"/>
      <c r="C300" s="104" t="e">
        <v>#REF!</v>
      </c>
      <c r="D300" s="10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5.75" customHeight="1">
      <c r="A301" s="103"/>
      <c r="B301" s="103"/>
      <c r="C301" s="104" t="e">
        <v>#REF!</v>
      </c>
      <c r="D301" s="10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5.75" customHeight="1">
      <c r="A302" s="103"/>
      <c r="B302" s="103"/>
      <c r="C302" s="104" t="e">
        <v>#REF!</v>
      </c>
      <c r="D302" s="10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5.75" customHeight="1">
      <c r="A303" s="103"/>
      <c r="B303" s="103"/>
      <c r="C303" s="104" t="e">
        <v>#REF!</v>
      </c>
      <c r="D303" s="10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5.75" customHeight="1">
      <c r="A304" s="103"/>
      <c r="B304" s="103"/>
      <c r="C304" s="104" t="e">
        <v>#REF!</v>
      </c>
      <c r="D304" s="10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5.75" customHeight="1">
      <c r="A305" s="103"/>
      <c r="B305" s="103"/>
      <c r="C305" s="104" t="e">
        <v>#REF!</v>
      </c>
      <c r="D305" s="10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5.75" customHeight="1">
      <c r="A306" s="103"/>
      <c r="B306" s="103"/>
      <c r="C306" s="104" t="e">
        <v>#REF!</v>
      </c>
      <c r="D306" s="10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5.75" customHeight="1">
      <c r="A307" s="103"/>
      <c r="B307" s="103"/>
      <c r="C307" s="104" t="e">
        <v>#REF!</v>
      </c>
      <c r="D307" s="10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5.75" customHeight="1">
      <c r="A308" s="103"/>
      <c r="B308" s="103"/>
      <c r="C308" s="104" t="e">
        <v>#REF!</v>
      </c>
      <c r="D308" s="10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5.75" customHeight="1">
      <c r="A309" s="103"/>
      <c r="B309" s="103"/>
      <c r="C309" s="104" t="e">
        <v>#REF!</v>
      </c>
      <c r="D309" s="10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5.75" customHeight="1">
      <c r="A310" s="103"/>
      <c r="B310" s="103"/>
      <c r="C310" s="104" t="e">
        <v>#REF!</v>
      </c>
      <c r="D310" s="10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5.75" customHeight="1">
      <c r="A311" s="103"/>
      <c r="B311" s="103"/>
      <c r="C311" s="104" t="e">
        <v>#REF!</v>
      </c>
      <c r="D311" s="10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5.75" customHeight="1">
      <c r="A312" s="103"/>
      <c r="B312" s="103"/>
      <c r="C312" s="104" t="e">
        <v>#REF!</v>
      </c>
      <c r="D312" s="10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5.75" customHeight="1">
      <c r="A313" s="103"/>
      <c r="B313" s="103"/>
      <c r="C313" s="104" t="e">
        <v>#REF!</v>
      </c>
      <c r="D313" s="10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5.75" customHeight="1">
      <c r="A314" s="103"/>
      <c r="B314" s="103"/>
      <c r="C314" s="104" t="e">
        <v>#REF!</v>
      </c>
      <c r="D314" s="10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5.75" customHeight="1">
      <c r="A315" s="103"/>
      <c r="B315" s="103"/>
      <c r="C315" s="104" t="e">
        <v>#REF!</v>
      </c>
      <c r="D315" s="10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5.75" customHeight="1">
      <c r="A316" s="103"/>
      <c r="B316" s="103"/>
      <c r="C316" s="104" t="e">
        <v>#REF!</v>
      </c>
      <c r="D316" s="10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5.75" customHeight="1">
      <c r="A317" s="103"/>
      <c r="B317" s="103"/>
      <c r="C317" s="104" t="e">
        <v>#REF!</v>
      </c>
      <c r="D317" s="10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5.75" customHeight="1">
      <c r="A318" s="103"/>
      <c r="B318" s="103"/>
      <c r="C318" s="104" t="e">
        <v>#REF!</v>
      </c>
      <c r="D318" s="10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5.75" customHeight="1">
      <c r="A319" s="103"/>
      <c r="B319" s="103"/>
      <c r="C319" s="104" t="e">
        <v>#REF!</v>
      </c>
      <c r="D319" s="10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5.75" customHeight="1">
      <c r="A320" s="103"/>
      <c r="B320" s="103"/>
      <c r="C320" s="104" t="e">
        <v>#REF!</v>
      </c>
      <c r="D320" s="10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5.75" customHeight="1">
      <c r="A321" s="103"/>
      <c r="B321" s="103"/>
      <c r="C321" s="104" t="e">
        <v>#REF!</v>
      </c>
      <c r="D321" s="10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5.75" customHeight="1">
      <c r="A322" s="103"/>
      <c r="B322" s="103"/>
      <c r="C322" s="104" t="e">
        <v>#REF!</v>
      </c>
      <c r="D322" s="10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5.75" customHeight="1">
      <c r="A323" s="103"/>
      <c r="B323" s="103"/>
      <c r="C323" s="104" t="e">
        <v>#REF!</v>
      </c>
      <c r="D323" s="10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5.75" customHeight="1">
      <c r="A324" s="103"/>
      <c r="B324" s="103"/>
      <c r="C324" s="104" t="e">
        <v>#REF!</v>
      </c>
      <c r="D324" s="10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5.75" customHeight="1">
      <c r="A325" s="103"/>
      <c r="B325" s="103"/>
      <c r="C325" s="104" t="e">
        <v>#REF!</v>
      </c>
      <c r="D325" s="10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5.75" customHeight="1">
      <c r="A326" s="103"/>
      <c r="B326" s="103"/>
      <c r="C326" s="104" t="e">
        <v>#REF!</v>
      </c>
      <c r="D326" s="10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5.75" customHeight="1">
      <c r="A327" s="103"/>
      <c r="B327" s="103"/>
      <c r="C327" s="104" t="e">
        <v>#REF!</v>
      </c>
      <c r="D327" s="10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5.75" customHeight="1">
      <c r="A328" s="103"/>
      <c r="B328" s="103"/>
      <c r="C328" s="104" t="e">
        <v>#REF!</v>
      </c>
      <c r="D328" s="10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5.75" customHeight="1">
      <c r="A329" s="103"/>
      <c r="B329" s="103"/>
      <c r="C329" s="104" t="e">
        <v>#REF!</v>
      </c>
      <c r="D329" s="10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5.75" customHeight="1">
      <c r="A330" s="103"/>
      <c r="B330" s="103"/>
      <c r="C330" s="104" t="e">
        <v>#REF!</v>
      </c>
      <c r="D330" s="10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5.75" customHeight="1">
      <c r="A331" s="103"/>
      <c r="B331" s="103"/>
      <c r="C331" s="104" t="e">
        <v>#REF!</v>
      </c>
      <c r="D331" s="10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5.75" customHeight="1">
      <c r="A332" s="103"/>
      <c r="B332" s="103"/>
      <c r="C332" s="104" t="e">
        <v>#REF!</v>
      </c>
      <c r="D332" s="10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5.75" customHeight="1">
      <c r="A333" s="103"/>
      <c r="B333" s="103"/>
      <c r="C333" s="104" t="e">
        <v>#REF!</v>
      </c>
      <c r="D333" s="10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5.75" customHeight="1">
      <c r="A334" s="103"/>
      <c r="B334" s="103"/>
      <c r="C334" s="104" t="e">
        <v>#REF!</v>
      </c>
      <c r="D334" s="10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5.75" customHeight="1">
      <c r="A335" s="103"/>
      <c r="B335" s="103"/>
      <c r="C335" s="104" t="e">
        <v>#REF!</v>
      </c>
      <c r="D335" s="10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5.75" customHeight="1">
      <c r="A336" s="103"/>
      <c r="B336" s="103"/>
      <c r="C336" s="104" t="e">
        <v>#REF!</v>
      </c>
      <c r="D336" s="10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5.75" customHeight="1">
      <c r="A337" s="103"/>
      <c r="B337" s="103"/>
      <c r="C337" s="104" t="e">
        <v>#REF!</v>
      </c>
      <c r="D337" s="10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5.75" customHeight="1">
      <c r="A338" s="103"/>
      <c r="B338" s="103"/>
      <c r="C338" s="104" t="e">
        <v>#REF!</v>
      </c>
      <c r="D338" s="10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5.75" customHeight="1">
      <c r="A339" s="103"/>
      <c r="B339" s="103"/>
      <c r="C339" s="104" t="e">
        <v>#REF!</v>
      </c>
      <c r="D339" s="10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5.75" customHeight="1">
      <c r="A340" s="103"/>
      <c r="B340" s="103"/>
      <c r="C340" s="104" t="e">
        <v>#REF!</v>
      </c>
      <c r="D340" s="10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5.75" customHeight="1">
      <c r="A341" s="103"/>
      <c r="B341" s="103"/>
      <c r="C341" s="104" t="e">
        <v>#REF!</v>
      </c>
      <c r="D341" s="10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5.75" customHeight="1">
      <c r="A342" s="103"/>
      <c r="B342" s="103"/>
      <c r="C342" s="104" t="e">
        <v>#REF!</v>
      </c>
      <c r="D342" s="10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5.75" customHeight="1">
      <c r="A343" s="103"/>
      <c r="B343" s="103"/>
      <c r="C343" s="104" t="e">
        <v>#REF!</v>
      </c>
      <c r="D343" s="10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5.75" customHeight="1">
      <c r="A344" s="103"/>
      <c r="B344" s="103"/>
      <c r="C344" s="104" t="e">
        <v>#REF!</v>
      </c>
      <c r="D344" s="10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5.75" customHeight="1">
      <c r="A345" s="103"/>
      <c r="B345" s="103"/>
      <c r="C345" s="104" t="e">
        <v>#REF!</v>
      </c>
      <c r="D345" s="10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5.75" customHeight="1">
      <c r="A346" s="103"/>
      <c r="B346" s="103"/>
      <c r="C346" s="104" t="e">
        <v>#REF!</v>
      </c>
      <c r="D346" s="10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5.75" customHeight="1">
      <c r="A347" s="103"/>
      <c r="B347" s="103"/>
      <c r="C347" s="104" t="e">
        <v>#REF!</v>
      </c>
      <c r="D347" s="10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5.75" customHeight="1">
      <c r="A348" s="103"/>
      <c r="B348" s="103"/>
      <c r="C348" s="104" t="e">
        <v>#REF!</v>
      </c>
      <c r="D348" s="10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5.75" customHeight="1">
      <c r="A349" s="103"/>
      <c r="B349" s="103"/>
      <c r="C349" s="104" t="e">
        <v>#REF!</v>
      </c>
      <c r="D349" s="10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5.75" customHeight="1">
      <c r="A350" s="103"/>
      <c r="B350" s="103"/>
      <c r="C350" s="104" t="e">
        <v>#REF!</v>
      </c>
      <c r="D350" s="10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5.75" customHeight="1">
      <c r="A351" s="103"/>
      <c r="B351" s="103"/>
      <c r="C351" s="104" t="e">
        <v>#REF!</v>
      </c>
      <c r="D351" s="10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5.75" customHeight="1">
      <c r="A352" s="103"/>
      <c r="B352" s="103"/>
      <c r="C352" s="104" t="e">
        <v>#REF!</v>
      </c>
      <c r="D352" s="10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5.75" customHeight="1">
      <c r="A353" s="103"/>
      <c r="B353" s="103"/>
      <c r="C353" s="104" t="e">
        <v>#REF!</v>
      </c>
      <c r="D353" s="10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5.75" customHeight="1">
      <c r="A354" s="103"/>
      <c r="B354" s="103"/>
      <c r="C354" s="104" t="e">
        <v>#REF!</v>
      </c>
      <c r="D354" s="10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5.75" customHeight="1">
      <c r="A355" s="103"/>
      <c r="B355" s="103"/>
      <c r="C355" s="104" t="e">
        <v>#REF!</v>
      </c>
      <c r="D355" s="10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5.75" customHeight="1">
      <c r="A356" s="103"/>
      <c r="B356" s="103"/>
      <c r="C356" s="104" t="e">
        <v>#REF!</v>
      </c>
      <c r="D356" s="10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5.75" customHeight="1">
      <c r="A357" s="103"/>
      <c r="B357" s="103"/>
      <c r="C357" s="104" t="e">
        <v>#REF!</v>
      </c>
      <c r="D357" s="10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5.75" customHeight="1">
      <c r="A358" s="103"/>
      <c r="B358" s="103"/>
      <c r="C358" s="104" t="e">
        <v>#REF!</v>
      </c>
      <c r="D358" s="10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5.75" customHeight="1">
      <c r="A359" s="103"/>
      <c r="B359" s="103"/>
      <c r="C359" s="104" t="e">
        <v>#REF!</v>
      </c>
      <c r="D359" s="10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5.75" customHeight="1">
      <c r="A360" s="103"/>
      <c r="B360" s="103"/>
      <c r="C360" s="104" t="e">
        <v>#REF!</v>
      </c>
      <c r="D360" s="10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5.75" customHeight="1">
      <c r="A361" s="103"/>
      <c r="B361" s="103"/>
      <c r="C361" s="104" t="e">
        <v>#REF!</v>
      </c>
      <c r="D361" s="10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5.75" customHeight="1">
      <c r="A362" s="103"/>
      <c r="B362" s="103"/>
      <c r="C362" s="104" t="e">
        <v>#REF!</v>
      </c>
      <c r="D362" s="10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5.75" customHeight="1">
      <c r="A363" s="103"/>
      <c r="B363" s="103"/>
      <c r="C363" s="104" t="e">
        <v>#REF!</v>
      </c>
      <c r="D363" s="10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5.75" customHeight="1">
      <c r="A364" s="103"/>
      <c r="B364" s="103"/>
      <c r="C364" s="104" t="e">
        <v>#REF!</v>
      </c>
      <c r="D364" s="10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5.75" customHeight="1">
      <c r="A365" s="103"/>
      <c r="B365" s="103"/>
      <c r="C365" s="104" t="e">
        <v>#REF!</v>
      </c>
      <c r="D365" s="10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5.75" customHeight="1">
      <c r="A366" s="103"/>
      <c r="B366" s="103"/>
      <c r="C366" s="104" t="e">
        <v>#REF!</v>
      </c>
      <c r="D366" s="10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5.75" customHeight="1">
      <c r="A367" s="103"/>
      <c r="B367" s="103"/>
      <c r="C367" s="104" t="e">
        <v>#REF!</v>
      </c>
      <c r="D367" s="10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5.75" customHeight="1">
      <c r="A368" s="103"/>
      <c r="B368" s="103"/>
      <c r="C368" s="104" t="e">
        <v>#REF!</v>
      </c>
      <c r="D368" s="10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5.75" customHeight="1">
      <c r="A369" s="103"/>
      <c r="B369" s="103"/>
      <c r="C369" s="104" t="e">
        <v>#REF!</v>
      </c>
      <c r="D369" s="10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5.75" customHeight="1">
      <c r="A370" s="103"/>
      <c r="B370" s="103"/>
      <c r="C370" s="104" t="e">
        <v>#REF!</v>
      </c>
      <c r="D370" s="10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5.75" customHeight="1">
      <c r="A371" s="103"/>
      <c r="B371" s="103"/>
      <c r="C371" s="104" t="e">
        <v>#REF!</v>
      </c>
      <c r="D371" s="10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5.75" customHeight="1">
      <c r="A372" s="103"/>
      <c r="B372" s="103"/>
      <c r="C372" s="104" t="e">
        <v>#REF!</v>
      </c>
      <c r="D372" s="10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5.75" customHeight="1">
      <c r="A373" s="103"/>
      <c r="B373" s="103"/>
      <c r="C373" s="104" t="e">
        <v>#REF!</v>
      </c>
      <c r="D373" s="10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5.75" customHeight="1">
      <c r="A374" s="103"/>
      <c r="B374" s="103"/>
      <c r="C374" s="104" t="e">
        <v>#REF!</v>
      </c>
      <c r="D374" s="10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5.75" customHeight="1">
      <c r="A375" s="103"/>
      <c r="B375" s="103"/>
      <c r="C375" s="104" t="e">
        <v>#REF!</v>
      </c>
      <c r="D375" s="10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5.75" customHeight="1">
      <c r="A376" s="103"/>
      <c r="B376" s="103"/>
      <c r="C376" s="104" t="e">
        <v>#REF!</v>
      </c>
      <c r="D376" s="10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5.75" customHeight="1">
      <c r="A377" s="103"/>
      <c r="B377" s="103"/>
      <c r="C377" s="104" t="e">
        <v>#REF!</v>
      </c>
      <c r="D377" s="10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5.75" customHeight="1">
      <c r="A378" s="103"/>
      <c r="B378" s="103"/>
      <c r="C378" s="104" t="e">
        <v>#REF!</v>
      </c>
      <c r="D378" s="10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5.75" customHeight="1">
      <c r="A379" s="103"/>
      <c r="B379" s="103"/>
      <c r="C379" s="104" t="e">
        <v>#REF!</v>
      </c>
      <c r="D379" s="10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5.75" customHeight="1">
      <c r="A380" s="103"/>
      <c r="B380" s="103"/>
      <c r="C380" s="104" t="e">
        <v>#REF!</v>
      </c>
      <c r="D380" s="10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5.75" customHeight="1">
      <c r="A381" s="103"/>
      <c r="B381" s="103"/>
      <c r="C381" s="104" t="e">
        <v>#REF!</v>
      </c>
      <c r="D381" s="10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5.75" customHeight="1">
      <c r="A382" s="103"/>
      <c r="B382" s="103"/>
      <c r="C382" s="104" t="e">
        <v>#REF!</v>
      </c>
      <c r="D382" s="10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5.75" customHeight="1">
      <c r="A383" s="103"/>
      <c r="B383" s="103"/>
      <c r="C383" s="104" t="e">
        <v>#REF!</v>
      </c>
      <c r="D383" s="10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5.75" customHeight="1">
      <c r="A384" s="103"/>
      <c r="B384" s="103"/>
      <c r="C384" s="104" t="e">
        <v>#REF!</v>
      </c>
      <c r="D384" s="10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5.75" customHeight="1">
      <c r="A385" s="103"/>
      <c r="B385" s="103"/>
      <c r="C385" s="104" t="e">
        <v>#REF!</v>
      </c>
      <c r="D385" s="10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5.75" customHeight="1">
      <c r="A386" s="103"/>
      <c r="B386" s="103"/>
      <c r="C386" s="104" t="e">
        <v>#REF!</v>
      </c>
      <c r="D386" s="10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5.75" customHeight="1">
      <c r="A387" s="103"/>
      <c r="B387" s="103"/>
      <c r="C387" s="104" t="e">
        <v>#REF!</v>
      </c>
      <c r="D387" s="10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5.75" customHeight="1">
      <c r="A388" s="103"/>
      <c r="B388" s="103"/>
      <c r="C388" s="104" t="e">
        <v>#REF!</v>
      </c>
      <c r="D388" s="10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5.75" customHeight="1">
      <c r="A389" s="103"/>
      <c r="B389" s="103"/>
      <c r="C389" s="104" t="e">
        <v>#REF!</v>
      </c>
      <c r="D389" s="10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5.75" customHeight="1">
      <c r="A390" s="103"/>
      <c r="B390" s="103"/>
      <c r="C390" s="104" t="e">
        <v>#REF!</v>
      </c>
      <c r="D390" s="10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5.75" customHeight="1">
      <c r="A391" s="103"/>
      <c r="B391" s="103"/>
      <c r="C391" s="104" t="e">
        <v>#REF!</v>
      </c>
      <c r="D391" s="10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5.75" customHeight="1">
      <c r="A392" s="103"/>
      <c r="B392" s="103"/>
      <c r="C392" s="104" t="e">
        <v>#REF!</v>
      </c>
      <c r="D392" s="10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5.75" customHeight="1">
      <c r="A393" s="103"/>
      <c r="B393" s="103"/>
      <c r="C393" s="104" t="e">
        <v>#REF!</v>
      </c>
      <c r="D393" s="10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5.75" customHeight="1">
      <c r="A394" s="103"/>
      <c r="B394" s="103"/>
      <c r="C394" s="104" t="e">
        <v>#REF!</v>
      </c>
      <c r="D394" s="10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5.75" customHeight="1">
      <c r="A395" s="103"/>
      <c r="B395" s="103"/>
      <c r="C395" s="104" t="e">
        <v>#REF!</v>
      </c>
      <c r="D395" s="10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5.75" customHeight="1">
      <c r="A396" s="103"/>
      <c r="B396" s="103"/>
      <c r="C396" s="104" t="e">
        <v>#REF!</v>
      </c>
      <c r="D396" s="10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5.75" customHeight="1">
      <c r="A397" s="103"/>
      <c r="B397" s="103"/>
      <c r="C397" s="104" t="e">
        <v>#REF!</v>
      </c>
      <c r="D397" s="10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5.75" customHeight="1">
      <c r="A398" s="103"/>
      <c r="B398" s="103"/>
      <c r="C398" s="104" t="e">
        <v>#REF!</v>
      </c>
      <c r="D398" s="10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5.75" customHeight="1">
      <c r="A399" s="103"/>
      <c r="B399" s="103"/>
      <c r="C399" s="104" t="e">
        <v>#REF!</v>
      </c>
      <c r="D399" s="10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5.75" customHeight="1">
      <c r="A400" s="103"/>
      <c r="B400" s="103"/>
      <c r="C400" s="104" t="e">
        <v>#REF!</v>
      </c>
      <c r="D400" s="10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5.75" customHeight="1">
      <c r="A401" s="103"/>
      <c r="B401" s="103"/>
      <c r="C401" s="104" t="e">
        <v>#REF!</v>
      </c>
      <c r="D401" s="10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5.75" customHeight="1">
      <c r="A402" s="103"/>
      <c r="B402" s="103"/>
      <c r="C402" s="104" t="e">
        <v>#REF!</v>
      </c>
      <c r="D402" s="10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5.75" customHeight="1">
      <c r="A403" s="103"/>
      <c r="B403" s="103"/>
      <c r="C403" s="104" t="e">
        <v>#REF!</v>
      </c>
      <c r="D403" s="10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5.75" customHeight="1">
      <c r="A404" s="103"/>
      <c r="B404" s="103"/>
      <c r="C404" s="104" t="e">
        <v>#REF!</v>
      </c>
      <c r="D404" s="10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5.75" customHeight="1">
      <c r="A405" s="103"/>
      <c r="B405" s="103"/>
      <c r="C405" s="104" t="e">
        <v>#REF!</v>
      </c>
      <c r="D405" s="10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5.75" customHeight="1">
      <c r="A406" s="103"/>
      <c r="B406" s="103"/>
      <c r="C406" s="104" t="e">
        <v>#REF!</v>
      </c>
      <c r="D406" s="10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5.75" customHeight="1">
      <c r="A407" s="103"/>
      <c r="B407" s="103"/>
      <c r="C407" s="104" t="e">
        <v>#REF!</v>
      </c>
      <c r="D407" s="10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5.75" customHeight="1">
      <c r="A408" s="103"/>
      <c r="B408" s="103"/>
      <c r="C408" s="104" t="e">
        <v>#REF!</v>
      </c>
      <c r="D408" s="10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5.75" customHeight="1">
      <c r="A409" s="103"/>
      <c r="B409" s="103"/>
      <c r="C409" s="104" t="e">
        <v>#REF!</v>
      </c>
      <c r="D409" s="10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5.75" customHeight="1">
      <c r="A410" s="103"/>
      <c r="B410" s="103"/>
      <c r="C410" s="104" t="e">
        <v>#REF!</v>
      </c>
      <c r="D410" s="10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5.75" customHeight="1">
      <c r="A411" s="103"/>
      <c r="B411" s="103"/>
      <c r="C411" s="104" t="e">
        <v>#REF!</v>
      </c>
      <c r="D411" s="10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5.75" customHeight="1">
      <c r="A412" s="103"/>
      <c r="B412" s="103"/>
      <c r="C412" s="104" t="e">
        <v>#REF!</v>
      </c>
      <c r="D412" s="10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5.75" customHeight="1">
      <c r="A413" s="103"/>
      <c r="B413" s="103"/>
      <c r="C413" s="104" t="e">
        <v>#REF!</v>
      </c>
      <c r="D413" s="10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5.75" customHeight="1">
      <c r="A414" s="103"/>
      <c r="B414" s="103"/>
      <c r="C414" s="104" t="e">
        <v>#REF!</v>
      </c>
      <c r="D414" s="10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5.75" customHeight="1">
      <c r="A415" s="103"/>
      <c r="B415" s="103"/>
      <c r="C415" s="104" t="e">
        <v>#REF!</v>
      </c>
      <c r="D415" s="10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5.75" customHeight="1">
      <c r="A416" s="103"/>
      <c r="B416" s="103"/>
      <c r="C416" s="104" t="e">
        <v>#REF!</v>
      </c>
      <c r="D416" s="10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5.75" customHeight="1">
      <c r="A417" s="103"/>
      <c r="B417" s="103"/>
      <c r="C417" s="104" t="e">
        <v>#REF!</v>
      </c>
      <c r="D417" s="10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5.75" customHeight="1">
      <c r="A418" s="103"/>
      <c r="B418" s="103"/>
      <c r="C418" s="104" t="e">
        <v>#REF!</v>
      </c>
      <c r="D418" s="10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5.75" customHeight="1">
      <c r="A419" s="103"/>
      <c r="B419" s="103"/>
      <c r="C419" s="104" t="e">
        <v>#REF!</v>
      </c>
      <c r="D419" s="10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5.75" customHeight="1">
      <c r="A420" s="103"/>
      <c r="B420" s="103"/>
      <c r="C420" s="104" t="e">
        <v>#REF!</v>
      </c>
      <c r="D420" s="10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5.75" customHeight="1">
      <c r="A421" s="103"/>
      <c r="B421" s="103"/>
      <c r="C421" s="104" t="e">
        <v>#REF!</v>
      </c>
      <c r="D421" s="10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5.75" customHeight="1">
      <c r="A422" s="103"/>
      <c r="B422" s="103"/>
      <c r="C422" s="104" t="e">
        <v>#REF!</v>
      </c>
      <c r="D422" s="10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5.75" customHeight="1">
      <c r="A423" s="103"/>
      <c r="B423" s="103"/>
      <c r="C423" s="104" t="e">
        <v>#REF!</v>
      </c>
      <c r="D423" s="10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5.75" customHeight="1">
      <c r="A424" s="103"/>
      <c r="B424" s="103"/>
      <c r="C424" s="104" t="e">
        <v>#REF!</v>
      </c>
      <c r="D424" s="10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5.75" customHeight="1">
      <c r="A425" s="103"/>
      <c r="B425" s="103"/>
      <c r="C425" s="104" t="e">
        <v>#REF!</v>
      </c>
      <c r="D425" s="10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5.75" customHeight="1">
      <c r="A426" s="103"/>
      <c r="B426" s="103"/>
      <c r="C426" s="104" t="e">
        <v>#REF!</v>
      </c>
      <c r="D426" s="10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5.75" customHeight="1">
      <c r="A427" s="103"/>
      <c r="B427" s="103"/>
      <c r="C427" s="104" t="e">
        <v>#REF!</v>
      </c>
      <c r="D427" s="10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5.75" customHeight="1">
      <c r="A428" s="103"/>
      <c r="B428" s="103"/>
      <c r="C428" s="104" t="e">
        <v>#REF!</v>
      </c>
      <c r="D428" s="10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5.75" customHeight="1">
      <c r="A429" s="103"/>
      <c r="B429" s="103"/>
      <c r="C429" s="104" t="e">
        <v>#REF!</v>
      </c>
      <c r="D429" s="10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5.75" customHeight="1">
      <c r="A430" s="103"/>
      <c r="B430" s="103"/>
      <c r="C430" s="104" t="e">
        <v>#REF!</v>
      </c>
      <c r="D430" s="10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5.75" customHeight="1">
      <c r="A431" s="103"/>
      <c r="B431" s="103"/>
      <c r="C431" s="104" t="e">
        <v>#REF!</v>
      </c>
      <c r="D431" s="10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5.75" customHeight="1">
      <c r="A432" s="103"/>
      <c r="B432" s="103"/>
      <c r="C432" s="104" t="e">
        <v>#REF!</v>
      </c>
      <c r="D432" s="10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5.75" customHeight="1">
      <c r="A433" s="103"/>
      <c r="B433" s="103"/>
      <c r="C433" s="104" t="e">
        <v>#REF!</v>
      </c>
      <c r="D433" s="10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5.75" customHeight="1">
      <c r="A434" s="103"/>
      <c r="B434" s="103"/>
      <c r="C434" s="104" t="e">
        <v>#REF!</v>
      </c>
      <c r="D434" s="10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5.75" customHeight="1">
      <c r="A435" s="103"/>
      <c r="B435" s="103"/>
      <c r="C435" s="104" t="e">
        <v>#REF!</v>
      </c>
      <c r="D435" s="10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5.75" customHeight="1">
      <c r="A436" s="103"/>
      <c r="B436" s="103"/>
      <c r="C436" s="104" t="e">
        <v>#REF!</v>
      </c>
      <c r="D436" s="10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5.75" customHeight="1">
      <c r="A437" s="103"/>
      <c r="B437" s="103"/>
      <c r="C437" s="104" t="e">
        <v>#REF!</v>
      </c>
      <c r="D437" s="10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5.75" customHeight="1">
      <c r="A438" s="103"/>
      <c r="B438" s="103"/>
      <c r="C438" s="104" t="e">
        <v>#REF!</v>
      </c>
      <c r="D438" s="10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5.75" customHeight="1">
      <c r="A439" s="103"/>
      <c r="B439" s="103"/>
      <c r="C439" s="104" t="e">
        <v>#REF!</v>
      </c>
      <c r="D439" s="10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5.75" customHeight="1">
      <c r="A440" s="103"/>
      <c r="B440" s="103"/>
      <c r="C440" s="104" t="e">
        <v>#REF!</v>
      </c>
      <c r="D440" s="10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5.75" customHeight="1">
      <c r="A441" s="103"/>
      <c r="B441" s="103"/>
      <c r="C441" s="104" t="e">
        <v>#REF!</v>
      </c>
      <c r="D441" s="10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5.75" customHeight="1">
      <c r="A442" s="103"/>
      <c r="B442" s="103"/>
      <c r="C442" s="104" t="e">
        <v>#REF!</v>
      </c>
      <c r="D442" s="10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5.75" customHeight="1">
      <c r="A443" s="103"/>
      <c r="B443" s="103"/>
      <c r="C443" s="104" t="e">
        <v>#REF!</v>
      </c>
      <c r="D443" s="10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5.75" customHeight="1">
      <c r="A444" s="103"/>
      <c r="B444" s="103"/>
      <c r="C444" s="104" t="e">
        <v>#REF!</v>
      </c>
      <c r="D444" s="10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5.75" customHeight="1">
      <c r="A445" s="103"/>
      <c r="B445" s="103"/>
      <c r="C445" s="104" t="e">
        <v>#REF!</v>
      </c>
      <c r="D445" s="10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5.75" customHeight="1">
      <c r="A446" s="103"/>
      <c r="B446" s="103"/>
      <c r="C446" s="104" t="e">
        <v>#REF!</v>
      </c>
      <c r="D446" s="10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5.75" customHeight="1">
      <c r="A447" s="103"/>
      <c r="B447" s="103"/>
      <c r="C447" s="104" t="e">
        <v>#REF!</v>
      </c>
      <c r="D447" s="10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5.75" customHeight="1">
      <c r="A448" s="103"/>
      <c r="B448" s="103"/>
      <c r="C448" s="104" t="e">
        <v>#REF!</v>
      </c>
      <c r="D448" s="10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5.75" customHeight="1">
      <c r="A449" s="103"/>
      <c r="B449" s="103"/>
      <c r="C449" s="104" t="e">
        <v>#REF!</v>
      </c>
      <c r="D449" s="10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5.75" customHeight="1">
      <c r="A450" s="103"/>
      <c r="B450" s="103"/>
      <c r="C450" s="104" t="e">
        <v>#REF!</v>
      </c>
      <c r="D450" s="10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5.75" customHeight="1">
      <c r="A451" s="103"/>
      <c r="B451" s="103"/>
      <c r="C451" s="104" t="e">
        <v>#REF!</v>
      </c>
      <c r="D451" s="10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5.75" customHeight="1">
      <c r="A452" s="103"/>
      <c r="B452" s="103"/>
      <c r="C452" s="104" t="e">
        <v>#REF!</v>
      </c>
      <c r="D452" s="10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5.75" customHeight="1">
      <c r="A453" s="103"/>
      <c r="B453" s="103"/>
      <c r="C453" s="104" t="e">
        <v>#REF!</v>
      </c>
      <c r="D453" s="10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5.75" customHeight="1">
      <c r="A454" s="103"/>
      <c r="B454" s="103"/>
      <c r="C454" s="104" t="e">
        <v>#REF!</v>
      </c>
      <c r="D454" s="10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5.75" customHeight="1">
      <c r="A455" s="103"/>
      <c r="B455" s="103"/>
      <c r="C455" s="104" t="e">
        <v>#REF!</v>
      </c>
      <c r="D455" s="10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5.75" customHeight="1">
      <c r="A456" s="103"/>
      <c r="B456" s="103"/>
      <c r="C456" s="104" t="e">
        <v>#REF!</v>
      </c>
      <c r="D456" s="10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5.75" customHeight="1">
      <c r="A457" s="103"/>
      <c r="B457" s="103"/>
      <c r="C457" s="104" t="e">
        <v>#REF!</v>
      </c>
      <c r="D457" s="10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5.75" customHeight="1">
      <c r="A458" s="103"/>
      <c r="B458" s="103"/>
      <c r="C458" s="104" t="e">
        <v>#REF!</v>
      </c>
      <c r="D458" s="10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5.75" customHeight="1">
      <c r="A459" s="103"/>
      <c r="B459" s="103"/>
      <c r="C459" s="104" t="e">
        <v>#REF!</v>
      </c>
      <c r="D459" s="10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5.75" customHeight="1">
      <c r="A460" s="103"/>
      <c r="B460" s="103"/>
      <c r="C460" s="104" t="e">
        <v>#REF!</v>
      </c>
      <c r="D460" s="10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5.75" customHeight="1">
      <c r="A461" s="103"/>
      <c r="B461" s="103"/>
      <c r="C461" s="104" t="e">
        <v>#REF!</v>
      </c>
      <c r="D461" s="10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5.75" customHeight="1">
      <c r="A462" s="103"/>
      <c r="B462" s="103"/>
      <c r="C462" s="104" t="e">
        <v>#REF!</v>
      </c>
      <c r="D462" s="10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5.75" customHeight="1">
      <c r="A463" s="103"/>
      <c r="B463" s="103"/>
      <c r="C463" s="104" t="e">
        <v>#REF!</v>
      </c>
      <c r="D463" s="10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5.75" customHeight="1">
      <c r="A464" s="103"/>
      <c r="B464" s="103"/>
      <c r="C464" s="104" t="e">
        <v>#REF!</v>
      </c>
      <c r="D464" s="10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5.75" customHeight="1">
      <c r="A465" s="103"/>
      <c r="B465" s="103"/>
      <c r="C465" s="104" t="e">
        <v>#REF!</v>
      </c>
      <c r="D465" s="10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5.75" customHeight="1">
      <c r="A466" s="103"/>
      <c r="B466" s="103"/>
      <c r="C466" s="104" t="e">
        <v>#REF!</v>
      </c>
      <c r="D466" s="10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5.75" customHeight="1">
      <c r="A467" s="103"/>
      <c r="B467" s="103"/>
      <c r="C467" s="104" t="e">
        <v>#REF!</v>
      </c>
      <c r="D467" s="10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5.75" customHeight="1">
      <c r="A468" s="103"/>
      <c r="B468" s="103"/>
      <c r="C468" s="104" t="e">
        <v>#REF!</v>
      </c>
      <c r="D468" s="10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5.75" customHeight="1">
      <c r="A469" s="103"/>
      <c r="B469" s="103"/>
      <c r="C469" s="104" t="e">
        <v>#REF!</v>
      </c>
      <c r="D469" s="10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5.75" customHeight="1">
      <c r="A470" s="103"/>
      <c r="B470" s="103"/>
      <c r="C470" s="104" t="e">
        <v>#REF!</v>
      </c>
      <c r="D470" s="10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5.75" customHeight="1">
      <c r="A471" s="103"/>
      <c r="B471" s="103"/>
      <c r="C471" s="104" t="e">
        <v>#REF!</v>
      </c>
      <c r="D471" s="10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5.75" customHeight="1">
      <c r="A472" s="103"/>
      <c r="B472" s="103"/>
      <c r="C472" s="104" t="e">
        <v>#REF!</v>
      </c>
      <c r="D472" s="10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5.75" customHeight="1">
      <c r="A473" s="103"/>
      <c r="B473" s="103"/>
      <c r="C473" s="104" t="e">
        <v>#REF!</v>
      </c>
      <c r="D473" s="10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5.75" customHeight="1">
      <c r="A474" s="103"/>
      <c r="B474" s="103"/>
      <c r="C474" s="104" t="e">
        <v>#REF!</v>
      </c>
      <c r="D474" s="10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5.75" customHeight="1">
      <c r="A475" s="103"/>
      <c r="B475" s="103"/>
      <c r="C475" s="104" t="e">
        <v>#REF!</v>
      </c>
      <c r="D475" s="10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5.75" customHeight="1">
      <c r="A476" s="103"/>
      <c r="B476" s="103"/>
      <c r="C476" s="104" t="e">
        <v>#REF!</v>
      </c>
      <c r="D476" s="10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5.75" customHeight="1">
      <c r="A477" s="103"/>
      <c r="B477" s="103"/>
      <c r="C477" s="104" t="e">
        <v>#REF!</v>
      </c>
      <c r="D477" s="10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5.75" customHeight="1">
      <c r="A478" s="103"/>
      <c r="B478" s="103"/>
      <c r="C478" s="104" t="e">
        <v>#REF!</v>
      </c>
      <c r="D478" s="10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5.75" customHeight="1">
      <c r="A479" s="103"/>
      <c r="B479" s="103"/>
      <c r="C479" s="104" t="e">
        <v>#REF!</v>
      </c>
      <c r="D479" s="10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5.75" customHeight="1">
      <c r="A480" s="103"/>
      <c r="B480" s="103"/>
      <c r="C480" s="104" t="e">
        <v>#REF!</v>
      </c>
      <c r="D480" s="10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5.75" customHeight="1">
      <c r="A481" s="103"/>
      <c r="B481" s="103"/>
      <c r="C481" s="104" t="e">
        <v>#REF!</v>
      </c>
      <c r="D481" s="10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5.75" customHeight="1">
      <c r="A482" s="103"/>
      <c r="B482" s="103"/>
      <c r="C482" s="104" t="e">
        <v>#REF!</v>
      </c>
      <c r="D482" s="10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5.75" customHeight="1">
      <c r="A483" s="103"/>
      <c r="B483" s="103"/>
      <c r="C483" s="104" t="e">
        <v>#REF!</v>
      </c>
      <c r="D483" s="10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5.75" customHeight="1">
      <c r="A484" s="103"/>
      <c r="B484" s="103"/>
      <c r="C484" s="104" t="e">
        <v>#REF!</v>
      </c>
      <c r="D484" s="10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5.75" customHeight="1">
      <c r="A485" s="103"/>
      <c r="B485" s="103"/>
      <c r="C485" s="104" t="e">
        <v>#REF!</v>
      </c>
      <c r="D485" s="10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5.75" customHeight="1">
      <c r="A486" s="103"/>
      <c r="B486" s="103"/>
      <c r="C486" s="104" t="e">
        <v>#REF!</v>
      </c>
      <c r="D486" s="10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5.75" customHeight="1">
      <c r="A487" s="103"/>
      <c r="B487" s="103"/>
      <c r="C487" s="104" t="e">
        <v>#REF!</v>
      </c>
      <c r="D487" s="10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5.75" customHeight="1">
      <c r="A488" s="103"/>
      <c r="B488" s="103"/>
      <c r="C488" s="104" t="e">
        <v>#REF!</v>
      </c>
      <c r="D488" s="10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5.75" customHeight="1">
      <c r="A489" s="103"/>
      <c r="B489" s="103"/>
      <c r="C489" s="104" t="e">
        <v>#REF!</v>
      </c>
      <c r="D489" s="10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5.75" customHeight="1">
      <c r="A490" s="103"/>
      <c r="B490" s="103"/>
      <c r="C490" s="104" t="e">
        <v>#REF!</v>
      </c>
      <c r="D490" s="10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5.75" customHeight="1">
      <c r="A491" s="103"/>
      <c r="B491" s="103"/>
      <c r="C491" s="104" t="e">
        <v>#REF!</v>
      </c>
      <c r="D491" s="10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5.75" customHeight="1">
      <c r="A492" s="103"/>
      <c r="B492" s="103"/>
      <c r="C492" s="104" t="e">
        <v>#REF!</v>
      </c>
      <c r="D492" s="10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5.75" customHeight="1">
      <c r="A493" s="103"/>
      <c r="B493" s="103"/>
      <c r="C493" s="104" t="e">
        <v>#REF!</v>
      </c>
      <c r="D493" s="10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5.75" customHeight="1">
      <c r="A494" s="103"/>
      <c r="B494" s="103"/>
      <c r="C494" s="104" t="e">
        <v>#REF!</v>
      </c>
      <c r="D494" s="10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5.75" customHeight="1">
      <c r="A495" s="103"/>
      <c r="B495" s="103"/>
      <c r="C495" s="104" t="e">
        <v>#REF!</v>
      </c>
      <c r="D495" s="10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5.75" customHeight="1">
      <c r="A496" s="103"/>
      <c r="B496" s="103"/>
      <c r="C496" s="104" t="e">
        <v>#REF!</v>
      </c>
      <c r="D496" s="10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5.75" customHeight="1">
      <c r="A497" s="103"/>
      <c r="B497" s="103"/>
      <c r="C497" s="104" t="e">
        <v>#REF!</v>
      </c>
      <c r="D497" s="10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5.75" customHeight="1">
      <c r="A498" s="103"/>
      <c r="B498" s="103"/>
      <c r="C498" s="104" t="e">
        <v>#REF!</v>
      </c>
      <c r="D498" s="10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5.75" customHeight="1">
      <c r="A499" s="103"/>
      <c r="B499" s="103"/>
      <c r="C499" s="104" t="e">
        <v>#REF!</v>
      </c>
      <c r="D499" s="10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5.75" customHeight="1">
      <c r="A500" s="103"/>
      <c r="B500" s="103"/>
      <c r="C500" s="104" t="e">
        <v>#REF!</v>
      </c>
      <c r="D500" s="10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5.75" customHeight="1">
      <c r="A501" s="103"/>
      <c r="B501" s="103"/>
      <c r="C501" s="104" t="e">
        <v>#REF!</v>
      </c>
      <c r="D501" s="10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5.75" customHeight="1">
      <c r="A502" s="103"/>
      <c r="B502" s="103"/>
      <c r="C502" s="104" t="e">
        <v>#REF!</v>
      </c>
      <c r="D502" s="10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5.75" customHeight="1">
      <c r="A503" s="103"/>
      <c r="B503" s="103"/>
      <c r="C503" s="104" t="e">
        <v>#REF!</v>
      </c>
      <c r="D503" s="10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5.75" customHeight="1">
      <c r="A504" s="103"/>
      <c r="B504" s="103"/>
      <c r="C504" s="104" t="e">
        <v>#REF!</v>
      </c>
      <c r="D504" s="10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5.75" customHeight="1">
      <c r="A505" s="103"/>
      <c r="B505" s="103"/>
      <c r="C505" s="104" t="e">
        <v>#REF!</v>
      </c>
      <c r="D505" s="10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5.75" customHeight="1">
      <c r="A506" s="103"/>
      <c r="B506" s="103"/>
      <c r="C506" s="104" t="e">
        <v>#REF!</v>
      </c>
      <c r="D506" s="10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5.75" customHeight="1">
      <c r="A507" s="103"/>
      <c r="B507" s="103"/>
      <c r="C507" s="104" t="e">
        <v>#REF!</v>
      </c>
      <c r="D507" s="10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5.75" customHeight="1">
      <c r="A508" s="103"/>
      <c r="B508" s="103"/>
      <c r="C508" s="104" t="e">
        <v>#REF!</v>
      </c>
      <c r="D508" s="10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5.75" customHeight="1">
      <c r="A509" s="103"/>
      <c r="B509" s="103"/>
      <c r="C509" s="104" t="e">
        <v>#REF!</v>
      </c>
      <c r="D509" s="10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5.75" customHeight="1">
      <c r="A510" s="103"/>
      <c r="B510" s="103"/>
      <c r="C510" s="104" t="e">
        <v>#REF!</v>
      </c>
      <c r="D510" s="10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5.75" customHeight="1">
      <c r="A511" s="103"/>
      <c r="B511" s="103"/>
      <c r="C511" s="104" t="e">
        <v>#REF!</v>
      </c>
      <c r="D511" s="10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5.75" customHeight="1">
      <c r="A512" s="103"/>
      <c r="B512" s="103"/>
      <c r="C512" s="104" t="e">
        <v>#REF!</v>
      </c>
      <c r="D512" s="10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5.75" customHeight="1">
      <c r="A513" s="103"/>
      <c r="B513" s="103"/>
      <c r="C513" s="104" t="e">
        <v>#REF!</v>
      </c>
      <c r="D513" s="10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5.75" customHeight="1">
      <c r="A514" s="103"/>
      <c r="B514" s="103"/>
      <c r="C514" s="104" t="e">
        <v>#REF!</v>
      </c>
      <c r="D514" s="10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5.75" customHeight="1">
      <c r="A515" s="103"/>
      <c r="B515" s="103"/>
      <c r="C515" s="104" t="e">
        <v>#REF!</v>
      </c>
      <c r="D515" s="10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5.75" customHeight="1">
      <c r="A516" s="103"/>
      <c r="B516" s="103"/>
      <c r="C516" s="104" t="e">
        <v>#REF!</v>
      </c>
      <c r="D516" s="10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5.75" customHeight="1">
      <c r="A517" s="103"/>
      <c r="B517" s="103"/>
      <c r="C517" s="104" t="e">
        <v>#REF!</v>
      </c>
      <c r="D517" s="10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5.75" customHeight="1">
      <c r="A518" s="103"/>
      <c r="B518" s="103"/>
      <c r="C518" s="104" t="e">
        <v>#REF!</v>
      </c>
      <c r="D518" s="10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5.75" customHeight="1">
      <c r="A519" s="103"/>
      <c r="B519" s="103"/>
      <c r="C519" s="104" t="e">
        <v>#REF!</v>
      </c>
      <c r="D519" s="10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5.75" customHeight="1">
      <c r="A520" s="103"/>
      <c r="B520" s="103"/>
      <c r="C520" s="104" t="e">
        <v>#REF!</v>
      </c>
      <c r="D520" s="10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5.75" customHeight="1">
      <c r="A521" s="103"/>
      <c r="B521" s="103"/>
      <c r="C521" s="104" t="e">
        <v>#REF!</v>
      </c>
      <c r="D521" s="10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5.75" customHeight="1">
      <c r="A522" s="103"/>
      <c r="B522" s="103"/>
      <c r="C522" s="104" t="e">
        <v>#REF!</v>
      </c>
      <c r="D522" s="10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5.75" customHeight="1">
      <c r="A523" s="103"/>
      <c r="B523" s="103"/>
      <c r="C523" s="104" t="e">
        <v>#REF!</v>
      </c>
      <c r="D523" s="10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5.75" customHeight="1">
      <c r="A524" s="103"/>
      <c r="B524" s="103"/>
      <c r="C524" s="104" t="e">
        <v>#REF!</v>
      </c>
      <c r="D524" s="10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5.75" customHeight="1">
      <c r="A525" s="103"/>
      <c r="B525" s="103"/>
      <c r="C525" s="104" t="e">
        <v>#REF!</v>
      </c>
      <c r="D525" s="10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5.75" customHeight="1">
      <c r="A526" s="103"/>
      <c r="B526" s="103"/>
      <c r="C526" s="104" t="e">
        <v>#REF!</v>
      </c>
      <c r="D526" s="10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5.75" customHeight="1">
      <c r="A527" s="103"/>
      <c r="B527" s="103"/>
      <c r="C527" s="104" t="e">
        <v>#REF!</v>
      </c>
      <c r="D527" s="10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5.75" customHeight="1">
      <c r="A528" s="103"/>
      <c r="B528" s="103"/>
      <c r="C528" s="104" t="e">
        <v>#REF!</v>
      </c>
      <c r="D528" s="10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5.75" customHeight="1">
      <c r="A529" s="103"/>
      <c r="B529" s="103"/>
      <c r="C529" s="104" t="e">
        <v>#REF!</v>
      </c>
      <c r="D529" s="10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5.75" customHeight="1">
      <c r="A530" s="103"/>
      <c r="B530" s="103"/>
      <c r="C530" s="104" t="e">
        <v>#REF!</v>
      </c>
      <c r="D530" s="10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5.75" customHeight="1">
      <c r="A531" s="103"/>
      <c r="B531" s="103"/>
      <c r="C531" s="104" t="e">
        <v>#REF!</v>
      </c>
      <c r="D531" s="10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5.75" customHeight="1">
      <c r="A532" s="103"/>
      <c r="B532" s="103"/>
      <c r="C532" s="104" t="e">
        <v>#REF!</v>
      </c>
      <c r="D532" s="10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5.75" customHeight="1">
      <c r="A533" s="103"/>
      <c r="B533" s="103"/>
      <c r="C533" s="104" t="e">
        <v>#REF!</v>
      </c>
      <c r="D533" s="10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5.75" customHeight="1">
      <c r="A534" s="103"/>
      <c r="B534" s="103"/>
      <c r="C534" s="104" t="e">
        <v>#REF!</v>
      </c>
      <c r="D534" s="10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5.75" customHeight="1">
      <c r="A535" s="103"/>
      <c r="B535" s="103"/>
      <c r="C535" s="104" t="e">
        <v>#REF!</v>
      </c>
      <c r="D535" s="10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5.75" customHeight="1">
      <c r="A536" s="103"/>
      <c r="B536" s="103"/>
      <c r="C536" s="104" t="e">
        <v>#REF!</v>
      </c>
      <c r="D536" s="10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5.75" customHeight="1">
      <c r="A537" s="103"/>
      <c r="B537" s="103"/>
      <c r="C537" s="104" t="e">
        <v>#REF!</v>
      </c>
      <c r="D537" s="10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5.75" customHeight="1">
      <c r="A538" s="103"/>
      <c r="B538" s="103"/>
      <c r="C538" s="104" t="e">
        <v>#REF!</v>
      </c>
      <c r="D538" s="10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5.75" customHeight="1">
      <c r="A539" s="103"/>
      <c r="B539" s="103"/>
      <c r="C539" s="104" t="e">
        <v>#REF!</v>
      </c>
      <c r="D539" s="10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5.75" customHeight="1">
      <c r="A540" s="103"/>
      <c r="B540" s="103"/>
      <c r="C540" s="104" t="e">
        <v>#REF!</v>
      </c>
      <c r="D540" s="10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5.75" customHeight="1">
      <c r="A541" s="103"/>
      <c r="B541" s="103"/>
      <c r="C541" s="104" t="e">
        <v>#REF!</v>
      </c>
      <c r="D541" s="10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5.75" customHeight="1">
      <c r="A542" s="103"/>
      <c r="B542" s="103"/>
      <c r="C542" s="104" t="e">
        <v>#REF!</v>
      </c>
      <c r="D542" s="10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5.75" customHeight="1">
      <c r="A543" s="103"/>
      <c r="B543" s="103"/>
      <c r="C543" s="104" t="e">
        <v>#REF!</v>
      </c>
      <c r="D543" s="10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5.75" customHeight="1">
      <c r="A544" s="103"/>
      <c r="B544" s="103"/>
      <c r="C544" s="104" t="e">
        <v>#REF!</v>
      </c>
      <c r="D544" s="10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5.75" customHeight="1">
      <c r="A545" s="103"/>
      <c r="B545" s="103"/>
      <c r="C545" s="104" t="e">
        <v>#REF!</v>
      </c>
      <c r="D545" s="10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5.75" customHeight="1">
      <c r="A546" s="103"/>
      <c r="B546" s="103"/>
      <c r="C546" s="104" t="e">
        <v>#REF!</v>
      </c>
      <c r="D546" s="10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5.75" customHeight="1">
      <c r="A547" s="103"/>
      <c r="B547" s="103"/>
      <c r="C547" s="104" t="e">
        <v>#REF!</v>
      </c>
      <c r="D547" s="10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5.75" customHeight="1">
      <c r="A548" s="103"/>
      <c r="B548" s="103"/>
      <c r="C548" s="104" t="e">
        <v>#REF!</v>
      </c>
      <c r="D548" s="10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5.75" customHeight="1">
      <c r="A549" s="103"/>
      <c r="B549" s="103"/>
      <c r="C549" s="104" t="e">
        <v>#REF!</v>
      </c>
      <c r="D549" s="10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5.75" customHeight="1">
      <c r="A550" s="103"/>
      <c r="B550" s="103"/>
      <c r="C550" s="104" t="e">
        <v>#REF!</v>
      </c>
      <c r="D550" s="10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5.75" customHeight="1">
      <c r="A551" s="103"/>
      <c r="B551" s="103"/>
      <c r="C551" s="104" t="e">
        <v>#REF!</v>
      </c>
      <c r="D551" s="10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5.75" customHeight="1">
      <c r="A552" s="103"/>
      <c r="B552" s="103"/>
      <c r="C552" s="104" t="e">
        <v>#REF!</v>
      </c>
      <c r="D552" s="10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5.75" customHeight="1">
      <c r="A553" s="103"/>
      <c r="B553" s="103"/>
      <c r="C553" s="104" t="e">
        <v>#REF!</v>
      </c>
      <c r="D553" s="10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5.75" customHeight="1">
      <c r="A554" s="103"/>
      <c r="B554" s="103"/>
      <c r="C554" s="104" t="e">
        <v>#REF!</v>
      </c>
      <c r="D554" s="10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5.75" customHeight="1">
      <c r="A555" s="103"/>
      <c r="B555" s="103"/>
      <c r="C555" s="104" t="e">
        <v>#REF!</v>
      </c>
      <c r="D555" s="10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5.75" customHeight="1">
      <c r="A556" s="103"/>
      <c r="B556" s="103"/>
      <c r="C556" s="104" t="e">
        <v>#REF!</v>
      </c>
      <c r="D556" s="10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5.75" customHeight="1">
      <c r="A557" s="103"/>
      <c r="B557" s="103"/>
      <c r="C557" s="104" t="e">
        <v>#REF!</v>
      </c>
      <c r="D557" s="10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5.75" customHeight="1">
      <c r="A558" s="103"/>
      <c r="B558" s="103"/>
      <c r="C558" s="104" t="e">
        <v>#REF!</v>
      </c>
      <c r="D558" s="10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5.75" customHeight="1">
      <c r="A559" s="103"/>
      <c r="B559" s="103"/>
      <c r="C559" s="104" t="e">
        <v>#REF!</v>
      </c>
      <c r="D559" s="10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5.75" customHeight="1">
      <c r="A560" s="103"/>
      <c r="B560" s="103"/>
      <c r="C560" s="104" t="e">
        <v>#REF!</v>
      </c>
      <c r="D560" s="10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5.75" customHeight="1">
      <c r="A561" s="103"/>
      <c r="B561" s="103"/>
      <c r="C561" s="104" t="e">
        <v>#REF!</v>
      </c>
      <c r="D561" s="10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5.75" customHeight="1">
      <c r="A562" s="103"/>
      <c r="B562" s="103"/>
      <c r="C562" s="104" t="e">
        <v>#REF!</v>
      </c>
      <c r="D562" s="10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5.75" customHeight="1">
      <c r="A563" s="103"/>
      <c r="B563" s="103"/>
      <c r="C563" s="104" t="e">
        <v>#REF!</v>
      </c>
      <c r="D563" s="10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5.75" customHeight="1">
      <c r="A564" s="103"/>
      <c r="B564" s="103"/>
      <c r="C564" s="104" t="e">
        <v>#REF!</v>
      </c>
      <c r="D564" s="10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5.75" customHeight="1">
      <c r="A565" s="103"/>
      <c r="B565" s="103"/>
      <c r="C565" s="104" t="e">
        <v>#REF!</v>
      </c>
      <c r="D565" s="10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5.75" customHeight="1">
      <c r="A566" s="103"/>
      <c r="B566" s="103"/>
      <c r="C566" s="104" t="e">
        <v>#REF!</v>
      </c>
      <c r="D566" s="10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5.75" customHeight="1">
      <c r="A567" s="103"/>
      <c r="B567" s="103"/>
      <c r="C567" s="104" t="e">
        <v>#REF!</v>
      </c>
      <c r="D567" s="10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5.75" customHeight="1">
      <c r="A568" s="103"/>
      <c r="B568" s="103"/>
      <c r="C568" s="104" t="e">
        <v>#REF!</v>
      </c>
      <c r="D568" s="10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5.75" customHeight="1">
      <c r="A569" s="103"/>
      <c r="B569" s="103"/>
      <c r="C569" s="104" t="e">
        <v>#REF!</v>
      </c>
      <c r="D569" s="10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5.75" customHeight="1">
      <c r="A570" s="103"/>
      <c r="B570" s="103"/>
      <c r="C570" s="104" t="e">
        <v>#REF!</v>
      </c>
      <c r="D570" s="10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5.75" customHeight="1">
      <c r="A571" s="103"/>
      <c r="B571" s="103"/>
      <c r="C571" s="104" t="e">
        <v>#REF!</v>
      </c>
      <c r="D571" s="10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5.75" customHeight="1">
      <c r="A572" s="103"/>
      <c r="B572" s="103"/>
      <c r="C572" s="104" t="e">
        <v>#REF!</v>
      </c>
      <c r="D572" s="10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5.75" customHeight="1">
      <c r="A573" s="103"/>
      <c r="B573" s="103"/>
      <c r="C573" s="104" t="e">
        <v>#REF!</v>
      </c>
      <c r="D573" s="10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5.75" customHeight="1">
      <c r="A574" s="103"/>
      <c r="B574" s="103"/>
      <c r="C574" s="104" t="e">
        <v>#REF!</v>
      </c>
      <c r="D574" s="10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5.75" customHeight="1">
      <c r="A575" s="103"/>
      <c r="B575" s="103"/>
      <c r="C575" s="104" t="e">
        <v>#REF!</v>
      </c>
      <c r="D575" s="10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5.75" customHeight="1">
      <c r="A576" s="103"/>
      <c r="B576" s="103"/>
      <c r="C576" s="104" t="e">
        <v>#REF!</v>
      </c>
      <c r="D576" s="10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5.75" customHeight="1">
      <c r="A577" s="103"/>
      <c r="B577" s="103"/>
      <c r="C577" s="104" t="e">
        <v>#REF!</v>
      </c>
      <c r="D577" s="10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5.75" customHeight="1">
      <c r="A578" s="103"/>
      <c r="B578" s="103"/>
      <c r="C578" s="104" t="e">
        <v>#REF!</v>
      </c>
      <c r="D578" s="10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5.75" customHeight="1">
      <c r="A579" s="103"/>
      <c r="B579" s="103"/>
      <c r="C579" s="104" t="e">
        <v>#REF!</v>
      </c>
      <c r="D579" s="10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5.75" customHeight="1">
      <c r="A580" s="103"/>
      <c r="B580" s="103"/>
      <c r="C580" s="104" t="e">
        <v>#REF!</v>
      </c>
      <c r="D580" s="10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5.75" customHeight="1">
      <c r="A581" s="103"/>
      <c r="B581" s="103"/>
      <c r="C581" s="104" t="e">
        <v>#REF!</v>
      </c>
      <c r="D581" s="10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5.75" customHeight="1">
      <c r="A582" s="103"/>
      <c r="B582" s="103"/>
      <c r="C582" s="104" t="e">
        <v>#REF!</v>
      </c>
      <c r="D582" s="10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5.75" customHeight="1">
      <c r="A583" s="103"/>
      <c r="B583" s="103"/>
      <c r="C583" s="104" t="e">
        <v>#REF!</v>
      </c>
      <c r="D583" s="10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5.75" customHeight="1">
      <c r="A584" s="103"/>
      <c r="B584" s="103"/>
      <c r="C584" s="104" t="e">
        <v>#REF!</v>
      </c>
      <c r="D584" s="10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5.75" customHeight="1">
      <c r="A585" s="103"/>
      <c r="B585" s="103"/>
      <c r="C585" s="104" t="e">
        <v>#REF!</v>
      </c>
      <c r="D585" s="10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5.75" customHeight="1">
      <c r="A586" s="103"/>
      <c r="B586" s="103"/>
      <c r="C586" s="104" t="e">
        <v>#REF!</v>
      </c>
      <c r="D586" s="10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5.75" customHeight="1">
      <c r="A587" s="103"/>
      <c r="B587" s="103"/>
      <c r="C587" s="104" t="e">
        <v>#REF!</v>
      </c>
      <c r="D587" s="10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5.75" customHeight="1">
      <c r="A588" s="103"/>
      <c r="B588" s="103"/>
      <c r="C588" s="104" t="e">
        <v>#REF!</v>
      </c>
      <c r="D588" s="10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5.75" customHeight="1">
      <c r="A589" s="103"/>
      <c r="B589" s="103"/>
      <c r="C589" s="104" t="e">
        <v>#REF!</v>
      </c>
      <c r="D589" s="10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5.75" customHeight="1">
      <c r="A590" s="103"/>
      <c r="B590" s="103"/>
      <c r="C590" s="104" t="e">
        <v>#REF!</v>
      </c>
      <c r="D590" s="10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5.75" customHeight="1">
      <c r="A591" s="103"/>
      <c r="B591" s="103"/>
      <c r="C591" s="104" t="e">
        <v>#REF!</v>
      </c>
      <c r="D591" s="10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5.75" customHeight="1">
      <c r="A592" s="103"/>
      <c r="B592" s="103"/>
      <c r="C592" s="104" t="e">
        <v>#REF!</v>
      </c>
      <c r="D592" s="10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5.75" customHeight="1">
      <c r="A593" s="103"/>
      <c r="B593" s="103"/>
      <c r="C593" s="104" t="e">
        <v>#REF!</v>
      </c>
      <c r="D593" s="10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5.75" customHeight="1">
      <c r="A594" s="103"/>
      <c r="B594" s="103"/>
      <c r="C594" s="104" t="e">
        <v>#REF!</v>
      </c>
      <c r="D594" s="10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5.75" customHeight="1">
      <c r="A595" s="103"/>
      <c r="B595" s="103"/>
      <c r="C595" s="104" t="e">
        <v>#REF!</v>
      </c>
      <c r="D595" s="10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5.75" customHeight="1">
      <c r="A596" s="103"/>
      <c r="B596" s="103"/>
      <c r="C596" s="104" t="e">
        <v>#REF!</v>
      </c>
      <c r="D596" s="10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5.75" customHeight="1">
      <c r="A597" s="103"/>
      <c r="B597" s="103"/>
      <c r="C597" s="104" t="e">
        <v>#REF!</v>
      </c>
      <c r="D597" s="10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5.75" customHeight="1">
      <c r="A598" s="103"/>
      <c r="B598" s="103"/>
      <c r="C598" s="104" t="e">
        <v>#REF!</v>
      </c>
      <c r="D598" s="10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5.75" customHeight="1">
      <c r="A599" s="103"/>
      <c r="B599" s="103"/>
      <c r="C599" s="104" t="e">
        <v>#REF!</v>
      </c>
      <c r="D599" s="10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5.75" customHeight="1">
      <c r="A600" s="103"/>
      <c r="B600" s="103"/>
      <c r="C600" s="104" t="e">
        <v>#REF!</v>
      </c>
      <c r="D600" s="10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5.75" customHeight="1">
      <c r="A601" s="103"/>
      <c r="B601" s="103"/>
      <c r="C601" s="104" t="e">
        <v>#REF!</v>
      </c>
      <c r="D601" s="10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5.75" customHeight="1">
      <c r="A602" s="103"/>
      <c r="B602" s="103"/>
      <c r="C602" s="104" t="e">
        <v>#REF!</v>
      </c>
      <c r="D602" s="10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5.75" customHeight="1">
      <c r="A603" s="103"/>
      <c r="B603" s="103"/>
      <c r="C603" s="104" t="e">
        <v>#REF!</v>
      </c>
      <c r="D603" s="10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5.75" customHeight="1">
      <c r="A604" s="103"/>
      <c r="B604" s="103"/>
      <c r="C604" s="104" t="e">
        <v>#REF!</v>
      </c>
      <c r="D604" s="10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5.75" customHeight="1">
      <c r="A605" s="103"/>
      <c r="B605" s="103"/>
      <c r="C605" s="104" t="e">
        <v>#REF!</v>
      </c>
      <c r="D605" s="10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5.75" customHeight="1">
      <c r="A606" s="103"/>
      <c r="B606" s="103"/>
      <c r="C606" s="104" t="e">
        <v>#REF!</v>
      </c>
      <c r="D606" s="10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5.75" customHeight="1">
      <c r="A607" s="103"/>
      <c r="B607" s="103"/>
      <c r="C607" s="104" t="e">
        <v>#REF!</v>
      </c>
      <c r="D607" s="10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5.75" customHeight="1">
      <c r="A608" s="103"/>
      <c r="B608" s="103"/>
      <c r="C608" s="104" t="e">
        <v>#REF!</v>
      </c>
      <c r="D608" s="10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5.75" customHeight="1">
      <c r="A609" s="103"/>
      <c r="B609" s="103"/>
      <c r="C609" s="104" t="e">
        <v>#REF!</v>
      </c>
      <c r="D609" s="10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5.75" customHeight="1">
      <c r="A610" s="103"/>
      <c r="B610" s="103"/>
      <c r="C610" s="104" t="e">
        <v>#REF!</v>
      </c>
      <c r="D610" s="10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5.75" customHeight="1">
      <c r="A611" s="103"/>
      <c r="B611" s="103"/>
      <c r="C611" s="104" t="e">
        <v>#REF!</v>
      </c>
      <c r="D611" s="10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5.75" customHeight="1">
      <c r="A612" s="103"/>
      <c r="B612" s="103"/>
      <c r="C612" s="104" t="e">
        <v>#REF!</v>
      </c>
      <c r="D612" s="10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5.75" customHeight="1">
      <c r="A613" s="103"/>
      <c r="B613" s="103"/>
      <c r="C613" s="104" t="e">
        <v>#REF!</v>
      </c>
      <c r="D613" s="10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5.75" customHeight="1">
      <c r="A614" s="103"/>
      <c r="B614" s="103"/>
      <c r="C614" s="104" t="e">
        <v>#REF!</v>
      </c>
      <c r="D614" s="10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5.75" customHeight="1">
      <c r="A615" s="103"/>
      <c r="B615" s="103"/>
      <c r="C615" s="104" t="e">
        <v>#REF!</v>
      </c>
      <c r="D615" s="10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5.75" customHeight="1">
      <c r="A616" s="103"/>
      <c r="B616" s="103"/>
      <c r="C616" s="104" t="e">
        <v>#REF!</v>
      </c>
      <c r="D616" s="10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5.75" customHeight="1">
      <c r="A617" s="103"/>
      <c r="B617" s="103"/>
      <c r="C617" s="104" t="e">
        <v>#REF!</v>
      </c>
      <c r="D617" s="10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5.75" customHeight="1">
      <c r="A618" s="103"/>
      <c r="B618" s="103"/>
      <c r="C618" s="104" t="e">
        <v>#REF!</v>
      </c>
      <c r="D618" s="10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5.75" customHeight="1">
      <c r="A619" s="103"/>
      <c r="B619" s="103"/>
      <c r="C619" s="104" t="e">
        <v>#REF!</v>
      </c>
      <c r="D619" s="10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5.75" customHeight="1">
      <c r="A620" s="103"/>
      <c r="B620" s="103"/>
      <c r="C620" s="104" t="e">
        <v>#REF!</v>
      </c>
      <c r="D620" s="10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5.75" customHeight="1">
      <c r="A621" s="103"/>
      <c r="B621" s="103"/>
      <c r="C621" s="104" t="e">
        <v>#REF!</v>
      </c>
      <c r="D621" s="10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5.75" customHeight="1">
      <c r="A622" s="103"/>
      <c r="B622" s="103"/>
      <c r="C622" s="104" t="e">
        <v>#REF!</v>
      </c>
      <c r="D622" s="10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5.75" customHeight="1">
      <c r="A623" s="103"/>
      <c r="B623" s="103"/>
      <c r="C623" s="104" t="e">
        <v>#REF!</v>
      </c>
      <c r="D623" s="10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5.75" customHeight="1">
      <c r="A624" s="103"/>
      <c r="B624" s="103"/>
      <c r="C624" s="104" t="e">
        <v>#REF!</v>
      </c>
      <c r="D624" s="10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5.75" customHeight="1">
      <c r="A625" s="103"/>
      <c r="B625" s="103"/>
      <c r="C625" s="104" t="e">
        <v>#REF!</v>
      </c>
      <c r="D625" s="10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5.75" customHeight="1">
      <c r="A626" s="103"/>
      <c r="B626" s="103"/>
      <c r="C626" s="104" t="e">
        <v>#REF!</v>
      </c>
      <c r="D626" s="10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5.75" customHeight="1">
      <c r="A627" s="103"/>
      <c r="B627" s="103"/>
      <c r="C627" s="104" t="e">
        <v>#REF!</v>
      </c>
      <c r="D627" s="10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5.75" customHeight="1">
      <c r="A628" s="103"/>
      <c r="B628" s="103"/>
      <c r="C628" s="104" t="e">
        <v>#REF!</v>
      </c>
      <c r="D628" s="10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5.75" customHeight="1">
      <c r="A629" s="103"/>
      <c r="B629" s="103"/>
      <c r="C629" s="104" t="e">
        <v>#REF!</v>
      </c>
      <c r="D629" s="10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5.75" customHeight="1">
      <c r="A630" s="103"/>
      <c r="B630" s="103"/>
      <c r="C630" s="104" t="e">
        <v>#REF!</v>
      </c>
      <c r="D630" s="10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5.75" customHeight="1">
      <c r="A631" s="103"/>
      <c r="B631" s="103"/>
      <c r="C631" s="104" t="e">
        <v>#REF!</v>
      </c>
      <c r="D631" s="10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5.75" customHeight="1">
      <c r="A632" s="103"/>
      <c r="B632" s="103"/>
      <c r="C632" s="104" t="e">
        <v>#REF!</v>
      </c>
      <c r="D632" s="10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5.75" customHeight="1">
      <c r="A633" s="103"/>
      <c r="B633" s="103"/>
      <c r="C633" s="104" t="e">
        <v>#REF!</v>
      </c>
      <c r="D633" s="10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5.75" customHeight="1">
      <c r="A634" s="103"/>
      <c r="B634" s="103"/>
      <c r="C634" s="104" t="e">
        <v>#REF!</v>
      </c>
      <c r="D634" s="10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5.75" customHeight="1">
      <c r="A635" s="103"/>
      <c r="B635" s="103"/>
      <c r="C635" s="104" t="e">
        <v>#REF!</v>
      </c>
      <c r="D635" s="10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5.75" customHeight="1">
      <c r="A636" s="103"/>
      <c r="B636" s="103"/>
      <c r="C636" s="104" t="e">
        <v>#REF!</v>
      </c>
      <c r="D636" s="10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5.75" customHeight="1">
      <c r="A637" s="103"/>
      <c r="B637" s="103"/>
      <c r="C637" s="104" t="e">
        <v>#REF!</v>
      </c>
      <c r="D637" s="10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5.75" customHeight="1">
      <c r="A638" s="103"/>
      <c r="B638" s="103"/>
      <c r="C638" s="104" t="e">
        <v>#REF!</v>
      </c>
      <c r="D638" s="10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5.75" customHeight="1">
      <c r="A639" s="103"/>
      <c r="B639" s="103"/>
      <c r="C639" s="104" t="e">
        <v>#REF!</v>
      </c>
      <c r="D639" s="10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5.75" customHeight="1">
      <c r="A640" s="103"/>
      <c r="B640" s="103"/>
      <c r="C640" s="104" t="e">
        <v>#REF!</v>
      </c>
      <c r="D640" s="10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5.75" customHeight="1">
      <c r="A641" s="103"/>
      <c r="B641" s="103"/>
      <c r="C641" s="104" t="e">
        <v>#REF!</v>
      </c>
      <c r="D641" s="10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5.75" customHeight="1">
      <c r="A642" s="103"/>
      <c r="B642" s="103"/>
      <c r="C642" s="104" t="e">
        <v>#REF!</v>
      </c>
      <c r="D642" s="10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5.75" customHeight="1">
      <c r="A643" s="103"/>
      <c r="B643" s="103"/>
      <c r="C643" s="104" t="e">
        <v>#REF!</v>
      </c>
      <c r="D643" s="10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5.75" customHeight="1">
      <c r="A644" s="103"/>
      <c r="B644" s="103"/>
      <c r="C644" s="104" t="e">
        <v>#REF!</v>
      </c>
      <c r="D644" s="10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5.75" customHeight="1">
      <c r="A645" s="103"/>
      <c r="B645" s="103"/>
      <c r="C645" s="104" t="e">
        <v>#REF!</v>
      </c>
      <c r="D645" s="10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5.75" customHeight="1">
      <c r="A646" s="103"/>
      <c r="B646" s="103"/>
      <c r="C646" s="104" t="e">
        <v>#REF!</v>
      </c>
      <c r="D646" s="10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5.75" customHeight="1">
      <c r="A647" s="103"/>
      <c r="B647" s="103"/>
      <c r="C647" s="104" t="e">
        <v>#REF!</v>
      </c>
      <c r="D647" s="10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5.75" customHeight="1">
      <c r="A648" s="103"/>
      <c r="B648" s="103"/>
      <c r="C648" s="104" t="e">
        <v>#REF!</v>
      </c>
      <c r="D648" s="10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5.75" customHeight="1">
      <c r="A649" s="103"/>
      <c r="B649" s="103"/>
      <c r="C649" s="104" t="e">
        <v>#REF!</v>
      </c>
      <c r="D649" s="10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5.75" customHeight="1">
      <c r="A650" s="103"/>
      <c r="B650" s="103"/>
      <c r="C650" s="104" t="e">
        <v>#REF!</v>
      </c>
      <c r="D650" s="10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5.75" customHeight="1">
      <c r="A651" s="103"/>
      <c r="B651" s="103"/>
      <c r="C651" s="104" t="e">
        <v>#REF!</v>
      </c>
      <c r="D651" s="10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5.75" customHeight="1">
      <c r="A652" s="103"/>
      <c r="B652" s="103"/>
      <c r="C652" s="104" t="e">
        <v>#REF!</v>
      </c>
      <c r="D652" s="10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5.75" customHeight="1">
      <c r="A653" s="103"/>
      <c r="B653" s="103"/>
      <c r="C653" s="104" t="e">
        <v>#REF!</v>
      </c>
      <c r="D653" s="10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5.75" customHeight="1">
      <c r="A654" s="103"/>
      <c r="B654" s="103"/>
      <c r="C654" s="104" t="e">
        <v>#REF!</v>
      </c>
      <c r="D654" s="10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5.75" customHeight="1">
      <c r="A655" s="103"/>
      <c r="B655" s="103"/>
      <c r="C655" s="104" t="e">
        <v>#REF!</v>
      </c>
      <c r="D655" s="10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5.75" customHeight="1">
      <c r="A656" s="103"/>
      <c r="B656" s="103"/>
      <c r="C656" s="104" t="e">
        <v>#REF!</v>
      </c>
      <c r="D656" s="10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5.75" customHeight="1">
      <c r="A657" s="103"/>
      <c r="B657" s="103"/>
      <c r="C657" s="104" t="e">
        <v>#REF!</v>
      </c>
      <c r="D657" s="10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5.75" customHeight="1">
      <c r="A658" s="103"/>
      <c r="B658" s="103"/>
      <c r="C658" s="104" t="e">
        <v>#REF!</v>
      </c>
      <c r="D658" s="10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5.75" customHeight="1">
      <c r="A659" s="103"/>
      <c r="B659" s="103"/>
      <c r="C659" s="104" t="e">
        <v>#REF!</v>
      </c>
      <c r="D659" s="10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5.75" customHeight="1">
      <c r="A660" s="103"/>
      <c r="B660" s="103"/>
      <c r="C660" s="104" t="e">
        <v>#REF!</v>
      </c>
      <c r="D660" s="10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5.75" customHeight="1">
      <c r="A661" s="103"/>
      <c r="B661" s="103"/>
      <c r="C661" s="104" t="e">
        <v>#REF!</v>
      </c>
      <c r="D661" s="10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5.75" customHeight="1">
      <c r="A662" s="103"/>
      <c r="B662" s="103"/>
      <c r="C662" s="104" t="e">
        <v>#REF!</v>
      </c>
      <c r="D662" s="10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5.75" customHeight="1">
      <c r="A663" s="103"/>
      <c r="B663" s="103"/>
      <c r="C663" s="104" t="e">
        <v>#REF!</v>
      </c>
      <c r="D663" s="10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5.75" customHeight="1">
      <c r="A664" s="103"/>
      <c r="B664" s="103"/>
      <c r="C664" s="104" t="e">
        <v>#REF!</v>
      </c>
      <c r="D664" s="10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5.75" customHeight="1">
      <c r="A665" s="103"/>
      <c r="B665" s="103"/>
      <c r="C665" s="104" t="e">
        <v>#REF!</v>
      </c>
      <c r="D665" s="10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5.75" customHeight="1">
      <c r="A666" s="103"/>
      <c r="B666" s="103"/>
      <c r="C666" s="104" t="e">
        <v>#REF!</v>
      </c>
      <c r="D666" s="10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5.75" customHeight="1">
      <c r="A667" s="103"/>
      <c r="B667" s="103"/>
      <c r="C667" s="104" t="e">
        <v>#REF!</v>
      </c>
      <c r="D667" s="10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5.75" customHeight="1">
      <c r="A668" s="103"/>
      <c r="B668" s="103"/>
      <c r="C668" s="104" t="e">
        <v>#REF!</v>
      </c>
      <c r="D668" s="10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5.75" customHeight="1">
      <c r="A669" s="103"/>
      <c r="B669" s="103"/>
      <c r="C669" s="104" t="e">
        <v>#REF!</v>
      </c>
      <c r="D669" s="10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5.75" customHeight="1">
      <c r="A670" s="103"/>
      <c r="B670" s="103"/>
      <c r="C670" s="104" t="e">
        <v>#REF!</v>
      </c>
      <c r="D670" s="10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5.75" customHeight="1">
      <c r="A671" s="103"/>
      <c r="B671" s="103"/>
      <c r="C671" s="104" t="e">
        <v>#REF!</v>
      </c>
      <c r="D671" s="10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5.75" customHeight="1">
      <c r="A672" s="103"/>
      <c r="B672" s="103"/>
      <c r="C672" s="104" t="e">
        <v>#REF!</v>
      </c>
      <c r="D672" s="10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5.75" customHeight="1">
      <c r="A673" s="103"/>
      <c r="B673" s="103"/>
      <c r="C673" s="104" t="e">
        <v>#REF!</v>
      </c>
      <c r="D673" s="10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5.75" customHeight="1">
      <c r="A674" s="103"/>
      <c r="B674" s="103"/>
      <c r="C674" s="104" t="e">
        <v>#REF!</v>
      </c>
      <c r="D674" s="10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5.75" customHeight="1">
      <c r="A675" s="103"/>
      <c r="B675" s="103"/>
      <c r="C675" s="104" t="e">
        <v>#REF!</v>
      </c>
      <c r="D675" s="10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5.75" customHeight="1">
      <c r="A676" s="103"/>
      <c r="B676" s="103"/>
      <c r="C676" s="104" t="e">
        <v>#REF!</v>
      </c>
      <c r="D676" s="10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5.75" customHeight="1">
      <c r="A677" s="103"/>
      <c r="B677" s="103"/>
      <c r="C677" s="104" t="e">
        <v>#REF!</v>
      </c>
      <c r="D677" s="10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5.75" customHeight="1">
      <c r="A678" s="103"/>
      <c r="B678" s="103"/>
      <c r="C678" s="104" t="e">
        <v>#REF!</v>
      </c>
      <c r="D678" s="10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5.75" customHeight="1">
      <c r="A679" s="103"/>
      <c r="B679" s="103"/>
      <c r="C679" s="104" t="e">
        <v>#REF!</v>
      </c>
      <c r="D679" s="10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5.75" customHeight="1">
      <c r="A680" s="103"/>
      <c r="B680" s="103"/>
      <c r="C680" s="104" t="e">
        <v>#REF!</v>
      </c>
      <c r="D680" s="10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5.75" customHeight="1">
      <c r="A681" s="103"/>
      <c r="B681" s="103"/>
      <c r="C681" s="104" t="e">
        <v>#REF!</v>
      </c>
      <c r="D681" s="10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5.75" customHeight="1">
      <c r="A682" s="103"/>
      <c r="B682" s="103"/>
      <c r="C682" s="104" t="e">
        <v>#REF!</v>
      </c>
      <c r="D682" s="10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5.75" customHeight="1">
      <c r="A683" s="103"/>
      <c r="B683" s="103"/>
      <c r="C683" s="104" t="e">
        <v>#REF!</v>
      </c>
      <c r="D683" s="10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5.75" customHeight="1">
      <c r="A684" s="103"/>
      <c r="B684" s="103"/>
      <c r="C684" s="104" t="e">
        <v>#REF!</v>
      </c>
      <c r="D684" s="10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5.75" customHeight="1">
      <c r="A685" s="103"/>
      <c r="B685" s="103"/>
      <c r="C685" s="104" t="e">
        <v>#REF!</v>
      </c>
      <c r="D685" s="10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5.75" customHeight="1">
      <c r="A686" s="103"/>
      <c r="B686" s="103"/>
      <c r="C686" s="104" t="e">
        <v>#REF!</v>
      </c>
      <c r="D686" s="10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5.75" customHeight="1">
      <c r="A687" s="103"/>
      <c r="B687" s="103"/>
      <c r="C687" s="104" t="e">
        <v>#REF!</v>
      </c>
      <c r="D687" s="10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5.75" customHeight="1">
      <c r="A688" s="103"/>
      <c r="B688" s="103"/>
      <c r="C688" s="104" t="e">
        <v>#REF!</v>
      </c>
      <c r="D688" s="10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5.75" customHeight="1">
      <c r="A689" s="103"/>
      <c r="B689" s="103"/>
      <c r="C689" s="104" t="e">
        <v>#REF!</v>
      </c>
      <c r="D689" s="10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5.75" customHeight="1">
      <c r="A690" s="103"/>
      <c r="B690" s="103"/>
      <c r="C690" s="104" t="e">
        <v>#REF!</v>
      </c>
      <c r="D690" s="10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5.75" customHeight="1">
      <c r="A691" s="103"/>
      <c r="B691" s="103"/>
      <c r="C691" s="104" t="e">
        <v>#REF!</v>
      </c>
      <c r="D691" s="10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5.75" customHeight="1">
      <c r="A692" s="103"/>
      <c r="B692" s="103"/>
      <c r="C692" s="104" t="e">
        <v>#REF!</v>
      </c>
      <c r="D692" s="10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5.75" customHeight="1">
      <c r="A693" s="103"/>
      <c r="B693" s="103"/>
      <c r="C693" s="104" t="e">
        <v>#REF!</v>
      </c>
      <c r="D693" s="10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5.75" customHeight="1">
      <c r="A694" s="103"/>
      <c r="B694" s="103"/>
      <c r="C694" s="104" t="e">
        <v>#REF!</v>
      </c>
      <c r="D694" s="10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5.75" customHeight="1">
      <c r="A695" s="103"/>
      <c r="B695" s="103"/>
      <c r="C695" s="104" t="e">
        <v>#REF!</v>
      </c>
      <c r="D695" s="10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5.75" customHeight="1">
      <c r="A696" s="103"/>
      <c r="B696" s="103"/>
      <c r="C696" s="104" t="e">
        <v>#REF!</v>
      </c>
      <c r="D696" s="10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5.75" customHeight="1">
      <c r="A697" s="103"/>
      <c r="B697" s="103"/>
      <c r="C697" s="104" t="e">
        <v>#REF!</v>
      </c>
      <c r="D697" s="10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5.75" customHeight="1">
      <c r="A698" s="103"/>
      <c r="B698" s="103"/>
      <c r="C698" s="104" t="e">
        <v>#REF!</v>
      </c>
      <c r="D698" s="10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5.75" customHeight="1">
      <c r="A699" s="103"/>
      <c r="B699" s="103"/>
      <c r="C699" s="104" t="e">
        <v>#REF!</v>
      </c>
      <c r="D699" s="10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5.75" customHeight="1">
      <c r="A700" s="103"/>
      <c r="B700" s="103"/>
      <c r="C700" s="104" t="e">
        <v>#REF!</v>
      </c>
      <c r="D700" s="10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5.75" customHeight="1">
      <c r="A701" s="103"/>
      <c r="B701" s="103"/>
      <c r="C701" s="104" t="e">
        <v>#REF!</v>
      </c>
      <c r="D701" s="10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5.75" customHeight="1">
      <c r="A702" s="103"/>
      <c r="B702" s="103"/>
      <c r="C702" s="104" t="e">
        <v>#REF!</v>
      </c>
      <c r="D702" s="10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5.75" customHeight="1">
      <c r="A703" s="103"/>
      <c r="B703" s="103"/>
      <c r="C703" s="104" t="e">
        <v>#REF!</v>
      </c>
      <c r="D703" s="10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5.75" customHeight="1">
      <c r="A704" s="103"/>
      <c r="B704" s="103"/>
      <c r="C704" s="104" t="e">
        <v>#REF!</v>
      </c>
      <c r="D704" s="10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5.75" customHeight="1">
      <c r="A705" s="103"/>
      <c r="B705" s="103"/>
      <c r="C705" s="104" t="e">
        <v>#REF!</v>
      </c>
      <c r="D705" s="10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5.75" customHeight="1">
      <c r="A706" s="103"/>
      <c r="B706" s="103"/>
      <c r="C706" s="104" t="e">
        <v>#REF!</v>
      </c>
      <c r="D706" s="10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5.75" customHeight="1">
      <c r="A707" s="103"/>
      <c r="B707" s="103"/>
      <c r="C707" s="104" t="e">
        <v>#REF!</v>
      </c>
      <c r="D707" s="10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5.75" customHeight="1">
      <c r="A708" s="103"/>
      <c r="B708" s="103"/>
      <c r="C708" s="104" t="e">
        <v>#REF!</v>
      </c>
      <c r="D708" s="10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5.75" customHeight="1">
      <c r="A709" s="103"/>
      <c r="B709" s="103"/>
      <c r="C709" s="104" t="e">
        <v>#REF!</v>
      </c>
      <c r="D709" s="10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5.75" customHeight="1">
      <c r="A710" s="103"/>
      <c r="B710" s="103"/>
      <c r="C710" s="104" t="e">
        <v>#REF!</v>
      </c>
      <c r="D710" s="10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5.75" customHeight="1">
      <c r="A711" s="103"/>
      <c r="B711" s="103"/>
      <c r="C711" s="104" t="e">
        <v>#REF!</v>
      </c>
      <c r="D711" s="10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5.75" customHeight="1">
      <c r="A712" s="103"/>
      <c r="B712" s="103"/>
      <c r="C712" s="104" t="e">
        <v>#REF!</v>
      </c>
      <c r="D712" s="10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5.75" customHeight="1">
      <c r="A713" s="103"/>
      <c r="B713" s="103"/>
      <c r="C713" s="104" t="e">
        <v>#REF!</v>
      </c>
      <c r="D713" s="10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5.75" customHeight="1">
      <c r="A714" s="103"/>
      <c r="B714" s="103"/>
      <c r="C714" s="104" t="e">
        <v>#REF!</v>
      </c>
      <c r="D714" s="10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5.75" customHeight="1">
      <c r="A715" s="103"/>
      <c r="B715" s="103"/>
      <c r="C715" s="104" t="e">
        <v>#REF!</v>
      </c>
      <c r="D715" s="10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5.75" customHeight="1">
      <c r="A716" s="103"/>
      <c r="B716" s="103"/>
      <c r="C716" s="104" t="e">
        <v>#REF!</v>
      </c>
      <c r="D716" s="10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5.75" customHeight="1">
      <c r="A717" s="103"/>
      <c r="B717" s="103"/>
      <c r="C717" s="104" t="e">
        <v>#REF!</v>
      </c>
      <c r="D717" s="10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5.75" customHeight="1">
      <c r="A718" s="103"/>
      <c r="B718" s="103"/>
      <c r="C718" s="104" t="e">
        <v>#REF!</v>
      </c>
      <c r="D718" s="10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5.75" customHeight="1">
      <c r="A719" s="103"/>
      <c r="B719" s="103"/>
      <c r="C719" s="104" t="e">
        <v>#REF!</v>
      </c>
      <c r="D719" s="10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5.75" customHeight="1">
      <c r="A720" s="103"/>
      <c r="B720" s="103"/>
      <c r="C720" s="104" t="e">
        <v>#REF!</v>
      </c>
      <c r="D720" s="10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5.75" customHeight="1">
      <c r="A721" s="103"/>
      <c r="B721" s="103"/>
      <c r="C721" s="104" t="e">
        <v>#REF!</v>
      </c>
      <c r="D721" s="10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5.75" customHeight="1">
      <c r="A722" s="103"/>
      <c r="B722" s="103"/>
      <c r="C722" s="104" t="e">
        <v>#REF!</v>
      </c>
      <c r="D722" s="10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5.75" customHeight="1">
      <c r="A723" s="103"/>
      <c r="B723" s="103"/>
      <c r="C723" s="104" t="e">
        <v>#REF!</v>
      </c>
      <c r="D723" s="10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5.75" customHeight="1">
      <c r="A724" s="103"/>
      <c r="B724" s="103"/>
      <c r="C724" s="104" t="e">
        <v>#REF!</v>
      </c>
      <c r="D724" s="10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5.75" customHeight="1">
      <c r="A725" s="103"/>
      <c r="B725" s="103"/>
      <c r="C725" s="104" t="e">
        <v>#REF!</v>
      </c>
      <c r="D725" s="10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5.75" customHeight="1">
      <c r="A726" s="103"/>
      <c r="B726" s="103"/>
      <c r="C726" s="104" t="e">
        <v>#REF!</v>
      </c>
      <c r="D726" s="10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5.75" customHeight="1">
      <c r="A727" s="103"/>
      <c r="B727" s="103"/>
      <c r="C727" s="104" t="e">
        <v>#REF!</v>
      </c>
      <c r="D727" s="10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5.75" customHeight="1">
      <c r="A728" s="103"/>
      <c r="B728" s="103"/>
      <c r="C728" s="104" t="e">
        <v>#REF!</v>
      </c>
      <c r="D728" s="10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5.75" customHeight="1">
      <c r="A729" s="103"/>
      <c r="B729" s="103"/>
      <c r="C729" s="104" t="e">
        <v>#REF!</v>
      </c>
      <c r="D729" s="10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5.75" customHeight="1">
      <c r="A730" s="103"/>
      <c r="B730" s="103"/>
      <c r="C730" s="104" t="e">
        <v>#REF!</v>
      </c>
      <c r="D730" s="10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5.75" customHeight="1">
      <c r="A731" s="103"/>
      <c r="B731" s="103"/>
      <c r="C731" s="104" t="e">
        <v>#REF!</v>
      </c>
      <c r="D731" s="10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5.75" customHeight="1">
      <c r="A732" s="103"/>
      <c r="B732" s="103"/>
      <c r="C732" s="104" t="e">
        <v>#REF!</v>
      </c>
      <c r="D732" s="10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5.75" customHeight="1">
      <c r="A733" s="103"/>
      <c r="B733" s="103"/>
      <c r="C733" s="104" t="e">
        <v>#REF!</v>
      </c>
      <c r="D733" s="10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5.75" customHeight="1">
      <c r="A734" s="103"/>
      <c r="B734" s="103"/>
      <c r="C734" s="104" t="e">
        <v>#REF!</v>
      </c>
      <c r="D734" s="10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5.75" customHeight="1">
      <c r="A735" s="103"/>
      <c r="B735" s="103"/>
      <c r="C735" s="104" t="e">
        <v>#REF!</v>
      </c>
      <c r="D735" s="10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5.75" customHeight="1">
      <c r="A736" s="103"/>
      <c r="B736" s="103"/>
      <c r="C736" s="104" t="e">
        <v>#REF!</v>
      </c>
      <c r="D736" s="10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5.75" customHeight="1">
      <c r="A737" s="103"/>
      <c r="B737" s="103"/>
      <c r="C737" s="104" t="e">
        <v>#REF!</v>
      </c>
      <c r="D737" s="10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5.75" customHeight="1">
      <c r="A738" s="103"/>
      <c r="B738" s="103"/>
      <c r="C738" s="104" t="e">
        <v>#REF!</v>
      </c>
      <c r="D738" s="10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5.75" customHeight="1">
      <c r="A739" s="103"/>
      <c r="B739" s="103"/>
      <c r="C739" s="104" t="e">
        <v>#REF!</v>
      </c>
      <c r="D739" s="10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5.75" customHeight="1">
      <c r="A740" s="103"/>
      <c r="B740" s="103"/>
      <c r="C740" s="104" t="e">
        <v>#REF!</v>
      </c>
      <c r="D740" s="10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5.75" customHeight="1">
      <c r="A741" s="103"/>
      <c r="B741" s="103"/>
      <c r="C741" s="104" t="e">
        <v>#REF!</v>
      </c>
      <c r="D741" s="10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5.75" customHeight="1">
      <c r="A742" s="103"/>
      <c r="B742" s="103"/>
      <c r="C742" s="104" t="e">
        <v>#REF!</v>
      </c>
      <c r="D742" s="10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5.75" customHeight="1">
      <c r="A743" s="103"/>
      <c r="B743" s="103"/>
      <c r="C743" s="104" t="e">
        <v>#REF!</v>
      </c>
      <c r="D743" s="10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5.75" customHeight="1">
      <c r="A744" s="103"/>
      <c r="B744" s="103"/>
      <c r="C744" s="104" t="e">
        <v>#REF!</v>
      </c>
      <c r="D744" s="10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5.75" customHeight="1">
      <c r="A745" s="103"/>
      <c r="B745" s="103"/>
      <c r="C745" s="104" t="e">
        <v>#REF!</v>
      </c>
      <c r="D745" s="10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5.75" customHeight="1">
      <c r="A746" s="103"/>
      <c r="B746" s="103"/>
      <c r="C746" s="104" t="e">
        <v>#REF!</v>
      </c>
      <c r="D746" s="10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5.75" customHeight="1">
      <c r="A747" s="103"/>
      <c r="B747" s="103"/>
      <c r="C747" s="104" t="e">
        <v>#REF!</v>
      </c>
      <c r="D747" s="10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5.75" customHeight="1">
      <c r="A748" s="103"/>
      <c r="B748" s="103"/>
      <c r="C748" s="104" t="e">
        <v>#REF!</v>
      </c>
      <c r="D748" s="10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5.75" customHeight="1">
      <c r="A749" s="103"/>
      <c r="B749" s="103"/>
      <c r="C749" s="104" t="e">
        <v>#REF!</v>
      </c>
      <c r="D749" s="10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5.75" customHeight="1">
      <c r="A750" s="103"/>
      <c r="B750" s="103"/>
      <c r="C750" s="104" t="e">
        <v>#REF!</v>
      </c>
      <c r="D750" s="10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5.75" customHeight="1">
      <c r="A751" s="103"/>
      <c r="B751" s="103"/>
      <c r="C751" s="104" t="e">
        <v>#REF!</v>
      </c>
      <c r="D751" s="10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5.75" customHeight="1">
      <c r="A752" s="103"/>
      <c r="B752" s="103"/>
      <c r="C752" s="104" t="e">
        <v>#REF!</v>
      </c>
      <c r="D752" s="10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5.75" customHeight="1">
      <c r="A753" s="103"/>
      <c r="B753" s="103"/>
      <c r="C753" s="104" t="e">
        <v>#REF!</v>
      </c>
      <c r="D753" s="10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5.75" customHeight="1">
      <c r="A754" s="103"/>
      <c r="B754" s="103"/>
      <c r="C754" s="104" t="e">
        <v>#REF!</v>
      </c>
      <c r="D754" s="10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5.75" customHeight="1">
      <c r="A755" s="103"/>
      <c r="B755" s="103"/>
      <c r="C755" s="104" t="e">
        <v>#REF!</v>
      </c>
      <c r="D755" s="10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5.75" customHeight="1">
      <c r="A756" s="103"/>
      <c r="B756" s="103"/>
      <c r="C756" s="104" t="e">
        <v>#REF!</v>
      </c>
      <c r="D756" s="10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5.75" customHeight="1">
      <c r="A757" s="103"/>
      <c r="B757" s="103"/>
      <c r="C757" s="104" t="e">
        <v>#REF!</v>
      </c>
      <c r="D757" s="10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5.75" customHeight="1">
      <c r="A758" s="103"/>
      <c r="B758" s="103"/>
      <c r="C758" s="104" t="e">
        <v>#REF!</v>
      </c>
      <c r="D758" s="10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5.75" customHeight="1">
      <c r="A759" s="103"/>
      <c r="B759" s="103"/>
      <c r="C759" s="104" t="e">
        <v>#REF!</v>
      </c>
      <c r="D759" s="10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5.75" customHeight="1">
      <c r="A760" s="103"/>
      <c r="B760" s="103"/>
      <c r="C760" s="104" t="e">
        <v>#REF!</v>
      </c>
      <c r="D760" s="10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5.75" customHeight="1">
      <c r="A761" s="103"/>
      <c r="B761" s="103"/>
      <c r="C761" s="104" t="e">
        <v>#REF!</v>
      </c>
      <c r="D761" s="10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5.75" customHeight="1">
      <c r="A762" s="103"/>
      <c r="B762" s="103"/>
      <c r="C762" s="104" t="e">
        <v>#REF!</v>
      </c>
      <c r="D762" s="10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5.75" customHeight="1">
      <c r="A763" s="103"/>
      <c r="B763" s="103"/>
      <c r="C763" s="104" t="e">
        <v>#REF!</v>
      </c>
      <c r="D763" s="10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5.75" customHeight="1">
      <c r="A764" s="103"/>
      <c r="B764" s="103"/>
      <c r="C764" s="104" t="e">
        <v>#REF!</v>
      </c>
      <c r="D764" s="10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5.75" customHeight="1">
      <c r="A765" s="103"/>
      <c r="B765" s="103"/>
      <c r="C765" s="104" t="e">
        <v>#REF!</v>
      </c>
      <c r="D765" s="10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5.75" customHeight="1">
      <c r="A766" s="103"/>
      <c r="B766" s="103"/>
      <c r="C766" s="104" t="e">
        <v>#REF!</v>
      </c>
      <c r="D766" s="10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5.75" customHeight="1">
      <c r="A767" s="103"/>
      <c r="B767" s="103"/>
      <c r="C767" s="104" t="e">
        <v>#REF!</v>
      </c>
      <c r="D767" s="10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5.75" customHeight="1">
      <c r="A768" s="103"/>
      <c r="B768" s="103"/>
      <c r="C768" s="104" t="e">
        <v>#REF!</v>
      </c>
      <c r="D768" s="10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5.75" customHeight="1">
      <c r="A769" s="103"/>
      <c r="B769" s="103"/>
      <c r="C769" s="104" t="e">
        <v>#REF!</v>
      </c>
      <c r="D769" s="10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5.75" customHeight="1">
      <c r="A770" s="103"/>
      <c r="B770" s="103"/>
      <c r="C770" s="104" t="e">
        <v>#REF!</v>
      </c>
      <c r="D770" s="10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5.75" customHeight="1">
      <c r="A771" s="103"/>
      <c r="B771" s="103"/>
      <c r="C771" s="104" t="e">
        <v>#REF!</v>
      </c>
      <c r="D771" s="10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5.75" customHeight="1">
      <c r="A772" s="103"/>
      <c r="B772" s="103"/>
      <c r="C772" s="104" t="e">
        <v>#REF!</v>
      </c>
      <c r="D772" s="10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5.75" customHeight="1">
      <c r="A773" s="103"/>
      <c r="B773" s="103"/>
      <c r="C773" s="104" t="e">
        <v>#REF!</v>
      </c>
      <c r="D773" s="10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5.75" customHeight="1">
      <c r="A774" s="103"/>
      <c r="B774" s="103"/>
      <c r="C774" s="104" t="e">
        <v>#REF!</v>
      </c>
      <c r="D774" s="10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5.75" customHeight="1">
      <c r="A775" s="103"/>
      <c r="B775" s="103"/>
      <c r="C775" s="104" t="e">
        <v>#REF!</v>
      </c>
      <c r="D775" s="10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5.75" customHeight="1">
      <c r="A776" s="103"/>
      <c r="B776" s="103"/>
      <c r="C776" s="104" t="e">
        <v>#REF!</v>
      </c>
      <c r="D776" s="10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5.75" customHeight="1">
      <c r="A777" s="103"/>
      <c r="B777" s="103"/>
      <c r="C777" s="104" t="e">
        <v>#REF!</v>
      </c>
      <c r="D777" s="10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5.75" customHeight="1">
      <c r="A778" s="103"/>
      <c r="B778" s="103"/>
      <c r="C778" s="104" t="e">
        <v>#REF!</v>
      </c>
      <c r="D778" s="10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5.75" customHeight="1">
      <c r="A779" s="103"/>
      <c r="B779" s="103"/>
      <c r="C779" s="104" t="e">
        <v>#REF!</v>
      </c>
      <c r="D779" s="10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5.75" customHeight="1">
      <c r="A780" s="103"/>
      <c r="B780" s="103"/>
      <c r="C780" s="104" t="e">
        <v>#REF!</v>
      </c>
      <c r="D780" s="10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5.75" customHeight="1">
      <c r="A781" s="103"/>
      <c r="B781" s="103"/>
      <c r="C781" s="104" t="e">
        <v>#REF!</v>
      </c>
      <c r="D781" s="10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5.75" customHeight="1">
      <c r="A782" s="103"/>
      <c r="B782" s="103"/>
      <c r="C782" s="104" t="e">
        <v>#REF!</v>
      </c>
      <c r="D782" s="10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5.75" customHeight="1">
      <c r="A783" s="103"/>
      <c r="B783" s="103"/>
      <c r="C783" s="104" t="e">
        <v>#REF!</v>
      </c>
      <c r="D783" s="10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5.75" customHeight="1">
      <c r="A784" s="103"/>
      <c r="B784" s="103"/>
      <c r="C784" s="104" t="e">
        <v>#REF!</v>
      </c>
      <c r="D784" s="10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5.75" customHeight="1">
      <c r="A785" s="103"/>
      <c r="B785" s="103"/>
      <c r="C785" s="104" t="e">
        <v>#REF!</v>
      </c>
      <c r="D785" s="10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5.75" customHeight="1">
      <c r="A786" s="103"/>
      <c r="B786" s="103"/>
      <c r="C786" s="104" t="e">
        <v>#REF!</v>
      </c>
      <c r="D786" s="10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5.75" customHeight="1">
      <c r="A787" s="103"/>
      <c r="B787" s="103"/>
      <c r="C787" s="104" t="e">
        <v>#REF!</v>
      </c>
      <c r="D787" s="10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5.75" customHeight="1">
      <c r="A788" s="103"/>
      <c r="B788" s="103"/>
      <c r="C788" s="104" t="e">
        <v>#REF!</v>
      </c>
      <c r="D788" s="10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5.75" customHeight="1">
      <c r="A789" s="103"/>
      <c r="B789" s="103"/>
      <c r="C789" s="104" t="e">
        <v>#REF!</v>
      </c>
      <c r="D789" s="10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5.75" customHeight="1">
      <c r="A790" s="103"/>
      <c r="B790" s="103"/>
      <c r="C790" s="104" t="e">
        <v>#REF!</v>
      </c>
      <c r="D790" s="10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5.75" customHeight="1">
      <c r="A791" s="103"/>
      <c r="B791" s="103"/>
      <c r="C791" s="104" t="e">
        <v>#REF!</v>
      </c>
      <c r="D791" s="10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5.75" customHeight="1">
      <c r="A792" s="103"/>
      <c r="B792" s="103"/>
      <c r="C792" s="104" t="e">
        <v>#REF!</v>
      </c>
      <c r="D792" s="10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5.75" customHeight="1">
      <c r="A793" s="103"/>
      <c r="B793" s="103"/>
      <c r="C793" s="104" t="e">
        <v>#REF!</v>
      </c>
      <c r="D793" s="10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5.75" customHeight="1">
      <c r="A794" s="103"/>
      <c r="B794" s="103"/>
      <c r="C794" s="104" t="e">
        <v>#REF!</v>
      </c>
      <c r="D794" s="10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5.75" customHeight="1">
      <c r="A795" s="103"/>
      <c r="B795" s="103"/>
      <c r="C795" s="104" t="e">
        <v>#REF!</v>
      </c>
      <c r="D795" s="10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5.75" customHeight="1">
      <c r="A796" s="103"/>
      <c r="B796" s="103"/>
      <c r="C796" s="104" t="e">
        <v>#REF!</v>
      </c>
      <c r="D796" s="10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5.75" customHeight="1">
      <c r="A797" s="103"/>
      <c r="B797" s="103"/>
      <c r="C797" s="104" t="e">
        <v>#REF!</v>
      </c>
      <c r="D797" s="10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5.75" customHeight="1">
      <c r="A798" s="103"/>
      <c r="B798" s="103"/>
      <c r="C798" s="104" t="e">
        <v>#REF!</v>
      </c>
      <c r="D798" s="10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5.75" customHeight="1">
      <c r="A799" s="103"/>
      <c r="B799" s="103"/>
      <c r="C799" s="104" t="e">
        <v>#REF!</v>
      </c>
      <c r="D799" s="10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5.75" customHeight="1">
      <c r="A800" s="103"/>
      <c r="B800" s="103"/>
      <c r="C800" s="104" t="e">
        <v>#REF!</v>
      </c>
      <c r="D800" s="10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5.75" customHeight="1">
      <c r="A801" s="103"/>
      <c r="B801" s="103"/>
      <c r="C801" s="104" t="e">
        <v>#REF!</v>
      </c>
      <c r="D801" s="10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5.75" customHeight="1">
      <c r="A802" s="103"/>
      <c r="B802" s="103"/>
      <c r="C802" s="104" t="e">
        <v>#REF!</v>
      </c>
      <c r="D802" s="10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5.75" customHeight="1">
      <c r="A803" s="103"/>
      <c r="B803" s="103"/>
      <c r="C803" s="104" t="e">
        <v>#REF!</v>
      </c>
      <c r="D803" s="10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5.75" customHeight="1">
      <c r="A804" s="103"/>
      <c r="B804" s="103"/>
      <c r="C804" s="104" t="e">
        <v>#REF!</v>
      </c>
      <c r="D804" s="10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5.75" customHeight="1">
      <c r="A805" s="103"/>
      <c r="B805" s="103"/>
      <c r="C805" s="104" t="e">
        <v>#REF!</v>
      </c>
      <c r="D805" s="10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5.75" customHeight="1">
      <c r="A806" s="103"/>
      <c r="B806" s="103"/>
      <c r="C806" s="104" t="e">
        <v>#REF!</v>
      </c>
      <c r="D806" s="10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5.75" customHeight="1">
      <c r="A807" s="103"/>
      <c r="B807" s="103"/>
      <c r="C807" s="104" t="e">
        <v>#REF!</v>
      </c>
      <c r="D807" s="10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5.75" customHeight="1">
      <c r="A808" s="103"/>
      <c r="B808" s="103"/>
      <c r="C808" s="104" t="e">
        <v>#REF!</v>
      </c>
      <c r="D808" s="10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5.75" customHeight="1">
      <c r="A809" s="103"/>
      <c r="B809" s="103"/>
      <c r="C809" s="104" t="e">
        <v>#REF!</v>
      </c>
      <c r="D809" s="10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5.75" customHeight="1">
      <c r="A810" s="103"/>
      <c r="B810" s="103"/>
      <c r="C810" s="104" t="e">
        <v>#REF!</v>
      </c>
      <c r="D810" s="10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5.75" customHeight="1">
      <c r="A811" s="103"/>
      <c r="B811" s="103"/>
      <c r="C811" s="104" t="e">
        <v>#REF!</v>
      </c>
      <c r="D811" s="10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5.75" customHeight="1">
      <c r="A812" s="103"/>
      <c r="B812" s="103"/>
      <c r="C812" s="104" t="e">
        <v>#REF!</v>
      </c>
      <c r="D812" s="10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5.75" customHeight="1">
      <c r="A813" s="103"/>
      <c r="B813" s="103"/>
      <c r="C813" s="104" t="e">
        <v>#REF!</v>
      </c>
      <c r="D813" s="10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5.75" customHeight="1">
      <c r="A814" s="103"/>
      <c r="B814" s="103"/>
      <c r="C814" s="104" t="e">
        <v>#REF!</v>
      </c>
      <c r="D814" s="10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5.75" customHeight="1">
      <c r="A815" s="103"/>
      <c r="B815" s="103"/>
      <c r="C815" s="104" t="e">
        <v>#REF!</v>
      </c>
      <c r="D815" s="10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5.75" customHeight="1">
      <c r="A816" s="103"/>
      <c r="B816" s="103"/>
      <c r="C816" s="104" t="e">
        <v>#REF!</v>
      </c>
      <c r="D816" s="10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5.75" customHeight="1">
      <c r="A817" s="103"/>
      <c r="B817" s="103"/>
      <c r="C817" s="104" t="e">
        <v>#REF!</v>
      </c>
      <c r="D817" s="10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5.75" customHeight="1">
      <c r="A818" s="103"/>
      <c r="B818" s="103"/>
      <c r="C818" s="104" t="e">
        <v>#REF!</v>
      </c>
      <c r="D818" s="10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5.75" customHeight="1">
      <c r="A819" s="103"/>
      <c r="B819" s="103"/>
      <c r="C819" s="104" t="e">
        <v>#REF!</v>
      </c>
      <c r="D819" s="10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5.75" customHeight="1">
      <c r="A820" s="103"/>
      <c r="B820" s="103"/>
      <c r="C820" s="104" t="e">
        <v>#REF!</v>
      </c>
      <c r="D820" s="10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5.75" customHeight="1">
      <c r="A821" s="103"/>
      <c r="B821" s="103"/>
      <c r="C821" s="104" t="e">
        <v>#REF!</v>
      </c>
      <c r="D821" s="10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5.75" customHeight="1">
      <c r="A822" s="103"/>
      <c r="B822" s="103"/>
      <c r="C822" s="104" t="e">
        <v>#REF!</v>
      </c>
      <c r="D822" s="10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5.75" customHeight="1">
      <c r="A823" s="103"/>
      <c r="B823" s="103"/>
      <c r="C823" s="104" t="e">
        <v>#REF!</v>
      </c>
      <c r="D823" s="10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5.75" customHeight="1">
      <c r="A824" s="103"/>
      <c r="B824" s="103"/>
      <c r="C824" s="104" t="e">
        <v>#REF!</v>
      </c>
      <c r="D824" s="10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5.75" customHeight="1">
      <c r="A825" s="103"/>
      <c r="B825" s="103"/>
      <c r="C825" s="104" t="e">
        <v>#REF!</v>
      </c>
      <c r="D825" s="10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5.75" customHeight="1">
      <c r="A826" s="103"/>
      <c r="B826" s="103"/>
      <c r="C826" s="104" t="e">
        <v>#REF!</v>
      </c>
      <c r="D826" s="10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5.75" customHeight="1">
      <c r="A827" s="103"/>
      <c r="B827" s="103"/>
      <c r="C827" s="104" t="e">
        <v>#REF!</v>
      </c>
      <c r="D827" s="10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5.75" customHeight="1">
      <c r="A828" s="103"/>
      <c r="B828" s="103"/>
      <c r="C828" s="104" t="e">
        <v>#REF!</v>
      </c>
      <c r="D828" s="10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5.75" customHeight="1">
      <c r="A829" s="103"/>
      <c r="B829" s="103"/>
      <c r="C829" s="104" t="e">
        <v>#REF!</v>
      </c>
      <c r="D829" s="10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5.75" customHeight="1">
      <c r="A830" s="103"/>
      <c r="B830" s="103"/>
      <c r="C830" s="104" t="e">
        <v>#REF!</v>
      </c>
      <c r="D830" s="10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5.75" customHeight="1">
      <c r="A831" s="103"/>
      <c r="B831" s="103"/>
      <c r="C831" s="104" t="e">
        <v>#REF!</v>
      </c>
      <c r="D831" s="10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5.75" customHeight="1">
      <c r="A832" s="103"/>
      <c r="B832" s="103"/>
      <c r="C832" s="104" t="e">
        <v>#REF!</v>
      </c>
      <c r="D832" s="10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5.75" customHeight="1">
      <c r="A833" s="103"/>
      <c r="B833" s="103"/>
      <c r="C833" s="104" t="e">
        <v>#REF!</v>
      </c>
      <c r="D833" s="10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5.75" customHeight="1">
      <c r="A834" s="103"/>
      <c r="B834" s="103"/>
      <c r="C834" s="104" t="e">
        <v>#REF!</v>
      </c>
      <c r="D834" s="10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5.75" customHeight="1">
      <c r="A835" s="103"/>
      <c r="B835" s="103"/>
      <c r="C835" s="104" t="e">
        <v>#REF!</v>
      </c>
      <c r="D835" s="10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5.75" customHeight="1">
      <c r="A836" s="103"/>
      <c r="B836" s="103"/>
      <c r="C836" s="104" t="e">
        <v>#REF!</v>
      </c>
      <c r="D836" s="10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5.75" customHeight="1">
      <c r="A837" s="103"/>
      <c r="B837" s="103"/>
      <c r="C837" s="104" t="e">
        <v>#REF!</v>
      </c>
      <c r="D837" s="10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5.75" customHeight="1">
      <c r="A838" s="103"/>
      <c r="B838" s="103"/>
      <c r="C838" s="104" t="e">
        <v>#REF!</v>
      </c>
      <c r="D838" s="10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5.75" customHeight="1">
      <c r="A839" s="103"/>
      <c r="B839" s="103"/>
      <c r="C839" s="104" t="e">
        <v>#REF!</v>
      </c>
      <c r="D839" s="10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5.75" customHeight="1">
      <c r="A840" s="103"/>
      <c r="B840" s="103"/>
      <c r="C840" s="104" t="e">
        <v>#REF!</v>
      </c>
      <c r="D840" s="10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5.75" customHeight="1">
      <c r="A841" s="103"/>
      <c r="B841" s="103"/>
      <c r="C841" s="104" t="e">
        <v>#REF!</v>
      </c>
      <c r="D841" s="10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5.75" customHeight="1">
      <c r="A842" s="103"/>
      <c r="B842" s="103"/>
      <c r="C842" s="104" t="e">
        <v>#REF!</v>
      </c>
      <c r="D842" s="10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5.75" customHeight="1">
      <c r="A843" s="103"/>
      <c r="B843" s="103"/>
      <c r="C843" s="104" t="e">
        <v>#REF!</v>
      </c>
      <c r="D843" s="10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5.75" customHeight="1">
      <c r="A844" s="103"/>
      <c r="B844" s="103"/>
      <c r="C844" s="104" t="e">
        <v>#REF!</v>
      </c>
      <c r="D844" s="10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5.75" customHeight="1">
      <c r="A845" s="103"/>
      <c r="B845" s="103"/>
      <c r="C845" s="104" t="e">
        <v>#REF!</v>
      </c>
      <c r="D845" s="10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5.75" customHeight="1">
      <c r="A846" s="103"/>
      <c r="B846" s="103"/>
      <c r="C846" s="104" t="e">
        <v>#REF!</v>
      </c>
      <c r="D846" s="10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5.75" customHeight="1">
      <c r="A847" s="103"/>
      <c r="B847" s="103"/>
      <c r="C847" s="104" t="e">
        <v>#REF!</v>
      </c>
      <c r="D847" s="10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5.75" customHeight="1">
      <c r="A848" s="103"/>
      <c r="B848" s="103"/>
      <c r="C848" s="104" t="e">
        <v>#REF!</v>
      </c>
      <c r="D848" s="10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5.75" customHeight="1">
      <c r="A849" s="103"/>
      <c r="B849" s="103"/>
      <c r="C849" s="104" t="e">
        <v>#REF!</v>
      </c>
      <c r="D849" s="10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5.75" customHeight="1">
      <c r="A850" s="103"/>
      <c r="B850" s="103"/>
      <c r="C850" s="104" t="e">
        <v>#REF!</v>
      </c>
      <c r="D850" s="10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5.75" customHeight="1">
      <c r="A851" s="103"/>
      <c r="B851" s="103"/>
      <c r="C851" s="104" t="e">
        <v>#REF!</v>
      </c>
      <c r="D851" s="10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5.75" customHeight="1">
      <c r="A852" s="103"/>
      <c r="B852" s="103"/>
      <c r="C852" s="104" t="e">
        <v>#REF!</v>
      </c>
      <c r="D852" s="10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5.75" customHeight="1">
      <c r="A853" s="103"/>
      <c r="B853" s="103"/>
      <c r="C853" s="104" t="e">
        <v>#REF!</v>
      </c>
      <c r="D853" s="10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5.75" customHeight="1">
      <c r="A854" s="103"/>
      <c r="B854" s="103"/>
      <c r="C854" s="104" t="e">
        <v>#REF!</v>
      </c>
      <c r="D854" s="10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5.75" customHeight="1">
      <c r="A855" s="103"/>
      <c r="B855" s="103"/>
      <c r="C855" s="104" t="e">
        <v>#REF!</v>
      </c>
      <c r="D855" s="10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5.75" customHeight="1">
      <c r="A856" s="103"/>
      <c r="B856" s="103"/>
      <c r="C856" s="104" t="e">
        <v>#REF!</v>
      </c>
      <c r="D856" s="10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5.75" customHeight="1">
      <c r="A857" s="103"/>
      <c r="B857" s="103"/>
      <c r="C857" s="104" t="e">
        <v>#REF!</v>
      </c>
      <c r="D857" s="10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5.75" customHeight="1">
      <c r="A858" s="103"/>
      <c r="B858" s="103"/>
      <c r="C858" s="104" t="e">
        <v>#REF!</v>
      </c>
      <c r="D858" s="10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5.75" customHeight="1">
      <c r="A859" s="103"/>
      <c r="B859" s="103"/>
      <c r="C859" s="104" t="e">
        <v>#REF!</v>
      </c>
      <c r="D859" s="10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5.75" customHeight="1">
      <c r="A860" s="103"/>
      <c r="B860" s="103"/>
      <c r="C860" s="104" t="e">
        <v>#REF!</v>
      </c>
      <c r="D860" s="10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5.75" customHeight="1">
      <c r="A861" s="103"/>
      <c r="B861" s="103"/>
      <c r="C861" s="104" t="e">
        <v>#REF!</v>
      </c>
      <c r="D861" s="10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5.75" customHeight="1">
      <c r="A862" s="103"/>
      <c r="B862" s="103"/>
      <c r="C862" s="104" t="e">
        <v>#REF!</v>
      </c>
      <c r="D862" s="10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5.75" customHeight="1">
      <c r="A863" s="103"/>
      <c r="B863" s="103"/>
      <c r="C863" s="104" t="e">
        <v>#REF!</v>
      </c>
      <c r="D863" s="10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5.75" customHeight="1">
      <c r="A864" s="103"/>
      <c r="B864" s="103"/>
      <c r="C864" s="104" t="e">
        <v>#REF!</v>
      </c>
      <c r="D864" s="10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5.75" customHeight="1">
      <c r="A865" s="103"/>
      <c r="B865" s="103"/>
      <c r="C865" s="104" t="e">
        <v>#REF!</v>
      </c>
      <c r="D865" s="10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5.75" customHeight="1">
      <c r="A866" s="103"/>
      <c r="B866" s="103"/>
      <c r="C866" s="104" t="e">
        <v>#REF!</v>
      </c>
      <c r="D866" s="10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5.75" customHeight="1">
      <c r="A867" s="103"/>
      <c r="B867" s="103"/>
      <c r="C867" s="104" t="e">
        <v>#REF!</v>
      </c>
      <c r="D867" s="10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5.75" customHeight="1">
      <c r="A868" s="103"/>
      <c r="B868" s="103"/>
      <c r="C868" s="104" t="e">
        <v>#REF!</v>
      </c>
      <c r="D868" s="10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5.75" customHeight="1">
      <c r="A869" s="103"/>
      <c r="B869" s="103"/>
      <c r="C869" s="104" t="e">
        <v>#REF!</v>
      </c>
      <c r="D869" s="10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5.75" customHeight="1">
      <c r="A870" s="103"/>
      <c r="B870" s="103"/>
      <c r="C870" s="104" t="e">
        <v>#REF!</v>
      </c>
      <c r="D870" s="10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5.75" customHeight="1">
      <c r="A871" s="103"/>
      <c r="B871" s="103"/>
      <c r="C871" s="104" t="e">
        <v>#REF!</v>
      </c>
      <c r="D871" s="10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5.75" customHeight="1">
      <c r="A872" s="103"/>
      <c r="B872" s="103"/>
      <c r="C872" s="104" t="e">
        <v>#REF!</v>
      </c>
      <c r="D872" s="10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5.75" customHeight="1">
      <c r="A873" s="103"/>
      <c r="B873" s="103"/>
      <c r="C873" s="104" t="e">
        <v>#REF!</v>
      </c>
      <c r="D873" s="10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5.75" customHeight="1">
      <c r="A874" s="103"/>
      <c r="B874" s="103"/>
      <c r="C874" s="104" t="e">
        <v>#REF!</v>
      </c>
      <c r="D874" s="10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5.75" customHeight="1">
      <c r="A875" s="103"/>
      <c r="B875" s="103"/>
      <c r="C875" s="104" t="e">
        <v>#REF!</v>
      </c>
      <c r="D875" s="10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5.75" customHeight="1">
      <c r="A876" s="103"/>
      <c r="B876" s="103"/>
      <c r="C876" s="104" t="e">
        <v>#REF!</v>
      </c>
      <c r="D876" s="10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5.75" customHeight="1">
      <c r="A877" s="103"/>
      <c r="B877" s="103"/>
      <c r="C877" s="104" t="e">
        <v>#REF!</v>
      </c>
      <c r="D877" s="10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5.75" customHeight="1">
      <c r="A878" s="103"/>
      <c r="B878" s="103"/>
      <c r="C878" s="104" t="e">
        <v>#REF!</v>
      </c>
      <c r="D878" s="10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5.75" customHeight="1">
      <c r="A879" s="103"/>
      <c r="B879" s="103"/>
      <c r="C879" s="104" t="e">
        <v>#REF!</v>
      </c>
      <c r="D879" s="10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5.75" customHeight="1">
      <c r="A880" s="103"/>
      <c r="B880" s="103"/>
      <c r="C880" s="104" t="e">
        <v>#REF!</v>
      </c>
      <c r="D880" s="10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5.75" customHeight="1">
      <c r="A881" s="103"/>
      <c r="B881" s="103"/>
      <c r="C881" s="104" t="e">
        <v>#REF!</v>
      </c>
      <c r="D881" s="10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5.75" customHeight="1">
      <c r="A882" s="103"/>
      <c r="B882" s="103"/>
      <c r="C882" s="104" t="e">
        <v>#REF!</v>
      </c>
      <c r="D882" s="10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5.75" customHeight="1">
      <c r="A883" s="103"/>
      <c r="B883" s="103"/>
      <c r="C883" s="104" t="e">
        <v>#REF!</v>
      </c>
      <c r="D883" s="10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5.75" customHeight="1">
      <c r="A884" s="103"/>
      <c r="B884" s="103"/>
      <c r="C884" s="104" t="e">
        <v>#REF!</v>
      </c>
      <c r="D884" s="10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5.75" customHeight="1">
      <c r="A885" s="103"/>
      <c r="B885" s="103"/>
      <c r="C885" s="104" t="e">
        <v>#REF!</v>
      </c>
      <c r="D885" s="10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5.75" customHeight="1">
      <c r="A886" s="103"/>
      <c r="B886" s="103"/>
      <c r="C886" s="104" t="e">
        <v>#REF!</v>
      </c>
      <c r="D886" s="10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5.75" customHeight="1">
      <c r="A887" s="103"/>
      <c r="B887" s="103"/>
      <c r="C887" s="104" t="e">
        <v>#REF!</v>
      </c>
      <c r="D887" s="10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5.75" customHeight="1">
      <c r="A888" s="103"/>
      <c r="B888" s="103"/>
      <c r="C888" s="104" t="e">
        <v>#REF!</v>
      </c>
      <c r="D888" s="10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5.75" customHeight="1">
      <c r="A889" s="103"/>
      <c r="B889" s="103"/>
      <c r="C889" s="104" t="e">
        <v>#REF!</v>
      </c>
      <c r="D889" s="10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5.75" customHeight="1">
      <c r="A890" s="103"/>
      <c r="B890" s="103"/>
      <c r="C890" s="104" t="e">
        <v>#REF!</v>
      </c>
      <c r="D890" s="10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5.75" customHeight="1">
      <c r="A891" s="103"/>
      <c r="B891" s="103"/>
      <c r="C891" s="104" t="e">
        <v>#REF!</v>
      </c>
      <c r="D891" s="10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5.75" customHeight="1">
      <c r="A892" s="103"/>
      <c r="B892" s="103"/>
      <c r="C892" s="104" t="e">
        <v>#REF!</v>
      </c>
      <c r="D892" s="10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5.75" customHeight="1">
      <c r="A893" s="103"/>
      <c r="B893" s="103"/>
      <c r="C893" s="104" t="e">
        <v>#REF!</v>
      </c>
      <c r="D893" s="10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5.75" customHeight="1">
      <c r="A894" s="103"/>
      <c r="B894" s="103"/>
      <c r="C894" s="104" t="e">
        <v>#REF!</v>
      </c>
      <c r="D894" s="10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5.75" customHeight="1">
      <c r="A895" s="103"/>
      <c r="B895" s="103"/>
      <c r="C895" s="104" t="e">
        <v>#REF!</v>
      </c>
      <c r="D895" s="10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5.75" customHeight="1">
      <c r="A896" s="103"/>
      <c r="B896" s="103"/>
      <c r="C896" s="104" t="e">
        <v>#REF!</v>
      </c>
      <c r="D896" s="10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5.75" customHeight="1">
      <c r="A897" s="103"/>
      <c r="B897" s="103"/>
      <c r="C897" s="104" t="e">
        <v>#REF!</v>
      </c>
      <c r="D897" s="10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5.75" customHeight="1">
      <c r="A898" s="103"/>
      <c r="B898" s="103"/>
      <c r="C898" s="104" t="e">
        <v>#REF!</v>
      </c>
      <c r="D898" s="10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5.75" customHeight="1">
      <c r="A899" s="103"/>
      <c r="B899" s="103"/>
      <c r="C899" s="104" t="e">
        <v>#REF!</v>
      </c>
      <c r="D899" s="10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5.75" customHeight="1">
      <c r="A900" s="103"/>
      <c r="B900" s="103"/>
      <c r="C900" s="104" t="e">
        <v>#REF!</v>
      </c>
      <c r="D900" s="10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5.75" customHeight="1">
      <c r="A901" s="103"/>
      <c r="B901" s="103"/>
      <c r="C901" s="104" t="e">
        <v>#REF!</v>
      </c>
      <c r="D901" s="10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5.75" customHeight="1">
      <c r="A902" s="103"/>
      <c r="B902" s="103"/>
      <c r="C902" s="104" t="e">
        <v>#REF!</v>
      </c>
      <c r="D902" s="10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5.75" customHeight="1">
      <c r="A903" s="103"/>
      <c r="B903" s="103"/>
      <c r="C903" s="104" t="e">
        <v>#REF!</v>
      </c>
      <c r="D903" s="10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5.75" customHeight="1">
      <c r="A904" s="103"/>
      <c r="B904" s="103"/>
      <c r="C904" s="104" t="e">
        <v>#REF!</v>
      </c>
      <c r="D904" s="10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5.75" customHeight="1">
      <c r="A905" s="103"/>
      <c r="B905" s="103"/>
      <c r="C905" s="104" t="e">
        <v>#REF!</v>
      </c>
      <c r="D905" s="10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5.75" customHeight="1">
      <c r="A906" s="103"/>
      <c r="B906" s="103"/>
      <c r="C906" s="104" t="e">
        <v>#REF!</v>
      </c>
      <c r="D906" s="10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5.75" customHeight="1">
      <c r="A907" s="103"/>
      <c r="B907" s="103"/>
      <c r="C907" s="104" t="e">
        <v>#REF!</v>
      </c>
      <c r="D907" s="10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5.75" customHeight="1">
      <c r="A908" s="103"/>
      <c r="B908" s="103"/>
      <c r="C908" s="104" t="e">
        <v>#REF!</v>
      </c>
      <c r="D908" s="10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5.75" customHeight="1">
      <c r="A909" s="103"/>
      <c r="B909" s="103"/>
      <c r="C909" s="104" t="e">
        <v>#REF!</v>
      </c>
      <c r="D909" s="10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5.75" customHeight="1">
      <c r="A910" s="103"/>
      <c r="B910" s="103"/>
      <c r="C910" s="104" t="e">
        <v>#REF!</v>
      </c>
      <c r="D910" s="10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5.75" customHeight="1">
      <c r="A911" s="103"/>
      <c r="B911" s="103"/>
      <c r="C911" s="104" t="e">
        <v>#REF!</v>
      </c>
      <c r="D911" s="10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5.75" customHeight="1">
      <c r="A912" s="103"/>
      <c r="B912" s="103"/>
      <c r="C912" s="104" t="e">
        <v>#REF!</v>
      </c>
      <c r="D912" s="10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5.75" customHeight="1">
      <c r="A913" s="103"/>
      <c r="B913" s="103"/>
      <c r="C913" s="104" t="e">
        <v>#REF!</v>
      </c>
      <c r="D913" s="10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5.75" customHeight="1">
      <c r="A914" s="103"/>
      <c r="B914" s="103"/>
      <c r="C914" s="104" t="e">
        <v>#REF!</v>
      </c>
      <c r="D914" s="10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5.75" customHeight="1">
      <c r="A915" s="103"/>
      <c r="B915" s="103"/>
      <c r="C915" s="104" t="e">
        <v>#REF!</v>
      </c>
      <c r="D915" s="10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5.75" customHeight="1">
      <c r="A916" s="103"/>
      <c r="B916" s="103"/>
      <c r="C916" s="104" t="e">
        <v>#REF!</v>
      </c>
      <c r="D916" s="10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5.75" customHeight="1">
      <c r="A917" s="103"/>
      <c r="B917" s="103"/>
      <c r="C917" s="104" t="e">
        <v>#REF!</v>
      </c>
      <c r="D917" s="10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5.75" customHeight="1">
      <c r="A918" s="103"/>
      <c r="B918" s="103"/>
      <c r="C918" s="104" t="e">
        <v>#REF!</v>
      </c>
      <c r="D918" s="10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5.75" customHeight="1">
      <c r="A919" s="103"/>
      <c r="B919" s="103"/>
      <c r="C919" s="104" t="e">
        <v>#REF!</v>
      </c>
      <c r="D919" s="10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5.75" customHeight="1">
      <c r="A920" s="103"/>
      <c r="B920" s="103"/>
      <c r="C920" s="104" t="e">
        <v>#REF!</v>
      </c>
      <c r="D920" s="10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5.75" customHeight="1">
      <c r="A921" s="103"/>
      <c r="B921" s="103"/>
      <c r="C921" s="104" t="e">
        <v>#REF!</v>
      </c>
      <c r="D921" s="10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5.75" customHeight="1">
      <c r="A922" s="103"/>
      <c r="B922" s="103"/>
      <c r="C922" s="104" t="e">
        <v>#REF!</v>
      </c>
      <c r="D922" s="10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5.75" customHeight="1">
      <c r="A923" s="103"/>
      <c r="B923" s="103"/>
      <c r="C923" s="104" t="e">
        <v>#REF!</v>
      </c>
      <c r="D923" s="10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5.75" customHeight="1">
      <c r="A924" s="103"/>
      <c r="B924" s="103"/>
      <c r="C924" s="104" t="e">
        <v>#REF!</v>
      </c>
      <c r="D924" s="10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5.75" customHeight="1">
      <c r="A925" s="103"/>
      <c r="B925" s="103"/>
      <c r="C925" s="104" t="e">
        <v>#REF!</v>
      </c>
      <c r="D925" s="10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5.75" customHeight="1">
      <c r="A926" s="103"/>
      <c r="B926" s="103"/>
      <c r="C926" s="104" t="e">
        <v>#REF!</v>
      </c>
      <c r="D926" s="10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5.75" customHeight="1">
      <c r="A927" s="103"/>
      <c r="B927" s="103"/>
      <c r="C927" s="104" t="e">
        <v>#REF!</v>
      </c>
      <c r="D927" s="10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5.75" customHeight="1">
      <c r="A928" s="103"/>
      <c r="B928" s="103"/>
      <c r="C928" s="104" t="e">
        <v>#REF!</v>
      </c>
      <c r="D928" s="10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5.75" customHeight="1">
      <c r="A929" s="103"/>
      <c r="B929" s="103"/>
      <c r="C929" s="104" t="e">
        <v>#REF!</v>
      </c>
      <c r="D929" s="10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5.75" customHeight="1">
      <c r="A930" s="103"/>
      <c r="B930" s="103"/>
      <c r="C930" s="104" t="e">
        <v>#REF!</v>
      </c>
      <c r="D930" s="10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5.75" customHeight="1">
      <c r="A931" s="103"/>
      <c r="B931" s="103"/>
      <c r="C931" s="104" t="e">
        <v>#REF!</v>
      </c>
      <c r="D931" s="10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5.75" customHeight="1">
      <c r="A932" s="103"/>
      <c r="B932" s="103"/>
      <c r="C932" s="104" t="e">
        <v>#REF!</v>
      </c>
      <c r="D932" s="10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5.75" customHeight="1">
      <c r="A933" s="103"/>
      <c r="B933" s="103"/>
      <c r="C933" s="104" t="e">
        <v>#REF!</v>
      </c>
      <c r="D933" s="10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5.75" customHeight="1">
      <c r="A934" s="103"/>
      <c r="B934" s="103"/>
      <c r="C934" s="104" t="e">
        <v>#REF!</v>
      </c>
      <c r="D934" s="10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5.75" customHeight="1">
      <c r="A935" s="103"/>
      <c r="B935" s="103"/>
      <c r="C935" s="104" t="e">
        <v>#REF!</v>
      </c>
      <c r="D935" s="10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5.75" customHeight="1">
      <c r="A936" s="103"/>
      <c r="B936" s="103"/>
      <c r="C936" s="104" t="e">
        <v>#REF!</v>
      </c>
      <c r="D936" s="10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5.75" customHeight="1">
      <c r="A937" s="103"/>
      <c r="B937" s="103"/>
      <c r="C937" s="104" t="e">
        <v>#REF!</v>
      </c>
      <c r="D937" s="10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5.75" customHeight="1">
      <c r="A938" s="103"/>
      <c r="B938" s="103"/>
      <c r="C938" s="104" t="e">
        <v>#REF!</v>
      </c>
      <c r="D938" s="10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5.75" customHeight="1">
      <c r="A939" s="103"/>
      <c r="B939" s="103"/>
      <c r="C939" s="104" t="e">
        <v>#REF!</v>
      </c>
      <c r="D939" s="10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5.75" customHeight="1">
      <c r="A940" s="103"/>
      <c r="B940" s="103"/>
      <c r="C940" s="104" t="e">
        <v>#REF!</v>
      </c>
      <c r="D940" s="10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5.75" customHeight="1">
      <c r="A941" s="103"/>
      <c r="B941" s="103"/>
      <c r="C941" s="104" t="e">
        <v>#REF!</v>
      </c>
      <c r="D941" s="10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5.75" customHeight="1">
      <c r="A942" s="103"/>
      <c r="B942" s="103"/>
      <c r="C942" s="104" t="e">
        <v>#REF!</v>
      </c>
      <c r="D942" s="10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5.75" customHeight="1">
      <c r="A943" s="103"/>
      <c r="B943" s="103"/>
      <c r="C943" s="104" t="e">
        <v>#REF!</v>
      </c>
      <c r="D943" s="10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5.75" customHeight="1">
      <c r="A944" s="103"/>
      <c r="B944" s="103"/>
      <c r="C944" s="104" t="e">
        <v>#REF!</v>
      </c>
      <c r="D944" s="10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5.75" customHeight="1">
      <c r="A945" s="103"/>
      <c r="B945" s="103"/>
      <c r="C945" s="104" t="e">
        <v>#REF!</v>
      </c>
      <c r="D945" s="10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5.75" customHeight="1">
      <c r="A946" s="103"/>
      <c r="B946" s="103"/>
      <c r="C946" s="104" t="e">
        <v>#REF!</v>
      </c>
      <c r="D946" s="10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5.75" customHeight="1">
      <c r="A947" s="103"/>
      <c r="B947" s="103"/>
      <c r="C947" s="104" t="e">
        <v>#REF!</v>
      </c>
      <c r="D947" s="10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5.75" customHeight="1">
      <c r="A948" s="103"/>
      <c r="B948" s="103"/>
      <c r="C948" s="104" t="e">
        <v>#REF!</v>
      </c>
      <c r="D948" s="10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5.75" customHeight="1">
      <c r="A949" s="103"/>
      <c r="B949" s="103"/>
      <c r="C949" s="104" t="e">
        <v>#REF!</v>
      </c>
      <c r="D949" s="10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5.75" customHeight="1">
      <c r="A950" s="103"/>
      <c r="B950" s="103"/>
      <c r="C950" s="104" t="e">
        <v>#REF!</v>
      </c>
      <c r="D950" s="10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5.75" customHeight="1">
      <c r="A951" s="103"/>
      <c r="B951" s="103"/>
      <c r="C951" s="104" t="e">
        <v>#REF!</v>
      </c>
      <c r="D951" s="10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5.75" customHeight="1">
      <c r="A952" s="103"/>
      <c r="B952" s="103"/>
      <c r="C952" s="104" t="e">
        <v>#REF!</v>
      </c>
      <c r="D952" s="10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5.75" customHeight="1">
      <c r="A953" s="103"/>
      <c r="B953" s="103"/>
      <c r="C953" s="104" t="e">
        <v>#REF!</v>
      </c>
      <c r="D953" s="10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5.75" customHeight="1">
      <c r="A954" s="103"/>
      <c r="B954" s="103"/>
      <c r="C954" s="104" t="e">
        <v>#REF!</v>
      </c>
      <c r="D954" s="10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5.75" customHeight="1">
      <c r="A955" s="103"/>
      <c r="B955" s="103"/>
      <c r="C955" s="104" t="e">
        <v>#REF!</v>
      </c>
      <c r="D955" s="10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5.75" customHeight="1">
      <c r="A956" s="103"/>
      <c r="B956" s="103"/>
      <c r="C956" s="104" t="e">
        <v>#REF!</v>
      </c>
      <c r="D956" s="10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5.75" customHeight="1">
      <c r="A957" s="103"/>
      <c r="B957" s="103"/>
      <c r="C957" s="104" t="e">
        <v>#REF!</v>
      </c>
      <c r="D957" s="10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5.75" customHeight="1">
      <c r="A958" s="103"/>
      <c r="B958" s="103"/>
      <c r="C958" s="104" t="e">
        <v>#REF!</v>
      </c>
      <c r="D958" s="10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5.75" customHeight="1">
      <c r="A959" s="103"/>
      <c r="B959" s="103"/>
      <c r="C959" s="104" t="e">
        <v>#REF!</v>
      </c>
      <c r="D959" s="10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5.75" customHeight="1">
      <c r="A960" s="103"/>
      <c r="B960" s="103"/>
      <c r="C960" s="104" t="e">
        <v>#REF!</v>
      </c>
      <c r="D960" s="10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5.75" customHeight="1">
      <c r="A961" s="103"/>
      <c r="B961" s="103"/>
      <c r="C961" s="104" t="e">
        <v>#REF!</v>
      </c>
      <c r="D961" s="10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5.75" customHeight="1">
      <c r="A962" s="103"/>
      <c r="B962" s="103"/>
      <c r="C962" s="104" t="e">
        <v>#REF!</v>
      </c>
      <c r="D962" s="10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5.75" customHeight="1">
      <c r="A963" s="103"/>
      <c r="B963" s="103"/>
      <c r="C963" s="104" t="e">
        <v>#REF!</v>
      </c>
      <c r="D963" s="10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5.75" customHeight="1">
      <c r="A964" s="103"/>
      <c r="B964" s="103"/>
      <c r="C964" s="104" t="e">
        <v>#REF!</v>
      </c>
      <c r="D964" s="10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5.75" customHeight="1">
      <c r="A965" s="103"/>
      <c r="B965" s="103"/>
      <c r="C965" s="104" t="e">
        <v>#REF!</v>
      </c>
      <c r="D965" s="10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5.75" customHeight="1">
      <c r="A966" s="103"/>
      <c r="B966" s="103"/>
      <c r="C966" s="104" t="e">
        <v>#REF!</v>
      </c>
      <c r="D966" s="10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5.75" customHeight="1">
      <c r="A967" s="103"/>
      <c r="B967" s="103"/>
      <c r="C967" s="104" t="e">
        <v>#REF!</v>
      </c>
      <c r="D967" s="10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5.75" customHeight="1">
      <c r="A968" s="103"/>
      <c r="B968" s="103"/>
      <c r="C968" s="104" t="e">
        <v>#REF!</v>
      </c>
      <c r="D968" s="10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5.75" customHeight="1">
      <c r="A969" s="103"/>
      <c r="B969" s="103"/>
      <c r="C969" s="104" t="e">
        <v>#REF!</v>
      </c>
      <c r="D969" s="10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5.75" customHeight="1">
      <c r="A970" s="103"/>
      <c r="B970" s="103"/>
      <c r="C970" s="104" t="e">
        <v>#REF!</v>
      </c>
      <c r="D970" s="10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5.75" customHeight="1">
      <c r="A971" s="103"/>
      <c r="B971" s="103"/>
      <c r="C971" s="104" t="e">
        <v>#REF!</v>
      </c>
      <c r="D971" s="10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5.75" customHeight="1">
      <c r="A972" s="103"/>
      <c r="B972" s="103"/>
      <c r="C972" s="104" t="e">
        <v>#REF!</v>
      </c>
      <c r="D972" s="10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5.75" customHeight="1">
      <c r="A973" s="103"/>
      <c r="B973" s="103"/>
      <c r="C973" s="104" t="e">
        <v>#REF!</v>
      </c>
      <c r="D973" s="10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5.75" customHeight="1">
      <c r="A974" s="103"/>
      <c r="B974" s="103"/>
      <c r="C974" s="104" t="e">
        <v>#REF!</v>
      </c>
      <c r="D974" s="10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5.75" customHeight="1">
      <c r="A975" s="103"/>
      <c r="B975" s="103"/>
      <c r="C975" s="104" t="e">
        <v>#REF!</v>
      </c>
      <c r="D975" s="10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5.75" customHeight="1">
      <c r="A976" s="103"/>
      <c r="B976" s="103"/>
      <c r="C976" s="104" t="e">
        <v>#REF!</v>
      </c>
      <c r="D976" s="10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5.75" customHeight="1">
      <c r="A977" s="103"/>
      <c r="B977" s="103"/>
      <c r="C977" s="104" t="e">
        <v>#REF!</v>
      </c>
      <c r="D977" s="10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5.75" customHeight="1">
      <c r="A978" s="103"/>
      <c r="B978" s="103"/>
      <c r="C978" s="104" t="e">
        <v>#REF!</v>
      </c>
      <c r="D978" s="10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5.75" customHeight="1">
      <c r="A979" s="103"/>
      <c r="B979" s="103"/>
      <c r="C979" s="104" t="e">
        <v>#REF!</v>
      </c>
      <c r="D979" s="10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5.75" customHeight="1">
      <c r="A980" s="103"/>
      <c r="B980" s="103"/>
      <c r="C980" s="104" t="e">
        <v>#REF!</v>
      </c>
      <c r="D980" s="10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5.75" customHeight="1">
      <c r="A981" s="103"/>
      <c r="B981" s="103"/>
      <c r="C981" s="104" t="e">
        <v>#REF!</v>
      </c>
      <c r="D981" s="10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5.75" customHeight="1">
      <c r="A982" s="103"/>
      <c r="B982" s="103"/>
      <c r="C982" s="104" t="e">
        <v>#REF!</v>
      </c>
      <c r="D982" s="10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5.75" customHeight="1">
      <c r="A983" s="103"/>
      <c r="B983" s="103"/>
      <c r="C983" s="104" t="e">
        <v>#REF!</v>
      </c>
      <c r="D983" s="10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5.75" customHeight="1">
      <c r="A984" s="103"/>
      <c r="B984" s="103"/>
      <c r="C984" s="104" t="e">
        <v>#REF!</v>
      </c>
      <c r="D984" s="10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5.75" customHeight="1">
      <c r="A985" s="103"/>
      <c r="B985" s="103"/>
      <c r="C985" s="104" t="e">
        <v>#REF!</v>
      </c>
      <c r="D985" s="10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5.75" customHeight="1">
      <c r="A986" s="103"/>
      <c r="B986" s="103"/>
      <c r="C986" s="104" t="e">
        <v>#REF!</v>
      </c>
      <c r="D986" s="10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5.75" customHeight="1">
      <c r="A987" s="103"/>
      <c r="B987" s="103"/>
      <c r="C987" s="104" t="e">
        <v>#REF!</v>
      </c>
      <c r="D987" s="10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5.75" customHeight="1">
      <c r="A988" s="103"/>
      <c r="B988" s="103"/>
      <c r="C988" s="104" t="e">
        <v>#REF!</v>
      </c>
      <c r="D988" s="10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5.75" customHeight="1">
      <c r="A989" s="103"/>
      <c r="B989" s="103"/>
      <c r="C989" s="104" t="e">
        <v>#REF!</v>
      </c>
      <c r="D989" s="10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5.75" customHeight="1">
      <c r="A990" s="103"/>
      <c r="B990" s="103"/>
      <c r="C990" s="104" t="e">
        <v>#REF!</v>
      </c>
      <c r="D990" s="10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5.75" customHeight="1">
      <c r="A991" s="103"/>
      <c r="B991" s="103"/>
      <c r="C991" s="104" t="e">
        <v>#REF!</v>
      </c>
      <c r="D991" s="10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5.75" customHeight="1">
      <c r="A992" s="103"/>
      <c r="B992" s="103"/>
      <c r="C992" s="104" t="e">
        <v>#REF!</v>
      </c>
      <c r="D992" s="10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5.75" customHeight="1">
      <c r="A993" s="103"/>
      <c r="B993" s="103"/>
      <c r="C993" s="104" t="e">
        <v>#REF!</v>
      </c>
      <c r="D993" s="10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5.75" customHeight="1">
      <c r="A994" s="103"/>
      <c r="B994" s="103"/>
      <c r="C994" s="104" t="e">
        <v>#REF!</v>
      </c>
      <c r="D994" s="10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5.75" customHeight="1">
      <c r="A995" s="103"/>
      <c r="B995" s="103"/>
      <c r="C995" s="104" t="e">
        <v>#REF!</v>
      </c>
      <c r="D995" s="10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5.75" customHeight="1">
      <c r="A996" s="103"/>
      <c r="B996" s="103"/>
      <c r="C996" s="104" t="e">
        <v>#REF!</v>
      </c>
      <c r="D996" s="10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5.75" customHeight="1">
      <c r="A997" s="103"/>
      <c r="B997" s="103"/>
      <c r="C997" s="104" t="e">
        <v>#REF!</v>
      </c>
      <c r="D997" s="10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5.75" customHeight="1">
      <c r="A998" s="103"/>
      <c r="B998" s="103"/>
      <c r="C998" s="104" t="e">
        <v>#REF!</v>
      </c>
      <c r="D998" s="10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5.75" customHeight="1">
      <c r="A999" s="103"/>
      <c r="B999" s="103"/>
      <c r="C999" s="104" t="e">
        <v>#REF!</v>
      </c>
      <c r="D999" s="10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5.75" customHeight="1">
      <c r="A1000" s="103"/>
      <c r="B1000" s="103"/>
      <c r="C1000" s="104" t="e">
        <v>#REF!</v>
      </c>
      <c r="D1000" s="10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spans="1:26" ht="15.75" customHeight="1">
      <c r="A1001" s="103"/>
      <c r="B1001" s="103"/>
      <c r="C1001" s="104" t="e">
        <v>#REF!</v>
      </c>
      <c r="D1001" s="10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spans="1:26" ht="15.75" customHeight="1">
      <c r="A1002" s="103"/>
      <c r="B1002" s="103"/>
      <c r="C1002" s="104" t="e">
        <v>#REF!</v>
      </c>
      <c r="D1002" s="10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row r="1003" spans="1:26" ht="15.75" customHeight="1">
      <c r="A1003" s="103"/>
      <c r="B1003" s="103"/>
      <c r="C1003" s="104" t="e">
        <v>#REF!</v>
      </c>
      <c r="D1003" s="10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row>
    <row r="1004" spans="1:26" ht="15.75" customHeight="1">
      <c r="A1004" s="103"/>
      <c r="B1004" s="103"/>
      <c r="C1004" s="104" t="e">
        <v>#REF!</v>
      </c>
      <c r="D1004" s="10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row>
    <row r="1005" spans="1:26" ht="15.75" customHeight="1">
      <c r="A1005" s="103"/>
      <c r="B1005" s="103"/>
      <c r="C1005" s="104" t="e">
        <v>#REF!</v>
      </c>
      <c r="D1005" s="10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row>
    <row r="1006" spans="1:26" ht="15.75" customHeight="1">
      <c r="A1006" s="103"/>
      <c r="B1006" s="103"/>
      <c r="C1006" s="104" t="e">
        <v>#REF!</v>
      </c>
      <c r="D1006" s="10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row>
    <row r="1007" spans="1:26" ht="15.75" customHeight="1">
      <c r="A1007" s="103"/>
      <c r="B1007" s="103"/>
      <c r="C1007" s="104" t="e">
        <v>#REF!</v>
      </c>
      <c r="D1007" s="10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row>
    <row r="1008" spans="1:26" ht="15.75" customHeight="1">
      <c r="A1008" s="103"/>
      <c r="B1008" s="103"/>
      <c r="C1008" s="104" t="e">
        <v>#REF!</v>
      </c>
      <c r="D1008" s="10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row>
    <row r="1009" spans="1:26" ht="15.75" customHeight="1">
      <c r="A1009" s="103"/>
      <c r="B1009" s="103"/>
      <c r="C1009" s="104" t="e">
        <v>#REF!</v>
      </c>
      <c r="D1009" s="10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row>
    <row r="1010" spans="1:26" ht="15.75" customHeight="1">
      <c r="A1010" s="103"/>
      <c r="B1010" s="103"/>
      <c r="C1010" s="104" t="e">
        <v>#REF!</v>
      </c>
      <c r="D1010" s="10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row>
    <row r="1011" spans="1:26" ht="15.75" customHeight="1">
      <c r="A1011" s="103"/>
      <c r="B1011" s="103"/>
      <c r="C1011" s="104" t="e">
        <v>#REF!</v>
      </c>
      <c r="D1011" s="10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row>
    <row r="1012" spans="1:26" ht="15.75" customHeight="1">
      <c r="A1012" s="103"/>
      <c r="B1012" s="103"/>
      <c r="C1012" s="104" t="e">
        <v>#REF!</v>
      </c>
      <c r="D1012" s="10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row>
    <row r="1013" spans="1:26" ht="15.75" customHeight="1">
      <c r="A1013" s="103"/>
      <c r="B1013" s="103"/>
      <c r="C1013" s="104" t="e">
        <v>#REF!</v>
      </c>
      <c r="D1013" s="103"/>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row>
    <row r="1014" spans="1:26" ht="15.75" customHeight="1">
      <c r="A1014" s="103"/>
      <c r="B1014" s="103"/>
      <c r="C1014" s="104" t="e">
        <v>#REF!</v>
      </c>
      <c r="D1014" s="103"/>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row>
    <row r="1015" spans="1:26" ht="15.75" customHeight="1">
      <c r="A1015" s="103"/>
      <c r="B1015" s="103"/>
      <c r="C1015" s="104" t="e">
        <v>#REF!</v>
      </c>
      <c r="D1015" s="103"/>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row>
    <row r="1016" spans="1:26" ht="15.75" customHeight="1">
      <c r="A1016" s="103"/>
      <c r="B1016" s="103"/>
      <c r="C1016" s="104" t="e">
        <v>#REF!</v>
      </c>
      <c r="D1016" s="103"/>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row>
    <row r="1017" spans="1:26" ht="15.75" customHeight="1">
      <c r="A1017" s="103"/>
      <c r="B1017" s="103"/>
      <c r="C1017" s="104" t="e">
        <v>#REF!</v>
      </c>
      <c r="D1017" s="103"/>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row>
    <row r="1018" spans="1:26" ht="15.75" customHeight="1">
      <c r="A1018" s="103"/>
      <c r="B1018" s="103"/>
      <c r="C1018" s="104" t="e">
        <v>#REF!</v>
      </c>
      <c r="D1018" s="103"/>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row>
    <row r="1019" spans="1:26" ht="15.75" customHeight="1">
      <c r="A1019" s="103"/>
      <c r="B1019" s="103"/>
      <c r="C1019" s="104" t="e">
        <v>#REF!</v>
      </c>
      <c r="D1019" s="103"/>
      <c r="E1019" s="53"/>
      <c r="F1019" s="53"/>
      <c r="G1019" s="53"/>
      <c r="H1019" s="53"/>
      <c r="I1019" s="53"/>
      <c r="J1019" s="53"/>
      <c r="K1019" s="53"/>
      <c r="L1019" s="53"/>
      <c r="M1019" s="53"/>
      <c r="N1019" s="53"/>
      <c r="O1019" s="53"/>
      <c r="P1019" s="53"/>
      <c r="Q1019" s="53"/>
      <c r="R1019" s="53"/>
      <c r="S1019" s="53"/>
      <c r="T1019" s="53"/>
      <c r="U1019" s="53"/>
      <c r="V1019" s="53"/>
      <c r="W1019" s="53"/>
      <c r="X1019" s="53"/>
      <c r="Y1019" s="53"/>
      <c r="Z1019" s="53"/>
    </row>
    <row r="1020" spans="1:26" ht="15.75" customHeight="1">
      <c r="A1020" s="103"/>
      <c r="B1020" s="103"/>
      <c r="C1020" s="104" t="e">
        <v>#REF!</v>
      </c>
      <c r="D1020" s="103"/>
      <c r="E1020" s="53"/>
      <c r="F1020" s="53"/>
      <c r="G1020" s="53"/>
      <c r="H1020" s="53"/>
      <c r="I1020" s="53"/>
      <c r="J1020" s="53"/>
      <c r="K1020" s="53"/>
      <c r="L1020" s="53"/>
      <c r="M1020" s="53"/>
      <c r="N1020" s="53"/>
      <c r="O1020" s="53"/>
      <c r="P1020" s="53"/>
      <c r="Q1020" s="53"/>
      <c r="R1020" s="53"/>
      <c r="S1020" s="53"/>
      <c r="T1020" s="53"/>
      <c r="U1020" s="53"/>
      <c r="V1020" s="53"/>
      <c r="W1020" s="53"/>
      <c r="X1020" s="53"/>
      <c r="Y1020" s="53"/>
      <c r="Z1020" s="53"/>
    </row>
    <row r="1021" spans="1:26" ht="15.75" customHeight="1">
      <c r="A1021" s="103"/>
      <c r="B1021" s="103"/>
      <c r="C1021" s="104" t="e">
        <v>#REF!</v>
      </c>
      <c r="D1021" s="103"/>
      <c r="E1021" s="53"/>
      <c r="F1021" s="53"/>
      <c r="G1021" s="53"/>
      <c r="H1021" s="53"/>
      <c r="I1021" s="53"/>
      <c r="J1021" s="53"/>
      <c r="K1021" s="53"/>
      <c r="L1021" s="53"/>
      <c r="M1021" s="53"/>
      <c r="N1021" s="53"/>
      <c r="O1021" s="53"/>
      <c r="P1021" s="53"/>
      <c r="Q1021" s="53"/>
      <c r="R1021" s="53"/>
      <c r="S1021" s="53"/>
      <c r="T1021" s="53"/>
      <c r="U1021" s="53"/>
      <c r="V1021" s="53"/>
      <c r="W1021" s="53"/>
      <c r="X1021" s="53"/>
      <c r="Y1021" s="53"/>
      <c r="Z1021" s="53"/>
    </row>
    <row r="1022" spans="1:26" ht="15.75" customHeight="1">
      <c r="A1022" s="103"/>
      <c r="B1022" s="103"/>
      <c r="C1022" s="104" t="e">
        <v>#REF!</v>
      </c>
      <c r="D1022" s="103"/>
      <c r="E1022" s="53"/>
      <c r="F1022" s="53"/>
      <c r="G1022" s="53"/>
      <c r="H1022" s="53"/>
      <c r="I1022" s="53"/>
      <c r="J1022" s="53"/>
      <c r="K1022" s="53"/>
      <c r="L1022" s="53"/>
      <c r="M1022" s="53"/>
      <c r="N1022" s="53"/>
      <c r="O1022" s="53"/>
      <c r="P1022" s="53"/>
      <c r="Q1022" s="53"/>
      <c r="R1022" s="53"/>
      <c r="S1022" s="53"/>
      <c r="T1022" s="53"/>
      <c r="U1022" s="53"/>
      <c r="V1022" s="53"/>
      <c r="W1022" s="53"/>
      <c r="X1022" s="53"/>
      <c r="Y1022" s="53"/>
      <c r="Z1022" s="53"/>
    </row>
    <row r="1023" spans="1:26" ht="15.75" customHeight="1">
      <c r="A1023" s="103"/>
      <c r="B1023" s="103"/>
      <c r="C1023" s="104" t="e">
        <v>#REF!</v>
      </c>
      <c r="D1023" s="103"/>
      <c r="E1023" s="53"/>
      <c r="F1023" s="53"/>
      <c r="G1023" s="53"/>
      <c r="H1023" s="53"/>
      <c r="I1023" s="53"/>
      <c r="J1023" s="53"/>
      <c r="K1023" s="53"/>
      <c r="L1023" s="53"/>
      <c r="M1023" s="53"/>
      <c r="N1023" s="53"/>
      <c r="O1023" s="53"/>
      <c r="P1023" s="53"/>
      <c r="Q1023" s="53"/>
      <c r="R1023" s="53"/>
      <c r="S1023" s="53"/>
      <c r="T1023" s="53"/>
      <c r="U1023" s="53"/>
      <c r="V1023" s="53"/>
      <c r="W1023" s="53"/>
      <c r="X1023" s="53"/>
      <c r="Y1023" s="53"/>
      <c r="Z1023" s="53"/>
    </row>
    <row r="1024" spans="1:26" ht="15.75" customHeight="1">
      <c r="A1024" s="103"/>
      <c r="B1024" s="103"/>
      <c r="C1024" s="104" t="e">
        <v>#REF!</v>
      </c>
      <c r="D1024" s="103"/>
      <c r="E1024" s="53"/>
      <c r="F1024" s="53"/>
      <c r="G1024" s="53"/>
      <c r="H1024" s="53"/>
      <c r="I1024" s="53"/>
      <c r="J1024" s="53"/>
      <c r="K1024" s="53"/>
      <c r="L1024" s="53"/>
      <c r="M1024" s="53"/>
      <c r="N1024" s="53"/>
      <c r="O1024" s="53"/>
      <c r="P1024" s="53"/>
      <c r="Q1024" s="53"/>
      <c r="R1024" s="53"/>
      <c r="S1024" s="53"/>
      <c r="T1024" s="53"/>
      <c r="U1024" s="53"/>
      <c r="V1024" s="53"/>
      <c r="W1024" s="53"/>
      <c r="X1024" s="53"/>
      <c r="Y1024" s="53"/>
      <c r="Z1024" s="53"/>
    </row>
    <row r="1025" spans="1:26" ht="15.75" customHeight="1">
      <c r="A1025" s="103"/>
      <c r="B1025" s="103"/>
      <c r="C1025" s="104" t="e">
        <v>#REF!</v>
      </c>
      <c r="D1025" s="103"/>
      <c r="E1025" s="53"/>
      <c r="F1025" s="53"/>
      <c r="G1025" s="53"/>
      <c r="H1025" s="53"/>
      <c r="I1025" s="53"/>
      <c r="J1025" s="53"/>
      <c r="K1025" s="53"/>
      <c r="L1025" s="53"/>
      <c r="M1025" s="53"/>
      <c r="N1025" s="53"/>
      <c r="O1025" s="53"/>
      <c r="P1025" s="53"/>
      <c r="Q1025" s="53"/>
      <c r="R1025" s="53"/>
      <c r="S1025" s="53"/>
      <c r="T1025" s="53"/>
      <c r="U1025" s="53"/>
      <c r="V1025" s="53"/>
      <c r="W1025" s="53"/>
      <c r="X1025" s="53"/>
      <c r="Y1025" s="53"/>
      <c r="Z1025" s="53"/>
    </row>
    <row r="1026" spans="1:26" ht="15.75" customHeight="1">
      <c r="A1026" s="103"/>
      <c r="B1026" s="103"/>
      <c r="C1026" s="104" t="e">
        <v>#REF!</v>
      </c>
      <c r="D1026" s="103"/>
      <c r="E1026" s="53"/>
      <c r="F1026" s="53"/>
      <c r="G1026" s="53"/>
      <c r="H1026" s="53"/>
      <c r="I1026" s="53"/>
      <c r="J1026" s="53"/>
      <c r="K1026" s="53"/>
      <c r="L1026" s="53"/>
      <c r="M1026" s="53"/>
      <c r="N1026" s="53"/>
      <c r="O1026" s="53"/>
      <c r="P1026" s="53"/>
      <c r="Q1026" s="53"/>
      <c r="R1026" s="53"/>
      <c r="S1026" s="53"/>
      <c r="T1026" s="53"/>
      <c r="U1026" s="53"/>
      <c r="V1026" s="53"/>
      <c r="W1026" s="53"/>
      <c r="X1026" s="53"/>
      <c r="Y1026" s="53"/>
      <c r="Z1026" s="53"/>
    </row>
    <row r="1027" spans="1:26" ht="15.75" customHeight="1">
      <c r="A1027" s="103"/>
      <c r="B1027" s="103"/>
      <c r="C1027" s="104" t="e">
        <v>#REF!</v>
      </c>
      <c r="D1027" s="103"/>
      <c r="E1027" s="53"/>
      <c r="F1027" s="53"/>
      <c r="G1027" s="53"/>
      <c r="H1027" s="53"/>
      <c r="I1027" s="53"/>
      <c r="J1027" s="53"/>
      <c r="K1027" s="53"/>
      <c r="L1027" s="53"/>
      <c r="M1027" s="53"/>
      <c r="N1027" s="53"/>
      <c r="O1027" s="53"/>
      <c r="P1027" s="53"/>
      <c r="Q1027" s="53"/>
      <c r="R1027" s="53"/>
      <c r="S1027" s="53"/>
      <c r="T1027" s="53"/>
      <c r="U1027" s="53"/>
      <c r="V1027" s="53"/>
      <c r="W1027" s="53"/>
      <c r="X1027" s="53"/>
      <c r="Y1027" s="53"/>
      <c r="Z1027" s="53"/>
    </row>
    <row r="1028" spans="1:26" ht="15.75" customHeight="1">
      <c r="A1028" s="103"/>
      <c r="B1028" s="103"/>
      <c r="C1028" s="104" t="e">
        <v>#REF!</v>
      </c>
      <c r="D1028" s="103"/>
      <c r="E1028" s="53"/>
      <c r="F1028" s="53"/>
      <c r="G1028" s="53"/>
      <c r="H1028" s="53"/>
      <c r="I1028" s="53"/>
      <c r="J1028" s="53"/>
      <c r="K1028" s="53"/>
      <c r="L1028" s="53"/>
      <c r="M1028" s="53"/>
      <c r="N1028" s="53"/>
      <c r="O1028" s="53"/>
      <c r="P1028" s="53"/>
      <c r="Q1028" s="53"/>
      <c r="R1028" s="53"/>
      <c r="S1028" s="53"/>
      <c r="T1028" s="53"/>
      <c r="U1028" s="53"/>
      <c r="V1028" s="53"/>
      <c r="W1028" s="53"/>
      <c r="X1028" s="53"/>
      <c r="Y1028" s="53"/>
      <c r="Z1028" s="53"/>
    </row>
    <row r="1029" spans="1:26" ht="15.75" customHeight="1">
      <c r="A1029" s="103"/>
      <c r="B1029" s="103"/>
      <c r="C1029" s="104" t="e">
        <v>#REF!</v>
      </c>
      <c r="D1029" s="103"/>
      <c r="E1029" s="53"/>
      <c r="F1029" s="53"/>
      <c r="G1029" s="53"/>
      <c r="H1029" s="53"/>
      <c r="I1029" s="53"/>
      <c r="J1029" s="53"/>
      <c r="K1029" s="53"/>
      <c r="L1029" s="53"/>
      <c r="M1029" s="53"/>
      <c r="N1029" s="53"/>
      <c r="O1029" s="53"/>
      <c r="P1029" s="53"/>
      <c r="Q1029" s="53"/>
      <c r="R1029" s="53"/>
      <c r="S1029" s="53"/>
      <c r="T1029" s="53"/>
      <c r="U1029" s="53"/>
      <c r="V1029" s="53"/>
      <c r="W1029" s="53"/>
      <c r="X1029" s="53"/>
      <c r="Y1029" s="53"/>
      <c r="Z1029" s="53"/>
    </row>
    <row r="1030" spans="1:26" ht="15.75" customHeight="1">
      <c r="A1030" s="103"/>
      <c r="B1030" s="103"/>
      <c r="C1030" s="104" t="e">
        <v>#REF!</v>
      </c>
      <c r="D1030" s="103"/>
      <c r="E1030" s="53"/>
      <c r="F1030" s="53"/>
      <c r="G1030" s="53"/>
      <c r="H1030" s="53"/>
      <c r="I1030" s="53"/>
      <c r="J1030" s="53"/>
      <c r="K1030" s="53"/>
      <c r="L1030" s="53"/>
      <c r="M1030" s="53"/>
      <c r="N1030" s="53"/>
      <c r="O1030" s="53"/>
      <c r="P1030" s="53"/>
      <c r="Q1030" s="53"/>
      <c r="R1030" s="53"/>
      <c r="S1030" s="53"/>
      <c r="T1030" s="53"/>
      <c r="U1030" s="53"/>
      <c r="V1030" s="53"/>
      <c r="W1030" s="53"/>
      <c r="X1030" s="53"/>
      <c r="Y1030" s="53"/>
      <c r="Z1030" s="53"/>
    </row>
    <row r="1031" spans="1:26" ht="15.75" customHeight="1">
      <c r="A1031" s="103"/>
      <c r="B1031" s="103"/>
      <c r="C1031" s="104" t="e">
        <v>#REF!</v>
      </c>
      <c r="D1031" s="103"/>
      <c r="E1031" s="53"/>
      <c r="F1031" s="53"/>
      <c r="G1031" s="53"/>
      <c r="H1031" s="53"/>
      <c r="I1031" s="53"/>
      <c r="J1031" s="53"/>
      <c r="K1031" s="53"/>
      <c r="L1031" s="53"/>
      <c r="M1031" s="53"/>
      <c r="N1031" s="53"/>
      <c r="O1031" s="53"/>
      <c r="P1031" s="53"/>
      <c r="Q1031" s="53"/>
      <c r="R1031" s="53"/>
      <c r="S1031" s="53"/>
      <c r="T1031" s="53"/>
      <c r="U1031" s="53"/>
      <c r="V1031" s="53"/>
      <c r="W1031" s="53"/>
      <c r="X1031" s="53"/>
      <c r="Y1031" s="53"/>
      <c r="Z1031" s="53"/>
    </row>
    <row r="1032" spans="1:26" ht="15.75" customHeight="1">
      <c r="A1032" s="103"/>
      <c r="B1032" s="103"/>
      <c r="C1032" s="104" t="e">
        <v>#REF!</v>
      </c>
      <c r="D1032" s="103"/>
      <c r="E1032" s="53"/>
      <c r="F1032" s="53"/>
      <c r="G1032" s="53"/>
      <c r="H1032" s="53"/>
      <c r="I1032" s="53"/>
      <c r="J1032" s="53"/>
      <c r="K1032" s="53"/>
      <c r="L1032" s="53"/>
      <c r="M1032" s="53"/>
      <c r="N1032" s="53"/>
      <c r="O1032" s="53"/>
      <c r="P1032" s="53"/>
      <c r="Q1032" s="53"/>
      <c r="R1032" s="53"/>
      <c r="S1032" s="53"/>
      <c r="T1032" s="53"/>
      <c r="U1032" s="53"/>
      <c r="V1032" s="53"/>
      <c r="W1032" s="53"/>
      <c r="X1032" s="53"/>
      <c r="Y1032" s="53"/>
      <c r="Z1032" s="53"/>
    </row>
    <row r="1033" spans="1:26" ht="15.75" customHeight="1">
      <c r="A1033" s="103"/>
      <c r="B1033" s="103"/>
      <c r="C1033" s="104" t="e">
        <v>#REF!</v>
      </c>
      <c r="D1033" s="103"/>
      <c r="E1033" s="53"/>
      <c r="F1033" s="53"/>
      <c r="G1033" s="53"/>
      <c r="H1033" s="53"/>
      <c r="I1033" s="53"/>
      <c r="J1033" s="53"/>
      <c r="K1033" s="53"/>
      <c r="L1033" s="53"/>
      <c r="M1033" s="53"/>
      <c r="N1033" s="53"/>
      <c r="O1033" s="53"/>
      <c r="P1033" s="53"/>
      <c r="Q1033" s="53"/>
      <c r="R1033" s="53"/>
      <c r="S1033" s="53"/>
      <c r="T1033" s="53"/>
      <c r="U1033" s="53"/>
      <c r="V1033" s="53"/>
      <c r="W1033" s="53"/>
      <c r="X1033" s="53"/>
      <c r="Y1033" s="53"/>
      <c r="Z1033" s="53"/>
    </row>
    <row r="1034" spans="1:26" ht="15.75" customHeight="1">
      <c r="A1034" s="103"/>
      <c r="B1034" s="103"/>
      <c r="C1034" s="104" t="e">
        <v>#REF!</v>
      </c>
      <c r="D1034" s="103"/>
      <c r="E1034" s="53"/>
      <c r="F1034" s="53"/>
      <c r="G1034" s="53"/>
      <c r="H1034" s="53"/>
      <c r="I1034" s="53"/>
      <c r="J1034" s="53"/>
      <c r="K1034" s="53"/>
      <c r="L1034" s="53"/>
      <c r="M1034" s="53"/>
      <c r="N1034" s="53"/>
      <c r="O1034" s="53"/>
      <c r="P1034" s="53"/>
      <c r="Q1034" s="53"/>
      <c r="R1034" s="53"/>
      <c r="S1034" s="53"/>
      <c r="T1034" s="53"/>
      <c r="U1034" s="53"/>
      <c r="V1034" s="53"/>
      <c r="W1034" s="53"/>
      <c r="X1034" s="53"/>
      <c r="Y1034" s="53"/>
      <c r="Z1034" s="53"/>
    </row>
    <row r="1035" spans="1:26" ht="15.75" customHeight="1">
      <c r="A1035" s="103"/>
      <c r="B1035" s="103"/>
      <c r="C1035" s="104" t="e">
        <v>#REF!</v>
      </c>
      <c r="D1035" s="103"/>
      <c r="E1035" s="53"/>
      <c r="F1035" s="53"/>
      <c r="G1035" s="53"/>
      <c r="H1035" s="53"/>
      <c r="I1035" s="53"/>
      <c r="J1035" s="53"/>
      <c r="K1035" s="53"/>
      <c r="L1035" s="53"/>
      <c r="M1035" s="53"/>
      <c r="N1035" s="53"/>
      <c r="O1035" s="53"/>
      <c r="P1035" s="53"/>
      <c r="Q1035" s="53"/>
      <c r="R1035" s="53"/>
      <c r="S1035" s="53"/>
      <c r="T1035" s="53"/>
      <c r="U1035" s="53"/>
      <c r="V1035" s="53"/>
      <c r="W1035" s="53"/>
      <c r="X1035" s="53"/>
      <c r="Y1035" s="53"/>
      <c r="Z1035" s="53"/>
    </row>
    <row r="1036" spans="1:26" ht="15.75" customHeight="1">
      <c r="A1036" s="103"/>
      <c r="B1036" s="103"/>
      <c r="C1036" s="104" t="e">
        <v>#REF!</v>
      </c>
      <c r="D1036" s="103"/>
      <c r="E1036" s="53"/>
      <c r="F1036" s="53"/>
      <c r="G1036" s="53"/>
      <c r="H1036" s="53"/>
      <c r="I1036" s="53"/>
      <c r="J1036" s="53"/>
      <c r="K1036" s="53"/>
      <c r="L1036" s="53"/>
      <c r="M1036" s="53"/>
      <c r="N1036" s="53"/>
      <c r="O1036" s="53"/>
      <c r="P1036" s="53"/>
      <c r="Q1036" s="53"/>
      <c r="R1036" s="53"/>
      <c r="S1036" s="53"/>
      <c r="T1036" s="53"/>
      <c r="U1036" s="53"/>
      <c r="V1036" s="53"/>
      <c r="W1036" s="53"/>
      <c r="X1036" s="53"/>
      <c r="Y1036" s="53"/>
      <c r="Z1036" s="53"/>
    </row>
    <row r="1037" spans="1:26" ht="15.75" customHeight="1">
      <c r="A1037" s="103"/>
      <c r="B1037" s="103"/>
      <c r="C1037" s="104" t="e">
        <v>#REF!</v>
      </c>
      <c r="D1037" s="103"/>
      <c r="E1037" s="53"/>
      <c r="F1037" s="53"/>
      <c r="G1037" s="53"/>
      <c r="H1037" s="53"/>
      <c r="I1037" s="53"/>
      <c r="J1037" s="53"/>
      <c r="K1037" s="53"/>
      <c r="L1037" s="53"/>
      <c r="M1037" s="53"/>
      <c r="N1037" s="53"/>
      <c r="O1037" s="53"/>
      <c r="P1037" s="53"/>
      <c r="Q1037" s="53"/>
      <c r="R1037" s="53"/>
      <c r="S1037" s="53"/>
      <c r="T1037" s="53"/>
      <c r="U1037" s="53"/>
      <c r="V1037" s="53"/>
      <c r="W1037" s="53"/>
      <c r="X1037" s="53"/>
      <c r="Y1037" s="53"/>
      <c r="Z1037" s="53"/>
    </row>
    <row r="1038" spans="1:26" ht="15.75" customHeight="1">
      <c r="A1038" s="103"/>
      <c r="B1038" s="103"/>
      <c r="C1038" s="104" t="e">
        <v>#REF!</v>
      </c>
      <c r="D1038" s="103"/>
      <c r="E1038" s="53"/>
      <c r="F1038" s="53"/>
      <c r="G1038" s="53"/>
      <c r="H1038" s="53"/>
      <c r="I1038" s="53"/>
      <c r="J1038" s="53"/>
      <c r="K1038" s="53"/>
      <c r="L1038" s="53"/>
      <c r="M1038" s="53"/>
      <c r="N1038" s="53"/>
      <c r="O1038" s="53"/>
      <c r="P1038" s="53"/>
      <c r="Q1038" s="53"/>
      <c r="R1038" s="53"/>
      <c r="S1038" s="53"/>
      <c r="T1038" s="53"/>
      <c r="U1038" s="53"/>
      <c r="V1038" s="53"/>
      <c r="W1038" s="53"/>
      <c r="X1038" s="53"/>
      <c r="Y1038" s="53"/>
      <c r="Z1038" s="53"/>
    </row>
    <row r="1039" spans="1:26" ht="15.75" customHeight="1">
      <c r="A1039" s="103"/>
      <c r="B1039" s="103"/>
      <c r="C1039" s="104" t="e">
        <v>#REF!</v>
      </c>
      <c r="D1039" s="103"/>
      <c r="E1039" s="53"/>
      <c r="F1039" s="53"/>
      <c r="G1039" s="53"/>
      <c r="H1039" s="53"/>
      <c r="I1039" s="53"/>
      <c r="J1039" s="53"/>
      <c r="K1039" s="53"/>
      <c r="L1039" s="53"/>
      <c r="M1039" s="53"/>
      <c r="N1039" s="53"/>
      <c r="O1039" s="53"/>
      <c r="P1039" s="53"/>
      <c r="Q1039" s="53"/>
      <c r="R1039" s="53"/>
      <c r="S1039" s="53"/>
      <c r="T1039" s="53"/>
      <c r="U1039" s="53"/>
      <c r="V1039" s="53"/>
      <c r="W1039" s="53"/>
      <c r="X1039" s="53"/>
      <c r="Y1039" s="53"/>
      <c r="Z1039" s="53"/>
    </row>
    <row r="1040" spans="1:26" ht="15.75" customHeight="1">
      <c r="A1040" s="103"/>
      <c r="B1040" s="103"/>
      <c r="C1040" s="104" t="e">
        <v>#REF!</v>
      </c>
      <c r="D1040" s="103"/>
      <c r="E1040" s="53"/>
      <c r="F1040" s="53"/>
      <c r="G1040" s="53"/>
      <c r="H1040" s="53"/>
      <c r="I1040" s="53"/>
      <c r="J1040" s="53"/>
      <c r="K1040" s="53"/>
      <c r="L1040" s="53"/>
      <c r="M1040" s="53"/>
      <c r="N1040" s="53"/>
      <c r="O1040" s="53"/>
      <c r="P1040" s="53"/>
      <c r="Q1040" s="53"/>
      <c r="R1040" s="53"/>
      <c r="S1040" s="53"/>
      <c r="T1040" s="53"/>
      <c r="U1040" s="53"/>
      <c r="V1040" s="53"/>
      <c r="W1040" s="53"/>
      <c r="X1040" s="53"/>
      <c r="Y1040" s="53"/>
      <c r="Z1040" s="53"/>
    </row>
    <row r="1041" spans="1:26" ht="15.75" customHeight="1">
      <c r="A1041" s="103"/>
      <c r="B1041" s="103"/>
      <c r="C1041" s="104" t="e">
        <v>#REF!</v>
      </c>
      <c r="D1041" s="103"/>
      <c r="E1041" s="53"/>
      <c r="F1041" s="53"/>
      <c r="G1041" s="53"/>
      <c r="H1041" s="53"/>
      <c r="I1041" s="53"/>
      <c r="J1041" s="53"/>
      <c r="K1041" s="53"/>
      <c r="L1041" s="53"/>
      <c r="M1041" s="53"/>
      <c r="N1041" s="53"/>
      <c r="O1041" s="53"/>
      <c r="P1041" s="53"/>
      <c r="Q1041" s="53"/>
      <c r="R1041" s="53"/>
      <c r="S1041" s="53"/>
      <c r="T1041" s="53"/>
      <c r="U1041" s="53"/>
      <c r="V1041" s="53"/>
      <c r="W1041" s="53"/>
      <c r="X1041" s="53"/>
      <c r="Y1041" s="53"/>
      <c r="Z1041" s="53"/>
    </row>
    <row r="1042" spans="1:26" ht="15.75" customHeight="1">
      <c r="A1042" s="103"/>
      <c r="B1042" s="103"/>
      <c r="C1042" s="104" t="e">
        <v>#REF!</v>
      </c>
      <c r="D1042" s="103"/>
      <c r="E1042" s="53"/>
      <c r="F1042" s="53"/>
      <c r="G1042" s="53"/>
      <c r="H1042" s="53"/>
      <c r="I1042" s="53"/>
      <c r="J1042" s="53"/>
      <c r="K1042" s="53"/>
      <c r="L1042" s="53"/>
      <c r="M1042" s="53"/>
      <c r="N1042" s="53"/>
      <c r="O1042" s="53"/>
      <c r="P1042" s="53"/>
      <c r="Q1042" s="53"/>
      <c r="R1042" s="53"/>
      <c r="S1042" s="53"/>
      <c r="T1042" s="53"/>
      <c r="U1042" s="53"/>
      <c r="V1042" s="53"/>
      <c r="W1042" s="53"/>
      <c r="X1042" s="53"/>
      <c r="Y1042" s="53"/>
      <c r="Z1042" s="53"/>
    </row>
    <row r="1043" spans="1:26" ht="15.75" customHeight="1">
      <c r="A1043" s="103"/>
      <c r="B1043" s="103"/>
      <c r="C1043" s="104" t="e">
        <v>#REF!</v>
      </c>
      <c r="D1043" s="103"/>
      <c r="E1043" s="53"/>
      <c r="F1043" s="53"/>
      <c r="G1043" s="53"/>
      <c r="H1043" s="53"/>
      <c r="I1043" s="53"/>
      <c r="J1043" s="53"/>
      <c r="K1043" s="53"/>
      <c r="L1043" s="53"/>
      <c r="M1043" s="53"/>
      <c r="N1043" s="53"/>
      <c r="O1043" s="53"/>
      <c r="P1043" s="53"/>
      <c r="Q1043" s="53"/>
      <c r="R1043" s="53"/>
      <c r="S1043" s="53"/>
      <c r="T1043" s="53"/>
      <c r="U1043" s="53"/>
      <c r="V1043" s="53"/>
      <c r="W1043" s="53"/>
      <c r="X1043" s="53"/>
      <c r="Y1043" s="53"/>
      <c r="Z1043" s="53"/>
    </row>
    <row r="1044" spans="1:26" ht="15.75" customHeight="1">
      <c r="A1044" s="103"/>
      <c r="B1044" s="103"/>
      <c r="C1044" s="104" t="e">
        <v>#REF!</v>
      </c>
      <c r="D1044" s="103"/>
      <c r="E1044" s="53"/>
      <c r="F1044" s="53"/>
      <c r="G1044" s="53"/>
      <c r="H1044" s="53"/>
      <c r="I1044" s="53"/>
      <c r="J1044" s="53"/>
      <c r="K1044" s="53"/>
      <c r="L1044" s="53"/>
      <c r="M1044" s="53"/>
      <c r="N1044" s="53"/>
      <c r="O1044" s="53"/>
      <c r="P1044" s="53"/>
      <c r="Q1044" s="53"/>
      <c r="R1044" s="53"/>
      <c r="S1044" s="53"/>
      <c r="T1044" s="53"/>
      <c r="U1044" s="53"/>
      <c r="V1044" s="53"/>
      <c r="W1044" s="53"/>
      <c r="X1044" s="53"/>
      <c r="Y1044" s="53"/>
      <c r="Z1044" s="53"/>
    </row>
    <row r="1045" spans="1:26" ht="15.75" customHeight="1">
      <c r="A1045" s="103"/>
      <c r="B1045" s="103"/>
      <c r="C1045" s="104" t="e">
        <v>#REF!</v>
      </c>
      <c r="D1045" s="103"/>
      <c r="E1045" s="53"/>
      <c r="F1045" s="53"/>
      <c r="G1045" s="53"/>
      <c r="H1045" s="53"/>
      <c r="I1045" s="53"/>
      <c r="J1045" s="53"/>
      <c r="K1045" s="53"/>
      <c r="L1045" s="53"/>
      <c r="M1045" s="53"/>
      <c r="N1045" s="53"/>
      <c r="O1045" s="53"/>
      <c r="P1045" s="53"/>
      <c r="Q1045" s="53"/>
      <c r="R1045" s="53"/>
      <c r="S1045" s="53"/>
      <c r="T1045" s="53"/>
      <c r="U1045" s="53"/>
      <c r="V1045" s="53"/>
      <c r="W1045" s="53"/>
      <c r="X1045" s="53"/>
      <c r="Y1045" s="53"/>
      <c r="Z1045" s="53"/>
    </row>
    <row r="1046" spans="1:26" ht="15.75" customHeight="1">
      <c r="A1046" s="103"/>
      <c r="B1046" s="103"/>
      <c r="C1046" s="104" t="e">
        <v>#REF!</v>
      </c>
      <c r="D1046" s="103"/>
      <c r="E1046" s="53"/>
      <c r="F1046" s="53"/>
      <c r="G1046" s="53"/>
      <c r="H1046" s="53"/>
      <c r="I1046" s="53"/>
      <c r="J1046" s="53"/>
      <c r="K1046" s="53"/>
      <c r="L1046" s="53"/>
      <c r="M1046" s="53"/>
      <c r="N1046" s="53"/>
      <c r="O1046" s="53"/>
      <c r="P1046" s="53"/>
      <c r="Q1046" s="53"/>
      <c r="R1046" s="53"/>
      <c r="S1046" s="53"/>
      <c r="T1046" s="53"/>
      <c r="U1046" s="53"/>
      <c r="V1046" s="53"/>
      <c r="W1046" s="53"/>
      <c r="X1046" s="53"/>
      <c r="Y1046" s="53"/>
      <c r="Z1046" s="53"/>
    </row>
    <row r="1047" spans="1:26" ht="15.75" customHeight="1">
      <c r="A1047" s="103"/>
      <c r="B1047" s="103"/>
      <c r="C1047" s="104" t="e">
        <v>#REF!</v>
      </c>
      <c r="D1047" s="103"/>
      <c r="E1047" s="53"/>
      <c r="F1047" s="53"/>
      <c r="G1047" s="53"/>
      <c r="H1047" s="53"/>
      <c r="I1047" s="53"/>
      <c r="J1047" s="53"/>
      <c r="K1047" s="53"/>
      <c r="L1047" s="53"/>
      <c r="M1047" s="53"/>
      <c r="N1047" s="53"/>
      <c r="O1047" s="53"/>
      <c r="P1047" s="53"/>
      <c r="Q1047" s="53"/>
      <c r="R1047" s="53"/>
      <c r="S1047" s="53"/>
      <c r="T1047" s="53"/>
      <c r="U1047" s="53"/>
      <c r="V1047" s="53"/>
      <c r="W1047" s="53"/>
      <c r="X1047" s="53"/>
      <c r="Y1047" s="53"/>
      <c r="Z1047" s="53"/>
    </row>
    <row r="1048" spans="1:26" ht="15.75" customHeight="1">
      <c r="A1048" s="103"/>
      <c r="B1048" s="103"/>
      <c r="C1048" s="104" t="e">
        <v>#REF!</v>
      </c>
      <c r="D1048" s="103"/>
      <c r="E1048" s="53"/>
      <c r="F1048" s="53"/>
      <c r="G1048" s="53"/>
      <c r="H1048" s="53"/>
      <c r="I1048" s="53"/>
      <c r="J1048" s="53"/>
      <c r="K1048" s="53"/>
      <c r="L1048" s="53"/>
      <c r="M1048" s="53"/>
      <c r="N1048" s="53"/>
      <c r="O1048" s="53"/>
      <c r="P1048" s="53"/>
      <c r="Q1048" s="53"/>
      <c r="R1048" s="53"/>
      <c r="S1048" s="53"/>
      <c r="T1048" s="53"/>
      <c r="U1048" s="53"/>
      <c r="V1048" s="53"/>
      <c r="W1048" s="53"/>
      <c r="X1048" s="53"/>
      <c r="Y1048" s="53"/>
      <c r="Z1048" s="53"/>
    </row>
    <row r="1049" spans="1:26" ht="15.75" customHeight="1">
      <c r="A1049" s="103"/>
      <c r="B1049" s="103"/>
      <c r="C1049" s="104" t="e">
        <v>#REF!</v>
      </c>
      <c r="D1049" s="103"/>
      <c r="E1049" s="53"/>
      <c r="F1049" s="53"/>
      <c r="G1049" s="53"/>
      <c r="H1049" s="53"/>
      <c r="I1049" s="53"/>
      <c r="J1049" s="53"/>
      <c r="K1049" s="53"/>
      <c r="L1049" s="53"/>
      <c r="M1049" s="53"/>
      <c r="N1049" s="53"/>
      <c r="O1049" s="53"/>
      <c r="P1049" s="53"/>
      <c r="Q1049" s="53"/>
      <c r="R1049" s="53"/>
      <c r="S1049" s="53"/>
      <c r="T1049" s="53"/>
      <c r="U1049" s="53"/>
      <c r="V1049" s="53"/>
      <c r="W1049" s="53"/>
      <c r="X1049" s="53"/>
      <c r="Y1049" s="53"/>
      <c r="Z1049" s="53"/>
    </row>
    <row r="1050" spans="1:26" ht="15.75" customHeight="1">
      <c r="A1050" s="103"/>
      <c r="B1050" s="103"/>
      <c r="C1050" s="104" t="e">
        <v>#REF!</v>
      </c>
      <c r="D1050" s="103"/>
      <c r="E1050" s="53"/>
      <c r="F1050" s="53"/>
      <c r="G1050" s="53"/>
      <c r="H1050" s="53"/>
      <c r="I1050" s="53"/>
      <c r="J1050" s="53"/>
      <c r="K1050" s="53"/>
      <c r="L1050" s="53"/>
      <c r="M1050" s="53"/>
      <c r="N1050" s="53"/>
      <c r="O1050" s="53"/>
      <c r="P1050" s="53"/>
      <c r="Q1050" s="53"/>
      <c r="R1050" s="53"/>
      <c r="S1050" s="53"/>
      <c r="T1050" s="53"/>
      <c r="U1050" s="53"/>
      <c r="V1050" s="53"/>
      <c r="W1050" s="53"/>
      <c r="X1050" s="53"/>
      <c r="Y1050" s="53"/>
      <c r="Z1050" s="53"/>
    </row>
    <row r="1051" spans="1:26" ht="15.75" customHeight="1">
      <c r="A1051" s="103"/>
      <c r="B1051" s="103"/>
      <c r="C1051" s="104" t="e">
        <v>#REF!</v>
      </c>
      <c r="D1051" s="103"/>
      <c r="E1051" s="53"/>
      <c r="F1051" s="53"/>
      <c r="G1051" s="53"/>
      <c r="H1051" s="53"/>
      <c r="I1051" s="53"/>
      <c r="J1051" s="53"/>
      <c r="K1051" s="53"/>
      <c r="L1051" s="53"/>
      <c r="M1051" s="53"/>
      <c r="N1051" s="53"/>
      <c r="O1051" s="53"/>
      <c r="P1051" s="53"/>
      <c r="Q1051" s="53"/>
      <c r="R1051" s="53"/>
      <c r="S1051" s="53"/>
      <c r="T1051" s="53"/>
      <c r="U1051" s="53"/>
      <c r="V1051" s="53"/>
      <c r="W1051" s="53"/>
      <c r="X1051" s="53"/>
      <c r="Y1051" s="53"/>
      <c r="Z1051" s="53"/>
    </row>
    <row r="1052" spans="1:26" ht="15.75" customHeight="1">
      <c r="A1052" s="103"/>
      <c r="B1052" s="103"/>
      <c r="C1052" s="104" t="e">
        <v>#REF!</v>
      </c>
      <c r="D1052" s="103"/>
      <c r="E1052" s="53"/>
      <c r="F1052" s="53"/>
      <c r="G1052" s="53"/>
      <c r="H1052" s="53"/>
      <c r="I1052" s="53"/>
      <c r="J1052" s="53"/>
      <c r="K1052" s="53"/>
      <c r="L1052" s="53"/>
      <c r="M1052" s="53"/>
      <c r="N1052" s="53"/>
      <c r="O1052" s="53"/>
      <c r="P1052" s="53"/>
      <c r="Q1052" s="53"/>
      <c r="R1052" s="53"/>
      <c r="S1052" s="53"/>
      <c r="T1052" s="53"/>
      <c r="U1052" s="53"/>
      <c r="V1052" s="53"/>
      <c r="W1052" s="53"/>
      <c r="X1052" s="53"/>
      <c r="Y1052" s="53"/>
      <c r="Z1052" s="53"/>
    </row>
    <row r="1053" spans="1:26" ht="15.75" customHeight="1">
      <c r="A1053" s="103"/>
      <c r="B1053" s="103"/>
      <c r="C1053" s="104" t="e">
        <v>#REF!</v>
      </c>
      <c r="D1053" s="103"/>
      <c r="E1053" s="53"/>
      <c r="F1053" s="53"/>
      <c r="G1053" s="53"/>
      <c r="H1053" s="53"/>
      <c r="I1053" s="53"/>
      <c r="J1053" s="53"/>
      <c r="K1053" s="53"/>
      <c r="L1053" s="53"/>
      <c r="M1053" s="53"/>
      <c r="N1053" s="53"/>
      <c r="O1053" s="53"/>
      <c r="P1053" s="53"/>
      <c r="Q1053" s="53"/>
      <c r="R1053" s="53"/>
      <c r="S1053" s="53"/>
      <c r="T1053" s="53"/>
      <c r="U1053" s="53"/>
      <c r="V1053" s="53"/>
      <c r="W1053" s="53"/>
      <c r="X1053" s="53"/>
      <c r="Y1053" s="53"/>
      <c r="Z1053" s="53"/>
    </row>
    <row r="1054" spans="1:26" ht="15.75" customHeight="1">
      <c r="A1054" s="103"/>
      <c r="B1054" s="103"/>
      <c r="C1054" s="104" t="e">
        <v>#REF!</v>
      </c>
      <c r="D1054" s="103"/>
      <c r="E1054" s="53"/>
      <c r="F1054" s="53"/>
      <c r="G1054" s="53"/>
      <c r="H1054" s="53"/>
      <c r="I1054" s="53"/>
      <c r="J1054" s="53"/>
      <c r="K1054" s="53"/>
      <c r="L1054" s="53"/>
      <c r="M1054" s="53"/>
      <c r="N1054" s="53"/>
      <c r="O1054" s="53"/>
      <c r="P1054" s="53"/>
      <c r="Q1054" s="53"/>
      <c r="R1054" s="53"/>
      <c r="S1054" s="53"/>
      <c r="T1054" s="53"/>
      <c r="U1054" s="53"/>
      <c r="V1054" s="53"/>
      <c r="W1054" s="53"/>
      <c r="X1054" s="53"/>
      <c r="Y1054" s="53"/>
      <c r="Z1054" s="53"/>
    </row>
    <row r="1055" spans="1:26" ht="15.75" customHeight="1">
      <c r="A1055" s="103"/>
      <c r="B1055" s="103"/>
      <c r="C1055" s="104" t="e">
        <v>#REF!</v>
      </c>
      <c r="D1055" s="103"/>
      <c r="E1055" s="53"/>
      <c r="F1055" s="53"/>
      <c r="G1055" s="53"/>
      <c r="H1055" s="53"/>
      <c r="I1055" s="53"/>
      <c r="J1055" s="53"/>
      <c r="K1055" s="53"/>
      <c r="L1055" s="53"/>
      <c r="M1055" s="53"/>
      <c r="N1055" s="53"/>
      <c r="O1055" s="53"/>
      <c r="P1055" s="53"/>
      <c r="Q1055" s="53"/>
      <c r="R1055" s="53"/>
      <c r="S1055" s="53"/>
      <c r="T1055" s="53"/>
      <c r="U1055" s="53"/>
      <c r="V1055" s="53"/>
      <c r="W1055" s="53"/>
      <c r="X1055" s="53"/>
      <c r="Y1055" s="53"/>
      <c r="Z1055" s="53"/>
    </row>
    <row r="1056" spans="1:26" ht="15.75" customHeight="1">
      <c r="A1056" s="103"/>
      <c r="B1056" s="103"/>
      <c r="C1056" s="104" t="e">
        <v>#REF!</v>
      </c>
      <c r="D1056" s="103"/>
      <c r="E1056" s="53"/>
      <c r="F1056" s="53"/>
      <c r="G1056" s="53"/>
      <c r="H1056" s="53"/>
      <c r="I1056" s="53"/>
      <c r="J1056" s="53"/>
      <c r="K1056" s="53"/>
      <c r="L1056" s="53"/>
      <c r="M1056" s="53"/>
      <c r="N1056" s="53"/>
      <c r="O1056" s="53"/>
      <c r="P1056" s="53"/>
      <c r="Q1056" s="53"/>
      <c r="R1056" s="53"/>
      <c r="S1056" s="53"/>
      <c r="T1056" s="53"/>
      <c r="U1056" s="53"/>
      <c r="V1056" s="53"/>
      <c r="W1056" s="53"/>
      <c r="X1056" s="53"/>
      <c r="Y1056" s="53"/>
      <c r="Z1056" s="53"/>
    </row>
    <row r="1057" spans="1:26" ht="15.75" customHeight="1">
      <c r="A1057" s="103"/>
      <c r="B1057" s="103"/>
      <c r="C1057" s="104" t="e">
        <v>#REF!</v>
      </c>
      <c r="D1057" s="103"/>
      <c r="E1057" s="53"/>
      <c r="F1057" s="53"/>
      <c r="G1057" s="53"/>
      <c r="H1057" s="53"/>
      <c r="I1057" s="53"/>
      <c r="J1057" s="53"/>
      <c r="K1057" s="53"/>
      <c r="L1057" s="53"/>
      <c r="M1057" s="53"/>
      <c r="N1057" s="53"/>
      <c r="O1057" s="53"/>
      <c r="P1057" s="53"/>
      <c r="Q1057" s="53"/>
      <c r="R1057" s="53"/>
      <c r="S1057" s="53"/>
      <c r="T1057" s="53"/>
      <c r="U1057" s="53"/>
      <c r="V1057" s="53"/>
      <c r="W1057" s="53"/>
      <c r="X1057" s="53"/>
      <c r="Y1057" s="53"/>
      <c r="Z1057" s="53"/>
    </row>
    <row r="1058" spans="1:26" ht="15.75" customHeight="1">
      <c r="A1058" s="103"/>
      <c r="B1058" s="103"/>
      <c r="C1058" s="104" t="e">
        <v>#REF!</v>
      </c>
      <c r="D1058" s="103"/>
      <c r="E1058" s="53"/>
      <c r="F1058" s="53"/>
      <c r="G1058" s="53"/>
      <c r="H1058" s="53"/>
      <c r="I1058" s="53"/>
      <c r="J1058" s="53"/>
      <c r="K1058" s="53"/>
      <c r="L1058" s="53"/>
      <c r="M1058" s="53"/>
      <c r="N1058" s="53"/>
      <c r="O1058" s="53"/>
      <c r="P1058" s="53"/>
      <c r="Q1058" s="53"/>
      <c r="R1058" s="53"/>
      <c r="S1058" s="53"/>
      <c r="T1058" s="53"/>
      <c r="U1058" s="53"/>
      <c r="V1058" s="53"/>
      <c r="W1058" s="53"/>
      <c r="X1058" s="53"/>
      <c r="Y1058" s="53"/>
      <c r="Z1058" s="53"/>
    </row>
    <row r="1059" spans="1:26" ht="15.75" customHeight="1">
      <c r="A1059" s="103"/>
      <c r="B1059" s="103"/>
      <c r="C1059" s="104" t="e">
        <v>#REF!</v>
      </c>
      <c r="D1059" s="103"/>
      <c r="E1059" s="53"/>
      <c r="F1059" s="53"/>
      <c r="G1059" s="53"/>
      <c r="H1059" s="53"/>
      <c r="I1059" s="53"/>
      <c r="J1059" s="53"/>
      <c r="K1059" s="53"/>
      <c r="L1059" s="53"/>
      <c r="M1059" s="53"/>
      <c r="N1059" s="53"/>
      <c r="O1059" s="53"/>
      <c r="P1059" s="53"/>
      <c r="Q1059" s="53"/>
      <c r="R1059" s="53"/>
      <c r="S1059" s="53"/>
      <c r="T1059" s="53"/>
      <c r="U1059" s="53"/>
      <c r="V1059" s="53"/>
      <c r="W1059" s="53"/>
      <c r="X1059" s="53"/>
      <c r="Y1059" s="53"/>
      <c r="Z1059" s="53"/>
    </row>
    <row r="1060" spans="1:26" ht="15.75" customHeight="1">
      <c r="A1060" s="103"/>
      <c r="B1060" s="103"/>
      <c r="C1060" s="104" t="e">
        <v>#REF!</v>
      </c>
      <c r="D1060" s="103"/>
      <c r="E1060" s="53"/>
      <c r="F1060" s="53"/>
      <c r="G1060" s="53"/>
      <c r="H1060" s="53"/>
      <c r="I1060" s="53"/>
      <c r="J1060" s="53"/>
      <c r="K1060" s="53"/>
      <c r="L1060" s="53"/>
      <c r="M1060" s="53"/>
      <c r="N1060" s="53"/>
      <c r="O1060" s="53"/>
      <c r="P1060" s="53"/>
      <c r="Q1060" s="53"/>
      <c r="R1060" s="53"/>
      <c r="S1060" s="53"/>
      <c r="T1060" s="53"/>
      <c r="U1060" s="53"/>
      <c r="V1060" s="53"/>
      <c r="W1060" s="53"/>
      <c r="X1060" s="53"/>
      <c r="Y1060" s="53"/>
      <c r="Z1060" s="53"/>
    </row>
    <row r="1061" spans="1:26" ht="15.75" customHeight="1">
      <c r="A1061" s="103"/>
      <c r="B1061" s="103"/>
      <c r="C1061" s="104" t="e">
        <v>#REF!</v>
      </c>
      <c r="D1061" s="103"/>
      <c r="E1061" s="53"/>
      <c r="F1061" s="53"/>
      <c r="G1061" s="53"/>
      <c r="H1061" s="53"/>
      <c r="I1061" s="53"/>
      <c r="J1061" s="53"/>
      <c r="K1061" s="53"/>
      <c r="L1061" s="53"/>
      <c r="M1061" s="53"/>
      <c r="N1061" s="53"/>
      <c r="O1061" s="53"/>
      <c r="P1061" s="53"/>
      <c r="Q1061" s="53"/>
      <c r="R1061" s="53"/>
      <c r="S1061" s="53"/>
      <c r="T1061" s="53"/>
      <c r="U1061" s="53"/>
      <c r="V1061" s="53"/>
      <c r="W1061" s="53"/>
      <c r="X1061" s="53"/>
      <c r="Y1061" s="53"/>
      <c r="Z1061" s="53"/>
    </row>
    <row r="1062" spans="1:26" ht="15.75" customHeight="1">
      <c r="A1062" s="103"/>
      <c r="B1062" s="103"/>
      <c r="C1062" s="104" t="e">
        <v>#REF!</v>
      </c>
      <c r="D1062" s="103"/>
      <c r="E1062" s="53"/>
      <c r="F1062" s="53"/>
      <c r="G1062" s="53"/>
      <c r="H1062" s="53"/>
      <c r="I1062" s="53"/>
      <c r="J1062" s="53"/>
      <c r="K1062" s="53"/>
      <c r="L1062" s="53"/>
      <c r="M1062" s="53"/>
      <c r="N1062" s="53"/>
      <c r="O1062" s="53"/>
      <c r="P1062" s="53"/>
      <c r="Q1062" s="53"/>
      <c r="R1062" s="53"/>
      <c r="S1062" s="53"/>
      <c r="T1062" s="53"/>
      <c r="U1062" s="53"/>
      <c r="V1062" s="53"/>
      <c r="W1062" s="53"/>
      <c r="X1062" s="53"/>
      <c r="Y1062" s="53"/>
      <c r="Z1062" s="53"/>
    </row>
    <row r="1063" spans="1:26" ht="15.75" customHeight="1">
      <c r="A1063" s="103"/>
      <c r="B1063" s="103"/>
      <c r="C1063" s="104" t="e">
        <v>#REF!</v>
      </c>
      <c r="D1063" s="103"/>
      <c r="E1063" s="53"/>
      <c r="F1063" s="53"/>
      <c r="G1063" s="53"/>
      <c r="H1063" s="53"/>
      <c r="I1063" s="53"/>
      <c r="J1063" s="53"/>
      <c r="K1063" s="53"/>
      <c r="L1063" s="53"/>
      <c r="M1063" s="53"/>
      <c r="N1063" s="53"/>
      <c r="O1063" s="53"/>
      <c r="P1063" s="53"/>
      <c r="Q1063" s="53"/>
      <c r="R1063" s="53"/>
      <c r="S1063" s="53"/>
      <c r="T1063" s="53"/>
      <c r="U1063" s="53"/>
      <c r="V1063" s="53"/>
      <c r="W1063" s="53"/>
      <c r="X1063" s="53"/>
      <c r="Y1063" s="53"/>
      <c r="Z1063" s="53"/>
    </row>
    <row r="1064" spans="1:26" ht="15.75" customHeight="1">
      <c r="A1064" s="103"/>
      <c r="B1064" s="103"/>
      <c r="C1064" s="104" t="e">
        <v>#REF!</v>
      </c>
      <c r="D1064" s="103"/>
      <c r="E1064" s="53"/>
      <c r="F1064" s="53"/>
      <c r="G1064" s="53"/>
      <c r="H1064" s="53"/>
      <c r="I1064" s="53"/>
      <c r="J1064" s="53"/>
      <c r="K1064" s="53"/>
      <c r="L1064" s="53"/>
      <c r="M1064" s="53"/>
      <c r="N1064" s="53"/>
      <c r="O1064" s="53"/>
      <c r="P1064" s="53"/>
      <c r="Q1064" s="53"/>
      <c r="R1064" s="53"/>
      <c r="S1064" s="53"/>
      <c r="T1064" s="53"/>
      <c r="U1064" s="53"/>
      <c r="V1064" s="53"/>
      <c r="W1064" s="53"/>
      <c r="X1064" s="53"/>
      <c r="Y1064" s="53"/>
      <c r="Z1064" s="53"/>
    </row>
    <row r="1065" spans="1:26" ht="15.75" customHeight="1">
      <c r="A1065" s="103"/>
      <c r="B1065" s="103"/>
      <c r="C1065" s="104" t="e">
        <v>#REF!</v>
      </c>
      <c r="D1065" s="103"/>
      <c r="E1065" s="53"/>
      <c r="F1065" s="53"/>
      <c r="G1065" s="53"/>
      <c r="H1065" s="53"/>
      <c r="I1065" s="53"/>
      <c r="J1065" s="53"/>
      <c r="K1065" s="53"/>
      <c r="L1065" s="53"/>
      <c r="M1065" s="53"/>
      <c r="N1065" s="53"/>
      <c r="O1065" s="53"/>
      <c r="P1065" s="53"/>
      <c r="Q1065" s="53"/>
      <c r="R1065" s="53"/>
      <c r="S1065" s="53"/>
      <c r="T1065" s="53"/>
      <c r="U1065" s="53"/>
      <c r="V1065" s="53"/>
      <c r="W1065" s="53"/>
      <c r="X1065" s="53"/>
      <c r="Y1065" s="53"/>
      <c r="Z1065" s="53"/>
    </row>
    <row r="1066" spans="1:26" ht="15.75" customHeight="1">
      <c r="A1066" s="103"/>
      <c r="B1066" s="103"/>
      <c r="C1066" s="104" t="e">
        <v>#REF!</v>
      </c>
      <c r="D1066" s="103"/>
      <c r="E1066" s="53"/>
      <c r="F1066" s="53"/>
      <c r="G1066" s="53"/>
      <c r="H1066" s="53"/>
      <c r="I1066" s="53"/>
      <c r="J1066" s="53"/>
      <c r="K1066" s="53"/>
      <c r="L1066" s="53"/>
      <c r="M1066" s="53"/>
      <c r="N1066" s="53"/>
      <c r="O1066" s="53"/>
      <c r="P1066" s="53"/>
      <c r="Q1066" s="53"/>
      <c r="R1066" s="53"/>
      <c r="S1066" s="53"/>
      <c r="T1066" s="53"/>
      <c r="U1066" s="53"/>
      <c r="V1066" s="53"/>
      <c r="W1066" s="53"/>
      <c r="X1066" s="53"/>
      <c r="Y1066" s="53"/>
      <c r="Z1066" s="53"/>
    </row>
    <row r="1067" spans="1:26" ht="15.75" customHeight="1">
      <c r="A1067" s="103"/>
      <c r="B1067" s="103"/>
      <c r="C1067" s="104" t="e">
        <v>#REF!</v>
      </c>
      <c r="D1067" s="103"/>
      <c r="E1067" s="53"/>
      <c r="F1067" s="53"/>
      <c r="G1067" s="53"/>
      <c r="H1067" s="53"/>
      <c r="I1067" s="53"/>
      <c r="J1067" s="53"/>
      <c r="K1067" s="53"/>
      <c r="L1067" s="53"/>
      <c r="M1067" s="53"/>
      <c r="N1067" s="53"/>
      <c r="O1067" s="53"/>
      <c r="P1067" s="53"/>
      <c r="Q1067" s="53"/>
      <c r="R1067" s="53"/>
      <c r="S1067" s="53"/>
      <c r="T1067" s="53"/>
      <c r="U1067" s="53"/>
      <c r="V1067" s="53"/>
      <c r="W1067" s="53"/>
      <c r="X1067" s="53"/>
      <c r="Y1067" s="53"/>
      <c r="Z1067" s="53"/>
    </row>
    <row r="1068" spans="1:26" ht="15.75" customHeight="1">
      <c r="A1068" s="103"/>
      <c r="B1068" s="103"/>
      <c r="C1068" s="104" t="e">
        <v>#REF!</v>
      </c>
      <c r="D1068" s="103"/>
      <c r="E1068" s="53"/>
      <c r="F1068" s="53"/>
      <c r="G1068" s="53"/>
      <c r="H1068" s="53"/>
      <c r="I1068" s="53"/>
      <c r="J1068" s="53"/>
      <c r="K1068" s="53"/>
      <c r="L1068" s="53"/>
      <c r="M1068" s="53"/>
      <c r="N1068" s="53"/>
      <c r="O1068" s="53"/>
      <c r="P1068" s="53"/>
      <c r="Q1068" s="53"/>
      <c r="R1068" s="53"/>
      <c r="S1068" s="53"/>
      <c r="T1068" s="53"/>
      <c r="U1068" s="53"/>
      <c r="V1068" s="53"/>
      <c r="W1068" s="53"/>
      <c r="X1068" s="53"/>
      <c r="Y1068" s="53"/>
      <c r="Z1068" s="53"/>
    </row>
    <row r="1069" spans="1:26" ht="15.75" customHeight="1">
      <c r="A1069" s="103"/>
      <c r="B1069" s="103"/>
      <c r="C1069" s="104" t="e">
        <v>#REF!</v>
      </c>
      <c r="D1069" s="103"/>
      <c r="E1069" s="53"/>
      <c r="F1069" s="53"/>
      <c r="G1069" s="53"/>
      <c r="H1069" s="53"/>
      <c r="I1069" s="53"/>
      <c r="J1069" s="53"/>
      <c r="K1069" s="53"/>
      <c r="L1069" s="53"/>
      <c r="M1069" s="53"/>
      <c r="N1069" s="53"/>
      <c r="O1069" s="53"/>
      <c r="P1069" s="53"/>
      <c r="Q1069" s="53"/>
      <c r="R1069" s="53"/>
      <c r="S1069" s="53"/>
      <c r="T1069" s="53"/>
      <c r="U1069" s="53"/>
      <c r="V1069" s="53"/>
      <c r="W1069" s="53"/>
      <c r="X1069" s="53"/>
      <c r="Y1069" s="53"/>
      <c r="Z1069" s="53"/>
    </row>
    <row r="1070" spans="1:26" ht="15.75" customHeight="1">
      <c r="A1070" s="103"/>
      <c r="B1070" s="103"/>
      <c r="C1070" s="104" t="e">
        <v>#REF!</v>
      </c>
      <c r="D1070" s="103"/>
      <c r="E1070" s="53"/>
      <c r="F1070" s="53"/>
      <c r="G1070" s="53"/>
      <c r="H1070" s="53"/>
      <c r="I1070" s="53"/>
      <c r="J1070" s="53"/>
      <c r="K1070" s="53"/>
      <c r="L1070" s="53"/>
      <c r="M1070" s="53"/>
      <c r="N1070" s="53"/>
      <c r="O1070" s="53"/>
      <c r="P1070" s="53"/>
      <c r="Q1070" s="53"/>
      <c r="R1070" s="53"/>
      <c r="S1070" s="53"/>
      <c r="T1070" s="53"/>
      <c r="U1070" s="53"/>
      <c r="V1070" s="53"/>
      <c r="W1070" s="53"/>
      <c r="X1070" s="53"/>
      <c r="Y1070" s="53"/>
      <c r="Z1070" s="53"/>
    </row>
    <row r="1071" spans="1:26" ht="15.75" customHeight="1">
      <c r="A1071" s="103"/>
      <c r="B1071" s="103"/>
      <c r="C1071" s="104" t="e">
        <v>#REF!</v>
      </c>
      <c r="D1071" s="103"/>
      <c r="E1071" s="53"/>
      <c r="F1071" s="53"/>
      <c r="G1071" s="53"/>
      <c r="H1071" s="53"/>
      <c r="I1071" s="53"/>
      <c r="J1071" s="53"/>
      <c r="K1071" s="53"/>
      <c r="L1071" s="53"/>
      <c r="M1071" s="53"/>
      <c r="N1071" s="53"/>
      <c r="O1071" s="53"/>
      <c r="P1071" s="53"/>
      <c r="Q1071" s="53"/>
      <c r="R1071" s="53"/>
      <c r="S1071" s="53"/>
      <c r="T1071" s="53"/>
      <c r="U1071" s="53"/>
      <c r="V1071" s="53"/>
      <c r="W1071" s="53"/>
      <c r="X1071" s="53"/>
      <c r="Y1071" s="53"/>
      <c r="Z1071" s="53"/>
    </row>
    <row r="1072" spans="1:26" ht="15.75" customHeight="1">
      <c r="A1072" s="103"/>
      <c r="B1072" s="103"/>
      <c r="C1072" s="104" t="e">
        <v>#REF!</v>
      </c>
      <c r="D1072" s="103"/>
      <c r="E1072" s="53"/>
      <c r="F1072" s="53"/>
      <c r="G1072" s="53"/>
      <c r="H1072" s="53"/>
      <c r="I1072" s="53"/>
      <c r="J1072" s="53"/>
      <c r="K1072" s="53"/>
      <c r="L1072" s="53"/>
      <c r="M1072" s="53"/>
      <c r="N1072" s="53"/>
      <c r="O1072" s="53"/>
      <c r="P1072" s="53"/>
      <c r="Q1072" s="53"/>
      <c r="R1072" s="53"/>
      <c r="S1072" s="53"/>
      <c r="T1072" s="53"/>
      <c r="U1072" s="53"/>
      <c r="V1072" s="53"/>
      <c r="W1072" s="53"/>
      <c r="X1072" s="53"/>
      <c r="Y1072" s="53"/>
      <c r="Z1072" s="53"/>
    </row>
    <row r="1073" spans="1:26" ht="15.75" customHeight="1">
      <c r="A1073" s="103"/>
      <c r="B1073" s="103"/>
      <c r="C1073" s="104" t="e">
        <v>#REF!</v>
      </c>
      <c r="D1073" s="103"/>
      <c r="E1073" s="53"/>
      <c r="F1073" s="53"/>
      <c r="G1073" s="53"/>
      <c r="H1073" s="53"/>
      <c r="I1073" s="53"/>
      <c r="J1073" s="53"/>
      <c r="K1073" s="53"/>
      <c r="L1073" s="53"/>
      <c r="M1073" s="53"/>
      <c r="N1073" s="53"/>
      <c r="O1073" s="53"/>
      <c r="P1073" s="53"/>
      <c r="Q1073" s="53"/>
      <c r="R1073" s="53"/>
      <c r="S1073" s="53"/>
      <c r="T1073" s="53"/>
      <c r="U1073" s="53"/>
      <c r="V1073" s="53"/>
      <c r="W1073" s="53"/>
      <c r="X1073" s="53"/>
      <c r="Y1073" s="53"/>
      <c r="Z1073" s="53"/>
    </row>
    <row r="1074" spans="1:26" ht="15.75" customHeight="1">
      <c r="A1074" s="103"/>
      <c r="B1074" s="103"/>
      <c r="C1074" s="104" t="e">
        <v>#REF!</v>
      </c>
      <c r="D1074" s="103"/>
      <c r="E1074" s="53"/>
      <c r="F1074" s="53"/>
      <c r="G1074" s="53"/>
      <c r="H1074" s="53"/>
      <c r="I1074" s="53"/>
      <c r="J1074" s="53"/>
      <c r="K1074" s="53"/>
      <c r="L1074" s="53"/>
      <c r="M1074" s="53"/>
      <c r="N1074" s="53"/>
      <c r="O1074" s="53"/>
      <c r="P1074" s="53"/>
      <c r="Q1074" s="53"/>
      <c r="R1074" s="53"/>
      <c r="S1074" s="53"/>
      <c r="T1074" s="53"/>
      <c r="U1074" s="53"/>
      <c r="V1074" s="53"/>
      <c r="W1074" s="53"/>
      <c r="X1074" s="53"/>
      <c r="Y1074" s="53"/>
      <c r="Z1074" s="53"/>
    </row>
    <row r="1075" spans="1:26" ht="15.75" customHeight="1">
      <c r="A1075" s="103"/>
      <c r="B1075" s="103"/>
      <c r="C1075" s="104" t="e">
        <v>#REF!</v>
      </c>
      <c r="D1075" s="103"/>
      <c r="E1075" s="53"/>
      <c r="F1075" s="53"/>
      <c r="G1075" s="53"/>
      <c r="H1075" s="53"/>
      <c r="I1075" s="53"/>
      <c r="J1075" s="53"/>
      <c r="K1075" s="53"/>
      <c r="L1075" s="53"/>
      <c r="M1075" s="53"/>
      <c r="N1075" s="53"/>
      <c r="O1075" s="53"/>
      <c r="P1075" s="53"/>
      <c r="Q1075" s="53"/>
      <c r="R1075" s="53"/>
      <c r="S1075" s="53"/>
      <c r="T1075" s="53"/>
      <c r="U1075" s="53"/>
      <c r="V1075" s="53"/>
      <c r="W1075" s="53"/>
      <c r="X1075" s="53"/>
      <c r="Y1075" s="53"/>
      <c r="Z1075" s="53"/>
    </row>
    <row r="1076" spans="1:26" ht="15.75" customHeight="1">
      <c r="A1076" s="103"/>
      <c r="B1076" s="103"/>
      <c r="C1076" s="104" t="e">
        <v>#REF!</v>
      </c>
      <c r="D1076" s="103"/>
      <c r="E1076" s="53"/>
      <c r="F1076" s="53"/>
      <c r="G1076" s="53"/>
      <c r="H1076" s="53"/>
      <c r="I1076" s="53"/>
      <c r="J1076" s="53"/>
      <c r="K1076" s="53"/>
      <c r="L1076" s="53"/>
      <c r="M1076" s="53"/>
      <c r="N1076" s="53"/>
      <c r="O1076" s="53"/>
      <c r="P1076" s="53"/>
      <c r="Q1076" s="53"/>
      <c r="R1076" s="53"/>
      <c r="S1076" s="53"/>
      <c r="T1076" s="53"/>
      <c r="U1076" s="53"/>
      <c r="V1076" s="53"/>
      <c r="W1076" s="53"/>
      <c r="X1076" s="53"/>
      <c r="Y1076" s="53"/>
      <c r="Z1076" s="53"/>
    </row>
    <row r="1077" spans="1:26" ht="15.75" customHeight="1">
      <c r="A1077" s="103"/>
      <c r="B1077" s="103"/>
      <c r="C1077" s="104" t="e">
        <v>#REF!</v>
      </c>
      <c r="D1077" s="103"/>
      <c r="E1077" s="53"/>
      <c r="F1077" s="53"/>
      <c r="G1077" s="53"/>
      <c r="H1077" s="53"/>
      <c r="I1077" s="53"/>
      <c r="J1077" s="53"/>
      <c r="K1077" s="53"/>
      <c r="L1077" s="53"/>
      <c r="M1077" s="53"/>
      <c r="N1077" s="53"/>
      <c r="O1077" s="53"/>
      <c r="P1077" s="53"/>
      <c r="Q1077" s="53"/>
      <c r="R1077" s="53"/>
      <c r="S1077" s="53"/>
      <c r="T1077" s="53"/>
      <c r="U1077" s="53"/>
      <c r="V1077" s="53"/>
      <c r="W1077" s="53"/>
      <c r="X1077" s="53"/>
      <c r="Y1077" s="53"/>
      <c r="Z1077" s="53"/>
    </row>
    <row r="1078" spans="1:26" ht="15.75" customHeight="1">
      <c r="A1078" s="103"/>
      <c r="B1078" s="103"/>
      <c r="C1078" s="104" t="e">
        <v>#REF!</v>
      </c>
      <c r="D1078" s="103"/>
      <c r="E1078" s="53"/>
      <c r="F1078" s="53"/>
      <c r="G1078" s="53"/>
      <c r="H1078" s="53"/>
      <c r="I1078" s="53"/>
      <c r="J1078" s="53"/>
      <c r="K1078" s="53"/>
      <c r="L1078" s="53"/>
      <c r="M1078" s="53"/>
      <c r="N1078" s="53"/>
      <c r="O1078" s="53"/>
      <c r="P1078" s="53"/>
      <c r="Q1078" s="53"/>
      <c r="R1078" s="53"/>
      <c r="S1078" s="53"/>
      <c r="T1078" s="53"/>
      <c r="U1078" s="53"/>
      <c r="V1078" s="53"/>
      <c r="W1078" s="53"/>
      <c r="X1078" s="53"/>
      <c r="Y1078" s="53"/>
      <c r="Z1078" s="53"/>
    </row>
    <row r="1079" spans="1:26" ht="15.75" customHeight="1">
      <c r="A1079" s="103"/>
      <c r="B1079" s="103"/>
      <c r="C1079" s="104" t="e">
        <v>#REF!</v>
      </c>
      <c r="D1079" s="103"/>
      <c r="E1079" s="53"/>
      <c r="F1079" s="53"/>
      <c r="G1079" s="53"/>
      <c r="H1079" s="53"/>
      <c r="I1079" s="53"/>
      <c r="J1079" s="53"/>
      <c r="K1079" s="53"/>
      <c r="L1079" s="53"/>
      <c r="M1079" s="53"/>
      <c r="N1079" s="53"/>
      <c r="O1079" s="53"/>
      <c r="P1079" s="53"/>
      <c r="Q1079" s="53"/>
      <c r="R1079" s="53"/>
      <c r="S1079" s="53"/>
      <c r="T1079" s="53"/>
      <c r="U1079" s="53"/>
      <c r="V1079" s="53"/>
      <c r="W1079" s="53"/>
      <c r="X1079" s="53"/>
      <c r="Y1079" s="53"/>
      <c r="Z1079" s="53"/>
    </row>
    <row r="1080" spans="1:26" ht="15.75" customHeight="1">
      <c r="A1080" s="103"/>
      <c r="B1080" s="103"/>
      <c r="C1080" s="104" t="e">
        <v>#REF!</v>
      </c>
      <c r="D1080" s="103"/>
      <c r="E1080" s="53"/>
      <c r="F1080" s="53"/>
      <c r="G1080" s="53"/>
      <c r="H1080" s="53"/>
      <c r="I1080" s="53"/>
      <c r="J1080" s="53"/>
      <c r="K1080" s="53"/>
      <c r="L1080" s="53"/>
      <c r="M1080" s="53"/>
      <c r="N1080" s="53"/>
      <c r="O1080" s="53"/>
      <c r="P1080" s="53"/>
      <c r="Q1080" s="53"/>
      <c r="R1080" s="53"/>
      <c r="S1080" s="53"/>
      <c r="T1080" s="53"/>
      <c r="U1080" s="53"/>
      <c r="V1080" s="53"/>
      <c r="W1080" s="53"/>
      <c r="X1080" s="53"/>
      <c r="Y1080" s="53"/>
      <c r="Z1080" s="53"/>
    </row>
    <row r="1081" spans="1:26" ht="15.75" customHeight="1">
      <c r="A1081" s="103"/>
      <c r="B1081" s="103"/>
      <c r="C1081" s="104" t="e">
        <v>#REF!</v>
      </c>
      <c r="D1081" s="103"/>
      <c r="E1081" s="53"/>
      <c r="F1081" s="53"/>
      <c r="G1081" s="53"/>
      <c r="H1081" s="53"/>
      <c r="I1081" s="53"/>
      <c r="J1081" s="53"/>
      <c r="K1081" s="53"/>
      <c r="L1081" s="53"/>
      <c r="M1081" s="53"/>
      <c r="N1081" s="53"/>
      <c r="O1081" s="53"/>
      <c r="P1081" s="53"/>
      <c r="Q1081" s="53"/>
      <c r="R1081" s="53"/>
      <c r="S1081" s="53"/>
      <c r="T1081" s="53"/>
      <c r="U1081" s="53"/>
      <c r="V1081" s="53"/>
      <c r="W1081" s="53"/>
      <c r="X1081" s="53"/>
      <c r="Y1081" s="53"/>
      <c r="Z1081" s="53"/>
    </row>
    <row r="1082" spans="1:26" ht="15.75" customHeight="1">
      <c r="A1082" s="103"/>
      <c r="B1082" s="103"/>
      <c r="C1082" s="104" t="e">
        <v>#REF!</v>
      </c>
      <c r="D1082" s="103"/>
      <c r="E1082" s="53"/>
      <c r="F1082" s="53"/>
      <c r="G1082" s="53"/>
      <c r="H1082" s="53"/>
      <c r="I1082" s="53"/>
      <c r="J1082" s="53"/>
      <c r="K1082" s="53"/>
      <c r="L1082" s="53"/>
      <c r="M1082" s="53"/>
      <c r="N1082" s="53"/>
      <c r="O1082" s="53"/>
      <c r="P1082" s="53"/>
      <c r="Q1082" s="53"/>
      <c r="R1082" s="53"/>
      <c r="S1082" s="53"/>
      <c r="T1082" s="53"/>
      <c r="U1082" s="53"/>
      <c r="V1082" s="53"/>
      <c r="W1082" s="53"/>
      <c r="X1082" s="53"/>
      <c r="Y1082" s="53"/>
      <c r="Z1082" s="53"/>
    </row>
    <row r="1083" spans="1:26" ht="15.75" customHeight="1">
      <c r="A1083" s="103"/>
      <c r="B1083" s="103"/>
      <c r="C1083" s="104" t="e">
        <v>#REF!</v>
      </c>
      <c r="D1083" s="103"/>
      <c r="E1083" s="53"/>
      <c r="F1083" s="53"/>
      <c r="G1083" s="53"/>
      <c r="H1083" s="53"/>
      <c r="I1083" s="53"/>
      <c r="J1083" s="53"/>
      <c r="K1083" s="53"/>
      <c r="L1083" s="53"/>
      <c r="M1083" s="53"/>
      <c r="N1083" s="53"/>
      <c r="O1083" s="53"/>
      <c r="P1083" s="53"/>
      <c r="Q1083" s="53"/>
      <c r="R1083" s="53"/>
      <c r="S1083" s="53"/>
      <c r="T1083" s="53"/>
      <c r="U1083" s="53"/>
      <c r="V1083" s="53"/>
      <c r="W1083" s="53"/>
      <c r="X1083" s="53"/>
      <c r="Y1083" s="53"/>
      <c r="Z1083" s="53"/>
    </row>
    <row r="1084" spans="1:26" ht="15.75" customHeight="1">
      <c r="A1084" s="103"/>
      <c r="B1084" s="103"/>
      <c r="C1084" s="104" t="e">
        <v>#REF!</v>
      </c>
      <c r="D1084" s="103"/>
      <c r="E1084" s="53"/>
      <c r="F1084" s="53"/>
      <c r="G1084" s="53"/>
      <c r="H1084" s="53"/>
      <c r="I1084" s="53"/>
      <c r="J1084" s="53"/>
      <c r="K1084" s="53"/>
      <c r="L1084" s="53"/>
      <c r="M1084" s="53"/>
      <c r="N1084" s="53"/>
      <c r="O1084" s="53"/>
      <c r="P1084" s="53"/>
      <c r="Q1084" s="53"/>
      <c r="R1084" s="53"/>
      <c r="S1084" s="53"/>
      <c r="T1084" s="53"/>
      <c r="U1084" s="53"/>
      <c r="V1084" s="53"/>
      <c r="W1084" s="53"/>
      <c r="X1084" s="53"/>
      <c r="Y1084" s="53"/>
      <c r="Z1084" s="53"/>
    </row>
    <row r="1085" spans="1:26" ht="15.75" customHeight="1">
      <c r="A1085" s="103"/>
      <c r="B1085" s="103"/>
      <c r="C1085" s="104" t="e">
        <v>#REF!</v>
      </c>
      <c r="D1085" s="103"/>
      <c r="E1085" s="53"/>
      <c r="F1085" s="53"/>
      <c r="G1085" s="53"/>
      <c r="H1085" s="53"/>
      <c r="I1085" s="53"/>
      <c r="J1085" s="53"/>
      <c r="K1085" s="53"/>
      <c r="L1085" s="53"/>
      <c r="M1085" s="53"/>
      <c r="N1085" s="53"/>
      <c r="O1085" s="53"/>
      <c r="P1085" s="53"/>
      <c r="Q1085" s="53"/>
      <c r="R1085" s="53"/>
      <c r="S1085" s="53"/>
      <c r="T1085" s="53"/>
      <c r="U1085" s="53"/>
      <c r="V1085" s="53"/>
      <c r="W1085" s="53"/>
      <c r="X1085" s="53"/>
      <c r="Y1085" s="53"/>
      <c r="Z1085" s="53"/>
    </row>
    <row r="1086" spans="1:26" ht="15.75" customHeight="1">
      <c r="A1086" s="103"/>
      <c r="B1086" s="103"/>
      <c r="C1086" s="104" t="e">
        <v>#REF!</v>
      </c>
      <c r="D1086" s="103"/>
      <c r="E1086" s="53"/>
      <c r="F1086" s="53"/>
      <c r="G1086" s="53"/>
      <c r="H1086" s="53"/>
      <c r="I1086" s="53"/>
      <c r="J1086" s="53"/>
      <c r="K1086" s="53"/>
      <c r="L1086" s="53"/>
      <c r="M1086" s="53"/>
      <c r="N1086" s="53"/>
      <c r="O1086" s="53"/>
      <c r="P1086" s="53"/>
      <c r="Q1086" s="53"/>
      <c r="R1086" s="53"/>
      <c r="S1086" s="53"/>
      <c r="T1086" s="53"/>
      <c r="U1086" s="53"/>
      <c r="V1086" s="53"/>
      <c r="W1086" s="53"/>
      <c r="X1086" s="53"/>
      <c r="Y1086" s="53"/>
      <c r="Z1086" s="53"/>
    </row>
    <row r="1087" spans="1:26" ht="15.75" customHeight="1">
      <c r="A1087" s="103"/>
      <c r="B1087" s="103"/>
      <c r="C1087" s="104" t="e">
        <v>#REF!</v>
      </c>
      <c r="D1087" s="103"/>
      <c r="E1087" s="53"/>
      <c r="F1087" s="53"/>
      <c r="G1087" s="53"/>
      <c r="H1087" s="53"/>
      <c r="I1087" s="53"/>
      <c r="J1087" s="53"/>
      <c r="K1087" s="53"/>
      <c r="L1087" s="53"/>
      <c r="M1087" s="53"/>
      <c r="N1087" s="53"/>
      <c r="O1087" s="53"/>
      <c r="P1087" s="53"/>
      <c r="Q1087" s="53"/>
      <c r="R1087" s="53"/>
      <c r="S1087" s="53"/>
      <c r="T1087" s="53"/>
      <c r="U1087" s="53"/>
      <c r="V1087" s="53"/>
      <c r="W1087" s="53"/>
      <c r="X1087" s="53"/>
      <c r="Y1087" s="53"/>
      <c r="Z1087" s="53"/>
    </row>
    <row r="1088" spans="1:26" ht="15.75" customHeight="1">
      <c r="A1088" s="103"/>
      <c r="B1088" s="103"/>
      <c r="C1088" s="104" t="e">
        <v>#REF!</v>
      </c>
      <c r="D1088" s="103"/>
      <c r="E1088" s="53"/>
      <c r="F1088" s="53"/>
      <c r="G1088" s="53"/>
      <c r="H1088" s="53"/>
      <c r="I1088" s="53"/>
      <c r="J1088" s="53"/>
      <c r="K1088" s="53"/>
      <c r="L1088" s="53"/>
      <c r="M1088" s="53"/>
      <c r="N1088" s="53"/>
      <c r="O1088" s="53"/>
      <c r="P1088" s="53"/>
      <c r="Q1088" s="53"/>
      <c r="R1088" s="53"/>
      <c r="S1088" s="53"/>
      <c r="T1088" s="53"/>
      <c r="U1088" s="53"/>
      <c r="V1088" s="53"/>
      <c r="W1088" s="53"/>
      <c r="X1088" s="53"/>
      <c r="Y1088" s="53"/>
      <c r="Z1088" s="53"/>
    </row>
    <row r="1089" spans="1:26" ht="15.75" customHeight="1">
      <c r="A1089" s="103"/>
      <c r="B1089" s="103"/>
      <c r="C1089" s="104" t="e">
        <v>#REF!</v>
      </c>
      <c r="D1089" s="103"/>
      <c r="E1089" s="53"/>
      <c r="F1089" s="53"/>
      <c r="G1089" s="53"/>
      <c r="H1089" s="53"/>
      <c r="I1089" s="53"/>
      <c r="J1089" s="53"/>
      <c r="K1089" s="53"/>
      <c r="L1089" s="53"/>
      <c r="M1089" s="53"/>
      <c r="N1089" s="53"/>
      <c r="O1089" s="53"/>
      <c r="P1089" s="53"/>
      <c r="Q1089" s="53"/>
      <c r="R1089" s="53"/>
      <c r="S1089" s="53"/>
      <c r="T1089" s="53"/>
      <c r="U1089" s="53"/>
      <c r="V1089" s="53"/>
      <c r="W1089" s="53"/>
      <c r="X1089" s="53"/>
      <c r="Y1089" s="53"/>
      <c r="Z1089" s="53"/>
    </row>
    <row r="1090" spans="1:26" ht="15.75" customHeight="1">
      <c r="A1090" s="103"/>
      <c r="B1090" s="103"/>
      <c r="C1090" s="104" t="e">
        <v>#REF!</v>
      </c>
      <c r="D1090" s="103"/>
      <c r="E1090" s="53"/>
      <c r="F1090" s="53"/>
      <c r="G1090" s="53"/>
      <c r="H1090" s="53"/>
      <c r="I1090" s="53"/>
      <c r="J1090" s="53"/>
      <c r="K1090" s="53"/>
      <c r="L1090" s="53"/>
      <c r="M1090" s="53"/>
      <c r="N1090" s="53"/>
      <c r="O1090" s="53"/>
      <c r="P1090" s="53"/>
      <c r="Q1090" s="53"/>
      <c r="R1090" s="53"/>
      <c r="S1090" s="53"/>
      <c r="T1090" s="53"/>
      <c r="U1090" s="53"/>
      <c r="V1090" s="53"/>
      <c r="W1090" s="53"/>
      <c r="X1090" s="53"/>
      <c r="Y1090" s="53"/>
      <c r="Z1090" s="53"/>
    </row>
    <row r="1091" spans="1:26" ht="15.75" customHeight="1">
      <c r="A1091" s="103"/>
      <c r="B1091" s="103"/>
      <c r="C1091" s="104" t="e">
        <v>#REF!</v>
      </c>
      <c r="D1091" s="103"/>
      <c r="E1091" s="53"/>
      <c r="F1091" s="53"/>
      <c r="G1091" s="53"/>
      <c r="H1091" s="53"/>
      <c r="I1091" s="53"/>
      <c r="J1091" s="53"/>
      <c r="K1091" s="53"/>
      <c r="L1091" s="53"/>
      <c r="M1091" s="53"/>
      <c r="N1091" s="53"/>
      <c r="O1091" s="53"/>
      <c r="P1091" s="53"/>
      <c r="Q1091" s="53"/>
      <c r="R1091" s="53"/>
      <c r="S1091" s="53"/>
      <c r="T1091" s="53"/>
      <c r="U1091" s="53"/>
      <c r="V1091" s="53"/>
      <c r="W1091" s="53"/>
      <c r="X1091" s="53"/>
      <c r="Y1091" s="53"/>
      <c r="Z1091" s="53"/>
    </row>
    <row r="1092" spans="1:26" ht="15.75" customHeight="1">
      <c r="A1092" s="103"/>
      <c r="B1092" s="103"/>
      <c r="C1092" s="104" t="e">
        <v>#REF!</v>
      </c>
      <c r="D1092" s="103"/>
      <c r="E1092" s="53"/>
      <c r="F1092" s="53"/>
      <c r="G1092" s="53"/>
      <c r="H1092" s="53"/>
      <c r="I1092" s="53"/>
      <c r="J1092" s="53"/>
      <c r="K1092" s="53"/>
      <c r="L1092" s="53"/>
      <c r="M1092" s="53"/>
      <c r="N1092" s="53"/>
      <c r="O1092" s="53"/>
      <c r="P1092" s="53"/>
      <c r="Q1092" s="53"/>
      <c r="R1092" s="53"/>
      <c r="S1092" s="53"/>
      <c r="T1092" s="53"/>
      <c r="U1092" s="53"/>
      <c r="V1092" s="53"/>
      <c r="W1092" s="53"/>
      <c r="X1092" s="53"/>
      <c r="Y1092" s="53"/>
      <c r="Z1092" s="53"/>
    </row>
    <row r="1093" spans="1:26" ht="15.75" customHeight="1">
      <c r="A1093" s="103"/>
      <c r="B1093" s="103"/>
      <c r="C1093" s="104" t="e">
        <v>#REF!</v>
      </c>
      <c r="D1093" s="103"/>
      <c r="E1093" s="53"/>
      <c r="F1093" s="53"/>
      <c r="G1093" s="53"/>
      <c r="H1093" s="53"/>
      <c r="I1093" s="53"/>
      <c r="J1093" s="53"/>
      <c r="K1093" s="53"/>
      <c r="L1093" s="53"/>
      <c r="M1093" s="53"/>
      <c r="N1093" s="53"/>
      <c r="O1093" s="53"/>
      <c r="P1093" s="53"/>
      <c r="Q1093" s="53"/>
      <c r="R1093" s="53"/>
      <c r="S1093" s="53"/>
      <c r="T1093" s="53"/>
      <c r="U1093" s="53"/>
      <c r="V1093" s="53"/>
      <c r="W1093" s="53"/>
      <c r="X1093" s="53"/>
      <c r="Y1093" s="53"/>
      <c r="Z1093" s="53"/>
    </row>
    <row r="1094" spans="1:26" ht="15.75" customHeight="1">
      <c r="A1094" s="103"/>
      <c r="B1094" s="103"/>
      <c r="C1094" s="104" t="e">
        <v>#REF!</v>
      </c>
      <c r="D1094" s="103"/>
      <c r="E1094" s="53"/>
      <c r="F1094" s="53"/>
      <c r="G1094" s="53"/>
      <c r="H1094" s="53"/>
      <c r="I1094" s="53"/>
      <c r="J1094" s="53"/>
      <c r="K1094" s="53"/>
      <c r="L1094" s="53"/>
      <c r="M1094" s="53"/>
      <c r="N1094" s="53"/>
      <c r="O1094" s="53"/>
      <c r="P1094" s="53"/>
      <c r="Q1094" s="53"/>
      <c r="R1094" s="53"/>
      <c r="S1094" s="53"/>
      <c r="T1094" s="53"/>
      <c r="U1094" s="53"/>
      <c r="V1094" s="53"/>
      <c r="W1094" s="53"/>
      <c r="X1094" s="53"/>
      <c r="Y1094" s="53"/>
      <c r="Z1094" s="53"/>
    </row>
    <row r="1095" spans="1:26" ht="15.75" customHeight="1">
      <c r="A1095" s="103"/>
      <c r="B1095" s="103"/>
      <c r="C1095" s="104" t="e">
        <v>#REF!</v>
      </c>
      <c r="D1095" s="103"/>
      <c r="E1095" s="53"/>
      <c r="F1095" s="53"/>
      <c r="G1095" s="53"/>
      <c r="H1095" s="53"/>
      <c r="I1095" s="53"/>
      <c r="J1095" s="53"/>
      <c r="K1095" s="53"/>
      <c r="L1095" s="53"/>
      <c r="M1095" s="53"/>
      <c r="N1095" s="53"/>
      <c r="O1095" s="53"/>
      <c r="P1095" s="53"/>
      <c r="Q1095" s="53"/>
      <c r="R1095" s="53"/>
      <c r="S1095" s="53"/>
      <c r="T1095" s="53"/>
      <c r="U1095" s="53"/>
      <c r="V1095" s="53"/>
      <c r="W1095" s="53"/>
      <c r="X1095" s="53"/>
      <c r="Y1095" s="53"/>
      <c r="Z1095" s="53"/>
    </row>
    <row r="1096" spans="1:26" ht="15.75" customHeight="1">
      <c r="A1096" s="103"/>
      <c r="B1096" s="103"/>
      <c r="C1096" s="104" t="e">
        <v>#REF!</v>
      </c>
      <c r="D1096" s="103"/>
      <c r="E1096" s="53"/>
      <c r="F1096" s="53"/>
      <c r="G1096" s="53"/>
      <c r="H1096" s="53"/>
      <c r="I1096" s="53"/>
      <c r="J1096" s="53"/>
      <c r="K1096" s="53"/>
      <c r="L1096" s="53"/>
      <c r="M1096" s="53"/>
      <c r="N1096" s="53"/>
      <c r="O1096" s="53"/>
      <c r="P1096" s="53"/>
      <c r="Q1096" s="53"/>
      <c r="R1096" s="53"/>
      <c r="S1096" s="53"/>
      <c r="T1096" s="53"/>
      <c r="U1096" s="53"/>
      <c r="V1096" s="53"/>
      <c r="W1096" s="53"/>
      <c r="X1096" s="53"/>
      <c r="Y1096" s="53"/>
      <c r="Z1096" s="53"/>
    </row>
    <row r="1097" spans="1:26" ht="15.75" customHeight="1">
      <c r="A1097" s="103"/>
      <c r="B1097" s="103"/>
      <c r="C1097" s="104" t="e">
        <v>#REF!</v>
      </c>
      <c r="D1097" s="103"/>
      <c r="E1097" s="53"/>
      <c r="F1097" s="53"/>
      <c r="G1097" s="53"/>
      <c r="H1097" s="53"/>
      <c r="I1097" s="53"/>
      <c r="J1097" s="53"/>
      <c r="K1097" s="53"/>
      <c r="L1097" s="53"/>
      <c r="M1097" s="53"/>
      <c r="N1097" s="53"/>
      <c r="O1097" s="53"/>
      <c r="P1097" s="53"/>
      <c r="Q1097" s="53"/>
      <c r="R1097" s="53"/>
      <c r="S1097" s="53"/>
      <c r="T1097" s="53"/>
      <c r="U1097" s="53"/>
      <c r="V1097" s="53"/>
      <c r="W1097" s="53"/>
      <c r="X1097" s="53"/>
      <c r="Y1097" s="53"/>
      <c r="Z1097" s="53"/>
    </row>
    <row r="1098" spans="1:26" ht="15.75" customHeight="1">
      <c r="A1098" s="103"/>
      <c r="B1098" s="103"/>
      <c r="C1098" s="104" t="e">
        <v>#REF!</v>
      </c>
      <c r="D1098" s="103"/>
      <c r="E1098" s="53"/>
      <c r="F1098" s="53"/>
      <c r="G1098" s="53"/>
      <c r="H1098" s="53"/>
      <c r="I1098" s="53"/>
      <c r="J1098" s="53"/>
      <c r="K1098" s="53"/>
      <c r="L1098" s="53"/>
      <c r="M1098" s="53"/>
      <c r="N1098" s="53"/>
      <c r="O1098" s="53"/>
      <c r="P1098" s="53"/>
      <c r="Q1098" s="53"/>
      <c r="R1098" s="53"/>
      <c r="S1098" s="53"/>
      <c r="T1098" s="53"/>
      <c r="U1098" s="53"/>
      <c r="V1098" s="53"/>
      <c r="W1098" s="53"/>
      <c r="X1098" s="53"/>
      <c r="Y1098" s="53"/>
      <c r="Z1098" s="53"/>
    </row>
    <row r="1099" spans="1:26" ht="15.75" customHeight="1">
      <c r="A1099" s="103"/>
      <c r="B1099" s="103"/>
      <c r="C1099" s="104" t="e">
        <v>#REF!</v>
      </c>
      <c r="D1099" s="103"/>
      <c r="E1099" s="53"/>
      <c r="F1099" s="53"/>
      <c r="G1099" s="53"/>
      <c r="H1099" s="53"/>
      <c r="I1099" s="53"/>
      <c r="J1099" s="53"/>
      <c r="K1099" s="53"/>
      <c r="L1099" s="53"/>
      <c r="M1099" s="53"/>
      <c r="N1099" s="53"/>
      <c r="O1099" s="53"/>
      <c r="P1099" s="53"/>
      <c r="Q1099" s="53"/>
      <c r="R1099" s="53"/>
      <c r="S1099" s="53"/>
      <c r="T1099" s="53"/>
      <c r="U1099" s="53"/>
      <c r="V1099" s="53"/>
      <c r="W1099" s="53"/>
      <c r="X1099" s="53"/>
      <c r="Y1099" s="53"/>
      <c r="Z1099" s="53"/>
    </row>
    <row r="1100" spans="1:26" ht="15.75" customHeight="1">
      <c r="A1100" s="103"/>
      <c r="B1100" s="103"/>
      <c r="C1100" s="104" t="e">
        <v>#REF!</v>
      </c>
      <c r="D1100" s="103"/>
      <c r="E1100" s="53"/>
      <c r="F1100" s="53"/>
      <c r="G1100" s="53"/>
      <c r="H1100" s="53"/>
      <c r="I1100" s="53"/>
      <c r="J1100" s="53"/>
      <c r="K1100" s="53"/>
      <c r="L1100" s="53"/>
      <c r="M1100" s="53"/>
      <c r="N1100" s="53"/>
      <c r="O1100" s="53"/>
      <c r="P1100" s="53"/>
      <c r="Q1100" s="53"/>
      <c r="R1100" s="53"/>
      <c r="S1100" s="53"/>
      <c r="T1100" s="53"/>
      <c r="U1100" s="53"/>
      <c r="V1100" s="53"/>
      <c r="W1100" s="53"/>
      <c r="X1100" s="53"/>
      <c r="Y1100" s="53"/>
      <c r="Z1100" s="53"/>
    </row>
    <row r="1101" spans="1:26" ht="15.75" customHeight="1">
      <c r="A1101" s="103"/>
      <c r="B1101" s="103"/>
      <c r="C1101" s="104" t="e">
        <v>#REF!</v>
      </c>
      <c r="D1101" s="103"/>
      <c r="E1101" s="53"/>
      <c r="F1101" s="53"/>
      <c r="G1101" s="53"/>
      <c r="H1101" s="53"/>
      <c r="I1101" s="53"/>
      <c r="J1101" s="53"/>
      <c r="K1101" s="53"/>
      <c r="L1101" s="53"/>
      <c r="M1101" s="53"/>
      <c r="N1101" s="53"/>
      <c r="O1101" s="53"/>
      <c r="P1101" s="53"/>
      <c r="Q1101" s="53"/>
      <c r="R1101" s="53"/>
      <c r="S1101" s="53"/>
      <c r="T1101" s="53"/>
      <c r="U1101" s="53"/>
      <c r="V1101" s="53"/>
      <c r="W1101" s="53"/>
      <c r="X1101" s="53"/>
      <c r="Y1101" s="53"/>
      <c r="Z1101" s="53"/>
    </row>
    <row r="1102" spans="1:26" ht="15.75" customHeight="1">
      <c r="A1102" s="103"/>
      <c r="B1102" s="103"/>
      <c r="C1102" s="104" t="e">
        <v>#REF!</v>
      </c>
      <c r="D1102" s="103"/>
      <c r="E1102" s="53"/>
      <c r="F1102" s="53"/>
      <c r="G1102" s="53"/>
      <c r="H1102" s="53"/>
      <c r="I1102" s="53"/>
      <c r="J1102" s="53"/>
      <c r="K1102" s="53"/>
      <c r="L1102" s="53"/>
      <c r="M1102" s="53"/>
      <c r="N1102" s="53"/>
      <c r="O1102" s="53"/>
      <c r="P1102" s="53"/>
      <c r="Q1102" s="53"/>
      <c r="R1102" s="53"/>
      <c r="S1102" s="53"/>
      <c r="T1102" s="53"/>
      <c r="U1102" s="53"/>
      <c r="V1102" s="53"/>
      <c r="W1102" s="53"/>
      <c r="X1102" s="53"/>
      <c r="Y1102" s="53"/>
      <c r="Z1102" s="53"/>
    </row>
    <row r="1103" spans="1:26" ht="15.75" customHeight="1">
      <c r="A1103" s="103"/>
      <c r="B1103" s="103"/>
      <c r="C1103" s="104" t="e">
        <v>#REF!</v>
      </c>
      <c r="D1103" s="103"/>
      <c r="E1103" s="53"/>
      <c r="F1103" s="53"/>
      <c r="G1103" s="53"/>
      <c r="H1103" s="53"/>
      <c r="I1103" s="53"/>
      <c r="J1103" s="53"/>
      <c r="K1103" s="53"/>
      <c r="L1103" s="53"/>
      <c r="M1103" s="53"/>
      <c r="N1103" s="53"/>
      <c r="O1103" s="53"/>
      <c r="P1103" s="53"/>
      <c r="Q1103" s="53"/>
      <c r="R1103" s="53"/>
      <c r="S1103" s="53"/>
      <c r="T1103" s="53"/>
      <c r="U1103" s="53"/>
      <c r="V1103" s="53"/>
      <c r="W1103" s="53"/>
      <c r="X1103" s="53"/>
      <c r="Y1103" s="53"/>
      <c r="Z1103" s="53"/>
    </row>
    <row r="1104" spans="1:26" ht="15.75" customHeight="1">
      <c r="A1104" s="103"/>
      <c r="B1104" s="103"/>
      <c r="C1104" s="104" t="e">
        <v>#REF!</v>
      </c>
      <c r="D1104" s="103"/>
      <c r="E1104" s="53"/>
      <c r="F1104" s="53"/>
      <c r="G1104" s="53"/>
      <c r="H1104" s="53"/>
      <c r="I1104" s="53"/>
      <c r="J1104" s="53"/>
      <c r="K1104" s="53"/>
      <c r="L1104" s="53"/>
      <c r="M1104" s="53"/>
      <c r="N1104" s="53"/>
      <c r="O1104" s="53"/>
      <c r="P1104" s="53"/>
      <c r="Q1104" s="53"/>
      <c r="R1104" s="53"/>
      <c r="S1104" s="53"/>
      <c r="T1104" s="53"/>
      <c r="U1104" s="53"/>
      <c r="V1104" s="53"/>
      <c r="W1104" s="53"/>
      <c r="X1104" s="53"/>
      <c r="Y1104" s="53"/>
      <c r="Z1104" s="53"/>
    </row>
    <row r="1105" spans="1:26" ht="15.75" customHeight="1">
      <c r="A1105" s="103"/>
      <c r="B1105" s="103"/>
      <c r="C1105" s="104" t="e">
        <v>#REF!</v>
      </c>
      <c r="D1105" s="103"/>
      <c r="E1105" s="53"/>
      <c r="F1105" s="53"/>
      <c r="G1105" s="53"/>
      <c r="H1105" s="53"/>
      <c r="I1105" s="53"/>
      <c r="J1105" s="53"/>
      <c r="K1105" s="53"/>
      <c r="L1105" s="53"/>
      <c r="M1105" s="53"/>
      <c r="N1105" s="53"/>
      <c r="O1105" s="53"/>
      <c r="P1105" s="53"/>
      <c r="Q1105" s="53"/>
      <c r="R1105" s="53"/>
      <c r="S1105" s="53"/>
      <c r="T1105" s="53"/>
      <c r="U1105" s="53"/>
      <c r="V1105" s="53"/>
      <c r="W1105" s="53"/>
      <c r="X1105" s="53"/>
      <c r="Y1105" s="53"/>
      <c r="Z1105" s="53"/>
    </row>
    <row r="1106" spans="1:26" ht="15.75" customHeight="1">
      <c r="A1106" s="103"/>
      <c r="B1106" s="103"/>
      <c r="C1106" s="104" t="e">
        <v>#REF!</v>
      </c>
      <c r="D1106" s="103"/>
      <c r="E1106" s="53"/>
      <c r="F1106" s="53"/>
      <c r="G1106" s="53"/>
      <c r="H1106" s="53"/>
      <c r="I1106" s="53"/>
      <c r="J1106" s="53"/>
      <c r="K1106" s="53"/>
      <c r="L1106" s="53"/>
      <c r="M1106" s="53"/>
      <c r="N1106" s="53"/>
      <c r="O1106" s="53"/>
      <c r="P1106" s="53"/>
      <c r="Q1106" s="53"/>
      <c r="R1106" s="53"/>
      <c r="S1106" s="53"/>
      <c r="T1106" s="53"/>
      <c r="U1106" s="53"/>
      <c r="V1106" s="53"/>
      <c r="W1106" s="53"/>
      <c r="X1106" s="53"/>
      <c r="Y1106" s="53"/>
      <c r="Z1106" s="53"/>
    </row>
    <row r="1107" spans="1:26" ht="15.75" customHeight="1">
      <c r="A1107" s="103"/>
      <c r="B1107" s="103"/>
      <c r="C1107" s="104" t="e">
        <v>#REF!</v>
      </c>
      <c r="D1107" s="103"/>
      <c r="E1107" s="53"/>
      <c r="F1107" s="53"/>
      <c r="G1107" s="53"/>
      <c r="H1107" s="53"/>
      <c r="I1107" s="53"/>
      <c r="J1107" s="53"/>
      <c r="K1107" s="53"/>
      <c r="L1107" s="53"/>
      <c r="M1107" s="53"/>
      <c r="N1107" s="53"/>
      <c r="O1107" s="53"/>
      <c r="P1107" s="53"/>
      <c r="Q1107" s="53"/>
      <c r="R1107" s="53"/>
      <c r="S1107" s="53"/>
      <c r="T1107" s="53"/>
      <c r="U1107" s="53"/>
      <c r="V1107" s="53"/>
      <c r="W1107" s="53"/>
      <c r="X1107" s="53"/>
      <c r="Y1107" s="53"/>
      <c r="Z1107" s="53"/>
    </row>
    <row r="1108" spans="1:26" ht="15.75" customHeight="1">
      <c r="A1108" s="103"/>
      <c r="B1108" s="103"/>
      <c r="C1108" s="104" t="e">
        <v>#REF!</v>
      </c>
      <c r="D1108" s="103"/>
      <c r="E1108" s="53"/>
      <c r="F1108" s="53"/>
      <c r="G1108" s="53"/>
      <c r="H1108" s="53"/>
      <c r="I1108" s="53"/>
      <c r="J1108" s="53"/>
      <c r="K1108" s="53"/>
      <c r="L1108" s="53"/>
      <c r="M1108" s="53"/>
      <c r="N1108" s="53"/>
      <c r="O1108" s="53"/>
      <c r="P1108" s="53"/>
      <c r="Q1108" s="53"/>
      <c r="R1108" s="53"/>
      <c r="S1108" s="53"/>
      <c r="T1108" s="53"/>
      <c r="U1108" s="53"/>
      <c r="V1108" s="53"/>
      <c r="W1108" s="53"/>
      <c r="X1108" s="53"/>
      <c r="Y1108" s="53"/>
      <c r="Z1108" s="53"/>
    </row>
    <row r="1109" spans="1:26" ht="15.75" customHeight="1">
      <c r="A1109" s="103"/>
      <c r="B1109" s="103"/>
      <c r="C1109" s="104" t="e">
        <v>#REF!</v>
      </c>
      <c r="D1109" s="103"/>
      <c r="E1109" s="53"/>
      <c r="F1109" s="53"/>
      <c r="G1109" s="53"/>
      <c r="H1109" s="53"/>
      <c r="I1109" s="53"/>
      <c r="J1109" s="53"/>
      <c r="K1109" s="53"/>
      <c r="L1109" s="53"/>
      <c r="M1109" s="53"/>
      <c r="N1109" s="53"/>
      <c r="O1109" s="53"/>
      <c r="P1109" s="53"/>
      <c r="Q1109" s="53"/>
      <c r="R1109" s="53"/>
      <c r="S1109" s="53"/>
      <c r="T1109" s="53"/>
      <c r="U1109" s="53"/>
      <c r="V1109" s="53"/>
      <c r="W1109" s="53"/>
      <c r="X1109" s="53"/>
      <c r="Y1109" s="53"/>
      <c r="Z1109" s="53"/>
    </row>
    <row r="1110" spans="1:26" ht="15.75" customHeight="1">
      <c r="A1110" s="103"/>
      <c r="B1110" s="103"/>
      <c r="C1110" s="104" t="e">
        <v>#REF!</v>
      </c>
      <c r="D1110" s="103"/>
      <c r="E1110" s="53"/>
      <c r="F1110" s="53"/>
      <c r="G1110" s="53"/>
      <c r="H1110" s="53"/>
      <c r="I1110" s="53"/>
      <c r="J1110" s="53"/>
      <c r="K1110" s="53"/>
      <c r="L1110" s="53"/>
      <c r="M1110" s="53"/>
      <c r="N1110" s="53"/>
      <c r="O1110" s="53"/>
      <c r="P1110" s="53"/>
      <c r="Q1110" s="53"/>
      <c r="R1110" s="53"/>
      <c r="S1110" s="53"/>
      <c r="T1110" s="53"/>
      <c r="U1110" s="53"/>
      <c r="V1110" s="53"/>
      <c r="W1110" s="53"/>
      <c r="X1110" s="53"/>
      <c r="Y1110" s="53"/>
      <c r="Z1110" s="53"/>
    </row>
    <row r="1111" spans="1:26" ht="15.75" customHeight="1">
      <c r="A1111" s="103"/>
      <c r="B1111" s="103"/>
      <c r="C1111" s="104" t="e">
        <v>#REF!</v>
      </c>
      <c r="D1111" s="103"/>
      <c r="E1111" s="53"/>
      <c r="F1111" s="53"/>
      <c r="G1111" s="53"/>
      <c r="H1111" s="53"/>
      <c r="I1111" s="53"/>
      <c r="J1111" s="53"/>
      <c r="K1111" s="53"/>
      <c r="L1111" s="53"/>
      <c r="M1111" s="53"/>
      <c r="N1111" s="53"/>
      <c r="O1111" s="53"/>
      <c r="P1111" s="53"/>
      <c r="Q1111" s="53"/>
      <c r="R1111" s="53"/>
      <c r="S1111" s="53"/>
      <c r="T1111" s="53"/>
      <c r="U1111" s="53"/>
      <c r="V1111" s="53"/>
      <c r="W1111" s="53"/>
      <c r="X1111" s="53"/>
      <c r="Y1111" s="53"/>
      <c r="Z1111" s="53"/>
    </row>
    <row r="1112" spans="1:26" ht="15.75" customHeight="1">
      <c r="A1112" s="103"/>
      <c r="B1112" s="103"/>
      <c r="C1112" s="104" t="e">
        <v>#REF!</v>
      </c>
      <c r="D1112" s="103"/>
      <c r="E1112" s="53"/>
      <c r="F1112" s="53"/>
      <c r="G1112" s="53"/>
      <c r="H1112" s="53"/>
      <c r="I1112" s="53"/>
      <c r="J1112" s="53"/>
      <c r="K1112" s="53"/>
      <c r="L1112" s="53"/>
      <c r="M1112" s="53"/>
      <c r="N1112" s="53"/>
      <c r="O1112" s="53"/>
      <c r="P1112" s="53"/>
      <c r="Q1112" s="53"/>
      <c r="R1112" s="53"/>
      <c r="S1112" s="53"/>
      <c r="T1112" s="53"/>
      <c r="U1112" s="53"/>
      <c r="V1112" s="53"/>
      <c r="W1112" s="53"/>
      <c r="X1112" s="53"/>
      <c r="Y1112" s="53"/>
      <c r="Z1112" s="53"/>
    </row>
    <row r="1113" spans="1:26" ht="15.75" customHeight="1">
      <c r="A1113" s="103"/>
      <c r="B1113" s="103"/>
      <c r="C1113" s="104" t="e">
        <v>#REF!</v>
      </c>
      <c r="D1113" s="103"/>
      <c r="E1113" s="53"/>
      <c r="F1113" s="53"/>
      <c r="G1113" s="53"/>
      <c r="H1113" s="53"/>
      <c r="I1113" s="53"/>
      <c r="J1113" s="53"/>
      <c r="K1113" s="53"/>
      <c r="L1113" s="53"/>
      <c r="M1113" s="53"/>
      <c r="N1113" s="53"/>
      <c r="O1113" s="53"/>
      <c r="P1113" s="53"/>
      <c r="Q1113" s="53"/>
      <c r="R1113" s="53"/>
      <c r="S1113" s="53"/>
      <c r="T1113" s="53"/>
      <c r="U1113" s="53"/>
      <c r="V1113" s="53"/>
      <c r="W1113" s="53"/>
      <c r="X1113" s="53"/>
      <c r="Y1113" s="53"/>
      <c r="Z1113" s="53"/>
    </row>
    <row r="1114" spans="1:26" ht="15.75" customHeight="1">
      <c r="A1114" s="103"/>
      <c r="B1114" s="103"/>
      <c r="C1114" s="104" t="e">
        <v>#REF!</v>
      </c>
      <c r="D1114" s="103"/>
      <c r="E1114" s="53"/>
      <c r="F1114" s="53"/>
      <c r="G1114" s="53"/>
      <c r="H1114" s="53"/>
      <c r="I1114" s="53"/>
      <c r="J1114" s="53"/>
      <c r="K1114" s="53"/>
      <c r="L1114" s="53"/>
      <c r="M1114" s="53"/>
      <c r="N1114" s="53"/>
      <c r="O1114" s="53"/>
      <c r="P1114" s="53"/>
      <c r="Q1114" s="53"/>
      <c r="R1114" s="53"/>
      <c r="S1114" s="53"/>
      <c r="T1114" s="53"/>
      <c r="U1114" s="53"/>
      <c r="V1114" s="53"/>
      <c r="W1114" s="53"/>
      <c r="X1114" s="53"/>
      <c r="Y1114" s="53"/>
      <c r="Z1114" s="53"/>
    </row>
    <row r="1115" spans="1:26" ht="15.75" customHeight="1">
      <c r="A1115" s="103"/>
      <c r="B1115" s="103"/>
      <c r="C1115" s="104" t="e">
        <v>#REF!</v>
      </c>
      <c r="D1115" s="103"/>
      <c r="E1115" s="53"/>
      <c r="F1115" s="53"/>
      <c r="G1115" s="53"/>
      <c r="H1115" s="53"/>
      <c r="I1115" s="53"/>
      <c r="J1115" s="53"/>
      <c r="K1115" s="53"/>
      <c r="L1115" s="53"/>
      <c r="M1115" s="53"/>
      <c r="N1115" s="53"/>
      <c r="O1115" s="53"/>
      <c r="P1115" s="53"/>
      <c r="Q1115" s="53"/>
      <c r="R1115" s="53"/>
      <c r="S1115" s="53"/>
      <c r="T1115" s="53"/>
      <c r="U1115" s="53"/>
      <c r="V1115" s="53"/>
      <c r="W1115" s="53"/>
      <c r="X1115" s="53"/>
      <c r="Y1115" s="53"/>
      <c r="Z1115" s="53"/>
    </row>
    <row r="1116" spans="1:26" ht="15.75" customHeight="1">
      <c r="A1116" s="103"/>
      <c r="B1116" s="103"/>
      <c r="C1116" s="104" t="e">
        <v>#REF!</v>
      </c>
      <c r="D1116" s="103"/>
      <c r="E1116" s="53"/>
      <c r="F1116" s="53"/>
      <c r="G1116" s="53"/>
      <c r="H1116" s="53"/>
      <c r="I1116" s="53"/>
      <c r="J1116" s="53"/>
      <c r="K1116" s="53"/>
      <c r="L1116" s="53"/>
      <c r="M1116" s="53"/>
      <c r="N1116" s="53"/>
      <c r="O1116" s="53"/>
      <c r="P1116" s="53"/>
      <c r="Q1116" s="53"/>
      <c r="R1116" s="53"/>
      <c r="S1116" s="53"/>
      <c r="T1116" s="53"/>
      <c r="U1116" s="53"/>
      <c r="V1116" s="53"/>
      <c r="W1116" s="53"/>
      <c r="X1116" s="53"/>
      <c r="Y1116" s="53"/>
      <c r="Z1116" s="53"/>
    </row>
    <row r="1117" spans="1:26" ht="15.75" customHeight="1">
      <c r="A1117" s="103"/>
      <c r="B1117" s="103"/>
      <c r="C1117" s="104" t="e">
        <v>#REF!</v>
      </c>
      <c r="D1117" s="103"/>
      <c r="E1117" s="53"/>
      <c r="F1117" s="53"/>
      <c r="G1117" s="53"/>
      <c r="H1117" s="53"/>
      <c r="I1117" s="53"/>
      <c r="J1117" s="53"/>
      <c r="K1117" s="53"/>
      <c r="L1117" s="53"/>
      <c r="M1117" s="53"/>
      <c r="N1117" s="53"/>
      <c r="O1117" s="53"/>
      <c r="P1117" s="53"/>
      <c r="Q1117" s="53"/>
      <c r="R1117" s="53"/>
      <c r="S1117" s="53"/>
      <c r="T1117" s="53"/>
      <c r="U1117" s="53"/>
      <c r="V1117" s="53"/>
      <c r="W1117" s="53"/>
      <c r="X1117" s="53"/>
      <c r="Y1117" s="53"/>
      <c r="Z1117" s="53"/>
    </row>
    <row r="1118" spans="1:26" ht="15.75" customHeight="1">
      <c r="A1118" s="103"/>
      <c r="B1118" s="103"/>
      <c r="C1118" s="104" t="e">
        <v>#REF!</v>
      </c>
      <c r="D1118" s="103"/>
      <c r="E1118" s="53"/>
      <c r="F1118" s="53"/>
      <c r="G1118" s="53"/>
      <c r="H1118" s="53"/>
      <c r="I1118" s="53"/>
      <c r="J1118" s="53"/>
      <c r="K1118" s="53"/>
      <c r="L1118" s="53"/>
      <c r="M1118" s="53"/>
      <c r="N1118" s="53"/>
      <c r="O1118" s="53"/>
      <c r="P1118" s="53"/>
      <c r="Q1118" s="53"/>
      <c r="R1118" s="53"/>
      <c r="S1118" s="53"/>
      <c r="T1118" s="53"/>
      <c r="U1118" s="53"/>
      <c r="V1118" s="53"/>
      <c r="W1118" s="53"/>
      <c r="X1118" s="53"/>
      <c r="Y1118" s="53"/>
      <c r="Z1118" s="53"/>
    </row>
    <row r="1119" spans="1:26" ht="15.75" customHeight="1">
      <c r="A1119" s="103"/>
      <c r="B1119" s="103"/>
      <c r="C1119" s="104" t="e">
        <v>#REF!</v>
      </c>
      <c r="D1119" s="103"/>
      <c r="E1119" s="53"/>
      <c r="F1119" s="53"/>
      <c r="G1119" s="53"/>
      <c r="H1119" s="53"/>
      <c r="I1119" s="53"/>
      <c r="J1119" s="53"/>
      <c r="K1119" s="53"/>
      <c r="L1119" s="53"/>
      <c r="M1119" s="53"/>
      <c r="N1119" s="53"/>
      <c r="O1119" s="53"/>
      <c r="P1119" s="53"/>
      <c r="Q1119" s="53"/>
      <c r="R1119" s="53"/>
      <c r="S1119" s="53"/>
      <c r="T1119" s="53"/>
      <c r="U1119" s="53"/>
      <c r="V1119" s="53"/>
      <c r="W1119" s="53"/>
      <c r="X1119" s="53"/>
      <c r="Y1119" s="53"/>
      <c r="Z1119" s="53"/>
    </row>
    <row r="1120" spans="1:26" ht="15.75" customHeight="1">
      <c r="A1120" s="103"/>
      <c r="B1120" s="103"/>
      <c r="C1120" s="104" t="e">
        <v>#REF!</v>
      </c>
      <c r="D1120" s="103"/>
      <c r="E1120" s="53"/>
      <c r="F1120" s="53"/>
      <c r="G1120" s="53"/>
      <c r="H1120" s="53"/>
      <c r="I1120" s="53"/>
      <c r="J1120" s="53"/>
      <c r="K1120" s="53"/>
      <c r="L1120" s="53"/>
      <c r="M1120" s="53"/>
      <c r="N1120" s="53"/>
      <c r="O1120" s="53"/>
      <c r="P1120" s="53"/>
      <c r="Q1120" s="53"/>
      <c r="R1120" s="53"/>
      <c r="S1120" s="53"/>
      <c r="T1120" s="53"/>
      <c r="U1120" s="53"/>
      <c r="V1120" s="53"/>
      <c r="W1120" s="53"/>
      <c r="X1120" s="53"/>
      <c r="Y1120" s="53"/>
      <c r="Z1120" s="53"/>
    </row>
    <row r="1121" spans="1:26" ht="15.75" customHeight="1">
      <c r="A1121" s="103"/>
      <c r="B1121" s="103"/>
      <c r="C1121" s="104" t="e">
        <v>#REF!</v>
      </c>
      <c r="D1121" s="103"/>
      <c r="E1121" s="53"/>
      <c r="F1121" s="53"/>
      <c r="G1121" s="53"/>
      <c r="H1121" s="53"/>
      <c r="I1121" s="53"/>
      <c r="J1121" s="53"/>
      <c r="K1121" s="53"/>
      <c r="L1121" s="53"/>
      <c r="M1121" s="53"/>
      <c r="N1121" s="53"/>
      <c r="O1121" s="53"/>
      <c r="P1121" s="53"/>
      <c r="Q1121" s="53"/>
      <c r="R1121" s="53"/>
      <c r="S1121" s="53"/>
      <c r="T1121" s="53"/>
      <c r="U1121" s="53"/>
      <c r="V1121" s="53"/>
      <c r="W1121" s="53"/>
      <c r="X1121" s="53"/>
      <c r="Y1121" s="53"/>
      <c r="Z1121" s="53"/>
    </row>
    <row r="1122" spans="1:26" ht="15.75" customHeight="1">
      <c r="A1122" s="103"/>
      <c r="B1122" s="103"/>
      <c r="C1122" s="104" t="e">
        <v>#REF!</v>
      </c>
      <c r="D1122" s="103"/>
      <c r="E1122" s="53"/>
      <c r="F1122" s="53"/>
      <c r="G1122" s="53"/>
      <c r="H1122" s="53"/>
      <c r="I1122" s="53"/>
      <c r="J1122" s="53"/>
      <c r="K1122" s="53"/>
      <c r="L1122" s="53"/>
      <c r="M1122" s="53"/>
      <c r="N1122" s="53"/>
      <c r="O1122" s="53"/>
      <c r="P1122" s="53"/>
      <c r="Q1122" s="53"/>
      <c r="R1122" s="53"/>
      <c r="S1122" s="53"/>
      <c r="T1122" s="53"/>
      <c r="U1122" s="53"/>
      <c r="V1122" s="53"/>
      <c r="W1122" s="53"/>
      <c r="X1122" s="53"/>
      <c r="Y1122" s="53"/>
      <c r="Z1122" s="53"/>
    </row>
    <row r="1123" spans="1:26" ht="15.75" customHeight="1">
      <c r="A1123" s="103"/>
      <c r="B1123" s="103"/>
      <c r="C1123" s="104" t="e">
        <v>#REF!</v>
      </c>
      <c r="D1123" s="103"/>
      <c r="E1123" s="53"/>
      <c r="F1123" s="53"/>
      <c r="G1123" s="53"/>
      <c r="H1123" s="53"/>
      <c r="I1123" s="53"/>
      <c r="J1123" s="53"/>
      <c r="K1123" s="53"/>
      <c r="L1123" s="53"/>
      <c r="M1123" s="53"/>
      <c r="N1123" s="53"/>
      <c r="O1123" s="53"/>
      <c r="P1123" s="53"/>
      <c r="Q1123" s="53"/>
      <c r="R1123" s="53"/>
      <c r="S1123" s="53"/>
      <c r="T1123" s="53"/>
      <c r="U1123" s="53"/>
      <c r="V1123" s="53"/>
      <c r="W1123" s="53"/>
      <c r="X1123" s="53"/>
      <c r="Y1123" s="53"/>
      <c r="Z1123" s="53"/>
    </row>
    <row r="1124" spans="1:26" ht="15.75" customHeight="1">
      <c r="A1124" s="103"/>
      <c r="B1124" s="103"/>
      <c r="C1124" s="104" t="e">
        <v>#REF!</v>
      </c>
      <c r="D1124" s="103"/>
      <c r="E1124" s="53"/>
      <c r="F1124" s="53"/>
      <c r="G1124" s="53"/>
      <c r="H1124" s="53"/>
      <c r="I1124" s="53"/>
      <c r="J1124" s="53"/>
      <c r="K1124" s="53"/>
      <c r="L1124" s="53"/>
      <c r="M1124" s="53"/>
      <c r="N1124" s="53"/>
      <c r="O1124" s="53"/>
      <c r="P1124" s="53"/>
      <c r="Q1124" s="53"/>
      <c r="R1124" s="53"/>
      <c r="S1124" s="53"/>
      <c r="T1124" s="53"/>
      <c r="U1124" s="53"/>
      <c r="V1124" s="53"/>
      <c r="W1124" s="53"/>
      <c r="X1124" s="53"/>
      <c r="Y1124" s="53"/>
      <c r="Z1124" s="53"/>
    </row>
    <row r="1125" spans="1:26" ht="15.75" customHeight="1">
      <c r="A1125" s="103"/>
      <c r="B1125" s="103"/>
      <c r="C1125" s="104" t="e">
        <v>#REF!</v>
      </c>
      <c r="D1125" s="103"/>
      <c r="E1125" s="53"/>
      <c r="F1125" s="53"/>
      <c r="G1125" s="53"/>
      <c r="H1125" s="53"/>
      <c r="I1125" s="53"/>
      <c r="J1125" s="53"/>
      <c r="K1125" s="53"/>
      <c r="L1125" s="53"/>
      <c r="M1125" s="53"/>
      <c r="N1125" s="53"/>
      <c r="O1125" s="53"/>
      <c r="P1125" s="53"/>
      <c r="Q1125" s="53"/>
      <c r="R1125" s="53"/>
      <c r="S1125" s="53"/>
      <c r="T1125" s="53"/>
      <c r="U1125" s="53"/>
      <c r="V1125" s="53"/>
      <c r="W1125" s="53"/>
      <c r="X1125" s="53"/>
      <c r="Y1125" s="53"/>
      <c r="Z1125" s="53"/>
    </row>
    <row r="1126" spans="1:26" ht="15.75" customHeight="1">
      <c r="A1126" s="103"/>
      <c r="B1126" s="103"/>
      <c r="C1126" s="104" t="e">
        <v>#REF!</v>
      </c>
      <c r="D1126" s="103"/>
      <c r="E1126" s="53"/>
      <c r="F1126" s="53"/>
      <c r="G1126" s="53"/>
      <c r="H1126" s="53"/>
      <c r="I1126" s="53"/>
      <c r="J1126" s="53"/>
      <c r="K1126" s="53"/>
      <c r="L1126" s="53"/>
      <c r="M1126" s="53"/>
      <c r="N1126" s="53"/>
      <c r="O1126" s="53"/>
      <c r="P1126" s="53"/>
      <c r="Q1126" s="53"/>
      <c r="R1126" s="53"/>
      <c r="S1126" s="53"/>
      <c r="T1126" s="53"/>
      <c r="U1126" s="53"/>
      <c r="V1126" s="53"/>
      <c r="W1126" s="53"/>
      <c r="X1126" s="53"/>
      <c r="Y1126" s="53"/>
      <c r="Z1126" s="53"/>
    </row>
    <row r="1127" spans="1:26" ht="15.75" customHeight="1">
      <c r="A1127" s="103"/>
      <c r="B1127" s="103"/>
      <c r="C1127" s="104" t="e">
        <v>#REF!</v>
      </c>
      <c r="D1127" s="103"/>
      <c r="E1127" s="53"/>
      <c r="F1127" s="53"/>
      <c r="G1127" s="53"/>
      <c r="H1127" s="53"/>
      <c r="I1127" s="53"/>
      <c r="J1127" s="53"/>
      <c r="K1127" s="53"/>
      <c r="L1127" s="53"/>
      <c r="M1127" s="53"/>
      <c r="N1127" s="53"/>
      <c r="O1127" s="53"/>
      <c r="P1127" s="53"/>
      <c r="Q1127" s="53"/>
      <c r="R1127" s="53"/>
      <c r="S1127" s="53"/>
      <c r="T1127" s="53"/>
      <c r="U1127" s="53"/>
      <c r="V1127" s="53"/>
      <c r="W1127" s="53"/>
      <c r="X1127" s="53"/>
      <c r="Y1127" s="53"/>
      <c r="Z1127" s="53"/>
    </row>
    <row r="1128" spans="1:26" ht="15.75" customHeight="1">
      <c r="A1128" s="103"/>
      <c r="B1128" s="103"/>
      <c r="C1128" s="104" t="e">
        <v>#REF!</v>
      </c>
      <c r="D1128" s="103"/>
      <c r="E1128" s="53"/>
      <c r="F1128" s="53"/>
      <c r="G1128" s="53"/>
      <c r="H1128" s="53"/>
      <c r="I1128" s="53"/>
      <c r="J1128" s="53"/>
      <c r="K1128" s="53"/>
      <c r="L1128" s="53"/>
      <c r="M1128" s="53"/>
      <c r="N1128" s="53"/>
      <c r="O1128" s="53"/>
      <c r="P1128" s="53"/>
      <c r="Q1128" s="53"/>
      <c r="R1128" s="53"/>
      <c r="S1128" s="53"/>
      <c r="T1128" s="53"/>
      <c r="U1128" s="53"/>
      <c r="V1128" s="53"/>
      <c r="W1128" s="53"/>
      <c r="X1128" s="53"/>
      <c r="Y1128" s="53"/>
      <c r="Z1128" s="53"/>
    </row>
    <row r="1129" spans="1:26" ht="15.75" customHeight="1">
      <c r="A1129" s="103"/>
      <c r="B1129" s="103"/>
      <c r="C1129" s="104" t="e">
        <v>#REF!</v>
      </c>
      <c r="D1129" s="103"/>
      <c r="E1129" s="53"/>
      <c r="F1129" s="53"/>
      <c r="G1129" s="53"/>
      <c r="H1129" s="53"/>
      <c r="I1129" s="53"/>
      <c r="J1129" s="53"/>
      <c r="K1129" s="53"/>
      <c r="L1129" s="53"/>
      <c r="M1129" s="53"/>
      <c r="N1129" s="53"/>
      <c r="O1129" s="53"/>
      <c r="P1129" s="53"/>
      <c r="Q1129" s="53"/>
      <c r="R1129" s="53"/>
      <c r="S1129" s="53"/>
      <c r="T1129" s="53"/>
      <c r="U1129" s="53"/>
      <c r="V1129" s="53"/>
      <c r="W1129" s="53"/>
      <c r="X1129" s="53"/>
      <c r="Y1129" s="53"/>
      <c r="Z1129" s="53"/>
    </row>
    <row r="1130" spans="1:26" ht="15.75" customHeight="1">
      <c r="A1130" s="103"/>
      <c r="B1130" s="103"/>
      <c r="C1130" s="104" t="e">
        <v>#REF!</v>
      </c>
      <c r="D1130" s="103"/>
      <c r="E1130" s="53"/>
      <c r="F1130" s="53"/>
      <c r="G1130" s="53"/>
      <c r="H1130" s="53"/>
      <c r="I1130" s="53"/>
      <c r="J1130" s="53"/>
      <c r="K1130" s="53"/>
      <c r="L1130" s="53"/>
      <c r="M1130" s="53"/>
      <c r="N1130" s="53"/>
      <c r="O1130" s="53"/>
      <c r="P1130" s="53"/>
      <c r="Q1130" s="53"/>
      <c r="R1130" s="53"/>
      <c r="S1130" s="53"/>
      <c r="T1130" s="53"/>
      <c r="U1130" s="53"/>
      <c r="V1130" s="53"/>
      <c r="W1130" s="53"/>
      <c r="X1130" s="53"/>
      <c r="Y1130" s="53"/>
      <c r="Z1130" s="53"/>
    </row>
    <row r="1131" spans="1:26" ht="15.75" customHeight="1">
      <c r="A1131" s="103"/>
      <c r="B1131" s="103"/>
      <c r="C1131" s="104" t="e">
        <v>#REF!</v>
      </c>
      <c r="D1131" s="103"/>
      <c r="E1131" s="53"/>
      <c r="F1131" s="53"/>
      <c r="G1131" s="53"/>
      <c r="H1131" s="53"/>
      <c r="I1131" s="53"/>
      <c r="J1131" s="53"/>
      <c r="K1131" s="53"/>
      <c r="L1131" s="53"/>
      <c r="M1131" s="53"/>
      <c r="N1131" s="53"/>
      <c r="O1131" s="53"/>
      <c r="P1131" s="53"/>
      <c r="Q1131" s="53"/>
      <c r="R1131" s="53"/>
      <c r="S1131" s="53"/>
      <c r="T1131" s="53"/>
      <c r="U1131" s="53"/>
      <c r="V1131" s="53"/>
      <c r="W1131" s="53"/>
      <c r="X1131" s="53"/>
      <c r="Y1131" s="53"/>
      <c r="Z1131" s="53"/>
    </row>
    <row r="1132" spans="1:26" ht="15.75" customHeight="1">
      <c r="A1132" s="103"/>
      <c r="B1132" s="103"/>
      <c r="C1132" s="104" t="e">
        <v>#REF!</v>
      </c>
      <c r="D1132" s="103"/>
      <c r="E1132" s="53"/>
      <c r="F1132" s="53"/>
      <c r="G1132" s="53"/>
      <c r="H1132" s="53"/>
      <c r="I1132" s="53"/>
      <c r="J1132" s="53"/>
      <c r="K1132" s="53"/>
      <c r="L1132" s="53"/>
      <c r="M1132" s="53"/>
      <c r="N1132" s="53"/>
      <c r="O1132" s="53"/>
      <c r="P1132" s="53"/>
      <c r="Q1132" s="53"/>
      <c r="R1132" s="53"/>
      <c r="S1132" s="53"/>
      <c r="T1132" s="53"/>
      <c r="U1132" s="53"/>
      <c r="V1132" s="53"/>
      <c r="W1132" s="53"/>
      <c r="X1132" s="53"/>
      <c r="Y1132" s="53"/>
      <c r="Z1132" s="53"/>
    </row>
    <row r="1133" spans="1:26" ht="15.75" customHeight="1">
      <c r="A1133" s="103"/>
      <c r="B1133" s="103"/>
      <c r="C1133" s="104" t="e">
        <v>#REF!</v>
      </c>
      <c r="D1133" s="103"/>
      <c r="E1133" s="53"/>
      <c r="F1133" s="53"/>
      <c r="G1133" s="53"/>
      <c r="H1133" s="53"/>
      <c r="I1133" s="53"/>
      <c r="J1133" s="53"/>
      <c r="K1133" s="53"/>
      <c r="L1133" s="53"/>
      <c r="M1133" s="53"/>
      <c r="N1133" s="53"/>
      <c r="O1133" s="53"/>
      <c r="P1133" s="53"/>
      <c r="Q1133" s="53"/>
      <c r="R1133" s="53"/>
      <c r="S1133" s="53"/>
      <c r="T1133" s="53"/>
      <c r="U1133" s="53"/>
      <c r="V1133" s="53"/>
      <c r="W1133" s="53"/>
      <c r="X1133" s="53"/>
      <c r="Y1133" s="53"/>
      <c r="Z1133" s="53"/>
    </row>
    <row r="1134" spans="1:26" ht="15.75" customHeight="1">
      <c r="A1134" s="103"/>
      <c r="B1134" s="103"/>
      <c r="C1134" s="104" t="e">
        <v>#REF!</v>
      </c>
      <c r="D1134" s="103"/>
      <c r="E1134" s="53"/>
      <c r="F1134" s="53"/>
      <c r="G1134" s="53"/>
      <c r="H1134" s="53"/>
      <c r="I1134" s="53"/>
      <c r="J1134" s="53"/>
      <c r="K1134" s="53"/>
      <c r="L1134" s="53"/>
      <c r="M1134" s="53"/>
      <c r="N1134" s="53"/>
      <c r="O1134" s="53"/>
      <c r="P1134" s="53"/>
      <c r="Q1134" s="53"/>
      <c r="R1134" s="53"/>
      <c r="S1134" s="53"/>
      <c r="T1134" s="53"/>
      <c r="U1134" s="53"/>
      <c r="V1134" s="53"/>
      <c r="W1134" s="53"/>
      <c r="X1134" s="53"/>
      <c r="Y1134" s="53"/>
      <c r="Z1134" s="53"/>
    </row>
    <row r="1135" spans="1:26" ht="15.75" customHeight="1">
      <c r="A1135" s="103"/>
      <c r="B1135" s="103"/>
      <c r="C1135" s="104" t="e">
        <v>#REF!</v>
      </c>
      <c r="D1135" s="103"/>
      <c r="E1135" s="53"/>
      <c r="F1135" s="53"/>
      <c r="G1135" s="53"/>
      <c r="H1135" s="53"/>
      <c r="I1135" s="53"/>
      <c r="J1135" s="53"/>
      <c r="K1135" s="53"/>
      <c r="L1135" s="53"/>
      <c r="M1135" s="53"/>
      <c r="N1135" s="53"/>
      <c r="O1135" s="53"/>
      <c r="P1135" s="53"/>
      <c r="Q1135" s="53"/>
      <c r="R1135" s="53"/>
      <c r="S1135" s="53"/>
      <c r="T1135" s="53"/>
      <c r="U1135" s="53"/>
      <c r="V1135" s="53"/>
      <c r="W1135" s="53"/>
      <c r="X1135" s="53"/>
      <c r="Y1135" s="53"/>
      <c r="Z1135" s="53"/>
    </row>
    <row r="1136" spans="1:26" ht="15.75" customHeight="1">
      <c r="A1136" s="103"/>
      <c r="B1136" s="103"/>
      <c r="C1136" s="104" t="e">
        <v>#REF!</v>
      </c>
      <c r="D1136" s="103"/>
      <c r="E1136" s="53"/>
      <c r="F1136" s="53"/>
      <c r="G1136" s="53"/>
      <c r="H1136" s="53"/>
      <c r="I1136" s="53"/>
      <c r="J1136" s="53"/>
      <c r="K1136" s="53"/>
      <c r="L1136" s="53"/>
      <c r="M1136" s="53"/>
      <c r="N1136" s="53"/>
      <c r="O1136" s="53"/>
      <c r="P1136" s="53"/>
      <c r="Q1136" s="53"/>
      <c r="R1136" s="53"/>
      <c r="S1136" s="53"/>
      <c r="T1136" s="53"/>
      <c r="U1136" s="53"/>
      <c r="V1136" s="53"/>
      <c r="W1136" s="53"/>
      <c r="X1136" s="53"/>
      <c r="Y1136" s="53"/>
      <c r="Z1136" s="53"/>
    </row>
    <row r="1137" spans="1:26" ht="15.75" customHeight="1">
      <c r="A1137" s="103"/>
      <c r="B1137" s="103"/>
      <c r="C1137" s="104" t="e">
        <v>#REF!</v>
      </c>
      <c r="D1137" s="103"/>
      <c r="E1137" s="53"/>
      <c r="F1137" s="53"/>
      <c r="G1137" s="53"/>
      <c r="H1137" s="53"/>
      <c r="I1137" s="53"/>
      <c r="J1137" s="53"/>
      <c r="K1137" s="53"/>
      <c r="L1137" s="53"/>
      <c r="M1137" s="53"/>
      <c r="N1137" s="53"/>
      <c r="O1137" s="53"/>
      <c r="P1137" s="53"/>
      <c r="Q1137" s="53"/>
      <c r="R1137" s="53"/>
      <c r="S1137" s="53"/>
      <c r="T1137" s="53"/>
      <c r="U1137" s="53"/>
      <c r="V1137" s="53"/>
      <c r="W1137" s="53"/>
      <c r="X1137" s="53"/>
      <c r="Y1137" s="53"/>
      <c r="Z1137" s="53"/>
    </row>
    <row r="1138" spans="1:26" ht="15.75" customHeight="1">
      <c r="A1138" s="103"/>
      <c r="B1138" s="103"/>
      <c r="C1138" s="104" t="e">
        <v>#REF!</v>
      </c>
      <c r="D1138" s="103"/>
      <c r="E1138" s="53"/>
      <c r="F1138" s="53"/>
      <c r="G1138" s="53"/>
      <c r="H1138" s="53"/>
      <c r="I1138" s="53"/>
      <c r="J1138" s="53"/>
      <c r="K1138" s="53"/>
      <c r="L1138" s="53"/>
      <c r="M1138" s="53"/>
      <c r="N1138" s="53"/>
      <c r="O1138" s="53"/>
      <c r="P1138" s="53"/>
      <c r="Q1138" s="53"/>
      <c r="R1138" s="53"/>
      <c r="S1138" s="53"/>
      <c r="T1138" s="53"/>
      <c r="U1138" s="53"/>
      <c r="V1138" s="53"/>
      <c r="W1138" s="53"/>
      <c r="X1138" s="53"/>
      <c r="Y1138" s="53"/>
      <c r="Z1138" s="53"/>
    </row>
    <row r="1139" spans="1:26" ht="15.75" customHeight="1">
      <c r="A1139" s="103"/>
      <c r="B1139" s="103"/>
      <c r="C1139" s="104" t="e">
        <v>#REF!</v>
      </c>
      <c r="D1139" s="103"/>
      <c r="E1139" s="53"/>
      <c r="F1139" s="53"/>
      <c r="G1139" s="53"/>
      <c r="H1139" s="53"/>
      <c r="I1139" s="53"/>
      <c r="J1139" s="53"/>
      <c r="K1139" s="53"/>
      <c r="L1139" s="53"/>
      <c r="M1139" s="53"/>
      <c r="N1139" s="53"/>
      <c r="O1139" s="53"/>
      <c r="P1139" s="53"/>
      <c r="Q1139" s="53"/>
      <c r="R1139" s="53"/>
      <c r="S1139" s="53"/>
      <c r="T1139" s="53"/>
      <c r="U1139" s="53"/>
      <c r="V1139" s="53"/>
      <c r="W1139" s="53"/>
      <c r="X1139" s="53"/>
      <c r="Y1139" s="53"/>
      <c r="Z1139" s="53"/>
    </row>
    <row r="1140" spans="1:26" ht="15.75" customHeight="1">
      <c r="A1140" s="103"/>
      <c r="B1140" s="103"/>
      <c r="C1140" s="104" t="e">
        <v>#REF!</v>
      </c>
      <c r="D1140" s="103"/>
      <c r="E1140" s="53"/>
      <c r="F1140" s="53"/>
      <c r="G1140" s="53"/>
      <c r="H1140" s="53"/>
      <c r="I1140" s="53"/>
      <c r="J1140" s="53"/>
      <c r="K1140" s="53"/>
      <c r="L1140" s="53"/>
      <c r="M1140" s="53"/>
      <c r="N1140" s="53"/>
      <c r="O1140" s="53"/>
      <c r="P1140" s="53"/>
      <c r="Q1140" s="53"/>
      <c r="R1140" s="53"/>
      <c r="S1140" s="53"/>
      <c r="T1140" s="53"/>
      <c r="U1140" s="53"/>
      <c r="V1140" s="53"/>
      <c r="W1140" s="53"/>
      <c r="X1140" s="53"/>
      <c r="Y1140" s="53"/>
      <c r="Z1140" s="53"/>
    </row>
    <row r="1141" spans="1:26" ht="15.75" customHeight="1">
      <c r="A1141" s="103"/>
      <c r="B1141" s="103"/>
      <c r="C1141" s="104" t="e">
        <v>#REF!</v>
      </c>
      <c r="D1141" s="103"/>
      <c r="E1141" s="53"/>
      <c r="F1141" s="53"/>
      <c r="G1141" s="53"/>
      <c r="H1141" s="53"/>
      <c r="I1141" s="53"/>
      <c r="J1141" s="53"/>
      <c r="K1141" s="53"/>
      <c r="L1141" s="53"/>
      <c r="M1141" s="53"/>
      <c r="N1141" s="53"/>
      <c r="O1141" s="53"/>
      <c r="P1141" s="53"/>
      <c r="Q1141" s="53"/>
      <c r="R1141" s="53"/>
      <c r="S1141" s="53"/>
      <c r="T1141" s="53"/>
      <c r="U1141" s="53"/>
      <c r="V1141" s="53"/>
      <c r="W1141" s="53"/>
      <c r="X1141" s="53"/>
      <c r="Y1141" s="53"/>
      <c r="Z1141" s="53"/>
    </row>
    <row r="1142" spans="1:26" ht="15.75" customHeight="1">
      <c r="A1142" s="103"/>
      <c r="B1142" s="103"/>
      <c r="C1142" s="104" t="e">
        <v>#REF!</v>
      </c>
      <c r="D1142" s="103"/>
      <c r="E1142" s="53"/>
      <c r="F1142" s="53"/>
      <c r="G1142" s="53"/>
      <c r="H1142" s="53"/>
      <c r="I1142" s="53"/>
      <c r="J1142" s="53"/>
      <c r="K1142" s="53"/>
      <c r="L1142" s="53"/>
      <c r="M1142" s="53"/>
      <c r="N1142" s="53"/>
      <c r="O1142" s="53"/>
      <c r="P1142" s="53"/>
      <c r="Q1142" s="53"/>
      <c r="R1142" s="53"/>
      <c r="S1142" s="53"/>
      <c r="T1142" s="53"/>
      <c r="U1142" s="53"/>
      <c r="V1142" s="53"/>
      <c r="W1142" s="53"/>
      <c r="X1142" s="53"/>
      <c r="Y1142" s="53"/>
      <c r="Z1142" s="53"/>
    </row>
    <row r="1143" spans="1:26" ht="15.75" customHeight="1">
      <c r="A1143" s="103"/>
      <c r="B1143" s="103"/>
      <c r="C1143" s="104" t="e">
        <v>#REF!</v>
      </c>
      <c r="D1143" s="103"/>
      <c r="E1143" s="53"/>
      <c r="F1143" s="53"/>
      <c r="G1143" s="53"/>
      <c r="H1143" s="53"/>
      <c r="I1143" s="53"/>
      <c r="J1143" s="53"/>
      <c r="K1143" s="53"/>
      <c r="L1143" s="53"/>
      <c r="M1143" s="53"/>
      <c r="N1143" s="53"/>
      <c r="O1143" s="53"/>
      <c r="P1143" s="53"/>
      <c r="Q1143" s="53"/>
      <c r="R1143" s="53"/>
      <c r="S1143" s="53"/>
      <c r="T1143" s="53"/>
      <c r="U1143" s="53"/>
      <c r="V1143" s="53"/>
      <c r="W1143" s="53"/>
      <c r="X1143" s="53"/>
      <c r="Y1143" s="53"/>
      <c r="Z1143" s="53"/>
    </row>
    <row r="1144" spans="1:26" ht="15.75" customHeight="1">
      <c r="A1144" s="103"/>
      <c r="B1144" s="103"/>
      <c r="C1144" s="104" t="e">
        <v>#REF!</v>
      </c>
      <c r="D1144" s="103"/>
      <c r="E1144" s="53"/>
      <c r="F1144" s="53"/>
      <c r="G1144" s="53"/>
      <c r="H1144" s="53"/>
      <c r="I1144" s="53"/>
      <c r="J1144" s="53"/>
      <c r="K1144" s="53"/>
      <c r="L1144" s="53"/>
      <c r="M1144" s="53"/>
      <c r="N1144" s="53"/>
      <c r="O1144" s="53"/>
      <c r="P1144" s="53"/>
      <c r="Q1144" s="53"/>
      <c r="R1144" s="53"/>
      <c r="S1144" s="53"/>
      <c r="T1144" s="53"/>
      <c r="U1144" s="53"/>
      <c r="V1144" s="53"/>
      <c r="W1144" s="53"/>
      <c r="X1144" s="53"/>
      <c r="Y1144" s="53"/>
      <c r="Z1144" s="53"/>
    </row>
    <row r="1145" spans="1:26" ht="15.75" customHeight="1">
      <c r="A1145" s="103"/>
      <c r="B1145" s="103"/>
      <c r="C1145" s="104" t="e">
        <v>#REF!</v>
      </c>
      <c r="D1145" s="103"/>
      <c r="E1145" s="53"/>
      <c r="F1145" s="53"/>
      <c r="G1145" s="53"/>
      <c r="H1145" s="53"/>
      <c r="I1145" s="53"/>
      <c r="J1145" s="53"/>
      <c r="K1145" s="53"/>
      <c r="L1145" s="53"/>
      <c r="M1145" s="53"/>
      <c r="N1145" s="53"/>
      <c r="O1145" s="53"/>
      <c r="P1145" s="53"/>
      <c r="Q1145" s="53"/>
      <c r="R1145" s="53"/>
      <c r="S1145" s="53"/>
      <c r="T1145" s="53"/>
      <c r="U1145" s="53"/>
      <c r="V1145" s="53"/>
      <c r="W1145" s="53"/>
      <c r="X1145" s="53"/>
      <c r="Y1145" s="53"/>
      <c r="Z1145" s="53"/>
    </row>
    <row r="1146" spans="1:26" ht="15.75" customHeight="1">
      <c r="A1146" s="103"/>
      <c r="B1146" s="103"/>
      <c r="C1146" s="104" t="e">
        <v>#REF!</v>
      </c>
      <c r="D1146" s="103"/>
      <c r="E1146" s="53"/>
      <c r="F1146" s="53"/>
      <c r="G1146" s="53"/>
      <c r="H1146" s="53"/>
      <c r="I1146" s="53"/>
      <c r="J1146" s="53"/>
      <c r="K1146" s="53"/>
      <c r="L1146" s="53"/>
      <c r="M1146" s="53"/>
      <c r="N1146" s="53"/>
      <c r="O1146" s="53"/>
      <c r="P1146" s="53"/>
      <c r="Q1146" s="53"/>
      <c r="R1146" s="53"/>
      <c r="S1146" s="53"/>
      <c r="T1146" s="53"/>
      <c r="U1146" s="53"/>
      <c r="V1146" s="53"/>
      <c r="W1146" s="53"/>
      <c r="X1146" s="53"/>
      <c r="Y1146" s="53"/>
      <c r="Z1146" s="53"/>
    </row>
    <row r="1147" spans="1:26" ht="15.75" customHeight="1">
      <c r="A1147" s="103"/>
      <c r="B1147" s="103"/>
      <c r="C1147" s="104" t="e">
        <v>#REF!</v>
      </c>
      <c r="D1147" s="103"/>
      <c r="E1147" s="53"/>
      <c r="F1147" s="53"/>
      <c r="G1147" s="53"/>
      <c r="H1147" s="53"/>
      <c r="I1147" s="53"/>
      <c r="J1147" s="53"/>
      <c r="K1147" s="53"/>
      <c r="L1147" s="53"/>
      <c r="M1147" s="53"/>
      <c r="N1147" s="53"/>
      <c r="O1147" s="53"/>
      <c r="P1147" s="53"/>
      <c r="Q1147" s="53"/>
      <c r="R1147" s="53"/>
      <c r="S1147" s="53"/>
      <c r="T1147" s="53"/>
      <c r="U1147" s="53"/>
      <c r="V1147" s="53"/>
      <c r="W1147" s="53"/>
      <c r="X1147" s="53"/>
      <c r="Y1147" s="53"/>
      <c r="Z1147" s="53"/>
    </row>
    <row r="1148" spans="1:26" ht="15.75" customHeight="1">
      <c r="A1148" s="103"/>
      <c r="B1148" s="103"/>
      <c r="C1148" s="104" t="e">
        <v>#REF!</v>
      </c>
      <c r="D1148" s="103"/>
      <c r="E1148" s="53"/>
      <c r="F1148" s="53"/>
      <c r="G1148" s="53"/>
      <c r="H1148" s="53"/>
      <c r="I1148" s="53"/>
      <c r="J1148" s="53"/>
      <c r="K1148" s="53"/>
      <c r="L1148" s="53"/>
      <c r="M1148" s="53"/>
      <c r="N1148" s="53"/>
      <c r="O1148" s="53"/>
      <c r="P1148" s="53"/>
      <c r="Q1148" s="53"/>
      <c r="R1148" s="53"/>
      <c r="S1148" s="53"/>
      <c r="T1148" s="53"/>
      <c r="U1148" s="53"/>
      <c r="V1148" s="53"/>
      <c r="W1148" s="53"/>
      <c r="X1148" s="53"/>
      <c r="Y1148" s="53"/>
      <c r="Z1148" s="53"/>
    </row>
    <row r="1149" spans="1:26" ht="15.75" customHeight="1">
      <c r="A1149" s="103"/>
      <c r="B1149" s="103"/>
      <c r="C1149" s="104" t="e">
        <v>#REF!</v>
      </c>
      <c r="D1149" s="103"/>
      <c r="E1149" s="53"/>
      <c r="F1149" s="53"/>
      <c r="G1149" s="53"/>
      <c r="H1149" s="53"/>
      <c r="I1149" s="53"/>
      <c r="J1149" s="53"/>
      <c r="K1149" s="53"/>
      <c r="L1149" s="53"/>
      <c r="M1149" s="53"/>
      <c r="N1149" s="53"/>
      <c r="O1149" s="53"/>
      <c r="P1149" s="53"/>
      <c r="Q1149" s="53"/>
      <c r="R1149" s="53"/>
      <c r="S1149" s="53"/>
      <c r="T1149" s="53"/>
      <c r="U1149" s="53"/>
      <c r="V1149" s="53"/>
      <c r="W1149" s="53"/>
      <c r="X1149" s="53"/>
      <c r="Y1149" s="53"/>
      <c r="Z1149" s="53"/>
    </row>
    <row r="1150" spans="1:26" ht="15.75" customHeight="1">
      <c r="A1150" s="103"/>
      <c r="B1150" s="103"/>
      <c r="C1150" s="104" t="e">
        <v>#REF!</v>
      </c>
      <c r="D1150" s="103"/>
      <c r="E1150" s="53"/>
      <c r="F1150" s="53"/>
      <c r="G1150" s="53"/>
      <c r="H1150" s="53"/>
      <c r="I1150" s="53"/>
      <c r="J1150" s="53"/>
      <c r="K1150" s="53"/>
      <c r="L1150" s="53"/>
      <c r="M1150" s="53"/>
      <c r="N1150" s="53"/>
      <c r="O1150" s="53"/>
      <c r="P1150" s="53"/>
      <c r="Q1150" s="53"/>
      <c r="R1150" s="53"/>
      <c r="S1150" s="53"/>
      <c r="T1150" s="53"/>
      <c r="U1150" s="53"/>
      <c r="V1150" s="53"/>
      <c r="W1150" s="53"/>
      <c r="X1150" s="53"/>
      <c r="Y1150" s="53"/>
      <c r="Z1150" s="53"/>
    </row>
    <row r="1151" spans="1:26" ht="15.75" customHeight="1">
      <c r="A1151" s="103"/>
      <c r="B1151" s="103"/>
      <c r="C1151" s="104" t="e">
        <v>#REF!</v>
      </c>
      <c r="D1151" s="103"/>
      <c r="E1151" s="53"/>
      <c r="F1151" s="53"/>
      <c r="G1151" s="53"/>
      <c r="H1151" s="53"/>
      <c r="I1151" s="53"/>
      <c r="J1151" s="53"/>
      <c r="K1151" s="53"/>
      <c r="L1151" s="53"/>
      <c r="M1151" s="53"/>
      <c r="N1151" s="53"/>
      <c r="O1151" s="53"/>
      <c r="P1151" s="53"/>
      <c r="Q1151" s="53"/>
      <c r="R1151" s="53"/>
      <c r="S1151" s="53"/>
      <c r="T1151" s="53"/>
      <c r="U1151" s="53"/>
      <c r="V1151" s="53"/>
      <c r="W1151" s="53"/>
      <c r="X1151" s="53"/>
      <c r="Y1151" s="53"/>
      <c r="Z1151" s="53"/>
    </row>
    <row r="1152" spans="1:26" ht="15.75" customHeight="1">
      <c r="A1152" s="103"/>
      <c r="B1152" s="103"/>
      <c r="C1152" s="104" t="e">
        <v>#REF!</v>
      </c>
      <c r="D1152" s="103"/>
      <c r="E1152" s="53"/>
      <c r="F1152" s="53"/>
      <c r="G1152" s="53"/>
      <c r="H1152" s="53"/>
      <c r="I1152" s="53"/>
      <c r="J1152" s="53"/>
      <c r="K1152" s="53"/>
      <c r="L1152" s="53"/>
      <c r="M1152" s="53"/>
      <c r="N1152" s="53"/>
      <c r="O1152" s="53"/>
      <c r="P1152" s="53"/>
      <c r="Q1152" s="53"/>
      <c r="R1152" s="53"/>
      <c r="S1152" s="53"/>
      <c r="T1152" s="53"/>
      <c r="U1152" s="53"/>
      <c r="V1152" s="53"/>
      <c r="W1152" s="53"/>
      <c r="X1152" s="53"/>
      <c r="Y1152" s="53"/>
      <c r="Z1152" s="53"/>
    </row>
    <row r="1153" spans="1:26" ht="15.75" customHeight="1">
      <c r="A1153" s="103"/>
      <c r="B1153" s="103"/>
      <c r="C1153" s="104" t="e">
        <v>#REF!</v>
      </c>
      <c r="D1153" s="103"/>
      <c r="E1153" s="53"/>
      <c r="F1153" s="53"/>
      <c r="G1153" s="53"/>
      <c r="H1153" s="53"/>
      <c r="I1153" s="53"/>
      <c r="J1153" s="53"/>
      <c r="K1153" s="53"/>
      <c r="L1153" s="53"/>
      <c r="M1153" s="53"/>
      <c r="N1153" s="53"/>
      <c r="O1153" s="53"/>
      <c r="P1153" s="53"/>
      <c r="Q1153" s="53"/>
      <c r="R1153" s="53"/>
      <c r="S1153" s="53"/>
      <c r="T1153" s="53"/>
      <c r="U1153" s="53"/>
      <c r="V1153" s="53"/>
      <c r="W1153" s="53"/>
      <c r="X1153" s="53"/>
      <c r="Y1153" s="53"/>
      <c r="Z1153" s="53"/>
    </row>
    <row r="1154" spans="1:26" ht="15.75" customHeight="1">
      <c r="A1154" s="103"/>
      <c r="B1154" s="103"/>
      <c r="C1154" s="104" t="e">
        <v>#REF!</v>
      </c>
      <c r="D1154" s="103"/>
      <c r="E1154" s="53"/>
      <c r="F1154" s="53"/>
      <c r="G1154" s="53"/>
      <c r="H1154" s="53"/>
      <c r="I1154" s="53"/>
      <c r="J1154" s="53"/>
      <c r="K1154" s="53"/>
      <c r="L1154" s="53"/>
      <c r="M1154" s="53"/>
      <c r="N1154" s="53"/>
      <c r="O1154" s="53"/>
      <c r="P1154" s="53"/>
      <c r="Q1154" s="53"/>
      <c r="R1154" s="53"/>
      <c r="S1154" s="53"/>
      <c r="T1154" s="53"/>
      <c r="U1154" s="53"/>
      <c r="V1154" s="53"/>
      <c r="W1154" s="53"/>
      <c r="X1154" s="53"/>
      <c r="Y1154" s="53"/>
      <c r="Z1154" s="53"/>
    </row>
    <row r="1155" spans="1:26" ht="15.75" customHeight="1">
      <c r="A1155" s="103"/>
      <c r="B1155" s="103"/>
      <c r="C1155" s="104" t="e">
        <v>#REF!</v>
      </c>
      <c r="D1155" s="103"/>
      <c r="E1155" s="53"/>
      <c r="F1155" s="53"/>
      <c r="G1155" s="53"/>
      <c r="H1155" s="53"/>
      <c r="I1155" s="53"/>
      <c r="J1155" s="53"/>
      <c r="K1155" s="53"/>
      <c r="L1155" s="53"/>
      <c r="M1155" s="53"/>
      <c r="N1155" s="53"/>
      <c r="O1155" s="53"/>
      <c r="P1155" s="53"/>
      <c r="Q1155" s="53"/>
      <c r="R1155" s="53"/>
      <c r="S1155" s="53"/>
      <c r="T1155" s="53"/>
      <c r="U1155" s="53"/>
      <c r="V1155" s="53"/>
      <c r="W1155" s="53"/>
      <c r="X1155" s="53"/>
      <c r="Y1155" s="53"/>
      <c r="Z1155" s="53"/>
    </row>
    <row r="1156" spans="1:26" ht="15.75" customHeight="1">
      <c r="A1156" s="103"/>
      <c r="B1156" s="103"/>
      <c r="C1156" s="104" t="e">
        <v>#REF!</v>
      </c>
      <c r="D1156" s="103"/>
      <c r="E1156" s="53"/>
      <c r="F1156" s="53"/>
      <c r="G1156" s="53"/>
      <c r="H1156" s="53"/>
      <c r="I1156" s="53"/>
      <c r="J1156" s="53"/>
      <c r="K1156" s="53"/>
      <c r="L1156" s="53"/>
      <c r="M1156" s="53"/>
      <c r="N1156" s="53"/>
      <c r="O1156" s="53"/>
      <c r="P1156" s="53"/>
      <c r="Q1156" s="53"/>
      <c r="R1156" s="53"/>
      <c r="S1156" s="53"/>
      <c r="T1156" s="53"/>
      <c r="U1156" s="53"/>
      <c r="V1156" s="53"/>
      <c r="W1156" s="53"/>
      <c r="X1156" s="53"/>
      <c r="Y1156" s="53"/>
      <c r="Z1156" s="53"/>
    </row>
    <row r="1157" spans="1:26" ht="15.75" customHeight="1">
      <c r="A1157" s="103"/>
      <c r="B1157" s="103"/>
      <c r="C1157" s="104" t="e">
        <v>#REF!</v>
      </c>
      <c r="D1157" s="103"/>
      <c r="E1157" s="53"/>
      <c r="F1157" s="53"/>
      <c r="G1157" s="53"/>
      <c r="H1157" s="53"/>
      <c r="I1157" s="53"/>
      <c r="J1157" s="53"/>
      <c r="K1157" s="53"/>
      <c r="L1157" s="53"/>
      <c r="M1157" s="53"/>
      <c r="N1157" s="53"/>
      <c r="O1157" s="53"/>
      <c r="P1157" s="53"/>
      <c r="Q1157" s="53"/>
      <c r="R1157" s="53"/>
      <c r="S1157" s="53"/>
      <c r="T1157" s="53"/>
      <c r="U1157" s="53"/>
      <c r="V1157" s="53"/>
      <c r="W1157" s="53"/>
      <c r="X1157" s="53"/>
      <c r="Y1157" s="53"/>
      <c r="Z1157" s="53"/>
    </row>
    <row r="1158" spans="1:26" ht="15.75" customHeight="1">
      <c r="A1158" s="103"/>
      <c r="B1158" s="103"/>
      <c r="C1158" s="104" t="e">
        <v>#REF!</v>
      </c>
      <c r="D1158" s="103"/>
      <c r="E1158" s="53"/>
      <c r="F1158" s="53"/>
      <c r="G1158" s="53"/>
      <c r="H1158" s="53"/>
      <c r="I1158" s="53"/>
      <c r="J1158" s="53"/>
      <c r="K1158" s="53"/>
      <c r="L1158" s="53"/>
      <c r="M1158" s="53"/>
      <c r="N1158" s="53"/>
      <c r="O1158" s="53"/>
      <c r="P1158" s="53"/>
      <c r="Q1158" s="53"/>
      <c r="R1158" s="53"/>
      <c r="S1158" s="53"/>
      <c r="T1158" s="53"/>
      <c r="U1158" s="53"/>
      <c r="V1158" s="53"/>
      <c r="W1158" s="53"/>
      <c r="X1158" s="53"/>
      <c r="Y1158" s="53"/>
      <c r="Z1158" s="53"/>
    </row>
    <row r="1159" spans="1:26" ht="15.75" customHeight="1">
      <c r="A1159" s="103"/>
      <c r="B1159" s="103"/>
      <c r="C1159" s="104" t="e">
        <v>#REF!</v>
      </c>
      <c r="D1159" s="103"/>
      <c r="E1159" s="53"/>
      <c r="F1159" s="53"/>
      <c r="G1159" s="53"/>
      <c r="H1159" s="53"/>
      <c r="I1159" s="53"/>
      <c r="J1159" s="53"/>
      <c r="K1159" s="53"/>
      <c r="L1159" s="53"/>
      <c r="M1159" s="53"/>
      <c r="N1159" s="53"/>
      <c r="O1159" s="53"/>
      <c r="P1159" s="53"/>
      <c r="Q1159" s="53"/>
      <c r="R1159" s="53"/>
      <c r="S1159" s="53"/>
      <c r="T1159" s="53"/>
      <c r="U1159" s="53"/>
      <c r="V1159" s="53"/>
      <c r="W1159" s="53"/>
      <c r="X1159" s="53"/>
      <c r="Y1159" s="53"/>
      <c r="Z1159" s="53"/>
    </row>
    <row r="1160" spans="1:26" ht="15.75" customHeight="1">
      <c r="A1160" s="103"/>
      <c r="B1160" s="103"/>
      <c r="C1160" s="104" t="e">
        <v>#REF!</v>
      </c>
      <c r="D1160" s="103"/>
      <c r="E1160" s="53"/>
      <c r="F1160" s="53"/>
      <c r="G1160" s="53"/>
      <c r="H1160" s="53"/>
      <c r="I1160" s="53"/>
      <c r="J1160" s="53"/>
      <c r="K1160" s="53"/>
      <c r="L1160" s="53"/>
      <c r="M1160" s="53"/>
      <c r="N1160" s="53"/>
      <c r="O1160" s="53"/>
      <c r="P1160" s="53"/>
      <c r="Q1160" s="53"/>
      <c r="R1160" s="53"/>
      <c r="S1160" s="53"/>
      <c r="T1160" s="53"/>
      <c r="U1160" s="53"/>
      <c r="V1160" s="53"/>
      <c r="W1160" s="53"/>
      <c r="X1160" s="53"/>
      <c r="Y1160" s="53"/>
      <c r="Z1160" s="53"/>
    </row>
    <row r="1161" spans="1:26" ht="15.75" customHeight="1">
      <c r="A1161" s="103"/>
      <c r="B1161" s="103"/>
      <c r="C1161" s="104" t="e">
        <v>#REF!</v>
      </c>
      <c r="D1161" s="103"/>
      <c r="E1161" s="53"/>
      <c r="F1161" s="53"/>
      <c r="G1161" s="53"/>
      <c r="H1161" s="53"/>
      <c r="I1161" s="53"/>
      <c r="J1161" s="53"/>
      <c r="K1161" s="53"/>
      <c r="L1161" s="53"/>
      <c r="M1161" s="53"/>
      <c r="N1161" s="53"/>
      <c r="O1161" s="53"/>
      <c r="P1161" s="53"/>
      <c r="Q1161" s="53"/>
      <c r="R1161" s="53"/>
      <c r="S1161" s="53"/>
      <c r="T1161" s="53"/>
      <c r="U1161" s="53"/>
      <c r="V1161" s="53"/>
      <c r="W1161" s="53"/>
      <c r="X1161" s="53"/>
      <c r="Y1161" s="53"/>
      <c r="Z1161" s="53"/>
    </row>
    <row r="1162" spans="1:26" ht="15.75" customHeight="1">
      <c r="A1162" s="103"/>
      <c r="B1162" s="103"/>
      <c r="C1162" s="104" t="e">
        <v>#REF!</v>
      </c>
      <c r="D1162" s="103"/>
      <c r="E1162" s="53"/>
      <c r="F1162" s="53"/>
      <c r="G1162" s="53"/>
      <c r="H1162" s="53"/>
      <c r="I1162" s="53"/>
      <c r="J1162" s="53"/>
      <c r="K1162" s="53"/>
      <c r="L1162" s="53"/>
      <c r="M1162" s="53"/>
      <c r="N1162" s="53"/>
      <c r="O1162" s="53"/>
      <c r="P1162" s="53"/>
      <c r="Q1162" s="53"/>
      <c r="R1162" s="53"/>
      <c r="S1162" s="53"/>
      <c r="T1162" s="53"/>
      <c r="U1162" s="53"/>
      <c r="V1162" s="53"/>
      <c r="W1162" s="53"/>
      <c r="X1162" s="53"/>
      <c r="Y1162" s="53"/>
      <c r="Z1162" s="53"/>
    </row>
    <row r="1163" spans="1:26" ht="15.75" customHeight="1">
      <c r="A1163" s="103"/>
      <c r="B1163" s="103"/>
      <c r="C1163" s="104" t="e">
        <v>#REF!</v>
      </c>
      <c r="D1163" s="103"/>
      <c r="E1163" s="53"/>
      <c r="F1163" s="53"/>
      <c r="G1163" s="53"/>
      <c r="H1163" s="53"/>
      <c r="I1163" s="53"/>
      <c r="J1163" s="53"/>
      <c r="K1163" s="53"/>
      <c r="L1163" s="53"/>
      <c r="M1163" s="53"/>
      <c r="N1163" s="53"/>
      <c r="O1163" s="53"/>
      <c r="P1163" s="53"/>
      <c r="Q1163" s="53"/>
      <c r="R1163" s="53"/>
      <c r="S1163" s="53"/>
      <c r="T1163" s="53"/>
      <c r="U1163" s="53"/>
      <c r="V1163" s="53"/>
      <c r="W1163" s="53"/>
      <c r="X1163" s="53"/>
      <c r="Y1163" s="53"/>
      <c r="Z1163" s="53"/>
    </row>
    <row r="1164" spans="1:26" ht="15.75" customHeight="1">
      <c r="A1164" s="103"/>
      <c r="B1164" s="103"/>
      <c r="C1164" s="104" t="e">
        <v>#REF!</v>
      </c>
      <c r="D1164" s="103"/>
      <c r="E1164" s="53"/>
      <c r="F1164" s="53"/>
      <c r="G1164" s="53"/>
      <c r="H1164" s="53"/>
      <c r="I1164" s="53"/>
      <c r="J1164" s="53"/>
      <c r="K1164" s="53"/>
      <c r="L1164" s="53"/>
      <c r="M1164" s="53"/>
      <c r="N1164" s="53"/>
      <c r="O1164" s="53"/>
      <c r="P1164" s="53"/>
      <c r="Q1164" s="53"/>
      <c r="R1164" s="53"/>
      <c r="S1164" s="53"/>
      <c r="T1164" s="53"/>
      <c r="U1164" s="53"/>
      <c r="V1164" s="53"/>
      <c r="W1164" s="53"/>
      <c r="X1164" s="53"/>
      <c r="Y1164" s="53"/>
      <c r="Z1164" s="53"/>
    </row>
    <row r="1165" spans="1:26" ht="15.75" customHeight="1">
      <c r="A1165" s="103"/>
      <c r="B1165" s="103"/>
      <c r="C1165" s="104" t="e">
        <v>#REF!</v>
      </c>
      <c r="D1165" s="103"/>
      <c r="E1165" s="53"/>
      <c r="F1165" s="53"/>
      <c r="G1165" s="53"/>
      <c r="H1165" s="53"/>
      <c r="I1165" s="53"/>
      <c r="J1165" s="53"/>
      <c r="K1165" s="53"/>
      <c r="L1165" s="53"/>
      <c r="M1165" s="53"/>
      <c r="N1165" s="53"/>
      <c r="O1165" s="53"/>
      <c r="P1165" s="53"/>
      <c r="Q1165" s="53"/>
      <c r="R1165" s="53"/>
      <c r="S1165" s="53"/>
      <c r="T1165" s="53"/>
      <c r="U1165" s="53"/>
      <c r="V1165" s="53"/>
      <c r="W1165" s="53"/>
      <c r="X1165" s="53"/>
      <c r="Y1165" s="53"/>
      <c r="Z1165" s="53"/>
    </row>
    <row r="1166" spans="1:26" ht="15.75" customHeight="1">
      <c r="A1166" s="103"/>
      <c r="B1166" s="103"/>
      <c r="C1166" s="104" t="e">
        <v>#REF!</v>
      </c>
      <c r="D1166" s="103"/>
      <c r="E1166" s="53"/>
      <c r="F1166" s="53"/>
      <c r="G1166" s="53"/>
      <c r="H1166" s="53"/>
      <c r="I1166" s="53"/>
      <c r="J1166" s="53"/>
      <c r="K1166" s="53"/>
      <c r="L1166" s="53"/>
      <c r="M1166" s="53"/>
      <c r="N1166" s="53"/>
      <c r="O1166" s="53"/>
      <c r="P1166" s="53"/>
      <c r="Q1166" s="53"/>
      <c r="R1166" s="53"/>
      <c r="S1166" s="53"/>
      <c r="T1166" s="53"/>
      <c r="U1166" s="53"/>
      <c r="V1166" s="53"/>
      <c r="W1166" s="53"/>
      <c r="X1166" s="53"/>
      <c r="Y1166" s="53"/>
      <c r="Z1166" s="53"/>
    </row>
    <row r="1167" spans="1:26" ht="15.75" customHeight="1">
      <c r="A1167" s="103"/>
      <c r="B1167" s="103"/>
      <c r="C1167" s="104" t="e">
        <v>#REF!</v>
      </c>
      <c r="D1167" s="103"/>
      <c r="E1167" s="53"/>
      <c r="F1167" s="53"/>
      <c r="G1167" s="53"/>
      <c r="H1167" s="53"/>
      <c r="I1167" s="53"/>
      <c r="J1167" s="53"/>
      <c r="K1167" s="53"/>
      <c r="L1167" s="53"/>
      <c r="M1167" s="53"/>
      <c r="N1167" s="53"/>
      <c r="O1167" s="53"/>
      <c r="P1167" s="53"/>
      <c r="Q1167" s="53"/>
      <c r="R1167" s="53"/>
      <c r="S1167" s="53"/>
      <c r="T1167" s="53"/>
      <c r="U1167" s="53"/>
      <c r="V1167" s="53"/>
      <c r="W1167" s="53"/>
      <c r="X1167" s="53"/>
      <c r="Y1167" s="53"/>
      <c r="Z1167" s="53"/>
    </row>
    <row r="1168" spans="1:26" ht="15.75" customHeight="1">
      <c r="A1168" s="103"/>
      <c r="B1168" s="103"/>
      <c r="C1168" s="104" t="e">
        <v>#REF!</v>
      </c>
      <c r="D1168" s="103"/>
      <c r="E1168" s="53"/>
      <c r="F1168" s="53"/>
      <c r="G1168" s="53"/>
      <c r="H1168" s="53"/>
      <c r="I1168" s="53"/>
      <c r="J1168" s="53"/>
      <c r="K1168" s="53"/>
      <c r="L1168" s="53"/>
      <c r="M1168" s="53"/>
      <c r="N1168" s="53"/>
      <c r="O1168" s="53"/>
      <c r="P1168" s="53"/>
      <c r="Q1168" s="53"/>
      <c r="R1168" s="53"/>
      <c r="S1168" s="53"/>
      <c r="T1168" s="53"/>
      <c r="U1168" s="53"/>
      <c r="V1168" s="53"/>
      <c r="W1168" s="53"/>
      <c r="X1168" s="53"/>
      <c r="Y1168" s="53"/>
      <c r="Z1168" s="53"/>
    </row>
    <row r="1169" spans="1:26" ht="15.75" customHeight="1">
      <c r="A1169" s="103"/>
      <c r="B1169" s="103"/>
      <c r="C1169" s="104" t="e">
        <v>#REF!</v>
      </c>
      <c r="D1169" s="103"/>
      <c r="E1169" s="53"/>
      <c r="F1169" s="53"/>
      <c r="G1169" s="53"/>
      <c r="H1169" s="53"/>
      <c r="I1169" s="53"/>
      <c r="J1169" s="53"/>
      <c r="K1169" s="53"/>
      <c r="L1169" s="53"/>
      <c r="M1169" s="53"/>
      <c r="N1169" s="53"/>
      <c r="O1169" s="53"/>
      <c r="P1169" s="53"/>
      <c r="Q1169" s="53"/>
      <c r="R1169" s="53"/>
      <c r="S1169" s="53"/>
      <c r="T1169" s="53"/>
      <c r="U1169" s="53"/>
      <c r="V1169" s="53"/>
      <c r="W1169" s="53"/>
      <c r="X1169" s="53"/>
      <c r="Y1169" s="53"/>
      <c r="Z1169" s="53"/>
    </row>
    <row r="1170" spans="1:26" ht="15.75" customHeight="1">
      <c r="A1170" s="103"/>
      <c r="B1170" s="103"/>
      <c r="C1170" s="104" t="e">
        <v>#REF!</v>
      </c>
      <c r="D1170" s="103"/>
      <c r="E1170" s="53"/>
      <c r="F1170" s="53"/>
      <c r="G1170" s="53"/>
      <c r="H1170" s="53"/>
      <c r="I1170" s="53"/>
      <c r="J1170" s="53"/>
      <c r="K1170" s="53"/>
      <c r="L1170" s="53"/>
      <c r="M1170" s="53"/>
      <c r="N1170" s="53"/>
      <c r="O1170" s="53"/>
      <c r="P1170" s="53"/>
      <c r="Q1170" s="53"/>
      <c r="R1170" s="53"/>
      <c r="S1170" s="53"/>
      <c r="T1170" s="53"/>
      <c r="U1170" s="53"/>
      <c r="V1170" s="53"/>
      <c r="W1170" s="53"/>
      <c r="X1170" s="53"/>
      <c r="Y1170" s="53"/>
      <c r="Z1170" s="53"/>
    </row>
    <row r="1171" spans="1:26" ht="15.75" customHeight="1">
      <c r="A1171" s="103"/>
      <c r="B1171" s="103"/>
      <c r="C1171" s="104" t="e">
        <v>#REF!</v>
      </c>
      <c r="D1171" s="103"/>
      <c r="E1171" s="53"/>
      <c r="F1171" s="53"/>
      <c r="G1171" s="53"/>
      <c r="H1171" s="53"/>
      <c r="I1171" s="53"/>
      <c r="J1171" s="53"/>
      <c r="K1171" s="53"/>
      <c r="L1171" s="53"/>
      <c r="M1171" s="53"/>
      <c r="N1171" s="53"/>
      <c r="O1171" s="53"/>
      <c r="P1171" s="53"/>
      <c r="Q1171" s="53"/>
      <c r="R1171" s="53"/>
      <c r="S1171" s="53"/>
      <c r="T1171" s="53"/>
      <c r="U1171" s="53"/>
      <c r="V1171" s="53"/>
      <c r="W1171" s="53"/>
      <c r="X1171" s="53"/>
      <c r="Y1171" s="53"/>
      <c r="Z1171" s="53"/>
    </row>
    <row r="1172" spans="1:26" ht="15.75" customHeight="1">
      <c r="A1172" s="103"/>
      <c r="B1172" s="103"/>
      <c r="C1172" s="104" t="e">
        <v>#REF!</v>
      </c>
      <c r="D1172" s="103"/>
      <c r="E1172" s="53"/>
      <c r="F1172" s="53"/>
      <c r="G1172" s="53"/>
      <c r="H1172" s="53"/>
      <c r="I1172" s="53"/>
      <c r="J1172" s="53"/>
      <c r="K1172" s="53"/>
      <c r="L1172" s="53"/>
      <c r="M1172" s="53"/>
      <c r="N1172" s="53"/>
      <c r="O1172" s="53"/>
      <c r="P1172" s="53"/>
      <c r="Q1172" s="53"/>
      <c r="R1172" s="53"/>
      <c r="S1172" s="53"/>
      <c r="T1172" s="53"/>
      <c r="U1172" s="53"/>
      <c r="V1172" s="53"/>
      <c r="W1172" s="53"/>
      <c r="X1172" s="53"/>
      <c r="Y1172" s="53"/>
      <c r="Z1172" s="53"/>
    </row>
    <row r="1173" spans="1:26" ht="15.75" customHeight="1">
      <c r="A1173" s="103"/>
      <c r="B1173" s="103"/>
      <c r="C1173" s="104" t="e">
        <v>#REF!</v>
      </c>
      <c r="D1173" s="103"/>
      <c r="E1173" s="53"/>
      <c r="F1173" s="53"/>
      <c r="G1173" s="53"/>
      <c r="H1173" s="53"/>
      <c r="I1173" s="53"/>
      <c r="J1173" s="53"/>
      <c r="K1173" s="53"/>
      <c r="L1173" s="53"/>
      <c r="M1173" s="53"/>
      <c r="N1173" s="53"/>
      <c r="O1173" s="53"/>
      <c r="P1173" s="53"/>
      <c r="Q1173" s="53"/>
      <c r="R1173" s="53"/>
      <c r="S1173" s="53"/>
      <c r="T1173" s="53"/>
      <c r="U1173" s="53"/>
      <c r="V1173" s="53"/>
      <c r="W1173" s="53"/>
      <c r="X1173" s="53"/>
      <c r="Y1173" s="53"/>
      <c r="Z1173" s="53"/>
    </row>
    <row r="1174" spans="1:26" ht="15.75" customHeight="1">
      <c r="A1174" s="103"/>
      <c r="B1174" s="103"/>
      <c r="C1174" s="104" t="e">
        <v>#REF!</v>
      </c>
      <c r="D1174" s="103"/>
      <c r="E1174" s="53"/>
      <c r="F1174" s="53"/>
      <c r="G1174" s="53"/>
      <c r="H1174" s="53"/>
      <c r="I1174" s="53"/>
      <c r="J1174" s="53"/>
      <c r="K1174" s="53"/>
      <c r="L1174" s="53"/>
      <c r="M1174" s="53"/>
      <c r="N1174" s="53"/>
      <c r="O1174" s="53"/>
      <c r="P1174" s="53"/>
      <c r="Q1174" s="53"/>
      <c r="R1174" s="53"/>
      <c r="S1174" s="53"/>
      <c r="T1174" s="53"/>
      <c r="U1174" s="53"/>
      <c r="V1174" s="53"/>
      <c r="W1174" s="53"/>
      <c r="X1174" s="53"/>
      <c r="Y1174" s="53"/>
      <c r="Z1174" s="53"/>
    </row>
    <row r="1175" spans="1:26" ht="15.75" customHeight="1">
      <c r="A1175" s="103"/>
      <c r="B1175" s="103"/>
      <c r="C1175" s="104" t="e">
        <v>#REF!</v>
      </c>
      <c r="D1175" s="103"/>
      <c r="E1175" s="53"/>
      <c r="F1175" s="53"/>
      <c r="G1175" s="53"/>
      <c r="H1175" s="53"/>
      <c r="I1175" s="53"/>
      <c r="J1175" s="53"/>
      <c r="K1175" s="53"/>
      <c r="L1175" s="53"/>
      <c r="M1175" s="53"/>
      <c r="N1175" s="53"/>
      <c r="O1175" s="53"/>
      <c r="P1175" s="53"/>
      <c r="Q1175" s="53"/>
      <c r="R1175" s="53"/>
      <c r="S1175" s="53"/>
      <c r="T1175" s="53"/>
      <c r="U1175" s="53"/>
      <c r="V1175" s="53"/>
      <c r="W1175" s="53"/>
      <c r="X1175" s="53"/>
      <c r="Y1175" s="53"/>
      <c r="Z1175" s="53"/>
    </row>
    <row r="1176" spans="1:26" ht="15.75" customHeight="1">
      <c r="A1176" s="103"/>
      <c r="B1176" s="103"/>
      <c r="C1176" s="104" t="e">
        <v>#REF!</v>
      </c>
      <c r="D1176" s="103"/>
      <c r="E1176" s="53"/>
      <c r="F1176" s="53"/>
      <c r="G1176" s="53"/>
      <c r="H1176" s="53"/>
      <c r="I1176" s="53"/>
      <c r="J1176" s="53"/>
      <c r="K1176" s="53"/>
      <c r="L1176" s="53"/>
      <c r="M1176" s="53"/>
      <c r="N1176" s="53"/>
      <c r="O1176" s="53"/>
      <c r="P1176" s="53"/>
      <c r="Q1176" s="53"/>
      <c r="R1176" s="53"/>
      <c r="S1176" s="53"/>
      <c r="T1176" s="53"/>
      <c r="U1176" s="53"/>
      <c r="V1176" s="53"/>
      <c r="W1176" s="53"/>
      <c r="X1176" s="53"/>
      <c r="Y1176" s="53"/>
      <c r="Z1176" s="53"/>
    </row>
    <row r="1177" spans="1:26" ht="15.75" customHeight="1">
      <c r="A1177" s="103"/>
      <c r="B1177" s="103"/>
      <c r="C1177" s="104" t="e">
        <v>#REF!</v>
      </c>
      <c r="D1177" s="103"/>
      <c r="E1177" s="53"/>
      <c r="F1177" s="53"/>
      <c r="G1177" s="53"/>
      <c r="H1177" s="53"/>
      <c r="I1177" s="53"/>
      <c r="J1177" s="53"/>
      <c r="K1177" s="53"/>
      <c r="L1177" s="53"/>
      <c r="M1177" s="53"/>
      <c r="N1177" s="53"/>
      <c r="O1177" s="53"/>
      <c r="P1177" s="53"/>
      <c r="Q1177" s="53"/>
      <c r="R1177" s="53"/>
      <c r="S1177" s="53"/>
      <c r="T1177" s="53"/>
      <c r="U1177" s="53"/>
      <c r="V1177" s="53"/>
      <c r="W1177" s="53"/>
      <c r="X1177" s="53"/>
      <c r="Y1177" s="53"/>
      <c r="Z1177" s="53"/>
    </row>
    <row r="1178" spans="1:26" ht="15.75" customHeight="1">
      <c r="A1178" s="103"/>
      <c r="B1178" s="103"/>
      <c r="C1178" s="104" t="e">
        <v>#REF!</v>
      </c>
      <c r="D1178" s="103"/>
      <c r="E1178" s="53"/>
      <c r="F1178" s="53"/>
      <c r="G1178" s="53"/>
      <c r="H1178" s="53"/>
      <c r="I1178" s="53"/>
      <c r="J1178" s="53"/>
      <c r="K1178" s="53"/>
      <c r="L1178" s="53"/>
      <c r="M1178" s="53"/>
      <c r="N1178" s="53"/>
      <c r="O1178" s="53"/>
      <c r="P1178" s="53"/>
      <c r="Q1178" s="53"/>
      <c r="R1178" s="53"/>
      <c r="S1178" s="53"/>
      <c r="T1178" s="53"/>
      <c r="U1178" s="53"/>
      <c r="V1178" s="53"/>
      <c r="W1178" s="53"/>
      <c r="X1178" s="53"/>
      <c r="Y1178" s="53"/>
      <c r="Z1178" s="53"/>
    </row>
    <row r="1179" spans="1:26" ht="15.75" customHeight="1">
      <c r="A1179" s="103"/>
      <c r="B1179" s="103"/>
      <c r="C1179" s="104" t="e">
        <v>#REF!</v>
      </c>
      <c r="D1179" s="103"/>
      <c r="E1179" s="53"/>
      <c r="F1179" s="53"/>
      <c r="G1179" s="53"/>
      <c r="H1179" s="53"/>
      <c r="I1179" s="53"/>
      <c r="J1179" s="53"/>
      <c r="K1179" s="53"/>
      <c r="L1179" s="53"/>
      <c r="M1179" s="53"/>
      <c r="N1179" s="53"/>
      <c r="O1179" s="53"/>
      <c r="P1179" s="53"/>
      <c r="Q1179" s="53"/>
      <c r="R1179" s="53"/>
      <c r="S1179" s="53"/>
      <c r="T1179" s="53"/>
      <c r="U1179" s="53"/>
      <c r="V1179" s="53"/>
      <c r="W1179" s="53"/>
      <c r="X1179" s="53"/>
      <c r="Y1179" s="53"/>
      <c r="Z1179" s="53"/>
    </row>
    <row r="1180" spans="1:26" ht="15.75" customHeight="1">
      <c r="A1180" s="103"/>
      <c r="B1180" s="103"/>
      <c r="C1180" s="104" t="e">
        <v>#REF!</v>
      </c>
      <c r="D1180" s="103"/>
      <c r="E1180" s="53"/>
      <c r="F1180" s="53"/>
      <c r="G1180" s="53"/>
      <c r="H1180" s="53"/>
      <c r="I1180" s="53"/>
      <c r="J1180" s="53"/>
      <c r="K1180" s="53"/>
      <c r="L1180" s="53"/>
      <c r="M1180" s="53"/>
      <c r="N1180" s="53"/>
      <c r="O1180" s="53"/>
      <c r="P1180" s="53"/>
      <c r="Q1180" s="53"/>
      <c r="R1180" s="53"/>
      <c r="S1180" s="53"/>
      <c r="T1180" s="53"/>
      <c r="U1180" s="53"/>
      <c r="V1180" s="53"/>
      <c r="W1180" s="53"/>
      <c r="X1180" s="53"/>
      <c r="Y1180" s="53"/>
      <c r="Z1180" s="53"/>
    </row>
    <row r="1181" spans="1:26" ht="15.75" customHeight="1">
      <c r="A1181" s="103"/>
      <c r="B1181" s="103"/>
      <c r="C1181" s="104" t="e">
        <v>#REF!</v>
      </c>
      <c r="D1181" s="103"/>
      <c r="E1181" s="53"/>
      <c r="F1181" s="53"/>
      <c r="G1181" s="53"/>
      <c r="H1181" s="53"/>
      <c r="I1181" s="53"/>
      <c r="J1181" s="53"/>
      <c r="K1181" s="53"/>
      <c r="L1181" s="53"/>
      <c r="M1181" s="53"/>
      <c r="N1181" s="53"/>
      <c r="O1181" s="53"/>
      <c r="P1181" s="53"/>
      <c r="Q1181" s="53"/>
      <c r="R1181" s="53"/>
      <c r="S1181" s="53"/>
      <c r="T1181" s="53"/>
      <c r="U1181" s="53"/>
      <c r="V1181" s="53"/>
      <c r="W1181" s="53"/>
      <c r="X1181" s="53"/>
      <c r="Y1181" s="53"/>
      <c r="Z1181" s="53"/>
    </row>
    <row r="1182" spans="1:26" ht="15.75" customHeight="1">
      <c r="A1182" s="103"/>
      <c r="B1182" s="103"/>
      <c r="C1182" s="104" t="e">
        <v>#REF!</v>
      </c>
      <c r="D1182" s="103"/>
      <c r="E1182" s="53"/>
      <c r="F1182" s="53"/>
      <c r="G1182" s="53"/>
      <c r="H1182" s="53"/>
      <c r="I1182" s="53"/>
      <c r="J1182" s="53"/>
      <c r="K1182" s="53"/>
      <c r="L1182" s="53"/>
      <c r="M1182" s="53"/>
      <c r="N1182" s="53"/>
      <c r="O1182" s="53"/>
      <c r="P1182" s="53"/>
      <c r="Q1182" s="53"/>
      <c r="R1182" s="53"/>
      <c r="S1182" s="53"/>
      <c r="T1182" s="53"/>
      <c r="U1182" s="53"/>
      <c r="V1182" s="53"/>
      <c r="W1182" s="53"/>
      <c r="X1182" s="53"/>
      <c r="Y1182" s="53"/>
      <c r="Z1182" s="53"/>
    </row>
    <row r="1183" spans="1:26" ht="15.75" customHeight="1">
      <c r="A1183" s="103"/>
      <c r="B1183" s="103"/>
      <c r="C1183" s="104" t="e">
        <v>#REF!</v>
      </c>
      <c r="D1183" s="103"/>
      <c r="E1183" s="53"/>
      <c r="F1183" s="53"/>
      <c r="G1183" s="53"/>
      <c r="H1183" s="53"/>
      <c r="I1183" s="53"/>
      <c r="J1183" s="53"/>
      <c r="K1183" s="53"/>
      <c r="L1183" s="53"/>
      <c r="M1183" s="53"/>
      <c r="N1183" s="53"/>
      <c r="O1183" s="53"/>
      <c r="P1183" s="53"/>
      <c r="Q1183" s="53"/>
      <c r="R1183" s="53"/>
      <c r="S1183" s="53"/>
      <c r="T1183" s="53"/>
      <c r="U1183" s="53"/>
      <c r="V1183" s="53"/>
      <c r="W1183" s="53"/>
      <c r="X1183" s="53"/>
      <c r="Y1183" s="53"/>
      <c r="Z1183" s="53"/>
    </row>
    <row r="1184" spans="1:26" ht="15.75" customHeight="1">
      <c r="A1184" s="103"/>
      <c r="B1184" s="103"/>
      <c r="C1184" s="104" t="e">
        <v>#REF!</v>
      </c>
      <c r="D1184" s="103"/>
      <c r="E1184" s="53"/>
      <c r="F1184" s="53"/>
      <c r="G1184" s="53"/>
      <c r="H1184" s="53"/>
      <c r="I1184" s="53"/>
      <c r="J1184" s="53"/>
      <c r="K1184" s="53"/>
      <c r="L1184" s="53"/>
      <c r="M1184" s="53"/>
      <c r="N1184" s="53"/>
      <c r="O1184" s="53"/>
      <c r="P1184" s="53"/>
      <c r="Q1184" s="53"/>
      <c r="R1184" s="53"/>
      <c r="S1184" s="53"/>
      <c r="T1184" s="53"/>
      <c r="U1184" s="53"/>
      <c r="V1184" s="53"/>
      <c r="W1184" s="53"/>
      <c r="X1184" s="53"/>
      <c r="Y1184" s="53"/>
      <c r="Z1184" s="53"/>
    </row>
    <row r="1185" spans="1:26" ht="15.75" customHeight="1">
      <c r="A1185" s="103"/>
      <c r="B1185" s="103"/>
      <c r="C1185" s="104" t="e">
        <v>#REF!</v>
      </c>
      <c r="D1185" s="103"/>
      <c r="E1185" s="53"/>
      <c r="F1185" s="53"/>
      <c r="G1185" s="53"/>
      <c r="H1185" s="53"/>
      <c r="I1185" s="53"/>
      <c r="J1185" s="53"/>
      <c r="K1185" s="53"/>
      <c r="L1185" s="53"/>
      <c r="M1185" s="53"/>
      <c r="N1185" s="53"/>
      <c r="O1185" s="53"/>
      <c r="P1185" s="53"/>
      <c r="Q1185" s="53"/>
      <c r="R1185" s="53"/>
      <c r="S1185" s="53"/>
      <c r="T1185" s="53"/>
      <c r="U1185" s="53"/>
      <c r="V1185" s="53"/>
      <c r="W1185" s="53"/>
      <c r="X1185" s="53"/>
      <c r="Y1185" s="53"/>
      <c r="Z1185" s="53"/>
    </row>
    <row r="1186" spans="1:26" ht="15.75" customHeight="1">
      <c r="A1186" s="103"/>
      <c r="B1186" s="103"/>
      <c r="C1186" s="104" t="e">
        <v>#REF!</v>
      </c>
      <c r="D1186" s="103"/>
      <c r="E1186" s="53"/>
      <c r="F1186" s="53"/>
      <c r="G1186" s="53"/>
      <c r="H1186" s="53"/>
      <c r="I1186" s="53"/>
      <c r="J1186" s="53"/>
      <c r="K1186" s="53"/>
      <c r="L1186" s="53"/>
      <c r="M1186" s="53"/>
      <c r="N1186" s="53"/>
      <c r="O1186" s="53"/>
      <c r="P1186" s="53"/>
      <c r="Q1186" s="53"/>
      <c r="R1186" s="53"/>
      <c r="S1186" s="53"/>
      <c r="T1186" s="53"/>
      <c r="U1186" s="53"/>
      <c r="V1186" s="53"/>
      <c r="W1186" s="53"/>
      <c r="X1186" s="53"/>
      <c r="Y1186" s="53"/>
      <c r="Z1186" s="53"/>
    </row>
    <row r="1187" spans="1:26" ht="15.75" customHeight="1">
      <c r="A1187" s="103"/>
      <c r="B1187" s="103"/>
      <c r="C1187" s="104" t="e">
        <v>#REF!</v>
      </c>
      <c r="D1187" s="103"/>
      <c r="E1187" s="53"/>
      <c r="F1187" s="53"/>
      <c r="G1187" s="53"/>
      <c r="H1187" s="53"/>
      <c r="I1187" s="53"/>
      <c r="J1187" s="53"/>
      <c r="K1187" s="53"/>
      <c r="L1187" s="53"/>
      <c r="M1187" s="53"/>
      <c r="N1187" s="53"/>
      <c r="O1187" s="53"/>
      <c r="P1187" s="53"/>
      <c r="Q1187" s="53"/>
      <c r="R1187" s="53"/>
      <c r="S1187" s="53"/>
      <c r="T1187" s="53"/>
      <c r="U1187" s="53"/>
      <c r="V1187" s="53"/>
      <c r="W1187" s="53"/>
      <c r="X1187" s="53"/>
      <c r="Y1187" s="53"/>
      <c r="Z1187" s="53"/>
    </row>
    <row r="1188" spans="1:26" ht="15.75" customHeight="1">
      <c r="A1188" s="103"/>
      <c r="B1188" s="103"/>
      <c r="C1188" s="104" t="e">
        <v>#REF!</v>
      </c>
      <c r="D1188" s="103"/>
      <c r="E1188" s="53"/>
      <c r="F1188" s="53"/>
      <c r="G1188" s="53"/>
      <c r="H1188" s="53"/>
      <c r="I1188" s="53"/>
      <c r="J1188" s="53"/>
      <c r="K1188" s="53"/>
      <c r="L1188" s="53"/>
      <c r="M1188" s="53"/>
      <c r="N1188" s="53"/>
      <c r="O1188" s="53"/>
      <c r="P1188" s="53"/>
      <c r="Q1188" s="53"/>
      <c r="R1188" s="53"/>
      <c r="S1188" s="53"/>
      <c r="T1188" s="53"/>
      <c r="U1188" s="53"/>
      <c r="V1188" s="53"/>
      <c r="W1188" s="53"/>
      <c r="X1188" s="53"/>
      <c r="Y1188" s="53"/>
      <c r="Z1188" s="53"/>
    </row>
    <row r="1189" spans="1:26" ht="15.75" customHeight="1">
      <c r="A1189" s="103"/>
      <c r="B1189" s="103"/>
      <c r="C1189" s="104" t="e">
        <v>#REF!</v>
      </c>
      <c r="D1189" s="103"/>
      <c r="E1189" s="53"/>
      <c r="F1189" s="53"/>
      <c r="G1189" s="53"/>
      <c r="H1189" s="53"/>
      <c r="I1189" s="53"/>
      <c r="J1189" s="53"/>
      <c r="K1189" s="53"/>
      <c r="L1189" s="53"/>
      <c r="M1189" s="53"/>
      <c r="N1189" s="53"/>
      <c r="O1189" s="53"/>
      <c r="P1189" s="53"/>
      <c r="Q1189" s="53"/>
      <c r="R1189" s="53"/>
      <c r="S1189" s="53"/>
      <c r="T1189" s="53"/>
      <c r="U1189" s="53"/>
      <c r="V1189" s="53"/>
      <c r="W1189" s="53"/>
      <c r="X1189" s="53"/>
      <c r="Y1189" s="53"/>
      <c r="Z1189" s="53"/>
    </row>
    <row r="1190" spans="1:26" ht="15.75" customHeight="1">
      <c r="A1190" s="103"/>
      <c r="B1190" s="103"/>
      <c r="C1190" s="104" t="e">
        <v>#REF!</v>
      </c>
      <c r="D1190" s="103"/>
      <c r="E1190" s="53"/>
      <c r="F1190" s="53"/>
      <c r="G1190" s="53"/>
      <c r="H1190" s="53"/>
      <c r="I1190" s="53"/>
      <c r="J1190" s="53"/>
      <c r="K1190" s="53"/>
      <c r="L1190" s="53"/>
      <c r="M1190" s="53"/>
      <c r="N1190" s="53"/>
      <c r="O1190" s="53"/>
      <c r="P1190" s="53"/>
      <c r="Q1190" s="53"/>
      <c r="R1190" s="53"/>
      <c r="S1190" s="53"/>
      <c r="T1190" s="53"/>
      <c r="U1190" s="53"/>
      <c r="V1190" s="53"/>
      <c r="W1190" s="53"/>
      <c r="X1190" s="53"/>
      <c r="Y1190" s="53"/>
      <c r="Z1190" s="53"/>
    </row>
    <row r="1191" spans="1:26" ht="15.75" customHeight="1">
      <c r="A1191" s="103"/>
      <c r="B1191" s="103"/>
      <c r="C1191" s="104" t="e">
        <v>#REF!</v>
      </c>
      <c r="D1191" s="103"/>
      <c r="E1191" s="53"/>
      <c r="F1191" s="53"/>
      <c r="G1191" s="53"/>
      <c r="H1191" s="53"/>
      <c r="I1191" s="53"/>
      <c r="J1191" s="53"/>
      <c r="K1191" s="53"/>
      <c r="L1191" s="53"/>
      <c r="M1191" s="53"/>
      <c r="N1191" s="53"/>
      <c r="O1191" s="53"/>
      <c r="P1191" s="53"/>
      <c r="Q1191" s="53"/>
      <c r="R1191" s="53"/>
      <c r="S1191" s="53"/>
      <c r="T1191" s="53"/>
      <c r="U1191" s="53"/>
      <c r="V1191" s="53"/>
      <c r="W1191" s="53"/>
      <c r="X1191" s="53"/>
      <c r="Y1191" s="53"/>
      <c r="Z1191" s="53"/>
    </row>
    <row r="1192" spans="1:26" ht="15.75" customHeight="1">
      <c r="A1192" s="103"/>
      <c r="B1192" s="103"/>
      <c r="C1192" s="104" t="e">
        <v>#REF!</v>
      </c>
      <c r="D1192" s="103"/>
      <c r="E1192" s="53"/>
      <c r="F1192" s="53"/>
      <c r="G1192" s="53"/>
      <c r="H1192" s="53"/>
      <c r="I1192" s="53"/>
      <c r="J1192" s="53"/>
      <c r="K1192" s="53"/>
      <c r="L1192" s="53"/>
      <c r="M1192" s="53"/>
      <c r="N1192" s="53"/>
      <c r="O1192" s="53"/>
      <c r="P1192" s="53"/>
      <c r="Q1192" s="53"/>
      <c r="R1192" s="53"/>
      <c r="S1192" s="53"/>
      <c r="T1192" s="53"/>
      <c r="U1192" s="53"/>
      <c r="V1192" s="53"/>
      <c r="W1192" s="53"/>
      <c r="X1192" s="53"/>
      <c r="Y1192" s="53"/>
      <c r="Z1192" s="53"/>
    </row>
    <row r="1193" spans="1:26" ht="15.75" customHeight="1">
      <c r="A1193" s="103"/>
      <c r="B1193" s="103"/>
      <c r="C1193" s="104" t="e">
        <v>#REF!</v>
      </c>
      <c r="D1193" s="103"/>
      <c r="E1193" s="53"/>
      <c r="F1193" s="53"/>
      <c r="G1193" s="53"/>
      <c r="H1193" s="53"/>
      <c r="I1193" s="53"/>
      <c r="J1193" s="53"/>
      <c r="K1193" s="53"/>
      <c r="L1193" s="53"/>
      <c r="M1193" s="53"/>
      <c r="N1193" s="53"/>
      <c r="O1193" s="53"/>
      <c r="P1193" s="53"/>
      <c r="Q1193" s="53"/>
      <c r="R1193" s="53"/>
      <c r="S1193" s="53"/>
      <c r="T1193" s="53"/>
      <c r="U1193" s="53"/>
      <c r="V1193" s="53"/>
      <c r="W1193" s="53"/>
      <c r="X1193" s="53"/>
      <c r="Y1193" s="53"/>
      <c r="Z1193" s="53"/>
    </row>
    <row r="1194" spans="1:26" ht="15.75" customHeight="1">
      <c r="A1194" s="103"/>
      <c r="B1194" s="103"/>
      <c r="C1194" s="104" t="e">
        <v>#REF!</v>
      </c>
      <c r="D1194" s="103"/>
      <c r="E1194" s="53"/>
      <c r="F1194" s="53"/>
      <c r="G1194" s="53"/>
      <c r="H1194" s="53"/>
      <c r="I1194" s="53"/>
      <c r="J1194" s="53"/>
      <c r="K1194" s="53"/>
      <c r="L1194" s="53"/>
      <c r="M1194" s="53"/>
      <c r="N1194" s="53"/>
      <c r="O1194" s="53"/>
      <c r="P1194" s="53"/>
      <c r="Q1194" s="53"/>
      <c r="R1194" s="53"/>
      <c r="S1194" s="53"/>
      <c r="T1194" s="53"/>
      <c r="U1194" s="53"/>
      <c r="V1194" s="53"/>
      <c r="W1194" s="53"/>
      <c r="X1194" s="53"/>
      <c r="Y1194" s="53"/>
      <c r="Z1194" s="53"/>
    </row>
    <row r="1195" spans="1:26" ht="15.75" customHeight="1">
      <c r="A1195" s="103"/>
      <c r="B1195" s="103"/>
      <c r="C1195" s="104" t="e">
        <v>#REF!</v>
      </c>
      <c r="D1195" s="103"/>
      <c r="E1195" s="53"/>
      <c r="F1195" s="53"/>
      <c r="G1195" s="53"/>
      <c r="H1195" s="53"/>
      <c r="I1195" s="53"/>
      <c r="J1195" s="53"/>
      <c r="K1195" s="53"/>
      <c r="L1195" s="53"/>
      <c r="M1195" s="53"/>
      <c r="N1195" s="53"/>
      <c r="O1195" s="53"/>
      <c r="P1195" s="53"/>
      <c r="Q1195" s="53"/>
      <c r="R1195" s="53"/>
      <c r="S1195" s="53"/>
      <c r="T1195" s="53"/>
      <c r="U1195" s="53"/>
      <c r="V1195" s="53"/>
      <c r="W1195" s="53"/>
      <c r="X1195" s="53"/>
      <c r="Y1195" s="53"/>
      <c r="Z1195" s="53"/>
    </row>
    <row r="1196" spans="1:26" ht="15.75" customHeight="1">
      <c r="A1196" s="103"/>
      <c r="B1196" s="103"/>
      <c r="C1196" s="104" t="e">
        <v>#REF!</v>
      </c>
      <c r="D1196" s="103"/>
      <c r="E1196" s="53"/>
      <c r="F1196" s="53"/>
      <c r="G1196" s="53"/>
      <c r="H1196" s="53"/>
      <c r="I1196" s="53"/>
      <c r="J1196" s="53"/>
      <c r="K1196" s="53"/>
      <c r="L1196" s="53"/>
      <c r="M1196" s="53"/>
      <c r="N1196" s="53"/>
      <c r="O1196" s="53"/>
      <c r="P1196" s="53"/>
      <c r="Q1196" s="53"/>
      <c r="R1196" s="53"/>
      <c r="S1196" s="53"/>
      <c r="T1196" s="53"/>
      <c r="U1196" s="53"/>
      <c r="V1196" s="53"/>
      <c r="W1196" s="53"/>
      <c r="X1196" s="53"/>
      <c r="Y1196" s="53"/>
      <c r="Z1196" s="53"/>
    </row>
    <row r="1197" spans="1:26" ht="15.75" customHeight="1">
      <c r="A1197" s="103"/>
      <c r="B1197" s="103"/>
      <c r="C1197" s="104" t="e">
        <v>#REF!</v>
      </c>
      <c r="D1197" s="103"/>
      <c r="E1197" s="53"/>
      <c r="F1197" s="53"/>
      <c r="G1197" s="53"/>
      <c r="H1197" s="53"/>
      <c r="I1197" s="53"/>
      <c r="J1197" s="53"/>
      <c r="K1197" s="53"/>
      <c r="L1197" s="53"/>
      <c r="M1197" s="53"/>
      <c r="N1197" s="53"/>
      <c r="O1197" s="53"/>
      <c r="P1197" s="53"/>
      <c r="Q1197" s="53"/>
      <c r="R1197" s="53"/>
      <c r="S1197" s="53"/>
      <c r="T1197" s="53"/>
      <c r="U1197" s="53"/>
      <c r="V1197" s="53"/>
      <c r="W1197" s="53"/>
      <c r="X1197" s="53"/>
      <c r="Y1197" s="53"/>
      <c r="Z1197" s="53"/>
    </row>
    <row r="1198" spans="1:26" ht="15.75" customHeight="1">
      <c r="A1198" s="103"/>
      <c r="B1198" s="103"/>
      <c r="C1198" s="104" t="e">
        <v>#REF!</v>
      </c>
      <c r="D1198" s="103"/>
      <c r="E1198" s="53"/>
      <c r="F1198" s="53"/>
      <c r="G1198" s="53"/>
      <c r="H1198" s="53"/>
      <c r="I1198" s="53"/>
      <c r="J1198" s="53"/>
      <c r="K1198" s="53"/>
      <c r="L1198" s="53"/>
      <c r="M1198" s="53"/>
      <c r="N1198" s="53"/>
      <c r="O1198" s="53"/>
      <c r="P1198" s="53"/>
      <c r="Q1198" s="53"/>
      <c r="R1198" s="53"/>
      <c r="S1198" s="53"/>
      <c r="T1198" s="53"/>
      <c r="U1198" s="53"/>
      <c r="V1198" s="53"/>
      <c r="W1198" s="53"/>
      <c r="X1198" s="53"/>
      <c r="Y1198" s="53"/>
      <c r="Z1198" s="53"/>
    </row>
    <row r="1199" spans="1:26" ht="15.75" customHeight="1">
      <c r="A1199" s="103"/>
      <c r="B1199" s="103"/>
      <c r="C1199" s="104" t="e">
        <v>#REF!</v>
      </c>
      <c r="D1199" s="103"/>
      <c r="E1199" s="53"/>
      <c r="F1199" s="53"/>
      <c r="G1199" s="53"/>
      <c r="H1199" s="53"/>
      <c r="I1199" s="53"/>
      <c r="J1199" s="53"/>
      <c r="K1199" s="53"/>
      <c r="L1199" s="53"/>
      <c r="M1199" s="53"/>
      <c r="N1199" s="53"/>
      <c r="O1199" s="53"/>
      <c r="P1199" s="53"/>
      <c r="Q1199" s="53"/>
      <c r="R1199" s="53"/>
      <c r="S1199" s="53"/>
      <c r="T1199" s="53"/>
      <c r="U1199" s="53"/>
      <c r="V1199" s="53"/>
      <c r="W1199" s="53"/>
      <c r="X1199" s="53"/>
      <c r="Y1199" s="53"/>
      <c r="Z1199" s="53"/>
    </row>
    <row r="1200" spans="1:26" ht="15.75" customHeight="1">
      <c r="A1200" s="103"/>
      <c r="B1200" s="103"/>
      <c r="C1200" s="104" t="e">
        <v>#REF!</v>
      </c>
      <c r="D1200" s="103"/>
      <c r="E1200" s="53"/>
      <c r="F1200" s="53"/>
      <c r="G1200" s="53"/>
      <c r="H1200" s="53"/>
      <c r="I1200" s="53"/>
      <c r="J1200" s="53"/>
      <c r="K1200" s="53"/>
      <c r="L1200" s="53"/>
      <c r="M1200" s="53"/>
      <c r="N1200" s="53"/>
      <c r="O1200" s="53"/>
      <c r="P1200" s="53"/>
      <c r="Q1200" s="53"/>
      <c r="R1200" s="53"/>
      <c r="S1200" s="53"/>
      <c r="T1200" s="53"/>
      <c r="U1200" s="53"/>
      <c r="V1200" s="53"/>
      <c r="W1200" s="53"/>
      <c r="X1200" s="53"/>
      <c r="Y1200" s="53"/>
      <c r="Z1200" s="53"/>
    </row>
    <row r="1201" spans="1:26" ht="15.75" customHeight="1">
      <c r="A1201" s="103"/>
      <c r="B1201" s="103"/>
      <c r="C1201" s="104" t="e">
        <v>#REF!</v>
      </c>
      <c r="D1201" s="103"/>
      <c r="E1201" s="53"/>
      <c r="F1201" s="53"/>
      <c r="G1201" s="53"/>
      <c r="H1201" s="53"/>
      <c r="I1201" s="53"/>
      <c r="J1201" s="53"/>
      <c r="K1201" s="53"/>
      <c r="L1201" s="53"/>
      <c r="M1201" s="53"/>
      <c r="N1201" s="53"/>
      <c r="O1201" s="53"/>
      <c r="P1201" s="53"/>
      <c r="Q1201" s="53"/>
      <c r="R1201" s="53"/>
      <c r="S1201" s="53"/>
      <c r="T1201" s="53"/>
      <c r="U1201" s="53"/>
      <c r="V1201" s="53"/>
      <c r="W1201" s="53"/>
      <c r="X1201" s="53"/>
      <c r="Y1201" s="53"/>
      <c r="Z1201" s="53"/>
    </row>
    <row r="1202" spans="1:26" ht="15.75" customHeight="1">
      <c r="A1202" s="103"/>
      <c r="B1202" s="103"/>
      <c r="C1202" s="104" t="e">
        <v>#REF!</v>
      </c>
      <c r="D1202" s="103"/>
      <c r="E1202" s="53"/>
      <c r="F1202" s="53"/>
      <c r="G1202" s="53"/>
      <c r="H1202" s="53"/>
      <c r="I1202" s="53"/>
      <c r="J1202" s="53"/>
      <c r="K1202" s="53"/>
      <c r="L1202" s="53"/>
      <c r="M1202" s="53"/>
      <c r="N1202" s="53"/>
      <c r="O1202" s="53"/>
      <c r="P1202" s="53"/>
      <c r="Q1202" s="53"/>
      <c r="R1202" s="53"/>
      <c r="S1202" s="53"/>
      <c r="T1202" s="53"/>
      <c r="U1202" s="53"/>
      <c r="V1202" s="53"/>
      <c r="W1202" s="53"/>
      <c r="X1202" s="53"/>
      <c r="Y1202" s="53"/>
      <c r="Z1202" s="53"/>
    </row>
    <row r="1203" spans="1:26" ht="15.75" customHeight="1">
      <c r="A1203" s="103"/>
      <c r="B1203" s="103"/>
      <c r="C1203" s="104" t="e">
        <v>#REF!</v>
      </c>
      <c r="D1203" s="103"/>
      <c r="E1203" s="53"/>
      <c r="F1203" s="53"/>
      <c r="G1203" s="53"/>
      <c r="H1203" s="53"/>
      <c r="I1203" s="53"/>
      <c r="J1203" s="53"/>
      <c r="K1203" s="53"/>
      <c r="L1203" s="53"/>
      <c r="M1203" s="53"/>
      <c r="N1203" s="53"/>
      <c r="O1203" s="53"/>
      <c r="P1203" s="53"/>
      <c r="Q1203" s="53"/>
      <c r="R1203" s="53"/>
      <c r="S1203" s="53"/>
      <c r="T1203" s="53"/>
      <c r="U1203" s="53"/>
      <c r="V1203" s="53"/>
      <c r="W1203" s="53"/>
      <c r="X1203" s="53"/>
      <c r="Y1203" s="53"/>
      <c r="Z1203" s="53"/>
    </row>
    <row r="1204" spans="1:26" ht="15.75" customHeight="1">
      <c r="A1204" s="103"/>
      <c r="B1204" s="103"/>
      <c r="C1204" s="104" t="e">
        <v>#REF!</v>
      </c>
      <c r="D1204" s="103"/>
      <c r="E1204" s="53"/>
      <c r="F1204" s="53"/>
      <c r="G1204" s="53"/>
      <c r="H1204" s="53"/>
      <c r="I1204" s="53"/>
      <c r="J1204" s="53"/>
      <c r="K1204" s="53"/>
      <c r="L1204" s="53"/>
      <c r="M1204" s="53"/>
      <c r="N1204" s="53"/>
      <c r="O1204" s="53"/>
      <c r="P1204" s="53"/>
      <c r="Q1204" s="53"/>
      <c r="R1204" s="53"/>
      <c r="S1204" s="53"/>
      <c r="T1204" s="53"/>
      <c r="U1204" s="53"/>
      <c r="V1204" s="53"/>
      <c r="W1204" s="53"/>
      <c r="X1204" s="53"/>
      <c r="Y1204" s="53"/>
      <c r="Z1204" s="53"/>
    </row>
    <row r="1205" spans="1:26" ht="15.75" customHeight="1">
      <c r="A1205" s="103"/>
      <c r="B1205" s="103"/>
      <c r="C1205" s="104" t="e">
        <v>#REF!</v>
      </c>
      <c r="D1205" s="103"/>
      <c r="E1205" s="53"/>
      <c r="F1205" s="53"/>
      <c r="G1205" s="53"/>
      <c r="H1205" s="53"/>
      <c r="I1205" s="53"/>
      <c r="J1205" s="53"/>
      <c r="K1205" s="53"/>
      <c r="L1205" s="53"/>
      <c r="M1205" s="53"/>
      <c r="N1205" s="53"/>
      <c r="O1205" s="53"/>
      <c r="P1205" s="53"/>
      <c r="Q1205" s="53"/>
      <c r="R1205" s="53"/>
      <c r="S1205" s="53"/>
      <c r="T1205" s="53"/>
      <c r="U1205" s="53"/>
      <c r="V1205" s="53"/>
      <c r="W1205" s="53"/>
      <c r="X1205" s="53"/>
      <c r="Y1205" s="53"/>
      <c r="Z1205" s="53"/>
    </row>
    <row r="1206" spans="1:26" ht="15.75" customHeight="1">
      <c r="A1206" s="103"/>
      <c r="B1206" s="103"/>
      <c r="C1206" s="104" t="e">
        <v>#REF!</v>
      </c>
      <c r="D1206" s="103"/>
      <c r="E1206" s="53"/>
      <c r="F1206" s="53"/>
      <c r="G1206" s="53"/>
      <c r="H1206" s="53"/>
      <c r="I1206" s="53"/>
      <c r="J1206" s="53"/>
      <c r="K1206" s="53"/>
      <c r="L1206" s="53"/>
      <c r="M1206" s="53"/>
      <c r="N1206" s="53"/>
      <c r="O1206" s="53"/>
      <c r="P1206" s="53"/>
      <c r="Q1206" s="53"/>
      <c r="R1206" s="53"/>
      <c r="S1206" s="53"/>
      <c r="T1206" s="53"/>
      <c r="U1206" s="53"/>
      <c r="V1206" s="53"/>
      <c r="W1206" s="53"/>
      <c r="X1206" s="53"/>
      <c r="Y1206" s="53"/>
      <c r="Z1206" s="53"/>
    </row>
    <row r="1207" spans="1:26" ht="15.75" customHeight="1">
      <c r="A1207" s="103"/>
      <c r="B1207" s="103"/>
      <c r="C1207" s="104" t="e">
        <v>#REF!</v>
      </c>
      <c r="D1207" s="103"/>
      <c r="E1207" s="53"/>
      <c r="F1207" s="53"/>
      <c r="G1207" s="53"/>
      <c r="H1207" s="53"/>
      <c r="I1207" s="53"/>
      <c r="J1207" s="53"/>
      <c r="K1207" s="53"/>
      <c r="L1207" s="53"/>
      <c r="M1207" s="53"/>
      <c r="N1207" s="53"/>
      <c r="O1207" s="53"/>
      <c r="P1207" s="53"/>
      <c r="Q1207" s="53"/>
      <c r="R1207" s="53"/>
      <c r="S1207" s="53"/>
      <c r="T1207" s="53"/>
      <c r="U1207" s="53"/>
      <c r="V1207" s="53"/>
      <c r="W1207" s="53"/>
      <c r="X1207" s="53"/>
      <c r="Y1207" s="53"/>
      <c r="Z1207" s="53"/>
    </row>
    <row r="1208" spans="1:26" ht="15.75" customHeight="1">
      <c r="A1208" s="103"/>
      <c r="B1208" s="103"/>
      <c r="C1208" s="104" t="e">
        <v>#REF!</v>
      </c>
      <c r="D1208" s="103"/>
      <c r="E1208" s="53"/>
      <c r="F1208" s="53"/>
      <c r="G1208" s="53"/>
      <c r="H1208" s="53"/>
      <c r="I1208" s="53"/>
      <c r="J1208" s="53"/>
      <c r="K1208" s="53"/>
      <c r="L1208" s="53"/>
      <c r="M1208" s="53"/>
      <c r="N1208" s="53"/>
      <c r="O1208" s="53"/>
      <c r="P1208" s="53"/>
      <c r="Q1208" s="53"/>
      <c r="R1208" s="53"/>
      <c r="S1208" s="53"/>
      <c r="T1208" s="53"/>
      <c r="U1208" s="53"/>
      <c r="V1208" s="53"/>
      <c r="W1208" s="53"/>
      <c r="X1208" s="53"/>
      <c r="Y1208" s="53"/>
      <c r="Z1208" s="53"/>
    </row>
    <row r="1209" spans="1:26" ht="15.75" customHeight="1">
      <c r="A1209" s="103"/>
      <c r="B1209" s="103"/>
      <c r="C1209" s="104" t="e">
        <v>#REF!</v>
      </c>
      <c r="D1209" s="103"/>
      <c r="E1209" s="53"/>
      <c r="F1209" s="53"/>
      <c r="G1209" s="53"/>
      <c r="H1209" s="53"/>
      <c r="I1209" s="53"/>
      <c r="J1209" s="53"/>
      <c r="K1209" s="53"/>
      <c r="L1209" s="53"/>
      <c r="M1209" s="53"/>
      <c r="N1209" s="53"/>
      <c r="O1209" s="53"/>
      <c r="P1209" s="53"/>
      <c r="Q1209" s="53"/>
      <c r="R1209" s="53"/>
      <c r="S1209" s="53"/>
      <c r="T1209" s="53"/>
      <c r="U1209" s="53"/>
      <c r="V1209" s="53"/>
      <c r="W1209" s="53"/>
      <c r="X1209" s="53"/>
      <c r="Y1209" s="53"/>
      <c r="Z1209" s="53"/>
    </row>
    <row r="1210" spans="1:26" ht="15.75" customHeight="1">
      <c r="A1210" s="103"/>
      <c r="B1210" s="103"/>
      <c r="C1210" s="104" t="e">
        <v>#REF!</v>
      </c>
      <c r="D1210" s="103"/>
      <c r="E1210" s="53"/>
      <c r="F1210" s="53"/>
      <c r="G1210" s="53"/>
      <c r="H1210" s="53"/>
      <c r="I1210" s="53"/>
      <c r="J1210" s="53"/>
      <c r="K1210" s="53"/>
      <c r="L1210" s="53"/>
      <c r="M1210" s="53"/>
      <c r="N1210" s="53"/>
      <c r="O1210" s="53"/>
      <c r="P1210" s="53"/>
      <c r="Q1210" s="53"/>
      <c r="R1210" s="53"/>
      <c r="S1210" s="53"/>
      <c r="T1210" s="53"/>
      <c r="U1210" s="53"/>
      <c r="V1210" s="53"/>
      <c r="W1210" s="53"/>
      <c r="X1210" s="53"/>
      <c r="Y1210" s="53"/>
      <c r="Z1210" s="53"/>
    </row>
    <row r="1211" spans="1:26" ht="15.75" customHeight="1">
      <c r="A1211" s="103"/>
      <c r="B1211" s="103"/>
      <c r="C1211" s="104" t="e">
        <v>#REF!</v>
      </c>
      <c r="D1211" s="103"/>
      <c r="E1211" s="53"/>
      <c r="F1211" s="53"/>
      <c r="G1211" s="53"/>
      <c r="H1211" s="53"/>
      <c r="I1211" s="53"/>
      <c r="J1211" s="53"/>
      <c r="K1211" s="53"/>
      <c r="L1211" s="53"/>
      <c r="M1211" s="53"/>
      <c r="N1211" s="53"/>
      <c r="O1211" s="53"/>
      <c r="P1211" s="53"/>
      <c r="Q1211" s="53"/>
      <c r="R1211" s="53"/>
      <c r="S1211" s="53"/>
      <c r="T1211" s="53"/>
      <c r="U1211" s="53"/>
      <c r="V1211" s="53"/>
      <c r="W1211" s="53"/>
      <c r="X1211" s="53"/>
      <c r="Y1211" s="53"/>
      <c r="Z1211" s="53"/>
    </row>
    <row r="1212" spans="1:26" ht="15.75" customHeight="1">
      <c r="A1212" s="103"/>
      <c r="B1212" s="103"/>
      <c r="C1212" s="104" t="e">
        <v>#REF!</v>
      </c>
      <c r="D1212" s="103"/>
      <c r="E1212" s="53"/>
      <c r="F1212" s="53"/>
      <c r="G1212" s="53"/>
      <c r="H1212" s="53"/>
      <c r="I1212" s="53"/>
      <c r="J1212" s="53"/>
      <c r="K1212" s="53"/>
      <c r="L1212" s="53"/>
      <c r="M1212" s="53"/>
      <c r="N1212" s="53"/>
      <c r="O1212" s="53"/>
      <c r="P1212" s="53"/>
      <c r="Q1212" s="53"/>
      <c r="R1212" s="53"/>
      <c r="S1212" s="53"/>
      <c r="T1212" s="53"/>
      <c r="U1212" s="53"/>
      <c r="V1212" s="53"/>
      <c r="W1212" s="53"/>
      <c r="X1212" s="53"/>
      <c r="Y1212" s="53"/>
      <c r="Z1212" s="53"/>
    </row>
    <row r="1213" spans="1:26" ht="15.75" customHeight="1">
      <c r="A1213" s="103"/>
      <c r="B1213" s="103"/>
      <c r="C1213" s="104" t="e">
        <v>#REF!</v>
      </c>
      <c r="D1213" s="103"/>
      <c r="E1213" s="53"/>
      <c r="F1213" s="53"/>
      <c r="G1213" s="53"/>
      <c r="H1213" s="53"/>
      <c r="I1213" s="53"/>
      <c r="J1213" s="53"/>
      <c r="K1213" s="53"/>
      <c r="L1213" s="53"/>
      <c r="M1213" s="53"/>
      <c r="N1213" s="53"/>
      <c r="O1213" s="53"/>
      <c r="P1213" s="53"/>
      <c r="Q1213" s="53"/>
      <c r="R1213" s="53"/>
      <c r="S1213" s="53"/>
      <c r="T1213" s="53"/>
      <c r="U1213" s="53"/>
      <c r="V1213" s="53"/>
      <c r="W1213" s="53"/>
      <c r="X1213" s="53"/>
      <c r="Y1213" s="53"/>
      <c r="Z1213" s="53"/>
    </row>
    <row r="1214" spans="1:26" ht="15.75" customHeight="1">
      <c r="A1214" s="103"/>
      <c r="B1214" s="103"/>
      <c r="C1214" s="104" t="e">
        <v>#REF!</v>
      </c>
      <c r="D1214" s="103"/>
      <c r="E1214" s="53"/>
      <c r="F1214" s="53"/>
      <c r="G1214" s="53"/>
      <c r="H1214" s="53"/>
      <c r="I1214" s="53"/>
      <c r="J1214" s="53"/>
      <c r="K1214" s="53"/>
      <c r="L1214" s="53"/>
      <c r="M1214" s="53"/>
      <c r="N1214" s="53"/>
      <c r="O1214" s="53"/>
      <c r="P1214" s="53"/>
      <c r="Q1214" s="53"/>
      <c r="R1214" s="53"/>
      <c r="S1214" s="53"/>
      <c r="T1214" s="53"/>
      <c r="U1214" s="53"/>
      <c r="V1214" s="53"/>
      <c r="W1214" s="53"/>
      <c r="X1214" s="53"/>
      <c r="Y1214" s="53"/>
      <c r="Z1214" s="53"/>
    </row>
    <row r="1215" spans="1:26" ht="15.75" customHeight="1">
      <c r="A1215" s="103"/>
      <c r="B1215" s="103"/>
      <c r="C1215" s="104" t="e">
        <v>#REF!</v>
      </c>
      <c r="D1215" s="103"/>
      <c r="E1215" s="53"/>
      <c r="F1215" s="53"/>
      <c r="G1215" s="53"/>
      <c r="H1215" s="53"/>
      <c r="I1215" s="53"/>
      <c r="J1215" s="53"/>
      <c r="K1215" s="53"/>
      <c r="L1215" s="53"/>
      <c r="M1215" s="53"/>
      <c r="N1215" s="53"/>
      <c r="O1215" s="53"/>
      <c r="P1215" s="53"/>
      <c r="Q1215" s="53"/>
      <c r="R1215" s="53"/>
      <c r="S1215" s="53"/>
      <c r="T1215" s="53"/>
      <c r="U1215" s="53"/>
      <c r="V1215" s="53"/>
      <c r="W1215" s="53"/>
      <c r="X1215" s="53"/>
      <c r="Y1215" s="53"/>
      <c r="Z1215" s="53"/>
    </row>
    <row r="1216" spans="1:26" ht="15.75" customHeight="1">
      <c r="A1216" s="103"/>
      <c r="B1216" s="103"/>
      <c r="C1216" s="104" t="e">
        <v>#REF!</v>
      </c>
      <c r="D1216" s="103"/>
      <c r="E1216" s="53"/>
      <c r="F1216" s="53"/>
      <c r="G1216" s="53"/>
      <c r="H1216" s="53"/>
      <c r="I1216" s="53"/>
      <c r="J1216" s="53"/>
      <c r="K1216" s="53"/>
      <c r="L1216" s="53"/>
      <c r="M1216" s="53"/>
      <c r="N1216" s="53"/>
      <c r="O1216" s="53"/>
      <c r="P1216" s="53"/>
      <c r="Q1216" s="53"/>
      <c r="R1216" s="53"/>
      <c r="S1216" s="53"/>
      <c r="T1216" s="53"/>
      <c r="U1216" s="53"/>
      <c r="V1216" s="53"/>
      <c r="W1216" s="53"/>
      <c r="X1216" s="53"/>
      <c r="Y1216" s="53"/>
      <c r="Z1216" s="53"/>
    </row>
    <row r="1217" spans="1:26" ht="15.75" customHeight="1">
      <c r="A1217" s="103"/>
      <c r="B1217" s="103"/>
      <c r="C1217" s="104" t="e">
        <v>#REF!</v>
      </c>
      <c r="D1217" s="103"/>
      <c r="E1217" s="53"/>
      <c r="F1217" s="53"/>
      <c r="G1217" s="53"/>
      <c r="H1217" s="53"/>
      <c r="I1217" s="53"/>
      <c r="J1217" s="53"/>
      <c r="K1217" s="53"/>
      <c r="L1217" s="53"/>
      <c r="M1217" s="53"/>
      <c r="N1217" s="53"/>
      <c r="O1217" s="53"/>
      <c r="P1217" s="53"/>
      <c r="Q1217" s="53"/>
      <c r="R1217" s="53"/>
      <c r="S1217" s="53"/>
      <c r="T1217" s="53"/>
      <c r="U1217" s="53"/>
      <c r="V1217" s="53"/>
      <c r="W1217" s="53"/>
      <c r="X1217" s="53"/>
      <c r="Y1217" s="53"/>
      <c r="Z1217" s="53"/>
    </row>
    <row r="1218" spans="1:26" ht="15.75" customHeight="1">
      <c r="A1218" s="103"/>
      <c r="B1218" s="103"/>
      <c r="C1218" s="104" t="e">
        <v>#REF!</v>
      </c>
      <c r="D1218" s="103"/>
      <c r="E1218" s="53"/>
      <c r="F1218" s="53"/>
      <c r="G1218" s="53"/>
      <c r="H1218" s="53"/>
      <c r="I1218" s="53"/>
      <c r="J1218" s="53"/>
      <c r="K1218" s="53"/>
      <c r="L1218" s="53"/>
      <c r="M1218" s="53"/>
      <c r="N1218" s="53"/>
      <c r="O1218" s="53"/>
      <c r="P1218" s="53"/>
      <c r="Q1218" s="53"/>
      <c r="R1218" s="53"/>
      <c r="S1218" s="53"/>
      <c r="T1218" s="53"/>
      <c r="U1218" s="53"/>
      <c r="V1218" s="53"/>
      <c r="W1218" s="53"/>
      <c r="X1218" s="53"/>
      <c r="Y1218" s="53"/>
      <c r="Z1218" s="53"/>
    </row>
    <row r="1219" spans="1:26" ht="15.75" customHeight="1">
      <c r="A1219" s="103"/>
      <c r="B1219" s="103"/>
      <c r="C1219" s="104" t="e">
        <v>#REF!</v>
      </c>
      <c r="D1219" s="103"/>
      <c r="E1219" s="53"/>
      <c r="F1219" s="53"/>
      <c r="G1219" s="53"/>
      <c r="H1219" s="53"/>
      <c r="I1219" s="53"/>
      <c r="J1219" s="53"/>
      <c r="K1219" s="53"/>
      <c r="L1219" s="53"/>
      <c r="M1219" s="53"/>
      <c r="N1219" s="53"/>
      <c r="O1219" s="53"/>
      <c r="P1219" s="53"/>
      <c r="Q1219" s="53"/>
      <c r="R1219" s="53"/>
      <c r="S1219" s="53"/>
      <c r="T1219" s="53"/>
      <c r="U1219" s="53"/>
      <c r="V1219" s="53"/>
      <c r="W1219" s="53"/>
      <c r="X1219" s="53"/>
      <c r="Y1219" s="53"/>
      <c r="Z1219" s="53"/>
    </row>
    <row r="1220" spans="1:26" ht="15.75" customHeight="1">
      <c r="A1220" s="103"/>
      <c r="B1220" s="103"/>
      <c r="C1220" s="104" t="e">
        <v>#REF!</v>
      </c>
      <c r="D1220" s="103"/>
      <c r="E1220" s="53"/>
      <c r="F1220" s="53"/>
      <c r="G1220" s="53"/>
      <c r="H1220" s="53"/>
      <c r="I1220" s="53"/>
      <c r="J1220" s="53"/>
      <c r="K1220" s="53"/>
      <c r="L1220" s="53"/>
      <c r="M1220" s="53"/>
      <c r="N1220" s="53"/>
      <c r="O1220" s="53"/>
      <c r="P1220" s="53"/>
      <c r="Q1220" s="53"/>
      <c r="R1220" s="53"/>
      <c r="S1220" s="53"/>
      <c r="T1220" s="53"/>
      <c r="U1220" s="53"/>
      <c r="V1220" s="53"/>
      <c r="W1220" s="53"/>
      <c r="X1220" s="53"/>
      <c r="Y1220" s="53"/>
      <c r="Z1220" s="53"/>
    </row>
    <row r="1221" spans="1:26" ht="15.75" customHeight="1">
      <c r="A1221" s="103"/>
      <c r="B1221" s="103"/>
      <c r="C1221" s="104" t="e">
        <v>#REF!</v>
      </c>
      <c r="D1221" s="103"/>
      <c r="E1221" s="53"/>
      <c r="F1221" s="53"/>
      <c r="G1221" s="53"/>
      <c r="H1221" s="53"/>
      <c r="I1221" s="53"/>
      <c r="J1221" s="53"/>
      <c r="K1221" s="53"/>
      <c r="L1221" s="53"/>
      <c r="M1221" s="53"/>
      <c r="N1221" s="53"/>
      <c r="O1221" s="53"/>
      <c r="P1221" s="53"/>
      <c r="Q1221" s="53"/>
      <c r="R1221" s="53"/>
      <c r="S1221" s="53"/>
      <c r="T1221" s="53"/>
      <c r="U1221" s="53"/>
      <c r="V1221" s="53"/>
      <c r="W1221" s="53"/>
      <c r="X1221" s="53"/>
      <c r="Y1221" s="53"/>
      <c r="Z1221" s="53"/>
    </row>
    <row r="1222" spans="1:26" ht="15.75" customHeight="1">
      <c r="A1222" s="103"/>
      <c r="B1222" s="103"/>
      <c r="C1222" s="104" t="e">
        <v>#REF!</v>
      </c>
      <c r="D1222" s="103"/>
      <c r="E1222" s="53"/>
      <c r="F1222" s="53"/>
      <c r="G1222" s="53"/>
      <c r="H1222" s="53"/>
      <c r="I1222" s="53"/>
      <c r="J1222" s="53"/>
      <c r="K1222" s="53"/>
      <c r="L1222" s="53"/>
      <c r="M1222" s="53"/>
      <c r="N1222" s="53"/>
      <c r="O1222" s="53"/>
      <c r="P1222" s="53"/>
      <c r="Q1222" s="53"/>
      <c r="R1222" s="53"/>
      <c r="S1222" s="53"/>
      <c r="T1222" s="53"/>
      <c r="U1222" s="53"/>
      <c r="V1222" s="53"/>
      <c r="W1222" s="53"/>
      <c r="X1222" s="53"/>
      <c r="Y1222" s="53"/>
      <c r="Z1222" s="53"/>
    </row>
    <row r="1223" spans="1:26" ht="15.75" customHeight="1">
      <c r="A1223" s="103"/>
      <c r="B1223" s="103"/>
      <c r="C1223" s="104" t="e">
        <v>#REF!</v>
      </c>
      <c r="D1223" s="103"/>
      <c r="E1223" s="53"/>
      <c r="F1223" s="53"/>
      <c r="G1223" s="53"/>
      <c r="H1223" s="53"/>
      <c r="I1223" s="53"/>
      <c r="J1223" s="53"/>
      <c r="K1223" s="53"/>
      <c r="L1223" s="53"/>
      <c r="M1223" s="53"/>
      <c r="N1223" s="53"/>
      <c r="O1223" s="53"/>
      <c r="P1223" s="53"/>
      <c r="Q1223" s="53"/>
      <c r="R1223" s="53"/>
      <c r="S1223" s="53"/>
      <c r="T1223" s="53"/>
      <c r="U1223" s="53"/>
      <c r="V1223" s="53"/>
      <c r="W1223" s="53"/>
      <c r="X1223" s="53"/>
      <c r="Y1223" s="53"/>
      <c r="Z1223" s="53"/>
    </row>
    <row r="1224" spans="1:26" ht="15.75" customHeight="1">
      <c r="A1224" s="103"/>
      <c r="B1224" s="103"/>
      <c r="C1224" s="104" t="e">
        <v>#REF!</v>
      </c>
      <c r="D1224" s="103"/>
      <c r="E1224" s="53"/>
      <c r="F1224" s="53"/>
      <c r="G1224" s="53"/>
      <c r="H1224" s="53"/>
      <c r="I1224" s="53"/>
      <c r="J1224" s="53"/>
      <c r="K1224" s="53"/>
      <c r="L1224" s="53"/>
      <c r="M1224" s="53"/>
      <c r="N1224" s="53"/>
      <c r="O1224" s="53"/>
      <c r="P1224" s="53"/>
      <c r="Q1224" s="53"/>
      <c r="R1224" s="53"/>
      <c r="S1224" s="53"/>
      <c r="T1224" s="53"/>
      <c r="U1224" s="53"/>
      <c r="V1224" s="53"/>
      <c r="W1224" s="53"/>
      <c r="X1224" s="53"/>
      <c r="Y1224" s="53"/>
      <c r="Z1224" s="53"/>
    </row>
    <row r="1225" spans="1:26" ht="15.75" customHeight="1">
      <c r="A1225" s="103"/>
      <c r="B1225" s="103"/>
      <c r="C1225" s="104" t="e">
        <v>#REF!</v>
      </c>
      <c r="D1225" s="103"/>
      <c r="E1225" s="53"/>
      <c r="F1225" s="53"/>
      <c r="G1225" s="53"/>
      <c r="H1225" s="53"/>
      <c r="I1225" s="53"/>
      <c r="J1225" s="53"/>
      <c r="K1225" s="53"/>
      <c r="L1225" s="53"/>
      <c r="M1225" s="53"/>
      <c r="N1225" s="53"/>
      <c r="O1225" s="53"/>
      <c r="P1225" s="53"/>
      <c r="Q1225" s="53"/>
      <c r="R1225" s="53"/>
      <c r="S1225" s="53"/>
      <c r="T1225" s="53"/>
      <c r="U1225" s="53"/>
      <c r="V1225" s="53"/>
      <c r="W1225" s="53"/>
      <c r="X1225" s="53"/>
      <c r="Y1225" s="53"/>
      <c r="Z1225" s="53"/>
    </row>
    <row r="1226" spans="1:26" ht="15.75" customHeight="1">
      <c r="A1226" s="103"/>
      <c r="B1226" s="103"/>
      <c r="C1226" s="104" t="e">
        <v>#REF!</v>
      </c>
      <c r="D1226" s="103"/>
      <c r="E1226" s="53"/>
      <c r="F1226" s="53"/>
      <c r="G1226" s="53"/>
      <c r="H1226" s="53"/>
      <c r="I1226" s="53"/>
      <c r="J1226" s="53"/>
      <c r="K1226" s="53"/>
      <c r="L1226" s="53"/>
      <c r="M1226" s="53"/>
      <c r="N1226" s="53"/>
      <c r="O1226" s="53"/>
      <c r="P1226" s="53"/>
      <c r="Q1226" s="53"/>
      <c r="R1226" s="53"/>
      <c r="S1226" s="53"/>
      <c r="T1226" s="53"/>
      <c r="U1226" s="53"/>
      <c r="V1226" s="53"/>
      <c r="W1226" s="53"/>
      <c r="X1226" s="53"/>
      <c r="Y1226" s="53"/>
      <c r="Z1226" s="53"/>
    </row>
    <row r="1227" spans="1:26" ht="15.75" customHeight="1">
      <c r="A1227" s="103"/>
      <c r="B1227" s="103"/>
      <c r="C1227" s="104" t="e">
        <v>#REF!</v>
      </c>
      <c r="D1227" s="103"/>
      <c r="E1227" s="53"/>
      <c r="F1227" s="53"/>
      <c r="G1227" s="53"/>
      <c r="H1227" s="53"/>
      <c r="I1227" s="53"/>
      <c r="J1227" s="53"/>
      <c r="K1227" s="53"/>
      <c r="L1227" s="53"/>
      <c r="M1227" s="53"/>
      <c r="N1227" s="53"/>
      <c r="O1227" s="53"/>
      <c r="P1227" s="53"/>
      <c r="Q1227" s="53"/>
      <c r="R1227" s="53"/>
      <c r="S1227" s="53"/>
      <c r="T1227" s="53"/>
      <c r="U1227" s="53"/>
      <c r="V1227" s="53"/>
      <c r="W1227" s="53"/>
      <c r="X1227" s="53"/>
      <c r="Y1227" s="53"/>
      <c r="Z1227" s="53"/>
    </row>
    <row r="1228" spans="1:26" ht="15.75" customHeight="1">
      <c r="A1228" s="103"/>
      <c r="B1228" s="103"/>
      <c r="C1228" s="104" t="e">
        <v>#REF!</v>
      </c>
      <c r="D1228" s="103"/>
      <c r="E1228" s="53"/>
      <c r="F1228" s="53"/>
      <c r="G1228" s="53"/>
      <c r="H1228" s="53"/>
      <c r="I1228" s="53"/>
      <c r="J1228" s="53"/>
      <c r="K1228" s="53"/>
      <c r="L1228" s="53"/>
      <c r="M1228" s="53"/>
      <c r="N1228" s="53"/>
      <c r="O1228" s="53"/>
      <c r="P1228" s="53"/>
      <c r="Q1228" s="53"/>
      <c r="R1228" s="53"/>
      <c r="S1228" s="53"/>
      <c r="T1228" s="53"/>
      <c r="U1228" s="53"/>
      <c r="V1228" s="53"/>
      <c r="W1228" s="53"/>
      <c r="X1228" s="53"/>
      <c r="Y1228" s="53"/>
      <c r="Z1228" s="53"/>
    </row>
    <row r="1229" spans="1:26" ht="15.75" customHeight="1">
      <c r="A1229" s="103"/>
      <c r="B1229" s="103"/>
      <c r="C1229" s="104" t="e">
        <v>#REF!</v>
      </c>
      <c r="D1229" s="103"/>
      <c r="E1229" s="53"/>
      <c r="F1229" s="53"/>
      <c r="G1229" s="53"/>
      <c r="H1229" s="53"/>
      <c r="I1229" s="53"/>
      <c r="J1229" s="53"/>
      <c r="K1229" s="53"/>
      <c r="L1229" s="53"/>
      <c r="M1229" s="53"/>
      <c r="N1229" s="53"/>
      <c r="O1229" s="53"/>
      <c r="P1229" s="53"/>
      <c r="Q1229" s="53"/>
      <c r="R1229" s="53"/>
      <c r="S1229" s="53"/>
      <c r="T1229" s="53"/>
      <c r="U1229" s="53"/>
      <c r="V1229" s="53"/>
      <c r="W1229" s="53"/>
      <c r="X1229" s="53"/>
      <c r="Y1229" s="53"/>
      <c r="Z1229" s="53"/>
    </row>
    <row r="1230" spans="1:26" ht="15.75" customHeight="1">
      <c r="A1230" s="103"/>
      <c r="B1230" s="103"/>
      <c r="C1230" s="104" t="e">
        <v>#REF!</v>
      </c>
      <c r="D1230" s="103"/>
      <c r="E1230" s="53"/>
      <c r="F1230" s="53"/>
      <c r="G1230" s="53"/>
      <c r="H1230" s="53"/>
      <c r="I1230" s="53"/>
      <c r="J1230" s="53"/>
      <c r="K1230" s="53"/>
      <c r="L1230" s="53"/>
      <c r="M1230" s="53"/>
      <c r="N1230" s="53"/>
      <c r="O1230" s="53"/>
      <c r="P1230" s="53"/>
      <c r="Q1230" s="53"/>
      <c r="R1230" s="53"/>
      <c r="S1230" s="53"/>
      <c r="T1230" s="53"/>
      <c r="U1230" s="53"/>
      <c r="V1230" s="53"/>
      <c r="W1230" s="53"/>
      <c r="X1230" s="53"/>
      <c r="Y1230" s="53"/>
      <c r="Z1230" s="53"/>
    </row>
    <row r="1231" spans="1:26" ht="15.75" customHeight="1">
      <c r="A1231" s="103"/>
      <c r="B1231" s="103"/>
      <c r="C1231" s="104" t="e">
        <v>#REF!</v>
      </c>
      <c r="D1231" s="103"/>
      <c r="E1231" s="53"/>
      <c r="F1231" s="53"/>
      <c r="G1231" s="53"/>
      <c r="H1231" s="53"/>
      <c r="I1231" s="53"/>
      <c r="J1231" s="53"/>
      <c r="K1231" s="53"/>
      <c r="L1231" s="53"/>
      <c r="M1231" s="53"/>
      <c r="N1231" s="53"/>
      <c r="O1231" s="53"/>
      <c r="P1231" s="53"/>
      <c r="Q1231" s="53"/>
      <c r="R1231" s="53"/>
      <c r="S1231" s="53"/>
      <c r="T1231" s="53"/>
      <c r="U1231" s="53"/>
      <c r="V1231" s="53"/>
      <c r="W1231" s="53"/>
      <c r="X1231" s="53"/>
      <c r="Y1231" s="53"/>
      <c r="Z1231" s="53"/>
    </row>
    <row r="1232" spans="1:26" ht="15.75" customHeight="1">
      <c r="A1232" s="103"/>
      <c r="B1232" s="103"/>
      <c r="C1232" s="104" t="e">
        <v>#REF!</v>
      </c>
      <c r="D1232" s="103"/>
      <c r="E1232" s="53"/>
      <c r="F1232" s="53"/>
      <c r="G1232" s="53"/>
      <c r="H1232" s="53"/>
      <c r="I1232" s="53"/>
      <c r="J1232" s="53"/>
      <c r="K1232" s="53"/>
      <c r="L1232" s="53"/>
      <c r="M1232" s="53"/>
      <c r="N1232" s="53"/>
      <c r="O1232" s="53"/>
      <c r="P1232" s="53"/>
      <c r="Q1232" s="53"/>
      <c r="R1232" s="53"/>
      <c r="S1232" s="53"/>
      <c r="T1232" s="53"/>
      <c r="U1232" s="53"/>
      <c r="V1232" s="53"/>
      <c r="W1232" s="53"/>
      <c r="X1232" s="53"/>
      <c r="Y1232" s="53"/>
      <c r="Z1232" s="53"/>
    </row>
    <row r="1233" spans="1:26" ht="15.75" customHeight="1">
      <c r="A1233" s="103"/>
      <c r="B1233" s="103"/>
      <c r="C1233" s="104" t="e">
        <v>#REF!</v>
      </c>
      <c r="D1233" s="103"/>
      <c r="E1233" s="53"/>
      <c r="F1233" s="53"/>
      <c r="G1233" s="53"/>
      <c r="H1233" s="53"/>
      <c r="I1233" s="53"/>
      <c r="J1233" s="53"/>
      <c r="K1233" s="53"/>
      <c r="L1233" s="53"/>
      <c r="M1233" s="53"/>
      <c r="N1233" s="53"/>
      <c r="O1233" s="53"/>
      <c r="P1233" s="53"/>
      <c r="Q1233" s="53"/>
      <c r="R1233" s="53"/>
      <c r="S1233" s="53"/>
      <c r="T1233" s="53"/>
      <c r="U1233" s="53"/>
      <c r="V1233" s="53"/>
      <c r="W1233" s="53"/>
      <c r="X1233" s="53"/>
      <c r="Y1233" s="53"/>
      <c r="Z1233" s="53"/>
    </row>
    <row r="1234" spans="1:26" ht="15.75" customHeight="1">
      <c r="A1234" s="103"/>
      <c r="B1234" s="103"/>
      <c r="C1234" s="104" t="e">
        <v>#REF!</v>
      </c>
      <c r="D1234" s="103"/>
      <c r="E1234" s="53"/>
      <c r="F1234" s="53"/>
      <c r="G1234" s="53"/>
      <c r="H1234" s="53"/>
      <c r="I1234" s="53"/>
      <c r="J1234" s="53"/>
      <c r="K1234" s="53"/>
      <c r="L1234" s="53"/>
      <c r="M1234" s="53"/>
      <c r="N1234" s="53"/>
      <c r="O1234" s="53"/>
      <c r="P1234" s="53"/>
      <c r="Q1234" s="53"/>
      <c r="R1234" s="53"/>
      <c r="S1234" s="53"/>
      <c r="T1234" s="53"/>
      <c r="U1234" s="53"/>
      <c r="V1234" s="53"/>
      <c r="W1234" s="53"/>
      <c r="X1234" s="53"/>
      <c r="Y1234" s="53"/>
      <c r="Z1234" s="53"/>
    </row>
    <row r="1235" spans="1:26" ht="15.75" customHeight="1">
      <c r="A1235" s="103"/>
      <c r="B1235" s="103"/>
      <c r="C1235" s="104" t="e">
        <v>#REF!</v>
      </c>
      <c r="D1235" s="103"/>
      <c r="E1235" s="53"/>
      <c r="F1235" s="53"/>
      <c r="G1235" s="53"/>
      <c r="H1235" s="53"/>
      <c r="I1235" s="53"/>
      <c r="J1235" s="53"/>
      <c r="K1235" s="53"/>
      <c r="L1235" s="53"/>
      <c r="M1235" s="53"/>
      <c r="N1235" s="53"/>
      <c r="O1235" s="53"/>
      <c r="P1235" s="53"/>
      <c r="Q1235" s="53"/>
      <c r="R1235" s="53"/>
      <c r="S1235" s="53"/>
      <c r="T1235" s="53"/>
      <c r="U1235" s="53"/>
      <c r="V1235" s="53"/>
      <c r="W1235" s="53"/>
      <c r="X1235" s="53"/>
      <c r="Y1235" s="53"/>
      <c r="Z1235" s="53"/>
    </row>
    <row r="1236" spans="1:26" ht="15.75" customHeight="1">
      <c r="A1236" s="103"/>
      <c r="B1236" s="103"/>
      <c r="C1236" s="104" t="e">
        <v>#REF!</v>
      </c>
      <c r="D1236" s="103"/>
      <c r="E1236" s="53"/>
      <c r="F1236" s="53"/>
      <c r="G1236" s="53"/>
      <c r="H1236" s="53"/>
      <c r="I1236" s="53"/>
      <c r="J1236" s="53"/>
      <c r="K1236" s="53"/>
      <c r="L1236" s="53"/>
      <c r="M1236" s="53"/>
      <c r="N1236" s="53"/>
      <c r="O1236" s="53"/>
      <c r="P1236" s="53"/>
      <c r="Q1236" s="53"/>
      <c r="R1236" s="53"/>
      <c r="S1236" s="53"/>
      <c r="T1236" s="53"/>
      <c r="U1236" s="53"/>
      <c r="V1236" s="53"/>
      <c r="W1236" s="53"/>
      <c r="X1236" s="53"/>
      <c r="Y1236" s="53"/>
      <c r="Z1236" s="53"/>
    </row>
    <row r="1237" spans="1:26" ht="15.75" customHeight="1">
      <c r="A1237" s="103"/>
      <c r="B1237" s="103"/>
      <c r="C1237" s="104" t="e">
        <v>#REF!</v>
      </c>
      <c r="D1237" s="103"/>
      <c r="E1237" s="53"/>
      <c r="F1237" s="53"/>
      <c r="G1237" s="53"/>
      <c r="H1237" s="53"/>
      <c r="I1237" s="53"/>
      <c r="J1237" s="53"/>
      <c r="K1237" s="53"/>
      <c r="L1237" s="53"/>
      <c r="M1237" s="53"/>
      <c r="N1237" s="53"/>
      <c r="O1237" s="53"/>
      <c r="P1237" s="53"/>
      <c r="Q1237" s="53"/>
      <c r="R1237" s="53"/>
      <c r="S1237" s="53"/>
      <c r="T1237" s="53"/>
      <c r="U1237" s="53"/>
      <c r="V1237" s="53"/>
      <c r="W1237" s="53"/>
      <c r="X1237" s="53"/>
      <c r="Y1237" s="53"/>
      <c r="Z1237" s="53"/>
    </row>
    <row r="1238" spans="1:26" ht="15.75" customHeight="1">
      <c r="A1238" s="103"/>
      <c r="B1238" s="103"/>
      <c r="C1238" s="104" t="e">
        <v>#REF!</v>
      </c>
      <c r="D1238" s="103"/>
      <c r="E1238" s="53"/>
      <c r="F1238" s="53"/>
      <c r="G1238" s="53"/>
      <c r="H1238" s="53"/>
      <c r="I1238" s="53"/>
      <c r="J1238" s="53"/>
      <c r="K1238" s="53"/>
      <c r="L1238" s="53"/>
      <c r="M1238" s="53"/>
      <c r="N1238" s="53"/>
      <c r="O1238" s="53"/>
      <c r="P1238" s="53"/>
      <c r="Q1238" s="53"/>
      <c r="R1238" s="53"/>
      <c r="S1238" s="53"/>
      <c r="T1238" s="53"/>
      <c r="U1238" s="53"/>
      <c r="V1238" s="53"/>
      <c r="W1238" s="53"/>
      <c r="X1238" s="53"/>
      <c r="Y1238" s="53"/>
      <c r="Z1238" s="53"/>
    </row>
    <row r="1239" spans="1:26" ht="15.75" customHeight="1">
      <c r="A1239" s="103"/>
      <c r="B1239" s="103"/>
      <c r="C1239" s="104" t="e">
        <v>#REF!</v>
      </c>
      <c r="D1239" s="103"/>
      <c r="E1239" s="53"/>
      <c r="F1239" s="53"/>
      <c r="G1239" s="53"/>
      <c r="H1239" s="53"/>
      <c r="I1239" s="53"/>
      <c r="J1239" s="53"/>
      <c r="K1239" s="53"/>
      <c r="L1239" s="53"/>
      <c r="M1239" s="53"/>
      <c r="N1239" s="53"/>
      <c r="O1239" s="53"/>
      <c r="P1239" s="53"/>
      <c r="Q1239" s="53"/>
      <c r="R1239" s="53"/>
      <c r="S1239" s="53"/>
      <c r="T1239" s="53"/>
      <c r="U1239" s="53"/>
      <c r="V1239" s="53"/>
      <c r="W1239" s="53"/>
      <c r="X1239" s="53"/>
      <c r="Y1239" s="53"/>
      <c r="Z1239" s="53"/>
    </row>
    <row r="1240" spans="1:26" ht="15.75" customHeight="1">
      <c r="A1240" s="103"/>
      <c r="B1240" s="103"/>
      <c r="C1240" s="104" t="e">
        <v>#REF!</v>
      </c>
      <c r="D1240" s="103"/>
      <c r="E1240" s="53"/>
      <c r="F1240" s="53"/>
      <c r="G1240" s="53"/>
      <c r="H1240" s="53"/>
      <c r="I1240" s="53"/>
      <c r="J1240" s="53"/>
      <c r="K1240" s="53"/>
      <c r="L1240" s="53"/>
      <c r="M1240" s="53"/>
      <c r="N1240" s="53"/>
      <c r="O1240" s="53"/>
      <c r="P1240" s="53"/>
      <c r="Q1240" s="53"/>
      <c r="R1240" s="53"/>
      <c r="S1240" s="53"/>
      <c r="T1240" s="53"/>
      <c r="U1240" s="53"/>
      <c r="V1240" s="53"/>
      <c r="W1240" s="53"/>
      <c r="X1240" s="53"/>
      <c r="Y1240" s="53"/>
      <c r="Z1240" s="53"/>
    </row>
    <row r="1241" spans="1:26" ht="15.75" customHeight="1">
      <c r="A1241" s="103"/>
      <c r="B1241" s="103"/>
      <c r="C1241" s="104" t="e">
        <v>#REF!</v>
      </c>
      <c r="D1241" s="103"/>
      <c r="E1241" s="53"/>
      <c r="F1241" s="53"/>
      <c r="G1241" s="53"/>
      <c r="H1241" s="53"/>
      <c r="I1241" s="53"/>
      <c r="J1241" s="53"/>
      <c r="K1241" s="53"/>
      <c r="L1241" s="53"/>
      <c r="M1241" s="53"/>
      <c r="N1241" s="53"/>
      <c r="O1241" s="53"/>
      <c r="P1241" s="53"/>
      <c r="Q1241" s="53"/>
      <c r="R1241" s="53"/>
      <c r="S1241" s="53"/>
      <c r="T1241" s="53"/>
      <c r="U1241" s="53"/>
      <c r="V1241" s="53"/>
      <c r="W1241" s="53"/>
      <c r="X1241" s="53"/>
      <c r="Y1241" s="53"/>
      <c r="Z1241" s="53"/>
    </row>
    <row r="1242" spans="1:26" ht="15.75" customHeight="1">
      <c r="A1242" s="103"/>
      <c r="B1242" s="103"/>
      <c r="C1242" s="104" t="e">
        <v>#REF!</v>
      </c>
      <c r="D1242" s="103"/>
      <c r="E1242" s="53"/>
      <c r="F1242" s="53"/>
      <c r="G1242" s="53"/>
      <c r="H1242" s="53"/>
      <c r="I1242" s="53"/>
      <c r="J1242" s="53"/>
      <c r="K1242" s="53"/>
      <c r="L1242" s="53"/>
      <c r="M1242" s="53"/>
      <c r="N1242" s="53"/>
      <c r="O1242" s="53"/>
      <c r="P1242" s="53"/>
      <c r="Q1242" s="53"/>
      <c r="R1242" s="53"/>
      <c r="S1242" s="53"/>
      <c r="T1242" s="53"/>
      <c r="U1242" s="53"/>
      <c r="V1242" s="53"/>
      <c r="W1242" s="53"/>
      <c r="X1242" s="53"/>
      <c r="Y1242" s="53"/>
      <c r="Z1242" s="53"/>
    </row>
    <row r="1243" spans="1:26" ht="15.75" customHeight="1">
      <c r="A1243" s="103"/>
      <c r="B1243" s="103"/>
      <c r="C1243" s="104" t="e">
        <v>#REF!</v>
      </c>
      <c r="D1243" s="103"/>
      <c r="E1243" s="53"/>
      <c r="F1243" s="53"/>
      <c r="G1243" s="53"/>
      <c r="H1243" s="53"/>
      <c r="I1243" s="53"/>
      <c r="J1243" s="53"/>
      <c r="K1243" s="53"/>
      <c r="L1243" s="53"/>
      <c r="M1243" s="53"/>
      <c r="N1243" s="53"/>
      <c r="O1243" s="53"/>
      <c r="P1243" s="53"/>
      <c r="Q1243" s="53"/>
      <c r="R1243" s="53"/>
      <c r="S1243" s="53"/>
      <c r="T1243" s="53"/>
      <c r="U1243" s="53"/>
      <c r="V1243" s="53"/>
      <c r="W1243" s="53"/>
      <c r="X1243" s="53"/>
      <c r="Y1243" s="53"/>
      <c r="Z1243" s="53"/>
    </row>
    <row r="1244" spans="1:26" ht="15.75" customHeight="1">
      <c r="A1244" s="103"/>
      <c r="B1244" s="103"/>
      <c r="C1244" s="104" t="e">
        <v>#REF!</v>
      </c>
      <c r="D1244" s="103"/>
      <c r="E1244" s="53"/>
      <c r="F1244" s="53"/>
      <c r="G1244" s="53"/>
      <c r="H1244" s="53"/>
      <c r="I1244" s="53"/>
      <c r="J1244" s="53"/>
      <c r="K1244" s="53"/>
      <c r="L1244" s="53"/>
      <c r="M1244" s="53"/>
      <c r="N1244" s="53"/>
      <c r="O1244" s="53"/>
      <c r="P1244" s="53"/>
      <c r="Q1244" s="53"/>
      <c r="R1244" s="53"/>
      <c r="S1244" s="53"/>
      <c r="T1244" s="53"/>
      <c r="U1244" s="53"/>
      <c r="V1244" s="53"/>
      <c r="W1244" s="53"/>
      <c r="X1244" s="53"/>
      <c r="Y1244" s="53"/>
      <c r="Z1244" s="53"/>
    </row>
    <row r="1245" spans="1:26" ht="15.75" customHeight="1">
      <c r="A1245" s="103"/>
      <c r="B1245" s="103"/>
      <c r="C1245" s="104" t="e">
        <v>#REF!</v>
      </c>
      <c r="D1245" s="103"/>
      <c r="E1245" s="53"/>
      <c r="F1245" s="53"/>
      <c r="G1245" s="53"/>
      <c r="H1245" s="53"/>
      <c r="I1245" s="53"/>
      <c r="J1245" s="53"/>
      <c r="K1245" s="53"/>
      <c r="L1245" s="53"/>
      <c r="M1245" s="53"/>
      <c r="N1245" s="53"/>
      <c r="O1245" s="53"/>
      <c r="P1245" s="53"/>
      <c r="Q1245" s="53"/>
      <c r="R1245" s="53"/>
      <c r="S1245" s="53"/>
      <c r="T1245" s="53"/>
      <c r="U1245" s="53"/>
      <c r="V1245" s="53"/>
      <c r="W1245" s="53"/>
      <c r="X1245" s="53"/>
      <c r="Y1245" s="53"/>
      <c r="Z1245" s="53"/>
    </row>
    <row r="1246" spans="1:26" ht="15.75" customHeight="1">
      <c r="A1246" s="103"/>
      <c r="B1246" s="103"/>
      <c r="C1246" s="104" t="e">
        <v>#REF!</v>
      </c>
      <c r="D1246" s="103"/>
      <c r="E1246" s="53"/>
      <c r="F1246" s="53"/>
      <c r="G1246" s="53"/>
      <c r="H1246" s="53"/>
      <c r="I1246" s="53"/>
      <c r="J1246" s="53"/>
      <c r="K1246" s="53"/>
      <c r="L1246" s="53"/>
      <c r="M1246" s="53"/>
      <c r="N1246" s="53"/>
      <c r="O1246" s="53"/>
      <c r="P1246" s="53"/>
      <c r="Q1246" s="53"/>
      <c r="R1246" s="53"/>
      <c r="S1246" s="53"/>
      <c r="T1246" s="53"/>
      <c r="U1246" s="53"/>
      <c r="V1246" s="53"/>
      <c r="W1246" s="53"/>
      <c r="X1246" s="53"/>
      <c r="Y1246" s="53"/>
      <c r="Z1246" s="53"/>
    </row>
    <row r="1247" spans="1:26" ht="15.75" customHeight="1">
      <c r="A1247" s="103"/>
      <c r="B1247" s="103"/>
      <c r="C1247" s="104" t="e">
        <v>#REF!</v>
      </c>
      <c r="D1247" s="103"/>
      <c r="E1247" s="53"/>
      <c r="F1247" s="53"/>
      <c r="G1247" s="53"/>
      <c r="H1247" s="53"/>
      <c r="I1247" s="53"/>
      <c r="J1247" s="53"/>
      <c r="K1247" s="53"/>
      <c r="L1247" s="53"/>
      <c r="M1247" s="53"/>
      <c r="N1247" s="53"/>
      <c r="O1247" s="53"/>
      <c r="P1247" s="53"/>
      <c r="Q1247" s="53"/>
      <c r="R1247" s="53"/>
      <c r="S1247" s="53"/>
      <c r="T1247" s="53"/>
      <c r="U1247" s="53"/>
      <c r="V1247" s="53"/>
      <c r="W1247" s="53"/>
      <c r="X1247" s="53"/>
      <c r="Y1247" s="53"/>
      <c r="Z1247" s="53"/>
    </row>
    <row r="1248" spans="1:26" ht="15.75" customHeight="1">
      <c r="A1248" s="103"/>
      <c r="B1248" s="103"/>
      <c r="C1248" s="104" t="e">
        <v>#REF!</v>
      </c>
      <c r="D1248" s="103"/>
      <c r="E1248" s="53"/>
      <c r="F1248" s="53"/>
      <c r="G1248" s="53"/>
      <c r="H1248" s="53"/>
      <c r="I1248" s="53"/>
      <c r="J1248" s="53"/>
      <c r="K1248" s="53"/>
      <c r="L1248" s="53"/>
      <c r="M1248" s="53"/>
      <c r="N1248" s="53"/>
      <c r="O1248" s="53"/>
      <c r="P1248" s="53"/>
      <c r="Q1248" s="53"/>
      <c r="R1248" s="53"/>
      <c r="S1248" s="53"/>
      <c r="T1248" s="53"/>
      <c r="U1248" s="53"/>
      <c r="V1248" s="53"/>
      <c r="W1248" s="53"/>
      <c r="X1248" s="53"/>
      <c r="Y1248" s="53"/>
      <c r="Z1248" s="53"/>
    </row>
    <row r="1249" spans="1:26" ht="15.75" customHeight="1">
      <c r="A1249" s="103"/>
      <c r="B1249" s="103"/>
      <c r="C1249" s="104" t="e">
        <v>#REF!</v>
      </c>
      <c r="D1249" s="103"/>
      <c r="E1249" s="53"/>
      <c r="F1249" s="53"/>
      <c r="G1249" s="53"/>
      <c r="H1249" s="53"/>
      <c r="I1249" s="53"/>
      <c r="J1249" s="53"/>
      <c r="K1249" s="53"/>
      <c r="L1249" s="53"/>
      <c r="M1249" s="53"/>
      <c r="N1249" s="53"/>
      <c r="O1249" s="53"/>
      <c r="P1249" s="53"/>
      <c r="Q1249" s="53"/>
      <c r="R1249" s="53"/>
      <c r="S1249" s="53"/>
      <c r="T1249" s="53"/>
      <c r="U1249" s="53"/>
      <c r="V1249" s="53"/>
      <c r="W1249" s="53"/>
      <c r="X1249" s="53"/>
      <c r="Y1249" s="53"/>
      <c r="Z1249" s="53"/>
    </row>
    <row r="1250" spans="1:26" ht="15.75" customHeight="1">
      <c r="A1250" s="103"/>
      <c r="B1250" s="103"/>
      <c r="C1250" s="104" t="e">
        <v>#REF!</v>
      </c>
      <c r="D1250" s="103"/>
      <c r="E1250" s="53"/>
      <c r="F1250" s="53"/>
      <c r="G1250" s="53"/>
      <c r="H1250" s="53"/>
      <c r="I1250" s="53"/>
      <c r="J1250" s="53"/>
      <c r="K1250" s="53"/>
      <c r="L1250" s="53"/>
      <c r="M1250" s="53"/>
      <c r="N1250" s="53"/>
      <c r="O1250" s="53"/>
      <c r="P1250" s="53"/>
      <c r="Q1250" s="53"/>
      <c r="R1250" s="53"/>
      <c r="S1250" s="53"/>
      <c r="T1250" s="53"/>
      <c r="U1250" s="53"/>
      <c r="V1250" s="53"/>
      <c r="W1250" s="53"/>
      <c r="X1250" s="53"/>
      <c r="Y1250" s="53"/>
      <c r="Z1250" s="53"/>
    </row>
    <row r="1251" spans="1:26" ht="15.75" customHeight="1">
      <c r="A1251" s="103"/>
      <c r="B1251" s="103"/>
      <c r="C1251" s="104" t="e">
        <v>#REF!</v>
      </c>
      <c r="D1251" s="103"/>
      <c r="E1251" s="53"/>
      <c r="F1251" s="53"/>
      <c r="G1251" s="53"/>
      <c r="H1251" s="53"/>
      <c r="I1251" s="53"/>
      <c r="J1251" s="53"/>
      <c r="K1251" s="53"/>
      <c r="L1251" s="53"/>
      <c r="M1251" s="53"/>
      <c r="N1251" s="53"/>
      <c r="O1251" s="53"/>
      <c r="P1251" s="53"/>
      <c r="Q1251" s="53"/>
      <c r="R1251" s="53"/>
      <c r="S1251" s="53"/>
      <c r="T1251" s="53"/>
      <c r="U1251" s="53"/>
      <c r="V1251" s="53"/>
      <c r="W1251" s="53"/>
      <c r="X1251" s="53"/>
      <c r="Y1251" s="53"/>
      <c r="Z1251" s="53"/>
    </row>
    <row r="1252" spans="1:26" ht="15.75" customHeight="1">
      <c r="A1252" s="103"/>
      <c r="B1252" s="103"/>
      <c r="C1252" s="104" t="e">
        <v>#REF!</v>
      </c>
      <c r="D1252" s="103"/>
      <c r="E1252" s="53"/>
      <c r="F1252" s="53"/>
      <c r="G1252" s="53"/>
      <c r="H1252" s="53"/>
      <c r="I1252" s="53"/>
      <c r="J1252" s="53"/>
      <c r="K1252" s="53"/>
      <c r="L1252" s="53"/>
      <c r="M1252" s="53"/>
      <c r="N1252" s="53"/>
      <c r="O1252" s="53"/>
      <c r="P1252" s="53"/>
      <c r="Q1252" s="53"/>
      <c r="R1252" s="53"/>
      <c r="S1252" s="53"/>
      <c r="T1252" s="53"/>
      <c r="U1252" s="53"/>
      <c r="V1252" s="53"/>
      <c r="W1252" s="53"/>
      <c r="X1252" s="53"/>
      <c r="Y1252" s="53"/>
      <c r="Z1252" s="53"/>
    </row>
    <row r="1253" spans="1:26" ht="15.75" customHeight="1">
      <c r="A1253" s="103"/>
      <c r="B1253" s="103"/>
      <c r="C1253" s="104" t="e">
        <v>#REF!</v>
      </c>
      <c r="D1253" s="103"/>
      <c r="E1253" s="53"/>
      <c r="F1253" s="53"/>
      <c r="G1253" s="53"/>
      <c r="H1253" s="53"/>
      <c r="I1253" s="53"/>
      <c r="J1253" s="53"/>
      <c r="K1253" s="53"/>
      <c r="L1253" s="53"/>
      <c r="M1253" s="53"/>
      <c r="N1253" s="53"/>
      <c r="O1253" s="53"/>
      <c r="P1253" s="53"/>
      <c r="Q1253" s="53"/>
      <c r="R1253" s="53"/>
      <c r="S1253" s="53"/>
      <c r="T1253" s="53"/>
      <c r="U1253" s="53"/>
      <c r="V1253" s="53"/>
      <c r="W1253" s="53"/>
      <c r="X1253" s="53"/>
      <c r="Y1253" s="53"/>
      <c r="Z1253" s="53"/>
    </row>
    <row r="1254" spans="1:26" ht="15.75" customHeight="1">
      <c r="A1254" s="103"/>
      <c r="B1254" s="103"/>
      <c r="C1254" s="104" t="e">
        <v>#REF!</v>
      </c>
      <c r="D1254" s="103"/>
      <c r="E1254" s="53"/>
      <c r="F1254" s="53"/>
      <c r="G1254" s="53"/>
      <c r="H1254" s="53"/>
      <c r="I1254" s="53"/>
      <c r="J1254" s="53"/>
      <c r="K1254" s="53"/>
      <c r="L1254" s="53"/>
      <c r="M1254" s="53"/>
      <c r="N1254" s="53"/>
      <c r="O1254" s="53"/>
      <c r="P1254" s="53"/>
      <c r="Q1254" s="53"/>
      <c r="R1254" s="53"/>
      <c r="S1254" s="53"/>
      <c r="T1254" s="53"/>
      <c r="U1254" s="53"/>
      <c r="V1254" s="53"/>
      <c r="W1254" s="53"/>
      <c r="X1254" s="53"/>
      <c r="Y1254" s="53"/>
      <c r="Z1254" s="53"/>
    </row>
    <row r="1255" spans="1:26" ht="15.75" customHeight="1">
      <c r="A1255" s="103"/>
      <c r="B1255" s="103"/>
      <c r="C1255" s="104" t="e">
        <v>#REF!</v>
      </c>
      <c r="D1255" s="103"/>
      <c r="E1255" s="53"/>
      <c r="F1255" s="53"/>
      <c r="G1255" s="53"/>
      <c r="H1255" s="53"/>
      <c r="I1255" s="53"/>
      <c r="J1255" s="53"/>
      <c r="K1255" s="53"/>
      <c r="L1255" s="53"/>
      <c r="M1255" s="53"/>
      <c r="N1255" s="53"/>
      <c r="O1255" s="53"/>
      <c r="P1255" s="53"/>
      <c r="Q1255" s="53"/>
      <c r="R1255" s="53"/>
      <c r="S1255" s="53"/>
      <c r="T1255" s="53"/>
      <c r="U1255" s="53"/>
      <c r="V1255" s="53"/>
      <c r="W1255" s="53"/>
      <c r="X1255" s="53"/>
      <c r="Y1255" s="53"/>
      <c r="Z1255" s="53"/>
    </row>
    <row r="1256" spans="1:26" ht="15.75" customHeight="1">
      <c r="A1256" s="103"/>
      <c r="B1256" s="103"/>
      <c r="C1256" s="104" t="e">
        <v>#REF!</v>
      </c>
      <c r="D1256" s="103"/>
      <c r="E1256" s="53"/>
      <c r="F1256" s="53"/>
      <c r="G1256" s="53"/>
      <c r="H1256" s="53"/>
      <c r="I1256" s="53"/>
      <c r="J1256" s="53"/>
      <c r="K1256" s="53"/>
      <c r="L1256" s="53"/>
      <c r="M1256" s="53"/>
      <c r="N1256" s="53"/>
      <c r="O1256" s="53"/>
      <c r="P1256" s="53"/>
      <c r="Q1256" s="53"/>
      <c r="R1256" s="53"/>
      <c r="S1256" s="53"/>
      <c r="T1256" s="53"/>
      <c r="U1256" s="53"/>
      <c r="V1256" s="53"/>
      <c r="W1256" s="53"/>
      <c r="X1256" s="53"/>
      <c r="Y1256" s="53"/>
      <c r="Z1256" s="53"/>
    </row>
    <row r="1257" spans="1:26" ht="15.75" customHeight="1">
      <c r="A1257" s="103"/>
      <c r="B1257" s="103"/>
      <c r="C1257" s="104" t="e">
        <v>#REF!</v>
      </c>
      <c r="D1257" s="103"/>
      <c r="E1257" s="53"/>
      <c r="F1257" s="53"/>
      <c r="G1257" s="53"/>
      <c r="H1257" s="53"/>
      <c r="I1257" s="53"/>
      <c r="J1257" s="53"/>
      <c r="K1257" s="53"/>
      <c r="L1257" s="53"/>
      <c r="M1257" s="53"/>
      <c r="N1257" s="53"/>
      <c r="O1257" s="53"/>
      <c r="P1257" s="53"/>
      <c r="Q1257" s="53"/>
      <c r="R1257" s="53"/>
      <c r="S1257" s="53"/>
      <c r="T1257" s="53"/>
      <c r="U1257" s="53"/>
      <c r="V1257" s="53"/>
      <c r="W1257" s="53"/>
      <c r="X1257" s="53"/>
      <c r="Y1257" s="53"/>
      <c r="Z1257" s="53"/>
    </row>
    <row r="1258" spans="1:26" ht="15.75" customHeight="1">
      <c r="A1258" s="103"/>
      <c r="B1258" s="103"/>
      <c r="C1258" s="104" t="e">
        <v>#REF!</v>
      </c>
      <c r="D1258" s="103"/>
      <c r="E1258" s="53"/>
      <c r="F1258" s="53"/>
      <c r="G1258" s="53"/>
      <c r="H1258" s="53"/>
      <c r="I1258" s="53"/>
      <c r="J1258" s="53"/>
      <c r="K1258" s="53"/>
      <c r="L1258" s="53"/>
      <c r="M1258" s="53"/>
      <c r="N1258" s="53"/>
      <c r="O1258" s="53"/>
      <c r="P1258" s="53"/>
      <c r="Q1258" s="53"/>
      <c r="R1258" s="53"/>
      <c r="S1258" s="53"/>
      <c r="T1258" s="53"/>
      <c r="U1258" s="53"/>
      <c r="V1258" s="53"/>
      <c r="W1258" s="53"/>
      <c r="X1258" s="53"/>
      <c r="Y1258" s="53"/>
      <c r="Z1258" s="53"/>
    </row>
    <row r="1259" spans="1:26" ht="15.75" customHeight="1">
      <c r="A1259" s="103"/>
      <c r="B1259" s="103"/>
      <c r="C1259" s="104" t="e">
        <v>#REF!</v>
      </c>
      <c r="D1259" s="103"/>
      <c r="E1259" s="53"/>
      <c r="F1259" s="53"/>
      <c r="G1259" s="53"/>
      <c r="H1259" s="53"/>
      <c r="I1259" s="53"/>
      <c r="J1259" s="53"/>
      <c r="K1259" s="53"/>
      <c r="L1259" s="53"/>
      <c r="M1259" s="53"/>
      <c r="N1259" s="53"/>
      <c r="O1259" s="53"/>
      <c r="P1259" s="53"/>
      <c r="Q1259" s="53"/>
      <c r="R1259" s="53"/>
      <c r="S1259" s="53"/>
      <c r="T1259" s="53"/>
      <c r="U1259" s="53"/>
      <c r="V1259" s="53"/>
      <c r="W1259" s="53"/>
      <c r="X1259" s="53"/>
      <c r="Y1259" s="53"/>
      <c r="Z1259" s="53"/>
    </row>
    <row r="1260" spans="1:26" ht="15.75" customHeight="1">
      <c r="A1260" s="103"/>
      <c r="B1260" s="103"/>
      <c r="C1260" s="104" t="e">
        <v>#REF!</v>
      </c>
      <c r="D1260" s="103"/>
      <c r="E1260" s="53"/>
      <c r="F1260" s="53"/>
      <c r="G1260" s="53"/>
      <c r="H1260" s="53"/>
      <c r="I1260" s="53"/>
      <c r="J1260" s="53"/>
      <c r="K1260" s="53"/>
      <c r="L1260" s="53"/>
      <c r="M1260" s="53"/>
      <c r="N1260" s="53"/>
      <c r="O1260" s="53"/>
      <c r="P1260" s="53"/>
      <c r="Q1260" s="53"/>
      <c r="R1260" s="53"/>
      <c r="S1260" s="53"/>
      <c r="T1260" s="53"/>
      <c r="U1260" s="53"/>
      <c r="V1260" s="53"/>
      <c r="W1260" s="53"/>
      <c r="X1260" s="53"/>
      <c r="Y1260" s="53"/>
      <c r="Z1260" s="53"/>
    </row>
    <row r="1261" spans="1:26" ht="15.75" customHeight="1">
      <c r="A1261" s="103"/>
      <c r="B1261" s="103"/>
      <c r="C1261" s="104" t="e">
        <v>#REF!</v>
      </c>
      <c r="D1261" s="103"/>
      <c r="E1261" s="53"/>
      <c r="F1261" s="53"/>
      <c r="G1261" s="53"/>
      <c r="H1261" s="53"/>
      <c r="I1261" s="53"/>
      <c r="J1261" s="53"/>
      <c r="K1261" s="53"/>
      <c r="L1261" s="53"/>
      <c r="M1261" s="53"/>
      <c r="N1261" s="53"/>
      <c r="O1261" s="53"/>
      <c r="P1261" s="53"/>
      <c r="Q1261" s="53"/>
      <c r="R1261" s="53"/>
      <c r="S1261" s="53"/>
      <c r="T1261" s="53"/>
      <c r="U1261" s="53"/>
      <c r="V1261" s="53"/>
      <c r="W1261" s="53"/>
      <c r="X1261" s="53"/>
      <c r="Y1261" s="53"/>
      <c r="Z1261" s="53"/>
    </row>
    <row r="1262" spans="1:26" ht="15.75" customHeight="1">
      <c r="A1262" s="103"/>
      <c r="B1262" s="103"/>
      <c r="C1262" s="104" t="e">
        <v>#REF!</v>
      </c>
      <c r="D1262" s="103"/>
      <c r="E1262" s="53"/>
      <c r="F1262" s="53"/>
      <c r="G1262" s="53"/>
      <c r="H1262" s="53"/>
      <c r="I1262" s="53"/>
      <c r="J1262" s="53"/>
      <c r="K1262" s="53"/>
      <c r="L1262" s="53"/>
      <c r="M1262" s="53"/>
      <c r="N1262" s="53"/>
      <c r="O1262" s="53"/>
      <c r="P1262" s="53"/>
      <c r="Q1262" s="53"/>
      <c r="R1262" s="53"/>
      <c r="S1262" s="53"/>
      <c r="T1262" s="53"/>
      <c r="U1262" s="53"/>
      <c r="V1262" s="53"/>
      <c r="W1262" s="53"/>
      <c r="X1262" s="53"/>
      <c r="Y1262" s="53"/>
      <c r="Z1262" s="53"/>
    </row>
    <row r="1263" spans="1:26" ht="15.75" customHeight="1">
      <c r="A1263" s="103"/>
      <c r="B1263" s="103"/>
      <c r="C1263" s="104" t="e">
        <v>#REF!</v>
      </c>
      <c r="D1263" s="103"/>
      <c r="E1263" s="53"/>
      <c r="F1263" s="53"/>
      <c r="G1263" s="53"/>
      <c r="H1263" s="53"/>
      <c r="I1263" s="53"/>
      <c r="J1263" s="53"/>
      <c r="K1263" s="53"/>
      <c r="L1263" s="53"/>
      <c r="M1263" s="53"/>
      <c r="N1263" s="53"/>
      <c r="O1263" s="53"/>
      <c r="P1263" s="53"/>
      <c r="Q1263" s="53"/>
      <c r="R1263" s="53"/>
      <c r="S1263" s="53"/>
      <c r="T1263" s="53"/>
      <c r="U1263" s="53"/>
      <c r="V1263" s="53"/>
      <c r="W1263" s="53"/>
      <c r="X1263" s="53"/>
      <c r="Y1263" s="53"/>
      <c r="Z1263" s="53"/>
    </row>
    <row r="1264" spans="1:26" ht="15.75" customHeight="1">
      <c r="A1264" s="103"/>
      <c r="B1264" s="103"/>
      <c r="C1264" s="104" t="e">
        <v>#REF!</v>
      </c>
      <c r="D1264" s="103"/>
      <c r="E1264" s="53"/>
      <c r="F1264" s="53"/>
      <c r="G1264" s="53"/>
      <c r="H1264" s="53"/>
      <c r="I1264" s="53"/>
      <c r="J1264" s="53"/>
      <c r="K1264" s="53"/>
      <c r="L1264" s="53"/>
      <c r="M1264" s="53"/>
      <c r="N1264" s="53"/>
      <c r="O1264" s="53"/>
      <c r="P1264" s="53"/>
      <c r="Q1264" s="53"/>
      <c r="R1264" s="53"/>
      <c r="S1264" s="53"/>
      <c r="T1264" s="53"/>
      <c r="U1264" s="53"/>
      <c r="V1264" s="53"/>
      <c r="W1264" s="53"/>
      <c r="X1264" s="53"/>
      <c r="Y1264" s="53"/>
      <c r="Z1264" s="53"/>
    </row>
    <row r="1265" spans="1:26" ht="15.75" customHeight="1">
      <c r="A1265" s="103"/>
      <c r="B1265" s="103"/>
      <c r="C1265" s="104" t="e">
        <v>#REF!</v>
      </c>
      <c r="D1265" s="103"/>
      <c r="E1265" s="53"/>
      <c r="F1265" s="53"/>
      <c r="G1265" s="53"/>
      <c r="H1265" s="53"/>
      <c r="I1265" s="53"/>
      <c r="J1265" s="53"/>
      <c r="K1265" s="53"/>
      <c r="L1265" s="53"/>
      <c r="M1265" s="53"/>
      <c r="N1265" s="53"/>
      <c r="O1265" s="53"/>
      <c r="P1265" s="53"/>
      <c r="Q1265" s="53"/>
      <c r="R1265" s="53"/>
      <c r="S1265" s="53"/>
      <c r="T1265" s="53"/>
      <c r="U1265" s="53"/>
      <c r="V1265" s="53"/>
      <c r="W1265" s="53"/>
      <c r="X1265" s="53"/>
      <c r="Y1265" s="53"/>
      <c r="Z1265" s="53"/>
    </row>
    <row r="1266" spans="1:26" ht="15.75" customHeight="1">
      <c r="A1266" s="103"/>
      <c r="B1266" s="103"/>
      <c r="C1266" s="104" t="e">
        <v>#REF!</v>
      </c>
      <c r="D1266" s="103"/>
      <c r="E1266" s="53"/>
      <c r="F1266" s="53"/>
      <c r="G1266" s="53"/>
      <c r="H1266" s="53"/>
      <c r="I1266" s="53"/>
      <c r="J1266" s="53"/>
      <c r="K1266" s="53"/>
      <c r="L1266" s="53"/>
      <c r="M1266" s="53"/>
      <c r="N1266" s="53"/>
      <c r="O1266" s="53"/>
      <c r="P1266" s="53"/>
      <c r="Q1266" s="53"/>
      <c r="R1266" s="53"/>
      <c r="S1266" s="53"/>
      <c r="T1266" s="53"/>
      <c r="U1266" s="53"/>
      <c r="V1266" s="53"/>
      <c r="W1266" s="53"/>
      <c r="X1266" s="53"/>
      <c r="Y1266" s="53"/>
      <c r="Z1266" s="53"/>
    </row>
    <row r="1267" spans="1:26" ht="15.75" customHeight="1">
      <c r="A1267" s="103"/>
      <c r="B1267" s="103"/>
      <c r="C1267" s="104" t="e">
        <v>#REF!</v>
      </c>
      <c r="D1267" s="103"/>
      <c r="E1267" s="53"/>
      <c r="F1267" s="53"/>
      <c r="G1267" s="53"/>
      <c r="H1267" s="53"/>
      <c r="I1267" s="53"/>
      <c r="J1267" s="53"/>
      <c r="K1267" s="53"/>
      <c r="L1267" s="53"/>
      <c r="M1267" s="53"/>
      <c r="N1267" s="53"/>
      <c r="O1267" s="53"/>
      <c r="P1267" s="53"/>
      <c r="Q1267" s="53"/>
      <c r="R1267" s="53"/>
      <c r="S1267" s="53"/>
      <c r="T1267" s="53"/>
      <c r="U1267" s="53"/>
      <c r="V1267" s="53"/>
      <c r="W1267" s="53"/>
      <c r="X1267" s="53"/>
      <c r="Y1267" s="53"/>
      <c r="Z1267" s="53"/>
    </row>
    <row r="1268" spans="1:26" ht="15.75" customHeight="1">
      <c r="A1268" s="103"/>
      <c r="B1268" s="103"/>
      <c r="C1268" s="104" t="e">
        <v>#REF!</v>
      </c>
      <c r="D1268" s="103"/>
      <c r="E1268" s="53"/>
      <c r="F1268" s="53"/>
      <c r="G1268" s="53"/>
      <c r="H1268" s="53"/>
      <c r="I1268" s="53"/>
      <c r="J1268" s="53"/>
      <c r="K1268" s="53"/>
      <c r="L1268" s="53"/>
      <c r="M1268" s="53"/>
      <c r="N1268" s="53"/>
      <c r="O1268" s="53"/>
      <c r="P1268" s="53"/>
      <c r="Q1268" s="53"/>
      <c r="R1268" s="53"/>
      <c r="S1268" s="53"/>
      <c r="T1268" s="53"/>
      <c r="U1268" s="53"/>
      <c r="V1268" s="53"/>
      <c r="W1268" s="53"/>
      <c r="X1268" s="53"/>
      <c r="Y1268" s="53"/>
      <c r="Z1268" s="53"/>
    </row>
    <row r="1269" spans="1:26" ht="15.75" customHeight="1">
      <c r="A1269" s="103"/>
      <c r="B1269" s="103"/>
      <c r="C1269" s="104" t="e">
        <v>#REF!</v>
      </c>
      <c r="D1269" s="103"/>
      <c r="E1269" s="53"/>
      <c r="F1269" s="53"/>
      <c r="G1269" s="53"/>
      <c r="H1269" s="53"/>
      <c r="I1269" s="53"/>
      <c r="J1269" s="53"/>
      <c r="K1269" s="53"/>
      <c r="L1269" s="53"/>
      <c r="M1269" s="53"/>
      <c r="N1269" s="53"/>
      <c r="O1269" s="53"/>
      <c r="P1269" s="53"/>
      <c r="Q1269" s="53"/>
      <c r="R1269" s="53"/>
      <c r="S1269" s="53"/>
      <c r="T1269" s="53"/>
      <c r="U1269" s="53"/>
      <c r="V1269" s="53"/>
      <c r="W1269" s="53"/>
      <c r="X1269" s="53"/>
      <c r="Y1269" s="53"/>
      <c r="Z1269" s="53"/>
    </row>
    <row r="1270" spans="1:26" ht="15.75" customHeight="1">
      <c r="A1270" s="103"/>
      <c r="B1270" s="103"/>
      <c r="C1270" s="104" t="e">
        <v>#REF!</v>
      </c>
      <c r="D1270" s="103"/>
      <c r="E1270" s="53"/>
      <c r="F1270" s="53"/>
      <c r="G1270" s="53"/>
      <c r="H1270" s="53"/>
      <c r="I1270" s="53"/>
      <c r="J1270" s="53"/>
      <c r="K1270" s="53"/>
      <c r="L1270" s="53"/>
      <c r="M1270" s="53"/>
      <c r="N1270" s="53"/>
      <c r="O1270" s="53"/>
      <c r="P1270" s="53"/>
      <c r="Q1270" s="53"/>
      <c r="R1270" s="53"/>
      <c r="S1270" s="53"/>
      <c r="T1270" s="53"/>
      <c r="U1270" s="53"/>
      <c r="V1270" s="53"/>
      <c r="W1270" s="53"/>
      <c r="X1270" s="53"/>
      <c r="Y1270" s="53"/>
      <c r="Z1270" s="53"/>
    </row>
    <row r="1271" spans="1:26" ht="15.75" customHeight="1">
      <c r="A1271" s="103"/>
      <c r="B1271" s="103"/>
      <c r="C1271" s="104" t="e">
        <v>#REF!</v>
      </c>
      <c r="D1271" s="103"/>
      <c r="E1271" s="53"/>
      <c r="F1271" s="53"/>
      <c r="G1271" s="53"/>
      <c r="H1271" s="53"/>
      <c r="I1271" s="53"/>
      <c r="J1271" s="53"/>
      <c r="K1271" s="53"/>
      <c r="L1271" s="53"/>
      <c r="M1271" s="53"/>
      <c r="N1271" s="53"/>
      <c r="O1271" s="53"/>
      <c r="P1271" s="53"/>
      <c r="Q1271" s="53"/>
      <c r="R1271" s="53"/>
      <c r="S1271" s="53"/>
      <c r="T1271" s="53"/>
      <c r="U1271" s="53"/>
      <c r="V1271" s="53"/>
      <c r="W1271" s="53"/>
      <c r="X1271" s="53"/>
      <c r="Y1271" s="53"/>
      <c r="Z1271" s="53"/>
    </row>
    <row r="1272" spans="1:26" ht="15.75" customHeight="1">
      <c r="A1272" s="103"/>
      <c r="B1272" s="103"/>
      <c r="C1272" s="104" t="e">
        <v>#REF!</v>
      </c>
      <c r="D1272" s="103"/>
      <c r="E1272" s="53"/>
      <c r="F1272" s="53"/>
      <c r="G1272" s="53"/>
      <c r="H1272" s="53"/>
      <c r="I1272" s="53"/>
      <c r="J1272" s="53"/>
      <c r="K1272" s="53"/>
      <c r="L1272" s="53"/>
      <c r="M1272" s="53"/>
      <c r="N1272" s="53"/>
      <c r="O1272" s="53"/>
      <c r="P1272" s="53"/>
      <c r="Q1272" s="53"/>
      <c r="R1272" s="53"/>
      <c r="S1272" s="53"/>
      <c r="T1272" s="53"/>
      <c r="U1272" s="53"/>
      <c r="V1272" s="53"/>
      <c r="W1272" s="53"/>
      <c r="X1272" s="53"/>
      <c r="Y1272" s="53"/>
      <c r="Z1272" s="53"/>
    </row>
    <row r="1273" spans="1:26" ht="15.75" customHeight="1">
      <c r="A1273" s="103"/>
      <c r="B1273" s="103"/>
      <c r="C1273" s="104" t="e">
        <v>#REF!</v>
      </c>
      <c r="D1273" s="103"/>
      <c r="E1273" s="53"/>
      <c r="F1273" s="53"/>
      <c r="G1273" s="53"/>
      <c r="H1273" s="53"/>
      <c r="I1273" s="53"/>
      <c r="J1273" s="53"/>
      <c r="K1273" s="53"/>
      <c r="L1273" s="53"/>
      <c r="M1273" s="53"/>
      <c r="N1273" s="53"/>
      <c r="O1273" s="53"/>
      <c r="P1273" s="53"/>
      <c r="Q1273" s="53"/>
      <c r="R1273" s="53"/>
      <c r="S1273" s="53"/>
      <c r="T1273" s="53"/>
      <c r="U1273" s="53"/>
      <c r="V1273" s="53"/>
      <c r="W1273" s="53"/>
      <c r="X1273" s="53"/>
      <c r="Y1273" s="53"/>
      <c r="Z1273" s="53"/>
    </row>
    <row r="1274" spans="1:26" ht="15.75" customHeight="1">
      <c r="A1274" s="103"/>
      <c r="B1274" s="103"/>
      <c r="C1274" s="104" t="e">
        <v>#REF!</v>
      </c>
      <c r="D1274" s="103"/>
      <c r="E1274" s="53"/>
      <c r="F1274" s="53"/>
      <c r="G1274" s="53"/>
      <c r="H1274" s="53"/>
      <c r="I1274" s="53"/>
      <c r="J1274" s="53"/>
      <c r="K1274" s="53"/>
      <c r="L1274" s="53"/>
      <c r="M1274" s="53"/>
      <c r="N1274" s="53"/>
      <c r="O1274" s="53"/>
      <c r="P1274" s="53"/>
      <c r="Q1274" s="53"/>
      <c r="R1274" s="53"/>
      <c r="S1274" s="53"/>
      <c r="T1274" s="53"/>
      <c r="U1274" s="53"/>
      <c r="V1274" s="53"/>
      <c r="W1274" s="53"/>
      <c r="X1274" s="53"/>
      <c r="Y1274" s="53"/>
      <c r="Z1274" s="53"/>
    </row>
    <row r="1275" spans="1:26" ht="15.75" customHeight="1">
      <c r="A1275" s="103"/>
      <c r="B1275" s="103"/>
      <c r="C1275" s="104" t="e">
        <v>#REF!</v>
      </c>
      <c r="D1275" s="103"/>
      <c r="E1275" s="53"/>
      <c r="F1275" s="53"/>
      <c r="G1275" s="53"/>
      <c r="H1275" s="53"/>
      <c r="I1275" s="53"/>
      <c r="J1275" s="53"/>
      <c r="K1275" s="53"/>
      <c r="L1275" s="53"/>
      <c r="M1275" s="53"/>
      <c r="N1275" s="53"/>
      <c r="O1275" s="53"/>
      <c r="P1275" s="53"/>
      <c r="Q1275" s="53"/>
      <c r="R1275" s="53"/>
      <c r="S1275" s="53"/>
      <c r="T1275" s="53"/>
      <c r="U1275" s="53"/>
      <c r="V1275" s="53"/>
      <c r="W1275" s="53"/>
      <c r="X1275" s="53"/>
      <c r="Y1275" s="53"/>
      <c r="Z1275" s="53"/>
    </row>
    <row r="1276" spans="1:26" ht="15.75" customHeight="1">
      <c r="A1276" s="103"/>
      <c r="B1276" s="103"/>
      <c r="C1276" s="104" t="e">
        <v>#REF!</v>
      </c>
      <c r="D1276" s="103"/>
      <c r="E1276" s="53"/>
      <c r="F1276" s="53"/>
      <c r="G1276" s="53"/>
      <c r="H1276" s="53"/>
      <c r="I1276" s="53"/>
      <c r="J1276" s="53"/>
      <c r="K1276" s="53"/>
      <c r="L1276" s="53"/>
      <c r="M1276" s="53"/>
      <c r="N1276" s="53"/>
      <c r="O1276" s="53"/>
      <c r="P1276" s="53"/>
      <c r="Q1276" s="53"/>
      <c r="R1276" s="53"/>
      <c r="S1276" s="53"/>
      <c r="T1276" s="53"/>
      <c r="U1276" s="53"/>
      <c r="V1276" s="53"/>
      <c r="W1276" s="53"/>
      <c r="X1276" s="53"/>
      <c r="Y1276" s="53"/>
      <c r="Z1276" s="53"/>
    </row>
    <row r="1277" spans="1:26" ht="15.75" customHeight="1">
      <c r="A1277" s="103"/>
      <c r="B1277" s="103"/>
      <c r="C1277" s="104" t="e">
        <v>#REF!</v>
      </c>
      <c r="D1277" s="103"/>
      <c r="E1277" s="53"/>
      <c r="F1277" s="53"/>
      <c r="G1277" s="53"/>
      <c r="H1277" s="53"/>
      <c r="I1277" s="53"/>
      <c r="J1277" s="53"/>
      <c r="K1277" s="53"/>
      <c r="L1277" s="53"/>
      <c r="M1277" s="53"/>
      <c r="N1277" s="53"/>
      <c r="O1277" s="53"/>
      <c r="P1277" s="53"/>
      <c r="Q1277" s="53"/>
      <c r="R1277" s="53"/>
      <c r="S1277" s="53"/>
      <c r="T1277" s="53"/>
      <c r="U1277" s="53"/>
      <c r="V1277" s="53"/>
      <c r="W1277" s="53"/>
      <c r="X1277" s="53"/>
      <c r="Y1277" s="53"/>
      <c r="Z1277" s="53"/>
    </row>
    <row r="1278" spans="1:26" ht="15.75" customHeight="1">
      <c r="A1278" s="103"/>
      <c r="B1278" s="103"/>
      <c r="C1278" s="104" t="e">
        <v>#REF!</v>
      </c>
      <c r="D1278" s="103"/>
      <c r="E1278" s="53"/>
      <c r="F1278" s="53"/>
      <c r="G1278" s="53"/>
      <c r="H1278" s="53"/>
      <c r="I1278" s="53"/>
      <c r="J1278" s="53"/>
      <c r="K1278" s="53"/>
      <c r="L1278" s="53"/>
      <c r="M1278" s="53"/>
      <c r="N1278" s="53"/>
      <c r="O1278" s="53"/>
      <c r="P1278" s="53"/>
      <c r="Q1278" s="53"/>
      <c r="R1278" s="53"/>
      <c r="S1278" s="53"/>
      <c r="T1278" s="53"/>
      <c r="U1278" s="53"/>
      <c r="V1278" s="53"/>
      <c r="W1278" s="53"/>
      <c r="X1278" s="53"/>
      <c r="Y1278" s="53"/>
      <c r="Z1278" s="53"/>
    </row>
    <row r="1279" spans="1:26" ht="15.75" customHeight="1">
      <c r="A1279" s="103"/>
      <c r="B1279" s="103"/>
      <c r="C1279" s="104" t="e">
        <v>#REF!</v>
      </c>
      <c r="D1279" s="103"/>
      <c r="E1279" s="53"/>
      <c r="F1279" s="53"/>
      <c r="G1279" s="53"/>
      <c r="H1279" s="53"/>
      <c r="I1279" s="53"/>
      <c r="J1279" s="53"/>
      <c r="K1279" s="53"/>
      <c r="L1279" s="53"/>
      <c r="M1279" s="53"/>
      <c r="N1279" s="53"/>
      <c r="O1279" s="53"/>
      <c r="P1279" s="53"/>
      <c r="Q1279" s="53"/>
      <c r="R1279" s="53"/>
      <c r="S1279" s="53"/>
      <c r="T1279" s="53"/>
      <c r="U1279" s="53"/>
      <c r="V1279" s="53"/>
      <c r="W1279" s="53"/>
      <c r="X1279" s="53"/>
      <c r="Y1279" s="53"/>
      <c r="Z1279" s="53"/>
    </row>
    <row r="1280" spans="1:26" ht="15.75" customHeight="1">
      <c r="A1280" s="103"/>
      <c r="B1280" s="103"/>
      <c r="C1280" s="104" t="e">
        <v>#REF!</v>
      </c>
      <c r="D1280" s="103"/>
      <c r="E1280" s="53"/>
      <c r="F1280" s="53"/>
      <c r="G1280" s="53"/>
      <c r="H1280" s="53"/>
      <c r="I1280" s="53"/>
      <c r="J1280" s="53"/>
      <c r="K1280" s="53"/>
      <c r="L1280" s="53"/>
      <c r="M1280" s="53"/>
      <c r="N1280" s="53"/>
      <c r="O1280" s="53"/>
      <c r="P1280" s="53"/>
      <c r="Q1280" s="53"/>
      <c r="R1280" s="53"/>
      <c r="S1280" s="53"/>
      <c r="T1280" s="53"/>
      <c r="U1280" s="53"/>
      <c r="V1280" s="53"/>
      <c r="W1280" s="53"/>
      <c r="X1280" s="53"/>
      <c r="Y1280" s="53"/>
      <c r="Z1280" s="53"/>
    </row>
    <row r="1281" spans="1:26" ht="15.75" customHeight="1">
      <c r="A1281" s="103"/>
      <c r="B1281" s="103"/>
      <c r="C1281" s="104" t="e">
        <v>#REF!</v>
      </c>
      <c r="D1281" s="103"/>
      <c r="E1281" s="53"/>
      <c r="F1281" s="53"/>
      <c r="G1281" s="53"/>
      <c r="H1281" s="53"/>
      <c r="I1281" s="53"/>
      <c r="J1281" s="53"/>
      <c r="K1281" s="53"/>
      <c r="L1281" s="53"/>
      <c r="M1281" s="53"/>
      <c r="N1281" s="53"/>
      <c r="O1281" s="53"/>
      <c r="P1281" s="53"/>
      <c r="Q1281" s="53"/>
      <c r="R1281" s="53"/>
      <c r="S1281" s="53"/>
      <c r="T1281" s="53"/>
      <c r="U1281" s="53"/>
      <c r="V1281" s="53"/>
      <c r="W1281" s="53"/>
      <c r="X1281" s="53"/>
      <c r="Y1281" s="53"/>
      <c r="Z1281" s="53"/>
    </row>
    <row r="1282" spans="1:26" ht="15.75" customHeight="1">
      <c r="A1282" s="103"/>
      <c r="B1282" s="103"/>
      <c r="C1282" s="104" t="e">
        <v>#REF!</v>
      </c>
      <c r="D1282" s="103"/>
      <c r="E1282" s="53"/>
      <c r="F1282" s="53"/>
      <c r="G1282" s="53"/>
      <c r="H1282" s="53"/>
      <c r="I1282" s="53"/>
      <c r="J1282" s="53"/>
      <c r="K1282" s="53"/>
      <c r="L1282" s="53"/>
      <c r="M1282" s="53"/>
      <c r="N1282" s="53"/>
      <c r="O1282" s="53"/>
      <c r="P1282" s="53"/>
      <c r="Q1282" s="53"/>
      <c r="R1282" s="53"/>
      <c r="S1282" s="53"/>
      <c r="T1282" s="53"/>
      <c r="U1282" s="53"/>
      <c r="V1282" s="53"/>
      <c r="W1282" s="53"/>
      <c r="X1282" s="53"/>
      <c r="Y1282" s="53"/>
      <c r="Z1282" s="53"/>
    </row>
    <row r="1283" spans="1:26" ht="15.75" customHeight="1">
      <c r="A1283" s="103"/>
      <c r="B1283" s="103"/>
      <c r="C1283" s="104" t="e">
        <v>#REF!</v>
      </c>
      <c r="D1283" s="103"/>
      <c r="E1283" s="53"/>
      <c r="F1283" s="53"/>
      <c r="G1283" s="53"/>
      <c r="H1283" s="53"/>
      <c r="I1283" s="53"/>
      <c r="J1283" s="53"/>
      <c r="K1283" s="53"/>
      <c r="L1283" s="53"/>
      <c r="M1283" s="53"/>
      <c r="N1283" s="53"/>
      <c r="O1283" s="53"/>
      <c r="P1283" s="53"/>
      <c r="Q1283" s="53"/>
      <c r="R1283" s="53"/>
      <c r="S1283" s="53"/>
      <c r="T1283" s="53"/>
      <c r="U1283" s="53"/>
      <c r="V1283" s="53"/>
      <c r="W1283" s="53"/>
      <c r="X1283" s="53"/>
      <c r="Y1283" s="53"/>
      <c r="Z1283" s="53"/>
    </row>
    <row r="1284" spans="1:26" ht="15.75" customHeight="1">
      <c r="A1284" s="103"/>
      <c r="B1284" s="103"/>
      <c r="C1284" s="104" t="e">
        <v>#REF!</v>
      </c>
      <c r="D1284" s="103"/>
      <c r="E1284" s="53"/>
      <c r="F1284" s="53"/>
      <c r="G1284" s="53"/>
      <c r="H1284" s="53"/>
      <c r="I1284" s="53"/>
      <c r="J1284" s="53"/>
      <c r="K1284" s="53"/>
      <c r="L1284" s="53"/>
      <c r="M1284" s="53"/>
      <c r="N1284" s="53"/>
      <c r="O1284" s="53"/>
      <c r="P1284" s="53"/>
      <c r="Q1284" s="53"/>
      <c r="R1284" s="53"/>
      <c r="S1284" s="53"/>
      <c r="T1284" s="53"/>
      <c r="U1284" s="53"/>
      <c r="V1284" s="53"/>
      <c r="W1284" s="53"/>
      <c r="X1284" s="53"/>
      <c r="Y1284" s="53"/>
      <c r="Z1284" s="53"/>
    </row>
    <row r="1285" spans="1:26" ht="15.75" customHeight="1">
      <c r="A1285" s="103"/>
      <c r="B1285" s="103"/>
      <c r="C1285" s="104" t="e">
        <v>#REF!</v>
      </c>
      <c r="D1285" s="103"/>
      <c r="E1285" s="53"/>
      <c r="F1285" s="53"/>
      <c r="G1285" s="53"/>
      <c r="H1285" s="53"/>
      <c r="I1285" s="53"/>
      <c r="J1285" s="53"/>
      <c r="K1285" s="53"/>
      <c r="L1285" s="53"/>
      <c r="M1285" s="53"/>
      <c r="N1285" s="53"/>
      <c r="O1285" s="53"/>
      <c r="P1285" s="53"/>
      <c r="Q1285" s="53"/>
      <c r="R1285" s="53"/>
      <c r="S1285" s="53"/>
      <c r="T1285" s="53"/>
      <c r="U1285" s="53"/>
      <c r="V1285" s="53"/>
      <c r="W1285" s="53"/>
      <c r="X1285" s="53"/>
      <c r="Y1285" s="53"/>
      <c r="Z1285" s="53"/>
    </row>
    <row r="1286" spans="1:26" ht="15.75" customHeight="1">
      <c r="A1286" s="103"/>
      <c r="B1286" s="103"/>
      <c r="C1286" s="104" t="e">
        <v>#REF!</v>
      </c>
      <c r="D1286" s="103"/>
      <c r="E1286" s="53"/>
      <c r="F1286" s="53"/>
      <c r="G1286" s="53"/>
      <c r="H1286" s="53"/>
      <c r="I1286" s="53"/>
      <c r="J1286" s="53"/>
      <c r="K1286" s="53"/>
      <c r="L1286" s="53"/>
      <c r="M1286" s="53"/>
      <c r="N1286" s="53"/>
      <c r="O1286" s="53"/>
      <c r="P1286" s="53"/>
      <c r="Q1286" s="53"/>
      <c r="R1286" s="53"/>
      <c r="S1286" s="53"/>
      <c r="T1286" s="53"/>
      <c r="U1286" s="53"/>
      <c r="V1286" s="53"/>
      <c r="W1286" s="53"/>
      <c r="X1286" s="53"/>
      <c r="Y1286" s="53"/>
      <c r="Z1286" s="53"/>
    </row>
    <row r="1287" spans="1:26" ht="15.75" customHeight="1">
      <c r="A1287" s="103"/>
      <c r="B1287" s="103"/>
      <c r="C1287" s="104" t="e">
        <v>#REF!</v>
      </c>
      <c r="D1287" s="103"/>
      <c r="E1287" s="53"/>
      <c r="F1287" s="53"/>
      <c r="G1287" s="53"/>
      <c r="H1287" s="53"/>
      <c r="I1287" s="53"/>
      <c r="J1287" s="53"/>
      <c r="K1287" s="53"/>
      <c r="L1287" s="53"/>
      <c r="M1287" s="53"/>
      <c r="N1287" s="53"/>
      <c r="O1287" s="53"/>
      <c r="P1287" s="53"/>
      <c r="Q1287" s="53"/>
      <c r="R1287" s="53"/>
      <c r="S1287" s="53"/>
      <c r="T1287" s="53"/>
      <c r="U1287" s="53"/>
      <c r="V1287" s="53"/>
      <c r="W1287" s="53"/>
      <c r="X1287" s="53"/>
      <c r="Y1287" s="53"/>
      <c r="Z1287" s="53"/>
    </row>
    <row r="1288" spans="1:26" ht="15.75" customHeight="1">
      <c r="A1288" s="103"/>
      <c r="B1288" s="103"/>
      <c r="C1288" s="104" t="e">
        <v>#REF!</v>
      </c>
      <c r="D1288" s="103"/>
      <c r="E1288" s="53"/>
      <c r="F1288" s="53"/>
      <c r="G1288" s="53"/>
      <c r="H1288" s="53"/>
      <c r="I1288" s="53"/>
      <c r="J1288" s="53"/>
      <c r="K1288" s="53"/>
      <c r="L1288" s="53"/>
      <c r="M1288" s="53"/>
      <c r="N1288" s="53"/>
      <c r="O1288" s="53"/>
      <c r="P1288" s="53"/>
      <c r="Q1288" s="53"/>
      <c r="R1288" s="53"/>
      <c r="S1288" s="53"/>
      <c r="T1288" s="53"/>
      <c r="U1288" s="53"/>
      <c r="V1288" s="53"/>
      <c r="W1288" s="53"/>
      <c r="X1288" s="53"/>
      <c r="Y1288" s="53"/>
      <c r="Z1288" s="53"/>
    </row>
    <row r="1289" spans="1:26" ht="15.75" customHeight="1">
      <c r="A1289" s="103"/>
      <c r="B1289" s="103"/>
      <c r="C1289" s="104" t="e">
        <v>#REF!</v>
      </c>
      <c r="D1289" s="103"/>
      <c r="E1289" s="53"/>
      <c r="F1289" s="53"/>
      <c r="G1289" s="53"/>
      <c r="H1289" s="53"/>
      <c r="I1289" s="53"/>
      <c r="J1289" s="53"/>
      <c r="K1289" s="53"/>
      <c r="L1289" s="53"/>
      <c r="M1289" s="53"/>
      <c r="N1289" s="53"/>
      <c r="O1289" s="53"/>
      <c r="P1289" s="53"/>
      <c r="Q1289" s="53"/>
      <c r="R1289" s="53"/>
      <c r="S1289" s="53"/>
      <c r="T1289" s="53"/>
      <c r="U1289" s="53"/>
      <c r="V1289" s="53"/>
      <c r="W1289" s="53"/>
      <c r="X1289" s="53"/>
      <c r="Y1289" s="53"/>
      <c r="Z1289" s="53"/>
    </row>
    <row r="1290" spans="1:26" ht="15.75" customHeight="1">
      <c r="A1290" s="103"/>
      <c r="B1290" s="103"/>
      <c r="C1290" s="104" t="e">
        <v>#REF!</v>
      </c>
      <c r="D1290" s="103"/>
      <c r="E1290" s="53"/>
      <c r="F1290" s="53"/>
      <c r="G1290" s="53"/>
      <c r="H1290" s="53"/>
      <c r="I1290" s="53"/>
      <c r="J1290" s="53"/>
      <c r="K1290" s="53"/>
      <c r="L1290" s="53"/>
      <c r="M1290" s="53"/>
      <c r="N1290" s="53"/>
      <c r="O1290" s="53"/>
      <c r="P1290" s="53"/>
      <c r="Q1290" s="53"/>
      <c r="R1290" s="53"/>
      <c r="S1290" s="53"/>
      <c r="T1290" s="53"/>
      <c r="U1290" s="53"/>
      <c r="V1290" s="53"/>
      <c r="W1290" s="53"/>
      <c r="X1290" s="53"/>
      <c r="Y1290" s="53"/>
      <c r="Z1290" s="53"/>
    </row>
    <row r="1291" spans="1:26" ht="15.75" customHeight="1">
      <c r="A1291" s="103"/>
      <c r="B1291" s="103"/>
      <c r="C1291" s="104" t="e">
        <v>#REF!</v>
      </c>
      <c r="D1291" s="103"/>
      <c r="E1291" s="53"/>
      <c r="F1291" s="53"/>
      <c r="G1291" s="53"/>
      <c r="H1291" s="53"/>
      <c r="I1291" s="53"/>
      <c r="J1291" s="53"/>
      <c r="K1291" s="53"/>
      <c r="L1291" s="53"/>
      <c r="M1291" s="53"/>
      <c r="N1291" s="53"/>
      <c r="O1291" s="53"/>
      <c r="P1291" s="53"/>
      <c r="Q1291" s="53"/>
      <c r="R1291" s="53"/>
      <c r="S1291" s="53"/>
      <c r="T1291" s="53"/>
      <c r="U1291" s="53"/>
      <c r="V1291" s="53"/>
      <c r="W1291" s="53"/>
      <c r="X1291" s="53"/>
      <c r="Y1291" s="53"/>
      <c r="Z1291" s="53"/>
    </row>
    <row r="1292" spans="1:26" ht="15.75" customHeight="1">
      <c r="A1292" s="103"/>
      <c r="B1292" s="103"/>
      <c r="C1292" s="104" t="e">
        <v>#REF!</v>
      </c>
      <c r="D1292" s="103"/>
      <c r="E1292" s="53"/>
      <c r="F1292" s="53"/>
      <c r="G1292" s="53"/>
      <c r="H1292" s="53"/>
      <c r="I1292" s="53"/>
      <c r="J1292" s="53"/>
      <c r="K1292" s="53"/>
      <c r="L1292" s="53"/>
      <c r="M1292" s="53"/>
      <c r="N1292" s="53"/>
      <c r="O1292" s="53"/>
      <c r="P1292" s="53"/>
      <c r="Q1292" s="53"/>
      <c r="R1292" s="53"/>
      <c r="S1292" s="53"/>
      <c r="T1292" s="53"/>
      <c r="U1292" s="53"/>
      <c r="V1292" s="53"/>
      <c r="W1292" s="53"/>
      <c r="X1292" s="53"/>
      <c r="Y1292" s="53"/>
      <c r="Z1292" s="53"/>
    </row>
    <row r="1293" spans="1:26" ht="15.75" customHeight="1">
      <c r="A1293" s="103"/>
      <c r="B1293" s="103"/>
      <c r="C1293" s="104" t="e">
        <v>#REF!</v>
      </c>
      <c r="D1293" s="103"/>
      <c r="E1293" s="53"/>
      <c r="F1293" s="53"/>
      <c r="G1293" s="53"/>
      <c r="H1293" s="53"/>
      <c r="I1293" s="53"/>
      <c r="J1293" s="53"/>
      <c r="K1293" s="53"/>
      <c r="L1293" s="53"/>
      <c r="M1293" s="53"/>
      <c r="N1293" s="53"/>
      <c r="O1293" s="53"/>
      <c r="P1293" s="53"/>
      <c r="Q1293" s="53"/>
      <c r="R1293" s="53"/>
      <c r="S1293" s="53"/>
      <c r="T1293" s="53"/>
      <c r="U1293" s="53"/>
      <c r="V1293" s="53"/>
      <c r="W1293" s="53"/>
      <c r="X1293" s="53"/>
      <c r="Y1293" s="53"/>
      <c r="Z1293" s="53"/>
    </row>
    <row r="1294" spans="1:26" ht="15.75" customHeight="1">
      <c r="A1294" s="103"/>
      <c r="B1294" s="103"/>
      <c r="C1294" s="104" t="e">
        <v>#REF!</v>
      </c>
      <c r="D1294" s="103"/>
      <c r="E1294" s="53"/>
      <c r="F1294" s="53"/>
      <c r="G1294" s="53"/>
      <c r="H1294" s="53"/>
      <c r="I1294" s="53"/>
      <c r="J1294" s="53"/>
      <c r="K1294" s="53"/>
      <c r="L1294" s="53"/>
      <c r="M1294" s="53"/>
      <c r="N1294" s="53"/>
      <c r="O1294" s="53"/>
      <c r="P1294" s="53"/>
      <c r="Q1294" s="53"/>
      <c r="R1294" s="53"/>
      <c r="S1294" s="53"/>
      <c r="T1294" s="53"/>
      <c r="U1294" s="53"/>
      <c r="V1294" s="53"/>
      <c r="W1294" s="53"/>
      <c r="X1294" s="53"/>
      <c r="Y1294" s="53"/>
      <c r="Z1294" s="53"/>
    </row>
    <row r="1295" spans="1:26" ht="15.75" customHeight="1">
      <c r="A1295" s="103"/>
      <c r="B1295" s="103"/>
      <c r="C1295" s="104" t="e">
        <v>#REF!</v>
      </c>
      <c r="D1295" s="103"/>
      <c r="E1295" s="53"/>
      <c r="F1295" s="53"/>
      <c r="G1295" s="53"/>
      <c r="H1295" s="53"/>
      <c r="I1295" s="53"/>
      <c r="J1295" s="53"/>
      <c r="K1295" s="53"/>
      <c r="L1295" s="53"/>
      <c r="M1295" s="53"/>
      <c r="N1295" s="53"/>
      <c r="O1295" s="53"/>
      <c r="P1295" s="53"/>
      <c r="Q1295" s="53"/>
      <c r="R1295" s="53"/>
      <c r="S1295" s="53"/>
      <c r="T1295" s="53"/>
      <c r="U1295" s="53"/>
      <c r="V1295" s="53"/>
      <c r="W1295" s="53"/>
      <c r="X1295" s="53"/>
      <c r="Y1295" s="53"/>
      <c r="Z1295" s="53"/>
    </row>
    <row r="1296" spans="1:26" ht="15.75" customHeight="1">
      <c r="A1296" s="103"/>
      <c r="B1296" s="103"/>
      <c r="C1296" s="104" t="e">
        <v>#REF!</v>
      </c>
      <c r="D1296" s="103"/>
      <c r="E1296" s="53"/>
      <c r="F1296" s="53"/>
      <c r="G1296" s="53"/>
      <c r="H1296" s="53"/>
      <c r="I1296" s="53"/>
      <c r="J1296" s="53"/>
      <c r="K1296" s="53"/>
      <c r="L1296" s="53"/>
      <c r="M1296" s="53"/>
      <c r="N1296" s="53"/>
      <c r="O1296" s="53"/>
      <c r="P1296" s="53"/>
      <c r="Q1296" s="53"/>
      <c r="R1296" s="53"/>
      <c r="S1296" s="53"/>
      <c r="T1296" s="53"/>
      <c r="U1296" s="53"/>
      <c r="V1296" s="53"/>
      <c r="W1296" s="53"/>
      <c r="X1296" s="53"/>
      <c r="Y1296" s="53"/>
      <c r="Z1296" s="53"/>
    </row>
    <row r="1297" spans="1:26" ht="15.75" customHeight="1">
      <c r="A1297" s="103"/>
      <c r="B1297" s="103"/>
      <c r="C1297" s="104" t="e">
        <v>#REF!</v>
      </c>
      <c r="D1297" s="103"/>
      <c r="E1297" s="53"/>
      <c r="F1297" s="53"/>
      <c r="G1297" s="53"/>
      <c r="H1297" s="53"/>
      <c r="I1297" s="53"/>
      <c r="J1297" s="53"/>
      <c r="K1297" s="53"/>
      <c r="L1297" s="53"/>
      <c r="M1297" s="53"/>
      <c r="N1297" s="53"/>
      <c r="O1297" s="53"/>
      <c r="P1297" s="53"/>
      <c r="Q1297" s="53"/>
      <c r="R1297" s="53"/>
      <c r="S1297" s="53"/>
      <c r="T1297" s="53"/>
      <c r="U1297" s="53"/>
      <c r="V1297" s="53"/>
      <c r="W1297" s="53"/>
      <c r="X1297" s="53"/>
      <c r="Y1297" s="53"/>
      <c r="Z1297" s="53"/>
    </row>
    <row r="1298" spans="1:26" ht="15.75" customHeight="1">
      <c r="A1298" s="103"/>
      <c r="B1298" s="103"/>
      <c r="C1298" s="104" t="e">
        <v>#REF!</v>
      </c>
      <c r="D1298" s="103"/>
      <c r="E1298" s="53"/>
      <c r="F1298" s="53"/>
      <c r="G1298" s="53"/>
      <c r="H1298" s="53"/>
      <c r="I1298" s="53"/>
      <c r="J1298" s="53"/>
      <c r="K1298" s="53"/>
      <c r="L1298" s="53"/>
      <c r="M1298" s="53"/>
      <c r="N1298" s="53"/>
      <c r="O1298" s="53"/>
      <c r="P1298" s="53"/>
      <c r="Q1298" s="53"/>
      <c r="R1298" s="53"/>
      <c r="S1298" s="53"/>
      <c r="T1298" s="53"/>
      <c r="U1298" s="53"/>
      <c r="V1298" s="53"/>
      <c r="W1298" s="53"/>
      <c r="X1298" s="53"/>
      <c r="Y1298" s="53"/>
      <c r="Z1298" s="53"/>
    </row>
    <row r="1299" spans="1:26" ht="15.75" customHeight="1">
      <c r="A1299" s="103"/>
      <c r="B1299" s="103"/>
      <c r="C1299" s="104" t="e">
        <v>#REF!</v>
      </c>
      <c r="D1299" s="103"/>
      <c r="E1299" s="53"/>
      <c r="F1299" s="53"/>
      <c r="G1299" s="53"/>
      <c r="H1299" s="53"/>
      <c r="I1299" s="53"/>
      <c r="J1299" s="53"/>
      <c r="K1299" s="53"/>
      <c r="L1299" s="53"/>
      <c r="M1299" s="53"/>
      <c r="N1299" s="53"/>
      <c r="O1299" s="53"/>
      <c r="P1299" s="53"/>
      <c r="Q1299" s="53"/>
      <c r="R1299" s="53"/>
      <c r="S1299" s="53"/>
      <c r="T1299" s="53"/>
      <c r="U1299" s="53"/>
      <c r="V1299" s="53"/>
      <c r="W1299" s="53"/>
      <c r="X1299" s="53"/>
      <c r="Y1299" s="53"/>
      <c r="Z1299" s="53"/>
    </row>
    <row r="1300" spans="1:26" ht="15.75" customHeight="1">
      <c r="A1300" s="103"/>
      <c r="B1300" s="103"/>
      <c r="C1300" s="104" t="e">
        <v>#REF!</v>
      </c>
      <c r="D1300" s="103"/>
      <c r="E1300" s="53"/>
      <c r="F1300" s="53"/>
      <c r="G1300" s="53"/>
      <c r="H1300" s="53"/>
      <c r="I1300" s="53"/>
      <c r="J1300" s="53"/>
      <c r="K1300" s="53"/>
      <c r="L1300" s="53"/>
      <c r="M1300" s="53"/>
      <c r="N1300" s="53"/>
      <c r="O1300" s="53"/>
      <c r="P1300" s="53"/>
      <c r="Q1300" s="53"/>
      <c r="R1300" s="53"/>
      <c r="S1300" s="53"/>
      <c r="T1300" s="53"/>
      <c r="U1300" s="53"/>
      <c r="V1300" s="53"/>
      <c r="W1300" s="53"/>
      <c r="X1300" s="53"/>
      <c r="Y1300" s="53"/>
      <c r="Z1300" s="53"/>
    </row>
    <row r="1301" spans="1:26" ht="15.75" customHeight="1">
      <c r="A1301" s="103"/>
      <c r="B1301" s="103"/>
      <c r="C1301" s="104" t="e">
        <v>#REF!</v>
      </c>
      <c r="D1301" s="103"/>
      <c r="E1301" s="53"/>
      <c r="F1301" s="53"/>
      <c r="G1301" s="53"/>
      <c r="H1301" s="53"/>
      <c r="I1301" s="53"/>
      <c r="J1301" s="53"/>
      <c r="K1301" s="53"/>
      <c r="L1301" s="53"/>
      <c r="M1301" s="53"/>
      <c r="N1301" s="53"/>
      <c r="O1301" s="53"/>
      <c r="P1301" s="53"/>
      <c r="Q1301" s="53"/>
      <c r="R1301" s="53"/>
      <c r="S1301" s="53"/>
      <c r="T1301" s="53"/>
      <c r="U1301" s="53"/>
      <c r="V1301" s="53"/>
      <c r="W1301" s="53"/>
      <c r="X1301" s="53"/>
      <c r="Y1301" s="53"/>
      <c r="Z1301" s="53"/>
    </row>
    <row r="1302" spans="1:26" ht="15.75" customHeight="1">
      <c r="A1302" s="103"/>
      <c r="B1302" s="103"/>
      <c r="C1302" s="104" t="e">
        <v>#REF!</v>
      </c>
      <c r="D1302" s="103"/>
      <c r="E1302" s="53"/>
      <c r="F1302" s="53"/>
      <c r="G1302" s="53"/>
      <c r="H1302" s="53"/>
      <c r="I1302" s="53"/>
      <c r="J1302" s="53"/>
      <c r="K1302" s="53"/>
      <c r="L1302" s="53"/>
      <c r="M1302" s="53"/>
      <c r="N1302" s="53"/>
      <c r="O1302" s="53"/>
      <c r="P1302" s="53"/>
      <c r="Q1302" s="53"/>
      <c r="R1302" s="53"/>
      <c r="S1302" s="53"/>
      <c r="T1302" s="53"/>
      <c r="U1302" s="53"/>
      <c r="V1302" s="53"/>
      <c r="W1302" s="53"/>
      <c r="X1302" s="53"/>
      <c r="Y1302" s="53"/>
      <c r="Z1302" s="53"/>
    </row>
    <row r="1303" spans="1:26" ht="15.75" customHeight="1">
      <c r="A1303" s="103"/>
      <c r="B1303" s="103"/>
      <c r="C1303" s="104" t="e">
        <v>#REF!</v>
      </c>
      <c r="D1303" s="103"/>
      <c r="E1303" s="53"/>
      <c r="F1303" s="53"/>
      <c r="G1303" s="53"/>
      <c r="H1303" s="53"/>
      <c r="I1303" s="53"/>
      <c r="J1303" s="53"/>
      <c r="K1303" s="53"/>
      <c r="L1303" s="53"/>
      <c r="M1303" s="53"/>
      <c r="N1303" s="53"/>
      <c r="O1303" s="53"/>
      <c r="P1303" s="53"/>
      <c r="Q1303" s="53"/>
      <c r="R1303" s="53"/>
      <c r="S1303" s="53"/>
      <c r="T1303" s="53"/>
      <c r="U1303" s="53"/>
      <c r="V1303" s="53"/>
      <c r="W1303" s="53"/>
      <c r="X1303" s="53"/>
      <c r="Y1303" s="53"/>
      <c r="Z1303" s="53"/>
    </row>
    <row r="1304" spans="1:26" ht="15.75" customHeight="1">
      <c r="A1304" s="103"/>
      <c r="B1304" s="103"/>
      <c r="C1304" s="104" t="e">
        <v>#REF!</v>
      </c>
      <c r="D1304" s="103"/>
      <c r="E1304" s="53"/>
      <c r="F1304" s="53"/>
      <c r="G1304" s="53"/>
      <c r="H1304" s="53"/>
      <c r="I1304" s="53"/>
      <c r="J1304" s="53"/>
      <c r="K1304" s="53"/>
      <c r="L1304" s="53"/>
      <c r="M1304" s="53"/>
      <c r="N1304" s="53"/>
      <c r="O1304" s="53"/>
      <c r="P1304" s="53"/>
      <c r="Q1304" s="53"/>
      <c r="R1304" s="53"/>
      <c r="S1304" s="53"/>
      <c r="T1304" s="53"/>
      <c r="U1304" s="53"/>
      <c r="V1304" s="53"/>
      <c r="W1304" s="53"/>
      <c r="X1304" s="53"/>
      <c r="Y1304" s="53"/>
      <c r="Z1304" s="53"/>
    </row>
    <row r="1305" spans="1:26" ht="15.75" customHeight="1">
      <c r="A1305" s="103"/>
      <c r="B1305" s="103"/>
      <c r="C1305" s="104" t="e">
        <v>#REF!</v>
      </c>
      <c r="D1305" s="103"/>
      <c r="E1305" s="53"/>
      <c r="F1305" s="53"/>
      <c r="G1305" s="53"/>
      <c r="H1305" s="53"/>
      <c r="I1305" s="53"/>
      <c r="J1305" s="53"/>
      <c r="K1305" s="53"/>
      <c r="L1305" s="53"/>
      <c r="M1305" s="53"/>
      <c r="N1305" s="53"/>
      <c r="O1305" s="53"/>
      <c r="P1305" s="53"/>
      <c r="Q1305" s="53"/>
      <c r="R1305" s="53"/>
      <c r="S1305" s="53"/>
      <c r="T1305" s="53"/>
      <c r="U1305" s="53"/>
      <c r="V1305" s="53"/>
      <c r="W1305" s="53"/>
      <c r="X1305" s="53"/>
      <c r="Y1305" s="53"/>
      <c r="Z1305" s="53"/>
    </row>
    <row r="1306" spans="1:26" ht="15.75" customHeight="1">
      <c r="A1306" s="103"/>
      <c r="B1306" s="103"/>
      <c r="C1306" s="104" t="e">
        <v>#REF!</v>
      </c>
      <c r="D1306" s="103"/>
      <c r="E1306" s="53"/>
      <c r="F1306" s="53"/>
      <c r="G1306" s="53"/>
      <c r="H1306" s="53"/>
      <c r="I1306" s="53"/>
      <c r="J1306" s="53"/>
      <c r="K1306" s="53"/>
      <c r="L1306" s="53"/>
      <c r="M1306" s="53"/>
      <c r="N1306" s="53"/>
      <c r="O1306" s="53"/>
      <c r="P1306" s="53"/>
      <c r="Q1306" s="53"/>
      <c r="R1306" s="53"/>
      <c r="S1306" s="53"/>
      <c r="T1306" s="53"/>
      <c r="U1306" s="53"/>
      <c r="V1306" s="53"/>
      <c r="W1306" s="53"/>
      <c r="X1306" s="53"/>
      <c r="Y1306" s="53"/>
      <c r="Z1306" s="53"/>
    </row>
    <row r="1307" spans="1:26" ht="15.75" customHeight="1">
      <c r="A1307" s="103"/>
      <c r="B1307" s="103"/>
      <c r="C1307" s="104" t="e">
        <v>#REF!</v>
      </c>
      <c r="D1307" s="103"/>
      <c r="E1307" s="53"/>
      <c r="F1307" s="53"/>
      <c r="G1307" s="53"/>
      <c r="H1307" s="53"/>
      <c r="I1307" s="53"/>
      <c r="J1307" s="53"/>
      <c r="K1307" s="53"/>
      <c r="L1307" s="53"/>
      <c r="M1307" s="53"/>
      <c r="N1307" s="53"/>
      <c r="O1307" s="53"/>
      <c r="P1307" s="53"/>
      <c r="Q1307" s="53"/>
      <c r="R1307" s="53"/>
      <c r="S1307" s="53"/>
      <c r="T1307" s="53"/>
      <c r="U1307" s="53"/>
      <c r="V1307" s="53"/>
      <c r="W1307" s="53"/>
      <c r="X1307" s="53"/>
      <c r="Y1307" s="53"/>
      <c r="Z1307" s="53"/>
    </row>
    <row r="1308" spans="1:26" ht="15.75" customHeight="1">
      <c r="A1308" s="103"/>
      <c r="B1308" s="103"/>
      <c r="C1308" s="104" t="e">
        <v>#REF!</v>
      </c>
      <c r="D1308" s="103"/>
      <c r="E1308" s="53"/>
      <c r="F1308" s="53"/>
      <c r="G1308" s="53"/>
      <c r="H1308" s="53"/>
      <c r="I1308" s="53"/>
      <c r="J1308" s="53"/>
      <c r="K1308" s="53"/>
      <c r="L1308" s="53"/>
      <c r="M1308" s="53"/>
      <c r="N1308" s="53"/>
      <c r="O1308" s="53"/>
      <c r="P1308" s="53"/>
      <c r="Q1308" s="53"/>
      <c r="R1308" s="53"/>
      <c r="S1308" s="53"/>
      <c r="T1308" s="53"/>
      <c r="U1308" s="53"/>
      <c r="V1308" s="53"/>
      <c r="W1308" s="53"/>
      <c r="X1308" s="53"/>
      <c r="Y1308" s="53"/>
      <c r="Z1308" s="53"/>
    </row>
    <row r="1309" spans="1:26" ht="15.75" customHeight="1">
      <c r="A1309" s="103"/>
      <c r="B1309" s="103"/>
      <c r="C1309" s="104" t="e">
        <v>#REF!</v>
      </c>
      <c r="D1309" s="103"/>
      <c r="E1309" s="53"/>
      <c r="F1309" s="53"/>
      <c r="G1309" s="53"/>
      <c r="H1309" s="53"/>
      <c r="I1309" s="53"/>
      <c r="J1309" s="53"/>
      <c r="K1309" s="53"/>
      <c r="L1309" s="53"/>
      <c r="M1309" s="53"/>
      <c r="N1309" s="53"/>
      <c r="O1309" s="53"/>
      <c r="P1309" s="53"/>
      <c r="Q1309" s="53"/>
      <c r="R1309" s="53"/>
      <c r="S1309" s="53"/>
      <c r="T1309" s="53"/>
      <c r="U1309" s="53"/>
      <c r="V1309" s="53"/>
      <c r="W1309" s="53"/>
      <c r="X1309" s="53"/>
      <c r="Y1309" s="53"/>
      <c r="Z1309" s="53"/>
    </row>
    <row r="1310" spans="1:26" ht="15.75" customHeight="1">
      <c r="A1310" s="103"/>
      <c r="B1310" s="103"/>
      <c r="C1310" s="104" t="e">
        <v>#REF!</v>
      </c>
      <c r="D1310" s="103"/>
      <c r="E1310" s="53"/>
      <c r="F1310" s="53"/>
      <c r="G1310" s="53"/>
      <c r="H1310" s="53"/>
      <c r="I1310" s="53"/>
      <c r="J1310" s="53"/>
      <c r="K1310" s="53"/>
      <c r="L1310" s="53"/>
      <c r="M1310" s="53"/>
      <c r="N1310" s="53"/>
      <c r="O1310" s="53"/>
      <c r="P1310" s="53"/>
      <c r="Q1310" s="53"/>
      <c r="R1310" s="53"/>
      <c r="S1310" s="53"/>
      <c r="T1310" s="53"/>
      <c r="U1310" s="53"/>
      <c r="V1310" s="53"/>
      <c r="W1310" s="53"/>
      <c r="X1310" s="53"/>
      <c r="Y1310" s="53"/>
      <c r="Z1310" s="53"/>
    </row>
    <row r="1311" spans="1:26" ht="15.75" customHeight="1">
      <c r="A1311" s="103"/>
      <c r="B1311" s="103"/>
      <c r="C1311" s="104" t="e">
        <v>#REF!</v>
      </c>
      <c r="D1311" s="103"/>
      <c r="E1311" s="53"/>
      <c r="F1311" s="53"/>
      <c r="G1311" s="53"/>
      <c r="H1311" s="53"/>
      <c r="I1311" s="53"/>
      <c r="J1311" s="53"/>
      <c r="K1311" s="53"/>
      <c r="L1311" s="53"/>
      <c r="M1311" s="53"/>
      <c r="N1311" s="53"/>
      <c r="O1311" s="53"/>
      <c r="P1311" s="53"/>
      <c r="Q1311" s="53"/>
      <c r="R1311" s="53"/>
      <c r="S1311" s="53"/>
      <c r="T1311" s="53"/>
      <c r="U1311" s="53"/>
      <c r="V1311" s="53"/>
      <c r="W1311" s="53"/>
      <c r="X1311" s="53"/>
      <c r="Y1311" s="53"/>
      <c r="Z1311" s="53"/>
    </row>
    <row r="1312" spans="1:26" ht="15.75" customHeight="1">
      <c r="A1312" s="103"/>
      <c r="B1312" s="103"/>
      <c r="C1312" s="104" t="e">
        <v>#REF!</v>
      </c>
      <c r="D1312" s="103"/>
      <c r="E1312" s="53"/>
      <c r="F1312" s="53"/>
      <c r="G1312" s="53"/>
      <c r="H1312" s="53"/>
      <c r="I1312" s="53"/>
      <c r="J1312" s="53"/>
      <c r="K1312" s="53"/>
      <c r="L1312" s="53"/>
      <c r="M1312" s="53"/>
      <c r="N1312" s="53"/>
      <c r="O1312" s="53"/>
      <c r="P1312" s="53"/>
      <c r="Q1312" s="53"/>
      <c r="R1312" s="53"/>
      <c r="S1312" s="53"/>
      <c r="T1312" s="53"/>
      <c r="U1312" s="53"/>
      <c r="V1312" s="53"/>
      <c r="W1312" s="53"/>
      <c r="X1312" s="53"/>
      <c r="Y1312" s="53"/>
      <c r="Z1312" s="53"/>
    </row>
    <row r="1313" spans="1:26" ht="15.75" customHeight="1">
      <c r="A1313" s="103"/>
      <c r="B1313" s="103"/>
      <c r="C1313" s="104" t="e">
        <v>#REF!</v>
      </c>
      <c r="D1313" s="103"/>
      <c r="E1313" s="53"/>
      <c r="F1313" s="53"/>
      <c r="G1313" s="53"/>
      <c r="H1313" s="53"/>
      <c r="I1313" s="53"/>
      <c r="J1313" s="53"/>
      <c r="K1313" s="53"/>
      <c r="L1313" s="53"/>
      <c r="M1313" s="53"/>
      <c r="N1313" s="53"/>
      <c r="O1313" s="53"/>
      <c r="P1313" s="53"/>
      <c r="Q1313" s="53"/>
      <c r="R1313" s="53"/>
      <c r="S1313" s="53"/>
      <c r="T1313" s="53"/>
      <c r="U1313" s="53"/>
      <c r="V1313" s="53"/>
      <c r="W1313" s="53"/>
      <c r="X1313" s="53"/>
      <c r="Y1313" s="53"/>
      <c r="Z1313" s="53"/>
    </row>
    <row r="1314" spans="1:26" ht="15.75" customHeight="1">
      <c r="A1314" s="103"/>
      <c r="B1314" s="103"/>
      <c r="C1314" s="104" t="e">
        <v>#REF!</v>
      </c>
      <c r="D1314" s="103"/>
      <c r="E1314" s="53"/>
      <c r="F1314" s="53"/>
      <c r="G1314" s="53"/>
      <c r="H1314" s="53"/>
      <c r="I1314" s="53"/>
      <c r="J1314" s="53"/>
      <c r="K1314" s="53"/>
      <c r="L1314" s="53"/>
      <c r="M1314" s="53"/>
      <c r="N1314" s="53"/>
      <c r="O1314" s="53"/>
      <c r="P1314" s="53"/>
      <c r="Q1314" s="53"/>
      <c r="R1314" s="53"/>
      <c r="S1314" s="53"/>
      <c r="T1314" s="53"/>
      <c r="U1314" s="53"/>
      <c r="V1314" s="53"/>
      <c r="W1314" s="53"/>
      <c r="X1314" s="53"/>
      <c r="Y1314" s="53"/>
      <c r="Z1314" s="53"/>
    </row>
    <row r="1315" spans="1:26" ht="15.75" customHeight="1">
      <c r="A1315" s="103"/>
      <c r="B1315" s="103"/>
      <c r="C1315" s="104" t="e">
        <v>#REF!</v>
      </c>
      <c r="D1315" s="103"/>
      <c r="E1315" s="53"/>
      <c r="F1315" s="53"/>
      <c r="G1315" s="53"/>
      <c r="H1315" s="53"/>
      <c r="I1315" s="53"/>
      <c r="J1315" s="53"/>
      <c r="K1315" s="53"/>
      <c r="L1315" s="53"/>
      <c r="M1315" s="53"/>
      <c r="N1315" s="53"/>
      <c r="O1315" s="53"/>
      <c r="P1315" s="53"/>
      <c r="Q1315" s="53"/>
      <c r="R1315" s="53"/>
      <c r="S1315" s="53"/>
      <c r="T1315" s="53"/>
      <c r="U1315" s="53"/>
      <c r="V1315" s="53"/>
      <c r="W1315" s="53"/>
      <c r="X1315" s="53"/>
      <c r="Y1315" s="53"/>
      <c r="Z1315" s="53"/>
    </row>
    <row r="1316" spans="1:26" ht="15.75" customHeight="1">
      <c r="A1316" s="103"/>
      <c r="B1316" s="103"/>
      <c r="C1316" s="104" t="e">
        <v>#REF!</v>
      </c>
      <c r="D1316" s="103"/>
      <c r="E1316" s="53"/>
      <c r="F1316" s="53"/>
      <c r="G1316" s="53"/>
      <c r="H1316" s="53"/>
      <c r="I1316" s="53"/>
      <c r="J1316" s="53"/>
      <c r="K1316" s="53"/>
      <c r="L1316" s="53"/>
      <c r="M1316" s="53"/>
      <c r="N1316" s="53"/>
      <c r="O1316" s="53"/>
      <c r="P1316" s="53"/>
      <c r="Q1316" s="53"/>
      <c r="R1316" s="53"/>
      <c r="S1316" s="53"/>
      <c r="T1316" s="53"/>
      <c r="U1316" s="53"/>
      <c r="V1316" s="53"/>
      <c r="W1316" s="53"/>
      <c r="X1316" s="53"/>
      <c r="Y1316" s="53"/>
      <c r="Z1316" s="53"/>
    </row>
    <row r="1317" spans="1:26" ht="15.75" customHeight="1">
      <c r="A1317" s="103"/>
      <c r="B1317" s="103"/>
      <c r="C1317" s="104" t="e">
        <v>#REF!</v>
      </c>
      <c r="D1317" s="103"/>
      <c r="E1317" s="53"/>
      <c r="F1317" s="53"/>
      <c r="G1317" s="53"/>
      <c r="H1317" s="53"/>
      <c r="I1317" s="53"/>
      <c r="J1317" s="53"/>
      <c r="K1317" s="53"/>
      <c r="L1317" s="53"/>
      <c r="M1317" s="53"/>
      <c r="N1317" s="53"/>
      <c r="O1317" s="53"/>
      <c r="P1317" s="53"/>
      <c r="Q1317" s="53"/>
      <c r="R1317" s="53"/>
      <c r="S1317" s="53"/>
      <c r="T1317" s="53"/>
      <c r="U1317" s="53"/>
      <c r="V1317" s="53"/>
      <c r="W1317" s="53"/>
      <c r="X1317" s="53"/>
      <c r="Y1317" s="53"/>
      <c r="Z1317" s="53"/>
    </row>
    <row r="1318" spans="1:26" ht="15.75" customHeight="1">
      <c r="A1318" s="103"/>
      <c r="B1318" s="103"/>
      <c r="C1318" s="104" t="e">
        <v>#REF!</v>
      </c>
      <c r="D1318" s="103"/>
      <c r="E1318" s="53"/>
      <c r="F1318" s="53"/>
      <c r="G1318" s="53"/>
      <c r="H1318" s="53"/>
      <c r="I1318" s="53"/>
      <c r="J1318" s="53"/>
      <c r="K1318" s="53"/>
      <c r="L1318" s="53"/>
      <c r="M1318" s="53"/>
      <c r="N1318" s="53"/>
      <c r="O1318" s="53"/>
      <c r="P1318" s="53"/>
      <c r="Q1318" s="53"/>
      <c r="R1318" s="53"/>
      <c r="S1318" s="53"/>
      <c r="T1318" s="53"/>
      <c r="U1318" s="53"/>
      <c r="V1318" s="53"/>
      <c r="W1318" s="53"/>
      <c r="X1318" s="53"/>
      <c r="Y1318" s="53"/>
      <c r="Z1318" s="53"/>
    </row>
    <row r="1319" spans="1:26" ht="15.75" customHeight="1">
      <c r="A1319" s="103"/>
      <c r="B1319" s="103"/>
      <c r="C1319" s="104" t="e">
        <v>#REF!</v>
      </c>
      <c r="D1319" s="103"/>
      <c r="E1319" s="53"/>
      <c r="F1319" s="53"/>
      <c r="G1319" s="53"/>
      <c r="H1319" s="53"/>
      <c r="I1319" s="53"/>
      <c r="J1319" s="53"/>
      <c r="K1319" s="53"/>
      <c r="L1319" s="53"/>
      <c r="M1319" s="53"/>
      <c r="N1319" s="53"/>
      <c r="O1319" s="53"/>
      <c r="P1319" s="53"/>
      <c r="Q1319" s="53"/>
      <c r="R1319" s="53"/>
      <c r="S1319" s="53"/>
      <c r="T1319" s="53"/>
      <c r="U1319" s="53"/>
      <c r="V1319" s="53"/>
      <c r="W1319" s="53"/>
      <c r="X1319" s="53"/>
      <c r="Y1319" s="53"/>
      <c r="Z1319" s="53"/>
    </row>
    <row r="1320" spans="1:26" ht="15.75" customHeight="1">
      <c r="A1320" s="103"/>
      <c r="B1320" s="103"/>
      <c r="C1320" s="104" t="e">
        <v>#REF!</v>
      </c>
      <c r="D1320" s="103"/>
      <c r="E1320" s="53"/>
      <c r="F1320" s="53"/>
      <c r="G1320" s="53"/>
      <c r="H1320" s="53"/>
      <c r="I1320" s="53"/>
      <c r="J1320" s="53"/>
      <c r="K1320" s="53"/>
      <c r="L1320" s="53"/>
      <c r="M1320" s="53"/>
      <c r="N1320" s="53"/>
      <c r="O1320" s="53"/>
      <c r="P1320" s="53"/>
      <c r="Q1320" s="53"/>
      <c r="R1320" s="53"/>
      <c r="S1320" s="53"/>
      <c r="T1320" s="53"/>
      <c r="U1320" s="53"/>
      <c r="V1320" s="53"/>
      <c r="W1320" s="53"/>
      <c r="X1320" s="53"/>
      <c r="Y1320" s="53"/>
      <c r="Z1320" s="53"/>
    </row>
    <row r="1321" spans="1:26" ht="15.75" customHeight="1">
      <c r="A1321" s="103"/>
      <c r="B1321" s="103"/>
      <c r="C1321" s="104" t="e">
        <v>#REF!</v>
      </c>
      <c r="D1321" s="103"/>
      <c r="E1321" s="53"/>
      <c r="F1321" s="53"/>
      <c r="G1321" s="53"/>
      <c r="H1321" s="53"/>
      <c r="I1321" s="53"/>
      <c r="J1321" s="53"/>
      <c r="K1321" s="53"/>
      <c r="L1321" s="53"/>
      <c r="M1321" s="53"/>
      <c r="N1321" s="53"/>
      <c r="O1321" s="53"/>
      <c r="P1321" s="53"/>
      <c r="Q1321" s="53"/>
      <c r="R1321" s="53"/>
      <c r="S1321" s="53"/>
      <c r="T1321" s="53"/>
      <c r="U1321" s="53"/>
      <c r="V1321" s="53"/>
      <c r="W1321" s="53"/>
      <c r="X1321" s="53"/>
      <c r="Y1321" s="53"/>
      <c r="Z1321" s="53"/>
    </row>
    <row r="1322" spans="1:26" ht="15.75" customHeight="1">
      <c r="A1322" s="103"/>
      <c r="B1322" s="103"/>
      <c r="C1322" s="104" t="e">
        <v>#REF!</v>
      </c>
      <c r="D1322" s="103"/>
      <c r="E1322" s="53"/>
      <c r="F1322" s="53"/>
      <c r="G1322" s="53"/>
      <c r="H1322" s="53"/>
      <c r="I1322" s="53"/>
      <c r="J1322" s="53"/>
      <c r="K1322" s="53"/>
      <c r="L1322" s="53"/>
      <c r="M1322" s="53"/>
      <c r="N1322" s="53"/>
      <c r="O1322" s="53"/>
      <c r="P1322" s="53"/>
      <c r="Q1322" s="53"/>
      <c r="R1322" s="53"/>
      <c r="S1322" s="53"/>
      <c r="T1322" s="53"/>
      <c r="U1322" s="53"/>
      <c r="V1322" s="53"/>
      <c r="W1322" s="53"/>
      <c r="X1322" s="53"/>
      <c r="Y1322" s="53"/>
      <c r="Z1322" s="53"/>
    </row>
    <row r="1323" spans="1:26" ht="15.75" customHeight="1">
      <c r="A1323" s="103"/>
      <c r="B1323" s="103"/>
      <c r="C1323" s="104" t="e">
        <v>#REF!</v>
      </c>
      <c r="D1323" s="103"/>
      <c r="E1323" s="53"/>
      <c r="F1323" s="53"/>
      <c r="G1323" s="53"/>
      <c r="H1323" s="53"/>
      <c r="I1323" s="53"/>
      <c r="J1323" s="53"/>
      <c r="K1323" s="53"/>
      <c r="L1323" s="53"/>
      <c r="M1323" s="53"/>
      <c r="N1323" s="53"/>
      <c r="O1323" s="53"/>
      <c r="P1323" s="53"/>
      <c r="Q1323" s="53"/>
      <c r="R1323" s="53"/>
      <c r="S1323" s="53"/>
      <c r="T1323" s="53"/>
      <c r="U1323" s="53"/>
      <c r="V1323" s="53"/>
      <c r="W1323" s="53"/>
      <c r="X1323" s="53"/>
      <c r="Y1323" s="53"/>
      <c r="Z1323" s="53"/>
    </row>
    <row r="1324" spans="1:26" ht="15.75" customHeight="1">
      <c r="A1324" s="103"/>
      <c r="B1324" s="103"/>
      <c r="C1324" s="104" t="e">
        <v>#REF!</v>
      </c>
      <c r="D1324" s="103"/>
      <c r="E1324" s="53"/>
      <c r="F1324" s="53"/>
      <c r="G1324" s="53"/>
      <c r="H1324" s="53"/>
      <c r="I1324" s="53"/>
      <c r="J1324" s="53"/>
      <c r="K1324" s="53"/>
      <c r="L1324" s="53"/>
      <c r="M1324" s="53"/>
      <c r="N1324" s="53"/>
      <c r="O1324" s="53"/>
      <c r="P1324" s="53"/>
      <c r="Q1324" s="53"/>
      <c r="R1324" s="53"/>
      <c r="S1324" s="53"/>
      <c r="T1324" s="53"/>
      <c r="U1324" s="53"/>
      <c r="V1324" s="53"/>
      <c r="W1324" s="53"/>
      <c r="X1324" s="53"/>
      <c r="Y1324" s="53"/>
      <c r="Z1324" s="53"/>
    </row>
    <row r="1325" spans="1:26" ht="15.75" customHeight="1">
      <c r="A1325" s="103"/>
      <c r="B1325" s="103"/>
      <c r="C1325" s="104" t="e">
        <v>#REF!</v>
      </c>
      <c r="D1325" s="103"/>
      <c r="E1325" s="53"/>
      <c r="F1325" s="53"/>
      <c r="G1325" s="53"/>
      <c r="H1325" s="53"/>
      <c r="I1325" s="53"/>
      <c r="J1325" s="53"/>
      <c r="K1325" s="53"/>
      <c r="L1325" s="53"/>
      <c r="M1325" s="53"/>
      <c r="N1325" s="53"/>
      <c r="O1325" s="53"/>
      <c r="P1325" s="53"/>
      <c r="Q1325" s="53"/>
      <c r="R1325" s="53"/>
      <c r="S1325" s="53"/>
      <c r="T1325" s="53"/>
      <c r="U1325" s="53"/>
      <c r="V1325" s="53"/>
      <c r="W1325" s="53"/>
      <c r="X1325" s="53"/>
      <c r="Y1325" s="53"/>
      <c r="Z1325" s="53"/>
    </row>
    <row r="1326" spans="1:26" ht="15.75" customHeight="1">
      <c r="A1326" s="103"/>
      <c r="B1326" s="103"/>
      <c r="C1326" s="104" t="e">
        <v>#REF!</v>
      </c>
      <c r="D1326" s="103"/>
      <c r="E1326" s="53"/>
      <c r="F1326" s="53"/>
      <c r="G1326" s="53"/>
      <c r="H1326" s="53"/>
      <c r="I1326" s="53"/>
      <c r="J1326" s="53"/>
      <c r="K1326" s="53"/>
      <c r="L1326" s="53"/>
      <c r="M1326" s="53"/>
      <c r="N1326" s="53"/>
      <c r="O1326" s="53"/>
      <c r="P1326" s="53"/>
      <c r="Q1326" s="53"/>
      <c r="R1326" s="53"/>
      <c r="S1326" s="53"/>
      <c r="T1326" s="53"/>
      <c r="U1326" s="53"/>
      <c r="V1326" s="53"/>
      <c r="W1326" s="53"/>
      <c r="X1326" s="53"/>
      <c r="Y1326" s="53"/>
      <c r="Z1326" s="53"/>
    </row>
    <row r="1327" spans="1:26" ht="15.75" customHeight="1">
      <c r="A1327" s="103"/>
      <c r="B1327" s="103"/>
      <c r="C1327" s="104" t="e">
        <v>#REF!</v>
      </c>
      <c r="D1327" s="103"/>
      <c r="E1327" s="53"/>
      <c r="F1327" s="53"/>
      <c r="G1327" s="53"/>
      <c r="H1327" s="53"/>
      <c r="I1327" s="53"/>
      <c r="J1327" s="53"/>
      <c r="K1327" s="53"/>
      <c r="L1327" s="53"/>
      <c r="M1327" s="53"/>
      <c r="N1327" s="53"/>
      <c r="O1327" s="53"/>
      <c r="P1327" s="53"/>
      <c r="Q1327" s="53"/>
      <c r="R1327" s="53"/>
      <c r="S1327" s="53"/>
      <c r="T1327" s="53"/>
      <c r="U1327" s="53"/>
      <c r="V1327" s="53"/>
      <c r="W1327" s="53"/>
      <c r="X1327" s="53"/>
      <c r="Y1327" s="53"/>
      <c r="Z1327" s="53"/>
    </row>
    <row r="1328" spans="1:26" ht="15.75" customHeight="1">
      <c r="A1328" s="103"/>
      <c r="B1328" s="103"/>
      <c r="C1328" s="104" t="e">
        <v>#REF!</v>
      </c>
      <c r="D1328" s="103"/>
      <c r="E1328" s="53"/>
      <c r="F1328" s="53"/>
      <c r="G1328" s="53"/>
      <c r="H1328" s="53"/>
      <c r="I1328" s="53"/>
      <c r="J1328" s="53"/>
      <c r="K1328" s="53"/>
      <c r="L1328" s="53"/>
      <c r="M1328" s="53"/>
      <c r="N1328" s="53"/>
      <c r="O1328" s="53"/>
      <c r="P1328" s="53"/>
      <c r="Q1328" s="53"/>
      <c r="R1328" s="53"/>
      <c r="S1328" s="53"/>
      <c r="T1328" s="53"/>
      <c r="U1328" s="53"/>
      <c r="V1328" s="53"/>
      <c r="W1328" s="53"/>
      <c r="X1328" s="53"/>
      <c r="Y1328" s="53"/>
      <c r="Z1328" s="53"/>
    </row>
    <row r="1329" spans="1:26" ht="15.75" customHeight="1">
      <c r="A1329" s="103"/>
      <c r="B1329" s="103"/>
      <c r="C1329" s="104" t="e">
        <v>#REF!</v>
      </c>
      <c r="D1329" s="103"/>
      <c r="E1329" s="53"/>
      <c r="F1329" s="53"/>
      <c r="G1329" s="53"/>
      <c r="H1329" s="53"/>
      <c r="I1329" s="53"/>
      <c r="J1329" s="53"/>
      <c r="K1329" s="53"/>
      <c r="L1329" s="53"/>
      <c r="M1329" s="53"/>
      <c r="N1329" s="53"/>
      <c r="O1329" s="53"/>
      <c r="P1329" s="53"/>
      <c r="Q1329" s="53"/>
      <c r="R1329" s="53"/>
      <c r="S1329" s="53"/>
      <c r="T1329" s="53"/>
      <c r="U1329" s="53"/>
      <c r="V1329" s="53"/>
      <c r="W1329" s="53"/>
      <c r="X1329" s="53"/>
      <c r="Y1329" s="53"/>
      <c r="Z1329" s="53"/>
    </row>
    <row r="1330" spans="1:26" ht="15.75" customHeight="1">
      <c r="A1330" s="103"/>
      <c r="B1330" s="103"/>
      <c r="C1330" s="104" t="e">
        <v>#REF!</v>
      </c>
      <c r="D1330" s="103"/>
      <c r="E1330" s="53"/>
      <c r="F1330" s="53"/>
      <c r="G1330" s="53"/>
      <c r="H1330" s="53"/>
      <c r="I1330" s="53"/>
      <c r="J1330" s="53"/>
      <c r="K1330" s="53"/>
      <c r="L1330" s="53"/>
      <c r="M1330" s="53"/>
      <c r="N1330" s="53"/>
      <c r="O1330" s="53"/>
      <c r="P1330" s="53"/>
      <c r="Q1330" s="53"/>
      <c r="R1330" s="53"/>
      <c r="S1330" s="53"/>
      <c r="T1330" s="53"/>
      <c r="U1330" s="53"/>
      <c r="V1330" s="53"/>
      <c r="W1330" s="53"/>
      <c r="X1330" s="53"/>
      <c r="Y1330" s="53"/>
      <c r="Z1330" s="53"/>
    </row>
    <row r="1331" spans="1:26" ht="15.75" customHeight="1">
      <c r="A1331" s="103"/>
      <c r="B1331" s="103"/>
      <c r="C1331" s="104" t="e">
        <v>#REF!</v>
      </c>
      <c r="D1331" s="103"/>
      <c r="E1331" s="53"/>
      <c r="F1331" s="53"/>
      <c r="G1331" s="53"/>
      <c r="H1331" s="53"/>
      <c r="I1331" s="53"/>
      <c r="J1331" s="53"/>
      <c r="K1331" s="53"/>
      <c r="L1331" s="53"/>
      <c r="M1331" s="53"/>
      <c r="N1331" s="53"/>
      <c r="O1331" s="53"/>
      <c r="P1331" s="53"/>
      <c r="Q1331" s="53"/>
      <c r="R1331" s="53"/>
      <c r="S1331" s="53"/>
      <c r="T1331" s="53"/>
      <c r="U1331" s="53"/>
      <c r="V1331" s="53"/>
      <c r="W1331" s="53"/>
      <c r="X1331" s="53"/>
      <c r="Y1331" s="53"/>
      <c r="Z1331" s="53"/>
    </row>
    <row r="1332" spans="1:26" ht="15.75" customHeight="1">
      <c r="A1332" s="103"/>
      <c r="B1332" s="103"/>
      <c r="C1332" s="104" t="e">
        <v>#REF!</v>
      </c>
      <c r="D1332" s="103"/>
      <c r="E1332" s="53"/>
      <c r="F1332" s="53"/>
      <c r="G1332" s="53"/>
      <c r="H1332" s="53"/>
      <c r="I1332" s="53"/>
      <c r="J1332" s="53"/>
      <c r="K1332" s="53"/>
      <c r="L1332" s="53"/>
      <c r="M1332" s="53"/>
      <c r="N1332" s="53"/>
      <c r="O1332" s="53"/>
      <c r="P1332" s="53"/>
      <c r="Q1332" s="53"/>
      <c r="R1332" s="53"/>
      <c r="S1332" s="53"/>
      <c r="T1332" s="53"/>
      <c r="U1332" s="53"/>
      <c r="V1332" s="53"/>
      <c r="W1332" s="53"/>
      <c r="X1332" s="53"/>
      <c r="Y1332" s="53"/>
      <c r="Z1332" s="53"/>
    </row>
    <row r="1333" spans="1:26" ht="15.75" customHeight="1">
      <c r="A1333" s="103"/>
      <c r="B1333" s="103"/>
      <c r="C1333" s="104" t="e">
        <v>#REF!</v>
      </c>
      <c r="D1333" s="103"/>
      <c r="E1333" s="53"/>
      <c r="F1333" s="53"/>
      <c r="G1333" s="53"/>
      <c r="H1333" s="53"/>
      <c r="I1333" s="53"/>
      <c r="J1333" s="53"/>
      <c r="K1333" s="53"/>
      <c r="L1333" s="53"/>
      <c r="M1333" s="53"/>
      <c r="N1333" s="53"/>
      <c r="O1333" s="53"/>
      <c r="P1333" s="53"/>
      <c r="Q1333" s="53"/>
      <c r="R1333" s="53"/>
      <c r="S1333" s="53"/>
      <c r="T1333" s="53"/>
      <c r="U1333" s="53"/>
      <c r="V1333" s="53"/>
      <c r="W1333" s="53"/>
      <c r="X1333" s="53"/>
      <c r="Y1333" s="53"/>
      <c r="Z1333" s="53"/>
    </row>
    <row r="1334" spans="1:26" ht="15.75" customHeight="1">
      <c r="A1334" s="103"/>
      <c r="B1334" s="103"/>
      <c r="C1334" s="104" t="e">
        <v>#REF!</v>
      </c>
      <c r="D1334" s="103"/>
      <c r="E1334" s="53"/>
      <c r="F1334" s="53"/>
      <c r="G1334" s="53"/>
      <c r="H1334" s="53"/>
      <c r="I1334" s="53"/>
      <c r="J1334" s="53"/>
      <c r="K1334" s="53"/>
      <c r="L1334" s="53"/>
      <c r="M1334" s="53"/>
      <c r="N1334" s="53"/>
      <c r="O1334" s="53"/>
      <c r="P1334" s="53"/>
      <c r="Q1334" s="53"/>
      <c r="R1334" s="53"/>
      <c r="S1334" s="53"/>
      <c r="T1334" s="53"/>
      <c r="U1334" s="53"/>
      <c r="V1334" s="53"/>
      <c r="W1334" s="53"/>
      <c r="X1334" s="53"/>
      <c r="Y1334" s="53"/>
      <c r="Z1334" s="53"/>
    </row>
    <row r="1335" spans="1:26" ht="15.75" customHeight="1">
      <c r="A1335" s="103"/>
      <c r="B1335" s="103"/>
      <c r="C1335" s="104" t="e">
        <v>#REF!</v>
      </c>
      <c r="D1335" s="103"/>
      <c r="E1335" s="53"/>
      <c r="F1335" s="53"/>
      <c r="G1335" s="53"/>
      <c r="H1335" s="53"/>
      <c r="I1335" s="53"/>
      <c r="J1335" s="53"/>
      <c r="K1335" s="53"/>
      <c r="L1335" s="53"/>
      <c r="M1335" s="53"/>
      <c r="N1335" s="53"/>
      <c r="O1335" s="53"/>
      <c r="P1335" s="53"/>
      <c r="Q1335" s="53"/>
      <c r="R1335" s="53"/>
      <c r="S1335" s="53"/>
      <c r="T1335" s="53"/>
      <c r="U1335" s="53"/>
      <c r="V1335" s="53"/>
      <c r="W1335" s="53"/>
      <c r="X1335" s="53"/>
      <c r="Y1335" s="53"/>
      <c r="Z1335" s="53"/>
    </row>
    <row r="1336" spans="1:26" ht="15.75" customHeight="1">
      <c r="A1336" s="103"/>
      <c r="B1336" s="103"/>
      <c r="C1336" s="104" t="e">
        <v>#REF!</v>
      </c>
      <c r="D1336" s="103"/>
      <c r="E1336" s="53"/>
      <c r="F1336" s="53"/>
      <c r="G1336" s="53"/>
      <c r="H1336" s="53"/>
      <c r="I1336" s="53"/>
      <c r="J1336" s="53"/>
      <c r="K1336" s="53"/>
      <c r="L1336" s="53"/>
      <c r="M1336" s="53"/>
      <c r="N1336" s="53"/>
      <c r="O1336" s="53"/>
      <c r="P1336" s="53"/>
      <c r="Q1336" s="53"/>
      <c r="R1336" s="53"/>
      <c r="S1336" s="53"/>
      <c r="T1336" s="53"/>
      <c r="U1336" s="53"/>
      <c r="V1336" s="53"/>
      <c r="W1336" s="53"/>
      <c r="X1336" s="53"/>
      <c r="Y1336" s="53"/>
      <c r="Z1336" s="53"/>
    </row>
    <row r="1337" spans="1:26" ht="15.75" customHeight="1">
      <c r="A1337" s="103"/>
      <c r="B1337" s="103"/>
      <c r="C1337" s="104" t="e">
        <v>#REF!</v>
      </c>
      <c r="D1337" s="103"/>
      <c r="E1337" s="53"/>
      <c r="F1337" s="53"/>
      <c r="G1337" s="53"/>
      <c r="H1337" s="53"/>
      <c r="I1337" s="53"/>
      <c r="J1337" s="53"/>
      <c r="K1337" s="53"/>
      <c r="L1337" s="53"/>
      <c r="M1337" s="53"/>
      <c r="N1337" s="53"/>
      <c r="O1337" s="53"/>
      <c r="P1337" s="53"/>
      <c r="Q1337" s="53"/>
      <c r="R1337" s="53"/>
      <c r="S1337" s="53"/>
      <c r="T1337" s="53"/>
      <c r="U1337" s="53"/>
      <c r="V1337" s="53"/>
      <c r="W1337" s="53"/>
      <c r="X1337" s="53"/>
      <c r="Y1337" s="53"/>
      <c r="Z1337" s="53"/>
    </row>
    <row r="1338" spans="1:26" ht="15.75" customHeight="1">
      <c r="A1338" s="103"/>
      <c r="B1338" s="103"/>
      <c r="C1338" s="104" t="e">
        <v>#REF!</v>
      </c>
      <c r="D1338" s="103"/>
      <c r="E1338" s="53"/>
      <c r="F1338" s="53"/>
      <c r="G1338" s="53"/>
      <c r="H1338" s="53"/>
      <c r="I1338" s="53"/>
      <c r="J1338" s="53"/>
      <c r="K1338" s="53"/>
      <c r="L1338" s="53"/>
      <c r="M1338" s="53"/>
      <c r="N1338" s="53"/>
      <c r="O1338" s="53"/>
      <c r="P1338" s="53"/>
      <c r="Q1338" s="53"/>
      <c r="R1338" s="53"/>
      <c r="S1338" s="53"/>
      <c r="T1338" s="53"/>
      <c r="U1338" s="53"/>
      <c r="V1338" s="53"/>
      <c r="W1338" s="53"/>
      <c r="X1338" s="53"/>
      <c r="Y1338" s="53"/>
      <c r="Z1338" s="53"/>
    </row>
    <row r="1339" spans="1:26" ht="15.75" customHeight="1">
      <c r="A1339" s="103"/>
      <c r="B1339" s="103"/>
      <c r="C1339" s="104" t="e">
        <v>#REF!</v>
      </c>
      <c r="D1339" s="103"/>
      <c r="E1339" s="53"/>
      <c r="F1339" s="53"/>
      <c r="G1339" s="53"/>
      <c r="H1339" s="53"/>
      <c r="I1339" s="53"/>
      <c r="J1339" s="53"/>
      <c r="K1339" s="53"/>
      <c r="L1339" s="53"/>
      <c r="M1339" s="53"/>
      <c r="N1339" s="53"/>
      <c r="O1339" s="53"/>
      <c r="P1339" s="53"/>
      <c r="Q1339" s="53"/>
      <c r="R1339" s="53"/>
      <c r="S1339" s="53"/>
      <c r="T1339" s="53"/>
      <c r="U1339" s="53"/>
      <c r="V1339" s="53"/>
      <c r="W1339" s="53"/>
      <c r="X1339" s="53"/>
      <c r="Y1339" s="53"/>
      <c r="Z1339" s="53"/>
    </row>
    <row r="1340" spans="1:26" ht="15.75" customHeight="1">
      <c r="A1340" s="103"/>
      <c r="B1340" s="103"/>
      <c r="C1340" s="104" t="e">
        <v>#REF!</v>
      </c>
      <c r="D1340" s="103"/>
      <c r="E1340" s="53"/>
      <c r="F1340" s="53"/>
      <c r="G1340" s="53"/>
      <c r="H1340" s="53"/>
      <c r="I1340" s="53"/>
      <c r="J1340" s="53"/>
      <c r="K1340" s="53"/>
      <c r="L1340" s="53"/>
      <c r="M1340" s="53"/>
      <c r="N1340" s="53"/>
      <c r="O1340" s="53"/>
      <c r="P1340" s="53"/>
      <c r="Q1340" s="53"/>
      <c r="R1340" s="53"/>
      <c r="S1340" s="53"/>
      <c r="T1340" s="53"/>
      <c r="U1340" s="53"/>
      <c r="V1340" s="53"/>
      <c r="W1340" s="53"/>
      <c r="X1340" s="53"/>
      <c r="Y1340" s="53"/>
      <c r="Z1340" s="53"/>
    </row>
    <row r="1341" spans="1:26" ht="15.75" customHeight="1">
      <c r="A1341" s="103"/>
      <c r="B1341" s="103"/>
      <c r="C1341" s="104" t="e">
        <v>#REF!</v>
      </c>
      <c r="D1341" s="103"/>
      <c r="E1341" s="53"/>
      <c r="F1341" s="53"/>
      <c r="G1341" s="53"/>
      <c r="H1341" s="53"/>
      <c r="I1341" s="53"/>
      <c r="J1341" s="53"/>
      <c r="K1341" s="53"/>
      <c r="L1341" s="53"/>
      <c r="M1341" s="53"/>
      <c r="N1341" s="53"/>
      <c r="O1341" s="53"/>
      <c r="P1341" s="53"/>
      <c r="Q1341" s="53"/>
      <c r="R1341" s="53"/>
      <c r="S1341" s="53"/>
      <c r="T1341" s="53"/>
      <c r="U1341" s="53"/>
      <c r="V1341" s="53"/>
      <c r="W1341" s="53"/>
      <c r="X1341" s="53"/>
      <c r="Y1341" s="53"/>
      <c r="Z1341" s="53"/>
    </row>
    <row r="1342" spans="1:26" ht="15.75" customHeight="1">
      <c r="A1342" s="103"/>
      <c r="B1342" s="103"/>
      <c r="C1342" s="104" t="e">
        <v>#REF!</v>
      </c>
      <c r="D1342" s="103"/>
      <c r="E1342" s="53"/>
      <c r="F1342" s="53"/>
      <c r="G1342" s="53"/>
      <c r="H1342" s="53"/>
      <c r="I1342" s="53"/>
      <c r="J1342" s="53"/>
      <c r="K1342" s="53"/>
      <c r="L1342" s="53"/>
      <c r="M1342" s="53"/>
      <c r="N1342" s="53"/>
      <c r="O1342" s="53"/>
      <c r="P1342" s="53"/>
      <c r="Q1342" s="53"/>
      <c r="R1342" s="53"/>
      <c r="S1342" s="53"/>
      <c r="T1342" s="53"/>
      <c r="U1342" s="53"/>
      <c r="V1342" s="53"/>
      <c r="W1342" s="53"/>
      <c r="X1342" s="53"/>
      <c r="Y1342" s="53"/>
      <c r="Z1342" s="53"/>
    </row>
    <row r="1343" spans="1:26" ht="15.75" customHeight="1">
      <c r="A1343" s="103"/>
      <c r="B1343" s="103"/>
      <c r="C1343" s="104" t="e">
        <v>#REF!</v>
      </c>
      <c r="D1343" s="103"/>
      <c r="E1343" s="53"/>
      <c r="F1343" s="53"/>
      <c r="G1343" s="53"/>
      <c r="H1343" s="53"/>
      <c r="I1343" s="53"/>
      <c r="J1343" s="53"/>
      <c r="K1343" s="53"/>
      <c r="L1343" s="53"/>
      <c r="M1343" s="53"/>
      <c r="N1343" s="53"/>
      <c r="O1343" s="53"/>
      <c r="P1343" s="53"/>
      <c r="Q1343" s="53"/>
      <c r="R1343" s="53"/>
      <c r="S1343" s="53"/>
      <c r="T1343" s="53"/>
      <c r="U1343" s="53"/>
      <c r="V1343" s="53"/>
      <c r="W1343" s="53"/>
      <c r="X1343" s="53"/>
      <c r="Y1343" s="53"/>
      <c r="Z1343" s="53"/>
    </row>
    <row r="1344" spans="1:26" ht="15.75" customHeight="1">
      <c r="A1344" s="103"/>
      <c r="B1344" s="103"/>
      <c r="C1344" s="104" t="e">
        <v>#REF!</v>
      </c>
      <c r="D1344" s="103"/>
      <c r="E1344" s="53"/>
      <c r="F1344" s="53"/>
      <c r="G1344" s="53"/>
      <c r="H1344" s="53"/>
      <c r="I1344" s="53"/>
      <c r="J1344" s="53"/>
      <c r="K1344" s="53"/>
      <c r="L1344" s="53"/>
      <c r="M1344" s="53"/>
      <c r="N1344" s="53"/>
      <c r="O1344" s="53"/>
      <c r="P1344" s="53"/>
      <c r="Q1344" s="53"/>
      <c r="R1344" s="53"/>
      <c r="S1344" s="53"/>
      <c r="T1344" s="53"/>
      <c r="U1344" s="53"/>
      <c r="V1344" s="53"/>
      <c r="W1344" s="53"/>
      <c r="X1344" s="53"/>
      <c r="Y1344" s="53"/>
      <c r="Z1344" s="53"/>
    </row>
    <row r="1345" spans="1:26" ht="15.75" customHeight="1">
      <c r="A1345" s="103"/>
      <c r="B1345" s="103"/>
      <c r="C1345" s="104" t="e">
        <v>#REF!</v>
      </c>
      <c r="D1345" s="103"/>
      <c r="E1345" s="53"/>
      <c r="F1345" s="53"/>
      <c r="G1345" s="53"/>
      <c r="H1345" s="53"/>
      <c r="I1345" s="53"/>
      <c r="J1345" s="53"/>
      <c r="K1345" s="53"/>
      <c r="L1345" s="53"/>
      <c r="M1345" s="53"/>
      <c r="N1345" s="53"/>
      <c r="O1345" s="53"/>
      <c r="P1345" s="53"/>
      <c r="Q1345" s="53"/>
      <c r="R1345" s="53"/>
      <c r="S1345" s="53"/>
      <c r="T1345" s="53"/>
      <c r="U1345" s="53"/>
      <c r="V1345" s="53"/>
      <c r="W1345" s="53"/>
      <c r="X1345" s="53"/>
      <c r="Y1345" s="53"/>
      <c r="Z1345" s="53"/>
    </row>
    <row r="1346" spans="1:26" ht="15.75" customHeight="1">
      <c r="A1346" s="103"/>
      <c r="B1346" s="103"/>
      <c r="C1346" s="104" t="e">
        <v>#REF!</v>
      </c>
      <c r="D1346" s="103"/>
      <c r="E1346" s="53"/>
      <c r="F1346" s="53"/>
      <c r="G1346" s="53"/>
      <c r="H1346" s="53"/>
      <c r="I1346" s="53"/>
      <c r="J1346" s="53"/>
      <c r="K1346" s="53"/>
      <c r="L1346" s="53"/>
      <c r="M1346" s="53"/>
      <c r="N1346" s="53"/>
      <c r="O1346" s="53"/>
      <c r="P1346" s="53"/>
      <c r="Q1346" s="53"/>
      <c r="R1346" s="53"/>
      <c r="S1346" s="53"/>
      <c r="T1346" s="53"/>
      <c r="U1346" s="53"/>
      <c r="V1346" s="53"/>
      <c r="W1346" s="53"/>
      <c r="X1346" s="53"/>
      <c r="Y1346" s="53"/>
      <c r="Z1346" s="53"/>
    </row>
    <row r="1347" spans="1:26" ht="15.75" customHeight="1">
      <c r="A1347" s="103"/>
      <c r="B1347" s="103"/>
      <c r="C1347" s="104" t="e">
        <v>#REF!</v>
      </c>
      <c r="D1347" s="103"/>
      <c r="E1347" s="53"/>
      <c r="F1347" s="53"/>
      <c r="G1347" s="53"/>
      <c r="H1347" s="53"/>
      <c r="I1347" s="53"/>
      <c r="J1347" s="53"/>
      <c r="K1347" s="53"/>
      <c r="L1347" s="53"/>
      <c r="M1347" s="53"/>
      <c r="N1347" s="53"/>
      <c r="O1347" s="53"/>
      <c r="P1347" s="53"/>
      <c r="Q1347" s="53"/>
      <c r="R1347" s="53"/>
      <c r="S1347" s="53"/>
      <c r="T1347" s="53"/>
      <c r="U1347" s="53"/>
      <c r="V1347" s="53"/>
      <c r="W1347" s="53"/>
      <c r="X1347" s="53"/>
      <c r="Y1347" s="53"/>
      <c r="Z1347" s="53"/>
    </row>
    <row r="1348" spans="1:26" ht="15.75" customHeight="1">
      <c r="A1348" s="103"/>
      <c r="B1348" s="103"/>
      <c r="C1348" s="104" t="e">
        <v>#REF!</v>
      </c>
      <c r="D1348" s="103"/>
      <c r="E1348" s="53"/>
      <c r="F1348" s="53"/>
      <c r="G1348" s="53"/>
      <c r="H1348" s="53"/>
      <c r="I1348" s="53"/>
      <c r="J1348" s="53"/>
      <c r="K1348" s="53"/>
      <c r="L1348" s="53"/>
      <c r="M1348" s="53"/>
      <c r="N1348" s="53"/>
      <c r="O1348" s="53"/>
      <c r="P1348" s="53"/>
      <c r="Q1348" s="53"/>
      <c r="R1348" s="53"/>
      <c r="S1348" s="53"/>
      <c r="T1348" s="53"/>
      <c r="U1348" s="53"/>
      <c r="V1348" s="53"/>
      <c r="W1348" s="53"/>
      <c r="X1348" s="53"/>
      <c r="Y1348" s="53"/>
      <c r="Z1348" s="53"/>
    </row>
    <row r="1349" spans="1:26" ht="15.75" customHeight="1">
      <c r="A1349" s="103"/>
      <c r="B1349" s="103"/>
      <c r="C1349" s="104" t="e">
        <v>#REF!</v>
      </c>
      <c r="D1349" s="103"/>
      <c r="E1349" s="53"/>
      <c r="F1349" s="53"/>
      <c r="G1349" s="53"/>
      <c r="H1349" s="53"/>
      <c r="I1349" s="53"/>
      <c r="J1349" s="53"/>
      <c r="K1349" s="53"/>
      <c r="L1349" s="53"/>
      <c r="M1349" s="53"/>
      <c r="N1349" s="53"/>
      <c r="O1349" s="53"/>
      <c r="P1349" s="53"/>
      <c r="Q1349" s="53"/>
      <c r="R1349" s="53"/>
      <c r="S1349" s="53"/>
      <c r="T1349" s="53"/>
      <c r="U1349" s="53"/>
      <c r="V1349" s="53"/>
      <c r="W1349" s="53"/>
      <c r="X1349" s="53"/>
      <c r="Y1349" s="53"/>
      <c r="Z1349" s="53"/>
    </row>
    <row r="1350" spans="1:26" ht="15.75" customHeight="1">
      <c r="A1350" s="103"/>
      <c r="B1350" s="103"/>
      <c r="C1350" s="104" t="e">
        <v>#REF!</v>
      </c>
      <c r="D1350" s="103"/>
      <c r="E1350" s="53"/>
      <c r="F1350" s="53"/>
      <c r="G1350" s="53"/>
      <c r="H1350" s="53"/>
      <c r="I1350" s="53"/>
      <c r="J1350" s="53"/>
      <c r="K1350" s="53"/>
      <c r="L1350" s="53"/>
      <c r="M1350" s="53"/>
      <c r="N1350" s="53"/>
      <c r="O1350" s="53"/>
      <c r="P1350" s="53"/>
      <c r="Q1350" s="53"/>
      <c r="R1350" s="53"/>
      <c r="S1350" s="53"/>
      <c r="T1350" s="53"/>
      <c r="U1350" s="53"/>
      <c r="V1350" s="53"/>
      <c r="W1350" s="53"/>
      <c r="X1350" s="53"/>
      <c r="Y1350" s="53"/>
      <c r="Z1350" s="53"/>
    </row>
    <row r="1351" spans="1:26" ht="15.75" customHeight="1">
      <c r="A1351" s="103"/>
      <c r="B1351" s="103"/>
      <c r="C1351" s="104" t="e">
        <v>#REF!</v>
      </c>
      <c r="D1351" s="103"/>
      <c r="E1351" s="53"/>
      <c r="F1351" s="53"/>
      <c r="G1351" s="53"/>
      <c r="H1351" s="53"/>
      <c r="I1351" s="53"/>
      <c r="J1351" s="53"/>
      <c r="K1351" s="53"/>
      <c r="L1351" s="53"/>
      <c r="M1351" s="53"/>
      <c r="N1351" s="53"/>
      <c r="O1351" s="53"/>
      <c r="P1351" s="53"/>
      <c r="Q1351" s="53"/>
      <c r="R1351" s="53"/>
      <c r="S1351" s="53"/>
      <c r="T1351" s="53"/>
      <c r="U1351" s="53"/>
      <c r="V1351" s="53"/>
      <c r="W1351" s="53"/>
      <c r="X1351" s="53"/>
      <c r="Y1351" s="53"/>
      <c r="Z1351" s="53"/>
    </row>
    <row r="1352" spans="1:26" ht="15.75" customHeight="1">
      <c r="A1352" s="103"/>
      <c r="B1352" s="103"/>
      <c r="C1352" s="104" t="e">
        <v>#REF!</v>
      </c>
      <c r="D1352" s="103"/>
      <c r="E1352" s="53"/>
      <c r="F1352" s="53"/>
      <c r="G1352" s="53"/>
      <c r="H1352" s="53"/>
      <c r="I1352" s="53"/>
      <c r="J1352" s="53"/>
      <c r="K1352" s="53"/>
      <c r="L1352" s="53"/>
      <c r="M1352" s="53"/>
      <c r="N1352" s="53"/>
      <c r="O1352" s="53"/>
      <c r="P1352" s="53"/>
      <c r="Q1352" s="53"/>
      <c r="R1352" s="53"/>
      <c r="S1352" s="53"/>
      <c r="T1352" s="53"/>
      <c r="U1352" s="53"/>
      <c r="V1352" s="53"/>
      <c r="W1352" s="53"/>
      <c r="X1352" s="53"/>
      <c r="Y1352" s="53"/>
      <c r="Z1352" s="53"/>
    </row>
    <row r="1353" spans="1:26" ht="15.75" customHeight="1">
      <c r="A1353" s="103"/>
      <c r="B1353" s="103"/>
      <c r="C1353" s="104" t="e">
        <v>#REF!</v>
      </c>
      <c r="D1353" s="103"/>
      <c r="E1353" s="53"/>
      <c r="F1353" s="53"/>
      <c r="G1353" s="53"/>
      <c r="H1353" s="53"/>
      <c r="I1353" s="53"/>
      <c r="J1353" s="53"/>
      <c r="K1353" s="53"/>
      <c r="L1353" s="53"/>
      <c r="M1353" s="53"/>
      <c r="N1353" s="53"/>
      <c r="O1353" s="53"/>
      <c r="P1353" s="53"/>
      <c r="Q1353" s="53"/>
      <c r="R1353" s="53"/>
      <c r="S1353" s="53"/>
      <c r="T1353" s="53"/>
      <c r="U1353" s="53"/>
      <c r="V1353" s="53"/>
      <c r="W1353" s="53"/>
      <c r="X1353" s="53"/>
      <c r="Y1353" s="53"/>
      <c r="Z1353" s="53"/>
    </row>
    <row r="1354" spans="1:26" ht="15.75" customHeight="1">
      <c r="A1354" s="103"/>
      <c r="B1354" s="103"/>
      <c r="C1354" s="104" t="e">
        <v>#REF!</v>
      </c>
      <c r="D1354" s="103"/>
      <c r="E1354" s="53"/>
      <c r="F1354" s="53"/>
      <c r="G1354" s="53"/>
      <c r="H1354" s="53"/>
      <c r="I1354" s="53"/>
      <c r="J1354" s="53"/>
      <c r="K1354" s="53"/>
      <c r="L1354" s="53"/>
      <c r="M1354" s="53"/>
      <c r="N1354" s="53"/>
      <c r="O1354" s="53"/>
      <c r="P1354" s="53"/>
      <c r="Q1354" s="53"/>
      <c r="R1354" s="53"/>
      <c r="S1354" s="53"/>
      <c r="T1354" s="53"/>
      <c r="U1354" s="53"/>
      <c r="V1354" s="53"/>
      <c r="W1354" s="53"/>
      <c r="X1354" s="53"/>
      <c r="Y1354" s="53"/>
      <c r="Z1354" s="53"/>
    </row>
    <row r="1355" spans="1:26" ht="15.75" customHeight="1">
      <c r="A1355" s="103"/>
      <c r="B1355" s="103"/>
      <c r="C1355" s="104" t="e">
        <v>#REF!</v>
      </c>
      <c r="D1355" s="103"/>
      <c r="E1355" s="53"/>
      <c r="F1355" s="53"/>
      <c r="G1355" s="53"/>
      <c r="H1355" s="53"/>
      <c r="I1355" s="53"/>
      <c r="J1355" s="53"/>
      <c r="K1355" s="53"/>
      <c r="L1355" s="53"/>
      <c r="M1355" s="53"/>
      <c r="N1355" s="53"/>
      <c r="O1355" s="53"/>
      <c r="P1355" s="53"/>
      <c r="Q1355" s="53"/>
      <c r="R1355" s="53"/>
      <c r="S1355" s="53"/>
      <c r="T1355" s="53"/>
      <c r="U1355" s="53"/>
      <c r="V1355" s="53"/>
      <c r="W1355" s="53"/>
      <c r="X1355" s="53"/>
      <c r="Y1355" s="53"/>
      <c r="Z1355" s="53"/>
    </row>
    <row r="1356" spans="1:26" ht="15.75" customHeight="1">
      <c r="A1356" s="103"/>
      <c r="B1356" s="103"/>
      <c r="C1356" s="104" t="e">
        <v>#REF!</v>
      </c>
      <c r="D1356" s="103"/>
      <c r="E1356" s="53"/>
      <c r="F1356" s="53"/>
      <c r="G1356" s="53"/>
      <c r="H1356" s="53"/>
      <c r="I1356" s="53"/>
      <c r="J1356" s="53"/>
      <c r="K1356" s="53"/>
      <c r="L1356" s="53"/>
      <c r="M1356" s="53"/>
      <c r="N1356" s="53"/>
      <c r="O1356" s="53"/>
      <c r="P1356" s="53"/>
      <c r="Q1356" s="53"/>
      <c r="R1356" s="53"/>
      <c r="S1356" s="53"/>
      <c r="T1356" s="53"/>
      <c r="U1356" s="53"/>
      <c r="V1356" s="53"/>
      <c r="W1356" s="53"/>
      <c r="X1356" s="53"/>
      <c r="Y1356" s="53"/>
      <c r="Z1356" s="53"/>
    </row>
    <row r="1357" spans="1:26" ht="15.75" customHeight="1">
      <c r="A1357" s="103"/>
      <c r="B1357" s="103"/>
      <c r="C1357" s="104" t="e">
        <v>#REF!</v>
      </c>
      <c r="D1357" s="103"/>
      <c r="E1357" s="53"/>
      <c r="F1357" s="53"/>
      <c r="G1357" s="53"/>
      <c r="H1357" s="53"/>
      <c r="I1357" s="53"/>
      <c r="J1357" s="53"/>
      <c r="K1357" s="53"/>
      <c r="L1357" s="53"/>
      <c r="M1357" s="53"/>
      <c r="N1357" s="53"/>
      <c r="O1357" s="53"/>
      <c r="P1357" s="53"/>
      <c r="Q1357" s="53"/>
      <c r="R1357" s="53"/>
      <c r="S1357" s="53"/>
      <c r="T1357" s="53"/>
      <c r="U1357" s="53"/>
      <c r="V1357" s="53"/>
      <c r="W1357" s="53"/>
      <c r="X1357" s="53"/>
      <c r="Y1357" s="53"/>
      <c r="Z1357" s="53"/>
    </row>
    <row r="1358" spans="1:26" ht="15.75" customHeight="1">
      <c r="A1358" s="103"/>
      <c r="B1358" s="103"/>
      <c r="C1358" s="104" t="e">
        <v>#REF!</v>
      </c>
      <c r="D1358" s="103"/>
      <c r="E1358" s="53"/>
      <c r="F1358" s="53"/>
      <c r="G1358" s="53"/>
      <c r="H1358" s="53"/>
      <c r="I1358" s="53"/>
      <c r="J1358" s="53"/>
      <c r="K1358" s="53"/>
      <c r="L1358" s="53"/>
      <c r="M1358" s="53"/>
      <c r="N1358" s="53"/>
      <c r="O1358" s="53"/>
      <c r="P1358" s="53"/>
      <c r="Q1358" s="53"/>
      <c r="R1358" s="53"/>
      <c r="S1358" s="53"/>
      <c r="T1358" s="53"/>
      <c r="U1358" s="53"/>
      <c r="V1358" s="53"/>
      <c r="W1358" s="53"/>
      <c r="X1358" s="53"/>
      <c r="Y1358" s="53"/>
      <c r="Z1358" s="53"/>
    </row>
    <row r="1359" spans="1:26" ht="15.75" customHeight="1">
      <c r="A1359" s="103"/>
      <c r="B1359" s="103"/>
      <c r="C1359" s="104" t="e">
        <v>#REF!</v>
      </c>
      <c r="D1359" s="103"/>
      <c r="E1359" s="53"/>
      <c r="F1359" s="53"/>
      <c r="G1359" s="53"/>
      <c r="H1359" s="53"/>
      <c r="I1359" s="53"/>
      <c r="J1359" s="53"/>
      <c r="K1359" s="53"/>
      <c r="L1359" s="53"/>
      <c r="M1359" s="53"/>
      <c r="N1359" s="53"/>
      <c r="O1359" s="53"/>
      <c r="P1359" s="53"/>
      <c r="Q1359" s="53"/>
      <c r="R1359" s="53"/>
      <c r="S1359" s="53"/>
      <c r="T1359" s="53"/>
      <c r="U1359" s="53"/>
      <c r="V1359" s="53"/>
      <c r="W1359" s="53"/>
      <c r="X1359" s="53"/>
      <c r="Y1359" s="53"/>
      <c r="Z1359" s="53"/>
    </row>
    <row r="1360" spans="1:26" ht="15.75" customHeight="1">
      <c r="A1360" s="103"/>
      <c r="B1360" s="103"/>
      <c r="C1360" s="104" t="e">
        <v>#REF!</v>
      </c>
      <c r="D1360" s="103"/>
      <c r="E1360" s="53"/>
      <c r="F1360" s="53"/>
      <c r="G1360" s="53"/>
      <c r="H1360" s="53"/>
      <c r="I1360" s="53"/>
      <c r="J1360" s="53"/>
      <c r="K1360" s="53"/>
      <c r="L1360" s="53"/>
      <c r="M1360" s="53"/>
      <c r="N1360" s="53"/>
      <c r="O1360" s="53"/>
      <c r="P1360" s="53"/>
      <c r="Q1360" s="53"/>
      <c r="R1360" s="53"/>
      <c r="S1360" s="53"/>
      <c r="T1360" s="53"/>
      <c r="U1360" s="53"/>
      <c r="V1360" s="53"/>
      <c r="W1360" s="53"/>
      <c r="X1360" s="53"/>
      <c r="Y1360" s="53"/>
      <c r="Z1360" s="53"/>
    </row>
    <row r="1361" spans="1:26" ht="15.75" customHeight="1">
      <c r="A1361" s="103"/>
      <c r="B1361" s="103"/>
      <c r="C1361" s="104" t="e">
        <v>#REF!</v>
      </c>
      <c r="D1361" s="103"/>
      <c r="E1361" s="53"/>
      <c r="F1361" s="53"/>
      <c r="G1361" s="53"/>
      <c r="H1361" s="53"/>
      <c r="I1361" s="53"/>
      <c r="J1361" s="53"/>
      <c r="K1361" s="53"/>
      <c r="L1361" s="53"/>
      <c r="M1361" s="53"/>
      <c r="N1361" s="53"/>
      <c r="O1361" s="53"/>
      <c r="P1361" s="53"/>
      <c r="Q1361" s="53"/>
      <c r="R1361" s="53"/>
      <c r="S1361" s="53"/>
      <c r="T1361" s="53"/>
      <c r="U1361" s="53"/>
      <c r="V1361" s="53"/>
      <c r="W1361" s="53"/>
      <c r="X1361" s="53"/>
      <c r="Y1361" s="53"/>
      <c r="Z1361" s="53"/>
    </row>
    <row r="1362" spans="1:26" ht="15.75" customHeight="1">
      <c r="A1362" s="103"/>
      <c r="B1362" s="103"/>
      <c r="C1362" s="104" t="e">
        <v>#REF!</v>
      </c>
      <c r="D1362" s="103"/>
      <c r="E1362" s="53"/>
      <c r="F1362" s="53"/>
      <c r="G1362" s="53"/>
      <c r="H1362" s="53"/>
      <c r="I1362" s="53"/>
      <c r="J1362" s="53"/>
      <c r="K1362" s="53"/>
      <c r="L1362" s="53"/>
      <c r="M1362" s="53"/>
      <c r="N1362" s="53"/>
      <c r="O1362" s="53"/>
      <c r="P1362" s="53"/>
      <c r="Q1362" s="53"/>
      <c r="R1362" s="53"/>
      <c r="S1362" s="53"/>
      <c r="T1362" s="53"/>
      <c r="U1362" s="53"/>
      <c r="V1362" s="53"/>
      <c r="W1362" s="53"/>
      <c r="X1362" s="53"/>
      <c r="Y1362" s="53"/>
      <c r="Z1362" s="53"/>
    </row>
    <row r="1363" spans="1:26" ht="15.75" customHeight="1">
      <c r="A1363" s="103"/>
      <c r="B1363" s="103"/>
      <c r="C1363" s="104" t="e">
        <v>#REF!</v>
      </c>
      <c r="D1363" s="103"/>
      <c r="E1363" s="53"/>
      <c r="F1363" s="53"/>
      <c r="G1363" s="53"/>
      <c r="H1363" s="53"/>
      <c r="I1363" s="53"/>
      <c r="J1363" s="53"/>
      <c r="K1363" s="53"/>
      <c r="L1363" s="53"/>
      <c r="M1363" s="53"/>
      <c r="N1363" s="53"/>
      <c r="O1363" s="53"/>
      <c r="P1363" s="53"/>
      <c r="Q1363" s="53"/>
      <c r="R1363" s="53"/>
      <c r="S1363" s="53"/>
      <c r="T1363" s="53"/>
      <c r="U1363" s="53"/>
      <c r="V1363" s="53"/>
      <c r="W1363" s="53"/>
      <c r="X1363" s="53"/>
      <c r="Y1363" s="53"/>
      <c r="Z1363" s="53"/>
    </row>
    <row r="1364" spans="1:26" ht="15.75" customHeight="1">
      <c r="A1364" s="103"/>
      <c r="B1364" s="103"/>
      <c r="C1364" s="104" t="e">
        <v>#REF!</v>
      </c>
      <c r="D1364" s="103"/>
      <c r="E1364" s="53"/>
      <c r="F1364" s="53"/>
      <c r="G1364" s="53"/>
      <c r="H1364" s="53"/>
      <c r="I1364" s="53"/>
      <c r="J1364" s="53"/>
      <c r="K1364" s="53"/>
      <c r="L1364" s="53"/>
      <c r="M1364" s="53"/>
      <c r="N1364" s="53"/>
      <c r="O1364" s="53"/>
      <c r="P1364" s="53"/>
      <c r="Q1364" s="53"/>
      <c r="R1364" s="53"/>
      <c r="S1364" s="53"/>
      <c r="T1364" s="53"/>
      <c r="U1364" s="53"/>
      <c r="V1364" s="53"/>
      <c r="W1364" s="53"/>
      <c r="X1364" s="53"/>
      <c r="Y1364" s="53"/>
      <c r="Z1364" s="53"/>
    </row>
    <row r="1365" spans="1:26" ht="15.75" customHeight="1">
      <c r="A1365" s="103"/>
      <c r="B1365" s="103"/>
      <c r="C1365" s="104" t="e">
        <v>#REF!</v>
      </c>
      <c r="D1365" s="103"/>
      <c r="E1365" s="53"/>
      <c r="F1365" s="53"/>
      <c r="G1365" s="53"/>
      <c r="H1365" s="53"/>
      <c r="I1365" s="53"/>
      <c r="J1365" s="53"/>
      <c r="K1365" s="53"/>
      <c r="L1365" s="53"/>
      <c r="M1365" s="53"/>
      <c r="N1365" s="53"/>
      <c r="O1365" s="53"/>
      <c r="P1365" s="53"/>
      <c r="Q1365" s="53"/>
      <c r="R1365" s="53"/>
      <c r="S1365" s="53"/>
      <c r="T1365" s="53"/>
      <c r="U1365" s="53"/>
      <c r="V1365" s="53"/>
      <c r="W1365" s="53"/>
      <c r="X1365" s="53"/>
      <c r="Y1365" s="53"/>
      <c r="Z1365" s="53"/>
    </row>
    <row r="1366" spans="1:26" ht="15.75" customHeight="1">
      <c r="A1366" s="103"/>
      <c r="B1366" s="103"/>
      <c r="C1366" s="104" t="e">
        <v>#REF!</v>
      </c>
      <c r="D1366" s="103"/>
      <c r="E1366" s="53"/>
      <c r="F1366" s="53"/>
      <c r="G1366" s="53"/>
      <c r="H1366" s="53"/>
      <c r="I1366" s="53"/>
      <c r="J1366" s="53"/>
      <c r="K1366" s="53"/>
      <c r="L1366" s="53"/>
      <c r="M1366" s="53"/>
      <c r="N1366" s="53"/>
      <c r="O1366" s="53"/>
      <c r="P1366" s="53"/>
      <c r="Q1366" s="53"/>
      <c r="R1366" s="53"/>
      <c r="S1366" s="53"/>
      <c r="T1366" s="53"/>
      <c r="U1366" s="53"/>
      <c r="V1366" s="53"/>
      <c r="W1366" s="53"/>
      <c r="X1366" s="53"/>
      <c r="Y1366" s="53"/>
      <c r="Z1366" s="53"/>
    </row>
    <row r="1367" spans="1:26" ht="15.75" customHeight="1">
      <c r="A1367" s="103"/>
      <c r="B1367" s="103"/>
      <c r="C1367" s="104" t="e">
        <v>#REF!</v>
      </c>
      <c r="D1367" s="103"/>
      <c r="E1367" s="53"/>
      <c r="F1367" s="53"/>
      <c r="G1367" s="53"/>
      <c r="H1367" s="53"/>
      <c r="I1367" s="53"/>
      <c r="J1367" s="53"/>
      <c r="K1367" s="53"/>
      <c r="L1367" s="53"/>
      <c r="M1367" s="53"/>
      <c r="N1367" s="53"/>
      <c r="O1367" s="53"/>
      <c r="P1367" s="53"/>
      <c r="Q1367" s="53"/>
      <c r="R1367" s="53"/>
      <c r="S1367" s="53"/>
      <c r="T1367" s="53"/>
      <c r="U1367" s="53"/>
      <c r="V1367" s="53"/>
      <c r="W1367" s="53"/>
      <c r="X1367" s="53"/>
      <c r="Y1367" s="53"/>
      <c r="Z1367" s="53"/>
    </row>
    <row r="1368" spans="1:26" ht="15.75" customHeight="1">
      <c r="A1368" s="103"/>
      <c r="B1368" s="103"/>
      <c r="C1368" s="104" t="e">
        <v>#REF!</v>
      </c>
      <c r="D1368" s="103"/>
      <c r="E1368" s="53"/>
      <c r="F1368" s="53"/>
      <c r="G1368" s="53"/>
      <c r="H1368" s="53"/>
      <c r="I1368" s="53"/>
      <c r="J1368" s="53"/>
      <c r="K1368" s="53"/>
      <c r="L1368" s="53"/>
      <c r="M1368" s="53"/>
      <c r="N1368" s="53"/>
      <c r="O1368" s="53"/>
      <c r="P1368" s="53"/>
      <c r="Q1368" s="53"/>
      <c r="R1368" s="53"/>
      <c r="S1368" s="53"/>
      <c r="T1368" s="53"/>
      <c r="U1368" s="53"/>
      <c r="V1368" s="53"/>
      <c r="W1368" s="53"/>
      <c r="X1368" s="53"/>
      <c r="Y1368" s="53"/>
      <c r="Z1368" s="53"/>
    </row>
    <row r="1369" spans="1:26" ht="15.75" customHeight="1">
      <c r="A1369" s="103"/>
      <c r="B1369" s="103"/>
      <c r="C1369" s="104" t="e">
        <v>#REF!</v>
      </c>
      <c r="D1369" s="103"/>
      <c r="E1369" s="53"/>
      <c r="F1369" s="53"/>
      <c r="G1369" s="53"/>
      <c r="H1369" s="53"/>
      <c r="I1369" s="53"/>
      <c r="J1369" s="53"/>
      <c r="K1369" s="53"/>
      <c r="L1369" s="53"/>
      <c r="M1369" s="53"/>
      <c r="N1369" s="53"/>
      <c r="O1369" s="53"/>
      <c r="P1369" s="53"/>
      <c r="Q1369" s="53"/>
      <c r="R1369" s="53"/>
      <c r="S1369" s="53"/>
      <c r="T1369" s="53"/>
      <c r="U1369" s="53"/>
      <c r="V1369" s="53"/>
      <c r="W1369" s="53"/>
      <c r="X1369" s="53"/>
      <c r="Y1369" s="53"/>
      <c r="Z1369" s="53"/>
    </row>
    <row r="1370" spans="1:26" ht="15.75" customHeight="1">
      <c r="A1370" s="103"/>
      <c r="B1370" s="103"/>
      <c r="C1370" s="104" t="e">
        <v>#REF!</v>
      </c>
      <c r="D1370" s="103"/>
      <c r="E1370" s="53"/>
      <c r="F1370" s="53"/>
      <c r="G1370" s="53"/>
      <c r="H1370" s="53"/>
      <c r="I1370" s="53"/>
      <c r="J1370" s="53"/>
      <c r="K1370" s="53"/>
      <c r="L1370" s="53"/>
      <c r="M1370" s="53"/>
      <c r="N1370" s="53"/>
      <c r="O1370" s="53"/>
      <c r="P1370" s="53"/>
      <c r="Q1370" s="53"/>
      <c r="R1370" s="53"/>
      <c r="S1370" s="53"/>
      <c r="T1370" s="53"/>
      <c r="U1370" s="53"/>
      <c r="V1370" s="53"/>
      <c r="W1370" s="53"/>
      <c r="X1370" s="53"/>
      <c r="Y1370" s="53"/>
      <c r="Z1370" s="53"/>
    </row>
    <row r="1371" spans="1:26" ht="15.75" customHeight="1">
      <c r="A1371" s="103"/>
      <c r="B1371" s="103"/>
      <c r="C1371" s="104" t="e">
        <v>#REF!</v>
      </c>
      <c r="D1371" s="103"/>
      <c r="E1371" s="53"/>
      <c r="F1371" s="53"/>
      <c r="G1371" s="53"/>
      <c r="H1371" s="53"/>
      <c r="I1371" s="53"/>
      <c r="J1371" s="53"/>
      <c r="K1371" s="53"/>
      <c r="L1371" s="53"/>
      <c r="M1371" s="53"/>
      <c r="N1371" s="53"/>
      <c r="O1371" s="53"/>
      <c r="P1371" s="53"/>
      <c r="Q1371" s="53"/>
      <c r="R1371" s="53"/>
      <c r="S1371" s="53"/>
      <c r="T1371" s="53"/>
      <c r="U1371" s="53"/>
      <c r="V1371" s="53"/>
      <c r="W1371" s="53"/>
      <c r="X1371" s="53"/>
      <c r="Y1371" s="53"/>
      <c r="Z1371" s="53"/>
    </row>
    <row r="1372" spans="1:26" ht="15.75" customHeight="1">
      <c r="A1372" s="103"/>
      <c r="B1372" s="103"/>
      <c r="C1372" s="104" t="e">
        <v>#REF!</v>
      </c>
      <c r="D1372" s="103"/>
      <c r="E1372" s="53"/>
      <c r="F1372" s="53"/>
      <c r="G1372" s="53"/>
      <c r="H1372" s="53"/>
      <c r="I1372" s="53"/>
      <c r="J1372" s="53"/>
      <c r="K1372" s="53"/>
      <c r="L1372" s="53"/>
      <c r="M1372" s="53"/>
      <c r="N1372" s="53"/>
      <c r="O1372" s="53"/>
      <c r="P1372" s="53"/>
      <c r="Q1372" s="53"/>
      <c r="R1372" s="53"/>
      <c r="S1372" s="53"/>
      <c r="T1372" s="53"/>
      <c r="U1372" s="53"/>
      <c r="V1372" s="53"/>
      <c r="W1372" s="53"/>
      <c r="X1372" s="53"/>
      <c r="Y1372" s="53"/>
      <c r="Z1372" s="53"/>
    </row>
    <row r="1373" spans="1:26" ht="15.75" customHeight="1">
      <c r="A1373" s="103"/>
      <c r="B1373" s="103"/>
      <c r="C1373" s="104" t="e">
        <v>#REF!</v>
      </c>
      <c r="D1373" s="103"/>
      <c r="E1373" s="53"/>
      <c r="F1373" s="53"/>
      <c r="G1373" s="53"/>
      <c r="H1373" s="53"/>
      <c r="I1373" s="53"/>
      <c r="J1373" s="53"/>
      <c r="K1373" s="53"/>
      <c r="L1373" s="53"/>
      <c r="M1373" s="53"/>
      <c r="N1373" s="53"/>
      <c r="O1373" s="53"/>
      <c r="P1373" s="53"/>
      <c r="Q1373" s="53"/>
      <c r="R1373" s="53"/>
      <c r="S1373" s="53"/>
      <c r="T1373" s="53"/>
      <c r="U1373" s="53"/>
      <c r="V1373" s="53"/>
      <c r="W1373" s="53"/>
      <c r="X1373" s="53"/>
      <c r="Y1373" s="53"/>
      <c r="Z1373" s="53"/>
    </row>
    <row r="1374" spans="1:26" ht="15.75" customHeight="1">
      <c r="A1374" s="103"/>
      <c r="B1374" s="103"/>
      <c r="C1374" s="104" t="e">
        <v>#REF!</v>
      </c>
      <c r="D1374" s="103"/>
      <c r="E1374" s="53"/>
      <c r="F1374" s="53"/>
      <c r="G1374" s="53"/>
      <c r="H1374" s="53"/>
      <c r="I1374" s="53"/>
      <c r="J1374" s="53"/>
      <c r="K1374" s="53"/>
      <c r="L1374" s="53"/>
      <c r="M1374" s="53"/>
      <c r="N1374" s="53"/>
      <c r="O1374" s="53"/>
      <c r="P1374" s="53"/>
      <c r="Q1374" s="53"/>
      <c r="R1374" s="53"/>
      <c r="S1374" s="53"/>
      <c r="T1374" s="53"/>
      <c r="U1374" s="53"/>
      <c r="V1374" s="53"/>
      <c r="W1374" s="53"/>
      <c r="X1374" s="53"/>
      <c r="Y1374" s="53"/>
      <c r="Z1374" s="53"/>
    </row>
    <row r="1375" spans="1:26" ht="15.75" customHeight="1">
      <c r="A1375" s="103"/>
      <c r="B1375" s="103"/>
      <c r="C1375" s="104" t="e">
        <v>#REF!</v>
      </c>
      <c r="D1375" s="103"/>
      <c r="E1375" s="53"/>
      <c r="F1375" s="53"/>
      <c r="G1375" s="53"/>
      <c r="H1375" s="53"/>
      <c r="I1375" s="53"/>
      <c r="J1375" s="53"/>
      <c r="K1375" s="53"/>
      <c r="L1375" s="53"/>
      <c r="M1375" s="53"/>
      <c r="N1375" s="53"/>
      <c r="O1375" s="53"/>
      <c r="P1375" s="53"/>
      <c r="Q1375" s="53"/>
      <c r="R1375" s="53"/>
      <c r="S1375" s="53"/>
      <c r="T1375" s="53"/>
      <c r="U1375" s="53"/>
      <c r="V1375" s="53"/>
      <c r="W1375" s="53"/>
      <c r="X1375" s="53"/>
      <c r="Y1375" s="53"/>
      <c r="Z1375" s="53"/>
    </row>
    <row r="1376" spans="1:26" ht="15.75" customHeight="1">
      <c r="A1376" s="103"/>
      <c r="B1376" s="103"/>
      <c r="C1376" s="104" t="e">
        <v>#REF!</v>
      </c>
      <c r="D1376" s="103"/>
      <c r="E1376" s="53"/>
      <c r="F1376" s="53"/>
      <c r="G1376" s="53"/>
      <c r="H1376" s="53"/>
      <c r="I1376" s="53"/>
      <c r="J1376" s="53"/>
      <c r="K1376" s="53"/>
      <c r="L1376" s="53"/>
      <c r="M1376" s="53"/>
      <c r="N1376" s="53"/>
      <c r="O1376" s="53"/>
      <c r="P1376" s="53"/>
      <c r="Q1376" s="53"/>
      <c r="R1376" s="53"/>
      <c r="S1376" s="53"/>
      <c r="T1376" s="53"/>
      <c r="U1376" s="53"/>
      <c r="V1376" s="53"/>
      <c r="W1376" s="53"/>
      <c r="X1376" s="53"/>
      <c r="Y1376" s="53"/>
      <c r="Z1376" s="53"/>
    </row>
    <row r="1377" spans="1:26" ht="15.75" customHeight="1">
      <c r="A1377" s="103"/>
      <c r="B1377" s="103"/>
      <c r="C1377" s="104" t="e">
        <v>#REF!</v>
      </c>
      <c r="D1377" s="103"/>
      <c r="E1377" s="53"/>
      <c r="F1377" s="53"/>
      <c r="G1377" s="53"/>
      <c r="H1377" s="53"/>
      <c r="I1377" s="53"/>
      <c r="J1377" s="53"/>
      <c r="K1377" s="53"/>
      <c r="L1377" s="53"/>
      <c r="M1377" s="53"/>
      <c r="N1377" s="53"/>
      <c r="O1377" s="53"/>
      <c r="P1377" s="53"/>
      <c r="Q1377" s="53"/>
      <c r="R1377" s="53"/>
      <c r="S1377" s="53"/>
      <c r="T1377" s="53"/>
      <c r="U1377" s="53"/>
      <c r="V1377" s="53"/>
      <c r="W1377" s="53"/>
      <c r="X1377" s="53"/>
      <c r="Y1377" s="53"/>
      <c r="Z1377" s="53"/>
    </row>
    <row r="1378" spans="1:26" ht="15.75" customHeight="1">
      <c r="A1378" s="103"/>
      <c r="B1378" s="103"/>
      <c r="C1378" s="104" t="e">
        <v>#REF!</v>
      </c>
      <c r="D1378" s="103"/>
      <c r="E1378" s="53"/>
      <c r="F1378" s="53"/>
      <c r="G1378" s="53"/>
      <c r="H1378" s="53"/>
      <c r="I1378" s="53"/>
      <c r="J1378" s="53"/>
      <c r="K1378" s="53"/>
      <c r="L1378" s="53"/>
      <c r="M1378" s="53"/>
      <c r="N1378" s="53"/>
      <c r="O1378" s="53"/>
      <c r="P1378" s="53"/>
      <c r="Q1378" s="53"/>
      <c r="R1378" s="53"/>
      <c r="S1378" s="53"/>
      <c r="T1378" s="53"/>
      <c r="U1378" s="53"/>
      <c r="V1378" s="53"/>
      <c r="W1378" s="53"/>
      <c r="X1378" s="53"/>
      <c r="Y1378" s="53"/>
      <c r="Z1378" s="53"/>
    </row>
    <row r="1379" spans="1:26" ht="15.75" customHeight="1">
      <c r="A1379" s="103"/>
      <c r="B1379" s="103"/>
      <c r="C1379" s="104" t="e">
        <v>#REF!</v>
      </c>
      <c r="D1379" s="103"/>
      <c r="E1379" s="53"/>
      <c r="F1379" s="53"/>
      <c r="G1379" s="53"/>
      <c r="H1379" s="53"/>
      <c r="I1379" s="53"/>
      <c r="J1379" s="53"/>
      <c r="K1379" s="53"/>
      <c r="L1379" s="53"/>
      <c r="M1379" s="53"/>
      <c r="N1379" s="53"/>
      <c r="O1379" s="53"/>
      <c r="P1379" s="53"/>
      <c r="Q1379" s="53"/>
      <c r="R1379" s="53"/>
      <c r="S1379" s="53"/>
      <c r="T1379" s="53"/>
      <c r="U1379" s="53"/>
      <c r="V1379" s="53"/>
      <c r="W1379" s="53"/>
      <c r="X1379" s="53"/>
      <c r="Y1379" s="53"/>
      <c r="Z1379" s="53"/>
    </row>
    <row r="1380" spans="1:26" ht="15.75" customHeight="1">
      <c r="A1380" s="103"/>
      <c r="B1380" s="103"/>
      <c r="C1380" s="104" t="e">
        <v>#REF!</v>
      </c>
      <c r="D1380" s="103"/>
      <c r="E1380" s="53"/>
      <c r="F1380" s="53"/>
      <c r="G1380" s="53"/>
      <c r="H1380" s="53"/>
      <c r="I1380" s="53"/>
      <c r="J1380" s="53"/>
      <c r="K1380" s="53"/>
      <c r="L1380" s="53"/>
      <c r="M1380" s="53"/>
      <c r="N1380" s="53"/>
      <c r="O1380" s="53"/>
      <c r="P1380" s="53"/>
      <c r="Q1380" s="53"/>
      <c r="R1380" s="53"/>
      <c r="S1380" s="53"/>
      <c r="T1380" s="53"/>
      <c r="U1380" s="53"/>
      <c r="V1380" s="53"/>
      <c r="W1380" s="53"/>
      <c r="X1380" s="53"/>
      <c r="Y1380" s="53"/>
      <c r="Z1380" s="53"/>
    </row>
    <row r="1381" spans="1:26" ht="15.75" customHeight="1">
      <c r="A1381" s="103"/>
      <c r="B1381" s="103"/>
      <c r="C1381" s="104" t="e">
        <v>#REF!</v>
      </c>
      <c r="D1381" s="103"/>
      <c r="E1381" s="53"/>
      <c r="F1381" s="53"/>
      <c r="G1381" s="53"/>
      <c r="H1381" s="53"/>
      <c r="I1381" s="53"/>
      <c r="J1381" s="53"/>
      <c r="K1381" s="53"/>
      <c r="L1381" s="53"/>
      <c r="M1381" s="53"/>
      <c r="N1381" s="53"/>
      <c r="O1381" s="53"/>
      <c r="P1381" s="53"/>
      <c r="Q1381" s="53"/>
      <c r="R1381" s="53"/>
      <c r="S1381" s="53"/>
      <c r="T1381" s="53"/>
      <c r="U1381" s="53"/>
      <c r="V1381" s="53"/>
      <c r="W1381" s="53"/>
      <c r="X1381" s="53"/>
      <c r="Y1381" s="53"/>
      <c r="Z1381" s="53"/>
    </row>
    <row r="1382" spans="1:26" ht="15.75" customHeight="1">
      <c r="A1382" s="103"/>
      <c r="B1382" s="103"/>
      <c r="C1382" s="104" t="e">
        <v>#REF!</v>
      </c>
      <c r="D1382" s="103"/>
      <c r="E1382" s="53"/>
      <c r="F1382" s="53"/>
      <c r="G1382" s="53"/>
      <c r="H1382" s="53"/>
      <c r="I1382" s="53"/>
      <c r="J1382" s="53"/>
      <c r="K1382" s="53"/>
      <c r="L1382" s="53"/>
      <c r="M1382" s="53"/>
      <c r="N1382" s="53"/>
      <c r="O1382" s="53"/>
      <c r="P1382" s="53"/>
      <c r="Q1382" s="53"/>
      <c r="R1382" s="53"/>
      <c r="S1382" s="53"/>
      <c r="T1382" s="53"/>
      <c r="U1382" s="53"/>
      <c r="V1382" s="53"/>
      <c r="W1382" s="53"/>
      <c r="X1382" s="53"/>
      <c r="Y1382" s="53"/>
      <c r="Z1382" s="53"/>
    </row>
    <row r="1383" spans="1:26" ht="15.75" customHeight="1">
      <c r="A1383" s="103"/>
      <c r="B1383" s="103"/>
      <c r="C1383" s="104" t="e">
        <v>#REF!</v>
      </c>
      <c r="D1383" s="103"/>
      <c r="E1383" s="53"/>
      <c r="F1383" s="53"/>
      <c r="G1383" s="53"/>
      <c r="H1383" s="53"/>
      <c r="I1383" s="53"/>
      <c r="J1383" s="53"/>
      <c r="K1383" s="53"/>
      <c r="L1383" s="53"/>
      <c r="M1383" s="53"/>
      <c r="N1383" s="53"/>
      <c r="O1383" s="53"/>
      <c r="P1383" s="53"/>
      <c r="Q1383" s="53"/>
      <c r="R1383" s="53"/>
      <c r="S1383" s="53"/>
      <c r="T1383" s="53"/>
      <c r="U1383" s="53"/>
      <c r="V1383" s="53"/>
      <c r="W1383" s="53"/>
      <c r="X1383" s="53"/>
      <c r="Y1383" s="53"/>
      <c r="Z1383" s="53"/>
    </row>
    <row r="1384" spans="1:26" ht="15.75" customHeight="1">
      <c r="A1384" s="103"/>
      <c r="B1384" s="103"/>
      <c r="C1384" s="104" t="e">
        <v>#REF!</v>
      </c>
      <c r="D1384" s="103"/>
      <c r="E1384" s="53"/>
      <c r="F1384" s="53"/>
      <c r="G1384" s="53"/>
      <c r="H1384" s="53"/>
      <c r="I1384" s="53"/>
      <c r="J1384" s="53"/>
      <c r="K1384" s="53"/>
      <c r="L1384" s="53"/>
      <c r="M1384" s="53"/>
      <c r="N1384" s="53"/>
      <c r="O1384" s="53"/>
      <c r="P1384" s="53"/>
      <c r="Q1384" s="53"/>
      <c r="R1384" s="53"/>
      <c r="S1384" s="53"/>
      <c r="T1384" s="53"/>
      <c r="U1384" s="53"/>
      <c r="V1384" s="53"/>
      <c r="W1384" s="53"/>
      <c r="X1384" s="53"/>
      <c r="Y1384" s="53"/>
      <c r="Z1384" s="53"/>
    </row>
    <row r="1385" spans="1:26" ht="15.75" customHeight="1">
      <c r="A1385" s="103"/>
      <c r="B1385" s="103"/>
      <c r="C1385" s="104" t="e">
        <v>#REF!</v>
      </c>
      <c r="D1385" s="103"/>
      <c r="E1385" s="53"/>
      <c r="F1385" s="53"/>
      <c r="G1385" s="53"/>
      <c r="H1385" s="53"/>
      <c r="I1385" s="53"/>
      <c r="J1385" s="53"/>
      <c r="K1385" s="53"/>
      <c r="L1385" s="53"/>
      <c r="M1385" s="53"/>
      <c r="N1385" s="53"/>
      <c r="O1385" s="53"/>
      <c r="P1385" s="53"/>
      <c r="Q1385" s="53"/>
      <c r="R1385" s="53"/>
      <c r="S1385" s="53"/>
      <c r="T1385" s="53"/>
      <c r="U1385" s="53"/>
      <c r="V1385" s="53"/>
      <c r="W1385" s="53"/>
      <c r="X1385" s="53"/>
      <c r="Y1385" s="53"/>
      <c r="Z1385" s="53"/>
    </row>
    <row r="1386" spans="1:26" ht="15.75" customHeight="1">
      <c r="A1386" s="103"/>
      <c r="B1386" s="103"/>
      <c r="C1386" s="104" t="e">
        <v>#REF!</v>
      </c>
      <c r="D1386" s="103"/>
      <c r="E1386" s="53"/>
      <c r="F1386" s="53"/>
      <c r="G1386" s="53"/>
      <c r="H1386" s="53"/>
      <c r="I1386" s="53"/>
      <c r="J1386" s="53"/>
      <c r="K1386" s="53"/>
      <c r="L1386" s="53"/>
      <c r="M1386" s="53"/>
      <c r="N1386" s="53"/>
      <c r="O1386" s="53"/>
      <c r="P1386" s="53"/>
      <c r="Q1386" s="53"/>
      <c r="R1386" s="53"/>
      <c r="S1386" s="53"/>
      <c r="T1386" s="53"/>
      <c r="U1386" s="53"/>
      <c r="V1386" s="53"/>
      <c r="W1386" s="53"/>
      <c r="X1386" s="53"/>
      <c r="Y1386" s="53"/>
      <c r="Z1386" s="53"/>
    </row>
    <row r="1387" spans="1:26" ht="15.75" customHeight="1">
      <c r="A1387" s="103"/>
      <c r="B1387" s="103"/>
      <c r="C1387" s="104" t="e">
        <v>#REF!</v>
      </c>
      <c r="D1387" s="103"/>
      <c r="E1387" s="53"/>
      <c r="F1387" s="53"/>
      <c r="G1387" s="53"/>
      <c r="H1387" s="53"/>
      <c r="I1387" s="53"/>
      <c r="J1387" s="53"/>
      <c r="K1387" s="53"/>
      <c r="L1387" s="53"/>
      <c r="M1387" s="53"/>
      <c r="N1387" s="53"/>
      <c r="O1387" s="53"/>
      <c r="P1387" s="53"/>
      <c r="Q1387" s="53"/>
      <c r="R1387" s="53"/>
      <c r="S1387" s="53"/>
      <c r="T1387" s="53"/>
      <c r="U1387" s="53"/>
      <c r="V1387" s="53"/>
      <c r="W1387" s="53"/>
      <c r="X1387" s="53"/>
      <c r="Y1387" s="53"/>
      <c r="Z1387" s="53"/>
    </row>
    <row r="1388" spans="1:26" ht="15.75" customHeight="1">
      <c r="A1388" s="103"/>
      <c r="B1388" s="103"/>
      <c r="C1388" s="104" t="e">
        <v>#REF!</v>
      </c>
      <c r="D1388" s="103"/>
      <c r="E1388" s="53"/>
      <c r="F1388" s="53"/>
      <c r="G1388" s="53"/>
      <c r="H1388" s="53"/>
      <c r="I1388" s="53"/>
      <c r="J1388" s="53"/>
      <c r="K1388" s="53"/>
      <c r="L1388" s="53"/>
      <c r="M1388" s="53"/>
      <c r="N1388" s="53"/>
      <c r="O1388" s="53"/>
      <c r="P1388" s="53"/>
      <c r="Q1388" s="53"/>
      <c r="R1388" s="53"/>
      <c r="S1388" s="53"/>
      <c r="T1388" s="53"/>
      <c r="U1388" s="53"/>
      <c r="V1388" s="53"/>
      <c r="W1388" s="53"/>
      <c r="X1388" s="53"/>
      <c r="Y1388" s="53"/>
      <c r="Z1388" s="53"/>
    </row>
    <row r="1389" spans="1:26" ht="15.75" customHeight="1">
      <c r="A1389" s="103"/>
      <c r="B1389" s="103"/>
      <c r="C1389" s="104" t="e">
        <v>#REF!</v>
      </c>
      <c r="D1389" s="103"/>
      <c r="E1389" s="53"/>
      <c r="F1389" s="53"/>
      <c r="G1389" s="53"/>
      <c r="H1389" s="53"/>
      <c r="I1389" s="53"/>
      <c r="J1389" s="53"/>
      <c r="K1389" s="53"/>
      <c r="L1389" s="53"/>
      <c r="M1389" s="53"/>
      <c r="N1389" s="53"/>
      <c r="O1389" s="53"/>
      <c r="P1389" s="53"/>
      <c r="Q1389" s="53"/>
      <c r="R1389" s="53"/>
      <c r="S1389" s="53"/>
      <c r="T1389" s="53"/>
      <c r="U1389" s="53"/>
      <c r="V1389" s="53"/>
      <c r="W1389" s="53"/>
      <c r="X1389" s="53"/>
      <c r="Y1389" s="53"/>
      <c r="Z1389" s="53"/>
    </row>
    <row r="1390" spans="1:26" ht="15.75" customHeight="1">
      <c r="A1390" s="103"/>
      <c r="B1390" s="103"/>
      <c r="C1390" s="104" t="e">
        <v>#REF!</v>
      </c>
      <c r="D1390" s="103"/>
      <c r="E1390" s="53"/>
      <c r="F1390" s="53"/>
      <c r="G1390" s="53"/>
      <c r="H1390" s="53"/>
      <c r="I1390" s="53"/>
      <c r="J1390" s="53"/>
      <c r="K1390" s="53"/>
      <c r="L1390" s="53"/>
      <c r="M1390" s="53"/>
      <c r="N1390" s="53"/>
      <c r="O1390" s="53"/>
      <c r="P1390" s="53"/>
      <c r="Q1390" s="53"/>
      <c r="R1390" s="53"/>
      <c r="S1390" s="53"/>
      <c r="T1390" s="53"/>
      <c r="U1390" s="53"/>
      <c r="V1390" s="53"/>
      <c r="W1390" s="53"/>
      <c r="X1390" s="53"/>
      <c r="Y1390" s="53"/>
      <c r="Z1390" s="53"/>
    </row>
    <row r="1391" spans="1:26" ht="15.75" customHeight="1">
      <c r="A1391" s="103"/>
      <c r="B1391" s="103"/>
      <c r="C1391" s="104" t="e">
        <v>#REF!</v>
      </c>
      <c r="D1391" s="103"/>
      <c r="E1391" s="53"/>
      <c r="F1391" s="53"/>
      <c r="G1391" s="53"/>
      <c r="H1391" s="53"/>
      <c r="I1391" s="53"/>
      <c r="J1391" s="53"/>
      <c r="K1391" s="53"/>
      <c r="L1391" s="53"/>
      <c r="M1391" s="53"/>
      <c r="N1391" s="53"/>
      <c r="O1391" s="53"/>
      <c r="P1391" s="53"/>
      <c r="Q1391" s="53"/>
      <c r="R1391" s="53"/>
      <c r="S1391" s="53"/>
      <c r="T1391" s="53"/>
      <c r="U1391" s="53"/>
      <c r="V1391" s="53"/>
      <c r="W1391" s="53"/>
      <c r="X1391" s="53"/>
      <c r="Y1391" s="53"/>
      <c r="Z1391" s="53"/>
    </row>
    <row r="1392" spans="1:26" ht="15.75" customHeight="1">
      <c r="A1392" s="103"/>
      <c r="B1392" s="103"/>
      <c r="C1392" s="104" t="e">
        <v>#REF!</v>
      </c>
      <c r="D1392" s="103"/>
      <c r="E1392" s="53"/>
      <c r="F1392" s="53"/>
      <c r="G1392" s="53"/>
      <c r="H1392" s="53"/>
      <c r="I1392" s="53"/>
      <c r="J1392" s="53"/>
      <c r="K1392" s="53"/>
      <c r="L1392" s="53"/>
      <c r="M1392" s="53"/>
      <c r="N1392" s="53"/>
      <c r="O1392" s="53"/>
      <c r="P1392" s="53"/>
      <c r="Q1392" s="53"/>
      <c r="R1392" s="53"/>
      <c r="S1392" s="53"/>
      <c r="T1392" s="53"/>
      <c r="U1392" s="53"/>
      <c r="V1392" s="53"/>
      <c r="W1392" s="53"/>
      <c r="X1392" s="53"/>
      <c r="Y1392" s="53"/>
      <c r="Z1392" s="53"/>
    </row>
    <row r="1393" spans="1:26" ht="15.75" customHeight="1">
      <c r="A1393" s="103"/>
      <c r="B1393" s="103"/>
      <c r="C1393" s="104" t="e">
        <v>#REF!</v>
      </c>
      <c r="D1393" s="103"/>
      <c r="E1393" s="53"/>
      <c r="F1393" s="53"/>
      <c r="G1393" s="53"/>
      <c r="H1393" s="53"/>
      <c r="I1393" s="53"/>
      <c r="J1393" s="53"/>
      <c r="K1393" s="53"/>
      <c r="L1393" s="53"/>
      <c r="M1393" s="53"/>
      <c r="N1393" s="53"/>
      <c r="O1393" s="53"/>
      <c r="P1393" s="53"/>
      <c r="Q1393" s="53"/>
      <c r="R1393" s="53"/>
      <c r="S1393" s="53"/>
      <c r="T1393" s="53"/>
      <c r="U1393" s="53"/>
      <c r="V1393" s="53"/>
      <c r="W1393" s="53"/>
      <c r="X1393" s="53"/>
      <c r="Y1393" s="53"/>
      <c r="Z1393" s="53"/>
    </row>
    <row r="1394" spans="1:26" ht="15.75" customHeight="1">
      <c r="A1394" s="103"/>
      <c r="B1394" s="103"/>
      <c r="C1394" s="104" t="e">
        <v>#REF!</v>
      </c>
      <c r="D1394" s="103"/>
      <c r="E1394" s="53"/>
      <c r="F1394" s="53"/>
      <c r="G1394" s="53"/>
      <c r="H1394" s="53"/>
      <c r="I1394" s="53"/>
      <c r="J1394" s="53"/>
      <c r="K1394" s="53"/>
      <c r="L1394" s="53"/>
      <c r="M1394" s="53"/>
      <c r="N1394" s="53"/>
      <c r="O1394" s="53"/>
      <c r="P1394" s="53"/>
      <c r="Q1394" s="53"/>
      <c r="R1394" s="53"/>
      <c r="S1394" s="53"/>
      <c r="T1394" s="53"/>
      <c r="U1394" s="53"/>
      <c r="V1394" s="53"/>
      <c r="W1394" s="53"/>
      <c r="X1394" s="53"/>
      <c r="Y1394" s="53"/>
      <c r="Z1394" s="53"/>
    </row>
    <row r="1395" spans="1:26" ht="15.75" customHeight="1">
      <c r="A1395" s="103"/>
      <c r="B1395" s="103"/>
      <c r="C1395" s="104" t="e">
        <v>#REF!</v>
      </c>
      <c r="D1395" s="103"/>
      <c r="E1395" s="53"/>
      <c r="F1395" s="53"/>
      <c r="G1395" s="53"/>
      <c r="H1395" s="53"/>
      <c r="I1395" s="53"/>
      <c r="J1395" s="53"/>
      <c r="K1395" s="53"/>
      <c r="L1395" s="53"/>
      <c r="M1395" s="53"/>
      <c r="N1395" s="53"/>
      <c r="O1395" s="53"/>
      <c r="P1395" s="53"/>
      <c r="Q1395" s="53"/>
      <c r="R1395" s="53"/>
      <c r="S1395" s="53"/>
      <c r="T1395" s="53"/>
      <c r="U1395" s="53"/>
      <c r="V1395" s="53"/>
      <c r="W1395" s="53"/>
      <c r="X1395" s="53"/>
      <c r="Y1395" s="53"/>
      <c r="Z1395" s="53"/>
    </row>
    <row r="1396" spans="1:26" ht="15.75" customHeight="1">
      <c r="A1396" s="103"/>
      <c r="B1396" s="103"/>
      <c r="C1396" s="104" t="e">
        <v>#REF!</v>
      </c>
      <c r="D1396" s="103"/>
      <c r="E1396" s="53"/>
      <c r="F1396" s="53"/>
      <c r="G1396" s="53"/>
      <c r="H1396" s="53"/>
      <c r="I1396" s="53"/>
      <c r="J1396" s="53"/>
      <c r="K1396" s="53"/>
      <c r="L1396" s="53"/>
      <c r="M1396" s="53"/>
      <c r="N1396" s="53"/>
      <c r="O1396" s="53"/>
      <c r="P1396" s="53"/>
      <c r="Q1396" s="53"/>
      <c r="R1396" s="53"/>
      <c r="S1396" s="53"/>
      <c r="T1396" s="53"/>
      <c r="U1396" s="53"/>
      <c r="V1396" s="53"/>
      <c r="W1396" s="53"/>
      <c r="X1396" s="53"/>
      <c r="Y1396" s="53"/>
      <c r="Z1396" s="53"/>
    </row>
    <row r="1397" spans="1:26" ht="15.75" customHeight="1">
      <c r="A1397" s="103"/>
      <c r="B1397" s="103"/>
      <c r="C1397" s="104" t="e">
        <v>#REF!</v>
      </c>
      <c r="D1397" s="103"/>
      <c r="E1397" s="53"/>
      <c r="F1397" s="53"/>
      <c r="G1397" s="53"/>
      <c r="H1397" s="53"/>
      <c r="I1397" s="53"/>
      <c r="J1397" s="53"/>
      <c r="K1397" s="53"/>
      <c r="L1397" s="53"/>
      <c r="M1397" s="53"/>
      <c r="N1397" s="53"/>
      <c r="O1397" s="53"/>
      <c r="P1397" s="53"/>
      <c r="Q1397" s="53"/>
      <c r="R1397" s="53"/>
      <c r="S1397" s="53"/>
      <c r="T1397" s="53"/>
      <c r="U1397" s="53"/>
      <c r="V1397" s="53"/>
      <c r="W1397" s="53"/>
      <c r="X1397" s="53"/>
      <c r="Y1397" s="53"/>
      <c r="Z1397" s="53"/>
    </row>
    <row r="1398" spans="1:26" ht="15.75" customHeight="1">
      <c r="A1398" s="103"/>
      <c r="B1398" s="103"/>
      <c r="C1398" s="104" t="e">
        <v>#REF!</v>
      </c>
      <c r="D1398" s="103"/>
      <c r="E1398" s="53"/>
      <c r="F1398" s="53"/>
      <c r="G1398" s="53"/>
      <c r="H1398" s="53"/>
      <c r="I1398" s="53"/>
      <c r="J1398" s="53"/>
      <c r="K1398" s="53"/>
      <c r="L1398" s="53"/>
      <c r="M1398" s="53"/>
      <c r="N1398" s="53"/>
      <c r="O1398" s="53"/>
      <c r="P1398" s="53"/>
      <c r="Q1398" s="53"/>
      <c r="R1398" s="53"/>
      <c r="S1398" s="53"/>
      <c r="T1398" s="53"/>
      <c r="U1398" s="53"/>
      <c r="V1398" s="53"/>
      <c r="W1398" s="53"/>
      <c r="X1398" s="53"/>
      <c r="Y1398" s="53"/>
      <c r="Z1398" s="53"/>
    </row>
    <row r="1399" spans="1:26" ht="15.75" customHeight="1">
      <c r="A1399" s="103"/>
      <c r="B1399" s="103"/>
      <c r="C1399" s="104" t="e">
        <v>#REF!</v>
      </c>
      <c r="D1399" s="103"/>
      <c r="E1399" s="53"/>
      <c r="F1399" s="53"/>
      <c r="G1399" s="53"/>
      <c r="H1399" s="53"/>
      <c r="I1399" s="53"/>
      <c r="J1399" s="53"/>
      <c r="K1399" s="53"/>
      <c r="L1399" s="53"/>
      <c r="M1399" s="53"/>
      <c r="N1399" s="53"/>
      <c r="O1399" s="53"/>
      <c r="P1399" s="53"/>
      <c r="Q1399" s="53"/>
      <c r="R1399" s="53"/>
      <c r="S1399" s="53"/>
      <c r="T1399" s="53"/>
      <c r="U1399" s="53"/>
      <c r="V1399" s="53"/>
      <c r="W1399" s="53"/>
      <c r="X1399" s="53"/>
      <c r="Y1399" s="53"/>
      <c r="Z1399" s="53"/>
    </row>
    <row r="1400" spans="1:26" ht="15.75" customHeight="1">
      <c r="A1400" s="103"/>
      <c r="B1400" s="103"/>
      <c r="C1400" s="104" t="e">
        <v>#REF!</v>
      </c>
      <c r="D1400" s="103"/>
      <c r="E1400" s="53"/>
      <c r="F1400" s="53"/>
      <c r="G1400" s="53"/>
      <c r="H1400" s="53"/>
      <c r="I1400" s="53"/>
      <c r="J1400" s="53"/>
      <c r="K1400" s="53"/>
      <c r="L1400" s="53"/>
      <c r="M1400" s="53"/>
      <c r="N1400" s="53"/>
      <c r="O1400" s="53"/>
      <c r="P1400" s="53"/>
      <c r="Q1400" s="53"/>
      <c r="R1400" s="53"/>
      <c r="S1400" s="53"/>
      <c r="T1400" s="53"/>
      <c r="U1400" s="53"/>
      <c r="V1400" s="53"/>
      <c r="W1400" s="53"/>
      <c r="X1400" s="53"/>
      <c r="Y1400" s="53"/>
      <c r="Z1400" s="53"/>
    </row>
    <row r="1401" spans="1:26" ht="15.75" customHeight="1">
      <c r="A1401" s="103"/>
      <c r="B1401" s="103"/>
      <c r="C1401" s="104" t="e">
        <v>#REF!</v>
      </c>
      <c r="D1401" s="103"/>
      <c r="E1401" s="53"/>
      <c r="F1401" s="53"/>
      <c r="G1401" s="53"/>
      <c r="H1401" s="53"/>
      <c r="I1401" s="53"/>
      <c r="J1401" s="53"/>
      <c r="K1401" s="53"/>
      <c r="L1401" s="53"/>
      <c r="M1401" s="53"/>
      <c r="N1401" s="53"/>
      <c r="O1401" s="53"/>
      <c r="P1401" s="53"/>
      <c r="Q1401" s="53"/>
      <c r="R1401" s="53"/>
      <c r="S1401" s="53"/>
      <c r="T1401" s="53"/>
      <c r="U1401" s="53"/>
      <c r="V1401" s="53"/>
      <c r="W1401" s="53"/>
      <c r="X1401" s="53"/>
      <c r="Y1401" s="53"/>
      <c r="Z1401" s="53"/>
    </row>
    <row r="1402" spans="1:26" ht="15.75" customHeight="1">
      <c r="A1402" s="103"/>
      <c r="B1402" s="103"/>
      <c r="C1402" s="104" t="e">
        <v>#REF!</v>
      </c>
      <c r="D1402" s="103"/>
      <c r="E1402" s="53"/>
      <c r="F1402" s="53"/>
      <c r="G1402" s="53"/>
      <c r="H1402" s="53"/>
      <c r="I1402" s="53"/>
      <c r="J1402" s="53"/>
      <c r="K1402" s="53"/>
      <c r="L1402" s="53"/>
      <c r="M1402" s="53"/>
      <c r="N1402" s="53"/>
      <c r="O1402" s="53"/>
      <c r="P1402" s="53"/>
      <c r="Q1402" s="53"/>
      <c r="R1402" s="53"/>
      <c r="S1402" s="53"/>
      <c r="T1402" s="53"/>
      <c r="U1402" s="53"/>
      <c r="V1402" s="53"/>
      <c r="W1402" s="53"/>
      <c r="X1402" s="53"/>
      <c r="Y1402" s="53"/>
      <c r="Z1402" s="53"/>
    </row>
    <row r="1403" spans="1:26" ht="15.75" customHeight="1">
      <c r="A1403" s="103"/>
      <c r="B1403" s="103"/>
      <c r="C1403" s="104" t="e">
        <v>#REF!</v>
      </c>
      <c r="D1403" s="103"/>
      <c r="E1403" s="53"/>
      <c r="F1403" s="53"/>
      <c r="G1403" s="53"/>
      <c r="H1403" s="53"/>
      <c r="I1403" s="53"/>
      <c r="J1403" s="53"/>
      <c r="K1403" s="53"/>
      <c r="L1403" s="53"/>
      <c r="M1403" s="53"/>
      <c r="N1403" s="53"/>
      <c r="O1403" s="53"/>
      <c r="P1403" s="53"/>
      <c r="Q1403" s="53"/>
      <c r="R1403" s="53"/>
      <c r="S1403" s="53"/>
      <c r="T1403" s="53"/>
      <c r="U1403" s="53"/>
      <c r="V1403" s="53"/>
      <c r="W1403" s="53"/>
      <c r="X1403" s="53"/>
      <c r="Y1403" s="53"/>
      <c r="Z1403" s="53"/>
    </row>
    <row r="1404" spans="1:26" ht="15.75" customHeight="1">
      <c r="A1404" s="103"/>
      <c r="B1404" s="103"/>
      <c r="C1404" s="104" t="e">
        <v>#REF!</v>
      </c>
      <c r="D1404" s="103"/>
      <c r="E1404" s="53"/>
      <c r="F1404" s="53"/>
      <c r="G1404" s="53"/>
      <c r="H1404" s="53"/>
      <c r="I1404" s="53"/>
      <c r="J1404" s="53"/>
      <c r="K1404" s="53"/>
      <c r="L1404" s="53"/>
      <c r="M1404" s="53"/>
      <c r="N1404" s="53"/>
      <c r="O1404" s="53"/>
      <c r="P1404" s="53"/>
      <c r="Q1404" s="53"/>
      <c r="R1404" s="53"/>
      <c r="S1404" s="53"/>
      <c r="T1404" s="53"/>
      <c r="U1404" s="53"/>
      <c r="V1404" s="53"/>
      <c r="W1404" s="53"/>
      <c r="X1404" s="53"/>
      <c r="Y1404" s="53"/>
      <c r="Z1404" s="53"/>
    </row>
    <row r="1405" spans="1:26" ht="15.75" customHeight="1">
      <c r="A1405" s="103"/>
      <c r="B1405" s="103"/>
      <c r="C1405" s="104" t="e">
        <v>#REF!</v>
      </c>
      <c r="D1405" s="103"/>
      <c r="E1405" s="53"/>
      <c r="F1405" s="53"/>
      <c r="G1405" s="53"/>
      <c r="H1405" s="53"/>
      <c r="I1405" s="53"/>
      <c r="J1405" s="53"/>
      <c r="K1405" s="53"/>
      <c r="L1405" s="53"/>
      <c r="M1405" s="53"/>
      <c r="N1405" s="53"/>
      <c r="O1405" s="53"/>
      <c r="P1405" s="53"/>
      <c r="Q1405" s="53"/>
      <c r="R1405" s="53"/>
      <c r="S1405" s="53"/>
      <c r="T1405" s="53"/>
      <c r="U1405" s="53"/>
      <c r="V1405" s="53"/>
      <c r="W1405" s="53"/>
      <c r="X1405" s="53"/>
      <c r="Y1405" s="53"/>
      <c r="Z1405" s="53"/>
    </row>
    <row r="1406" spans="1:26" ht="15.75" customHeight="1">
      <c r="A1406" s="103"/>
      <c r="B1406" s="103"/>
      <c r="C1406" s="104" t="e">
        <v>#REF!</v>
      </c>
      <c r="D1406" s="103"/>
      <c r="E1406" s="53"/>
      <c r="F1406" s="53"/>
      <c r="G1406" s="53"/>
      <c r="H1406" s="53"/>
      <c r="I1406" s="53"/>
      <c r="J1406" s="53"/>
      <c r="K1406" s="53"/>
      <c r="L1406" s="53"/>
      <c r="M1406" s="53"/>
      <c r="N1406" s="53"/>
      <c r="O1406" s="53"/>
      <c r="P1406" s="53"/>
      <c r="Q1406" s="53"/>
      <c r="R1406" s="53"/>
      <c r="S1406" s="53"/>
      <c r="T1406" s="53"/>
      <c r="U1406" s="53"/>
      <c r="V1406" s="53"/>
      <c r="W1406" s="53"/>
      <c r="X1406" s="53"/>
      <c r="Y1406" s="53"/>
      <c r="Z1406" s="53"/>
    </row>
    <row r="1407" spans="1:26" ht="15.75" customHeight="1">
      <c r="A1407" s="103"/>
      <c r="B1407" s="103"/>
      <c r="C1407" s="104" t="e">
        <v>#REF!</v>
      </c>
      <c r="D1407" s="103"/>
      <c r="E1407" s="53"/>
      <c r="F1407" s="53"/>
      <c r="G1407" s="53"/>
      <c r="H1407" s="53"/>
      <c r="I1407" s="53"/>
      <c r="J1407" s="53"/>
      <c r="K1407" s="53"/>
      <c r="L1407" s="53"/>
      <c r="M1407" s="53"/>
      <c r="N1407" s="53"/>
      <c r="O1407" s="53"/>
      <c r="P1407" s="53"/>
      <c r="Q1407" s="53"/>
      <c r="R1407" s="53"/>
      <c r="S1407" s="53"/>
      <c r="T1407" s="53"/>
      <c r="U1407" s="53"/>
      <c r="V1407" s="53"/>
      <c r="W1407" s="53"/>
      <c r="X1407" s="53"/>
      <c r="Y1407" s="53"/>
      <c r="Z1407" s="53"/>
    </row>
    <row r="1408" spans="1:26" ht="15.75" customHeight="1">
      <c r="A1408" s="103"/>
      <c r="B1408" s="103"/>
      <c r="C1408" s="104" t="e">
        <v>#REF!</v>
      </c>
      <c r="D1408" s="103"/>
      <c r="E1408" s="53"/>
      <c r="F1408" s="53"/>
      <c r="G1408" s="53"/>
      <c r="H1408" s="53"/>
      <c r="I1408" s="53"/>
      <c r="J1408" s="53"/>
      <c r="K1408" s="53"/>
      <c r="L1408" s="53"/>
      <c r="M1408" s="53"/>
      <c r="N1408" s="53"/>
      <c r="O1408" s="53"/>
      <c r="P1408" s="53"/>
      <c r="Q1408" s="53"/>
      <c r="R1408" s="53"/>
      <c r="S1408" s="53"/>
      <c r="T1408" s="53"/>
      <c r="U1408" s="53"/>
      <c r="V1408" s="53"/>
      <c r="W1408" s="53"/>
      <c r="X1408" s="53"/>
      <c r="Y1408" s="53"/>
      <c r="Z1408" s="53"/>
    </row>
    <row r="1409" spans="1:26" ht="15.75" customHeight="1">
      <c r="A1409" s="103"/>
      <c r="B1409" s="103"/>
      <c r="C1409" s="104" t="e">
        <v>#REF!</v>
      </c>
      <c r="D1409" s="103"/>
      <c r="E1409" s="53"/>
      <c r="F1409" s="53"/>
      <c r="G1409" s="53"/>
      <c r="H1409" s="53"/>
      <c r="I1409" s="53"/>
      <c r="J1409" s="53"/>
      <c r="K1409" s="53"/>
      <c r="L1409" s="53"/>
      <c r="M1409" s="53"/>
      <c r="N1409" s="53"/>
      <c r="O1409" s="53"/>
      <c r="P1409" s="53"/>
      <c r="Q1409" s="53"/>
      <c r="R1409" s="53"/>
      <c r="S1409" s="53"/>
      <c r="T1409" s="53"/>
      <c r="U1409" s="53"/>
      <c r="V1409" s="53"/>
      <c r="W1409" s="53"/>
      <c r="X1409" s="53"/>
      <c r="Y1409" s="53"/>
      <c r="Z1409" s="53"/>
    </row>
    <row r="1410" spans="1:26" ht="15.75" customHeight="1">
      <c r="A1410" s="103"/>
      <c r="B1410" s="103"/>
      <c r="C1410" s="104" t="e">
        <v>#REF!</v>
      </c>
      <c r="D1410" s="103"/>
      <c r="E1410" s="53"/>
      <c r="F1410" s="53"/>
      <c r="G1410" s="53"/>
      <c r="H1410" s="53"/>
      <c r="I1410" s="53"/>
      <c r="J1410" s="53"/>
      <c r="K1410" s="53"/>
      <c r="L1410" s="53"/>
      <c r="M1410" s="53"/>
      <c r="N1410" s="53"/>
      <c r="O1410" s="53"/>
      <c r="P1410" s="53"/>
      <c r="Q1410" s="53"/>
      <c r="R1410" s="53"/>
      <c r="S1410" s="53"/>
      <c r="T1410" s="53"/>
      <c r="U1410" s="53"/>
      <c r="V1410" s="53"/>
      <c r="W1410" s="53"/>
      <c r="X1410" s="53"/>
      <c r="Y1410" s="53"/>
      <c r="Z1410" s="53"/>
    </row>
    <row r="1411" spans="1:26" ht="15.75" customHeight="1">
      <c r="A1411" s="103"/>
      <c r="B1411" s="103"/>
      <c r="C1411" s="104" t="e">
        <v>#REF!</v>
      </c>
      <c r="D1411" s="103"/>
      <c r="E1411" s="53"/>
      <c r="F1411" s="53"/>
      <c r="G1411" s="53"/>
      <c r="H1411" s="53"/>
      <c r="I1411" s="53"/>
      <c r="J1411" s="53"/>
      <c r="K1411" s="53"/>
      <c r="L1411" s="53"/>
      <c r="M1411" s="53"/>
      <c r="N1411" s="53"/>
      <c r="O1411" s="53"/>
      <c r="P1411" s="53"/>
      <c r="Q1411" s="53"/>
      <c r="R1411" s="53"/>
      <c r="S1411" s="53"/>
      <c r="T1411" s="53"/>
      <c r="U1411" s="53"/>
      <c r="V1411" s="53"/>
      <c r="W1411" s="53"/>
      <c r="X1411" s="53"/>
      <c r="Y1411" s="53"/>
      <c r="Z1411" s="53"/>
    </row>
    <row r="1412" spans="1:26" ht="15.75" customHeight="1">
      <c r="A1412" s="103"/>
      <c r="B1412" s="103"/>
      <c r="C1412" s="104" t="e">
        <v>#REF!</v>
      </c>
      <c r="D1412" s="103"/>
      <c r="E1412" s="53"/>
      <c r="F1412" s="53"/>
      <c r="G1412" s="53"/>
      <c r="H1412" s="53"/>
      <c r="I1412" s="53"/>
      <c r="J1412" s="53"/>
      <c r="K1412" s="53"/>
      <c r="L1412" s="53"/>
      <c r="M1412" s="53"/>
      <c r="N1412" s="53"/>
      <c r="O1412" s="53"/>
      <c r="P1412" s="53"/>
      <c r="Q1412" s="53"/>
      <c r="R1412" s="53"/>
      <c r="S1412" s="53"/>
      <c r="T1412" s="53"/>
      <c r="U1412" s="53"/>
      <c r="V1412" s="53"/>
      <c r="W1412" s="53"/>
      <c r="X1412" s="53"/>
      <c r="Y1412" s="53"/>
      <c r="Z1412" s="53"/>
    </row>
    <row r="1413" spans="1:26" ht="15.75" customHeight="1">
      <c r="A1413" s="103"/>
      <c r="B1413" s="103"/>
      <c r="C1413" s="104" t="e">
        <v>#REF!</v>
      </c>
      <c r="D1413" s="103"/>
      <c r="E1413" s="53"/>
      <c r="F1413" s="53"/>
      <c r="G1413" s="53"/>
      <c r="H1413" s="53"/>
      <c r="I1413" s="53"/>
      <c r="J1413" s="53"/>
      <c r="K1413" s="53"/>
      <c r="L1413" s="53"/>
      <c r="M1413" s="53"/>
      <c r="N1413" s="53"/>
      <c r="O1413" s="53"/>
      <c r="P1413" s="53"/>
      <c r="Q1413" s="53"/>
      <c r="R1413" s="53"/>
      <c r="S1413" s="53"/>
      <c r="T1413" s="53"/>
      <c r="U1413" s="53"/>
      <c r="V1413" s="53"/>
      <c r="W1413" s="53"/>
      <c r="X1413" s="53"/>
      <c r="Y1413" s="53"/>
      <c r="Z1413" s="53"/>
    </row>
    <row r="1414" spans="1:26" ht="15.75" customHeight="1">
      <c r="A1414" s="103"/>
      <c r="B1414" s="103"/>
      <c r="C1414" s="104" t="e">
        <v>#REF!</v>
      </c>
      <c r="D1414" s="103"/>
      <c r="E1414" s="53"/>
      <c r="F1414" s="53"/>
      <c r="G1414" s="53"/>
      <c r="H1414" s="53"/>
      <c r="I1414" s="53"/>
      <c r="J1414" s="53"/>
      <c r="K1414" s="53"/>
      <c r="L1414" s="53"/>
      <c r="M1414" s="53"/>
      <c r="N1414" s="53"/>
      <c r="O1414" s="53"/>
      <c r="P1414" s="53"/>
      <c r="Q1414" s="53"/>
      <c r="R1414" s="53"/>
      <c r="S1414" s="53"/>
      <c r="T1414" s="53"/>
      <c r="U1414" s="53"/>
      <c r="V1414" s="53"/>
      <c r="W1414" s="53"/>
      <c r="X1414" s="53"/>
      <c r="Y1414" s="53"/>
      <c r="Z1414" s="53"/>
    </row>
    <row r="1415" spans="1:26" ht="15.75" customHeight="1">
      <c r="A1415" s="103"/>
      <c r="B1415" s="103"/>
      <c r="C1415" s="104" t="e">
        <v>#REF!</v>
      </c>
      <c r="D1415" s="103"/>
      <c r="E1415" s="53"/>
      <c r="F1415" s="53"/>
      <c r="G1415" s="53"/>
      <c r="H1415" s="53"/>
      <c r="I1415" s="53"/>
      <c r="J1415" s="53"/>
      <c r="K1415" s="53"/>
      <c r="L1415" s="53"/>
      <c r="M1415" s="53"/>
      <c r="N1415" s="53"/>
      <c r="O1415" s="53"/>
      <c r="P1415" s="53"/>
      <c r="Q1415" s="53"/>
      <c r="R1415" s="53"/>
      <c r="S1415" s="53"/>
      <c r="T1415" s="53"/>
      <c r="U1415" s="53"/>
      <c r="V1415" s="53"/>
      <c r="W1415" s="53"/>
      <c r="X1415" s="53"/>
      <c r="Y1415" s="53"/>
      <c r="Z1415" s="53"/>
    </row>
    <row r="1416" spans="1:26" ht="15.75" customHeight="1">
      <c r="A1416" s="103"/>
      <c r="B1416" s="103"/>
      <c r="C1416" s="104" t="e">
        <v>#REF!</v>
      </c>
      <c r="D1416" s="103"/>
      <c r="E1416" s="53"/>
      <c r="F1416" s="53"/>
      <c r="G1416" s="53"/>
      <c r="H1416" s="53"/>
      <c r="I1416" s="53"/>
      <c r="J1416" s="53"/>
      <c r="K1416" s="53"/>
      <c r="L1416" s="53"/>
      <c r="M1416" s="53"/>
      <c r="N1416" s="53"/>
      <c r="O1416" s="53"/>
      <c r="P1416" s="53"/>
      <c r="Q1416" s="53"/>
      <c r="R1416" s="53"/>
      <c r="S1416" s="53"/>
      <c r="T1416" s="53"/>
      <c r="U1416" s="53"/>
      <c r="V1416" s="53"/>
      <c r="W1416" s="53"/>
      <c r="X1416" s="53"/>
      <c r="Y1416" s="53"/>
      <c r="Z1416" s="53"/>
    </row>
    <row r="1417" spans="1:26" ht="15.75" customHeight="1">
      <c r="A1417" s="103"/>
      <c r="B1417" s="103"/>
      <c r="C1417" s="104" t="e">
        <v>#REF!</v>
      </c>
      <c r="D1417" s="103"/>
      <c r="E1417" s="53"/>
      <c r="F1417" s="53"/>
      <c r="G1417" s="53"/>
      <c r="H1417" s="53"/>
      <c r="I1417" s="53"/>
      <c r="J1417" s="53"/>
      <c r="K1417" s="53"/>
      <c r="L1417" s="53"/>
      <c r="M1417" s="53"/>
      <c r="N1417" s="53"/>
      <c r="O1417" s="53"/>
      <c r="P1417" s="53"/>
      <c r="Q1417" s="53"/>
      <c r="R1417" s="53"/>
      <c r="S1417" s="53"/>
      <c r="T1417" s="53"/>
      <c r="U1417" s="53"/>
      <c r="V1417" s="53"/>
      <c r="W1417" s="53"/>
      <c r="X1417" s="53"/>
      <c r="Y1417" s="53"/>
      <c r="Z1417" s="53"/>
    </row>
    <row r="1418" spans="1:26" ht="15.75" customHeight="1">
      <c r="A1418" s="103"/>
      <c r="B1418" s="103"/>
      <c r="C1418" s="104" t="e">
        <v>#REF!</v>
      </c>
      <c r="D1418" s="103"/>
      <c r="E1418" s="53"/>
      <c r="F1418" s="53"/>
      <c r="G1418" s="53"/>
      <c r="H1418" s="53"/>
      <c r="I1418" s="53"/>
      <c r="J1418" s="53"/>
      <c r="K1418" s="53"/>
      <c r="L1418" s="53"/>
      <c r="M1418" s="53"/>
      <c r="N1418" s="53"/>
      <c r="O1418" s="53"/>
      <c r="P1418" s="53"/>
      <c r="Q1418" s="53"/>
      <c r="R1418" s="53"/>
      <c r="S1418" s="53"/>
      <c r="T1418" s="53"/>
      <c r="U1418" s="53"/>
      <c r="V1418" s="53"/>
      <c r="W1418" s="53"/>
      <c r="X1418" s="53"/>
      <c r="Y1418" s="53"/>
      <c r="Z1418" s="53"/>
    </row>
    <row r="1419" spans="1:26" ht="15.75" customHeight="1">
      <c r="A1419" s="103"/>
      <c r="B1419" s="103"/>
      <c r="C1419" s="104" t="e">
        <v>#REF!</v>
      </c>
      <c r="D1419" s="103"/>
      <c r="E1419" s="53"/>
      <c r="F1419" s="53"/>
      <c r="G1419" s="53"/>
      <c r="H1419" s="53"/>
      <c r="I1419" s="53"/>
      <c r="J1419" s="53"/>
      <c r="K1419" s="53"/>
      <c r="L1419" s="53"/>
      <c r="M1419" s="53"/>
      <c r="N1419" s="53"/>
      <c r="O1419" s="53"/>
      <c r="P1419" s="53"/>
      <c r="Q1419" s="53"/>
      <c r="R1419" s="53"/>
      <c r="S1419" s="53"/>
      <c r="T1419" s="53"/>
      <c r="U1419" s="53"/>
      <c r="V1419" s="53"/>
      <c r="W1419" s="53"/>
      <c r="X1419" s="53"/>
      <c r="Y1419" s="53"/>
      <c r="Z1419" s="53"/>
    </row>
    <row r="1420" spans="1:26" ht="15.75" customHeight="1">
      <c r="A1420" s="103"/>
      <c r="B1420" s="103"/>
      <c r="C1420" s="104" t="e">
        <v>#REF!</v>
      </c>
      <c r="D1420" s="103"/>
      <c r="E1420" s="53"/>
      <c r="F1420" s="53"/>
      <c r="G1420" s="53"/>
      <c r="H1420" s="53"/>
      <c r="I1420" s="53"/>
      <c r="J1420" s="53"/>
      <c r="K1420" s="53"/>
      <c r="L1420" s="53"/>
      <c r="M1420" s="53"/>
      <c r="N1420" s="53"/>
      <c r="O1420" s="53"/>
      <c r="P1420" s="53"/>
      <c r="Q1420" s="53"/>
      <c r="R1420" s="53"/>
      <c r="S1420" s="53"/>
      <c r="T1420" s="53"/>
      <c r="U1420" s="53"/>
      <c r="V1420" s="53"/>
      <c r="W1420" s="53"/>
      <c r="X1420" s="53"/>
      <c r="Y1420" s="53"/>
      <c r="Z1420" s="53"/>
    </row>
    <row r="1421" spans="1:26" ht="15.75" customHeight="1">
      <c r="A1421" s="103"/>
      <c r="B1421" s="103"/>
      <c r="C1421" s="104" t="e">
        <v>#REF!</v>
      </c>
      <c r="D1421" s="103"/>
      <c r="E1421" s="53"/>
      <c r="F1421" s="53"/>
      <c r="G1421" s="53"/>
      <c r="H1421" s="53"/>
      <c r="I1421" s="53"/>
      <c r="J1421" s="53"/>
      <c r="K1421" s="53"/>
      <c r="L1421" s="53"/>
      <c r="M1421" s="53"/>
      <c r="N1421" s="53"/>
      <c r="O1421" s="53"/>
      <c r="P1421" s="53"/>
      <c r="Q1421" s="53"/>
      <c r="R1421" s="53"/>
      <c r="S1421" s="53"/>
      <c r="T1421" s="53"/>
      <c r="U1421" s="53"/>
      <c r="V1421" s="53"/>
      <c r="W1421" s="53"/>
      <c r="X1421" s="53"/>
      <c r="Y1421" s="53"/>
      <c r="Z1421" s="53"/>
    </row>
    <row r="1422" spans="1:26" ht="15.75" customHeight="1">
      <c r="A1422" s="103"/>
      <c r="B1422" s="103"/>
      <c r="C1422" s="104" t="e">
        <v>#REF!</v>
      </c>
      <c r="D1422" s="103"/>
      <c r="E1422" s="53"/>
      <c r="F1422" s="53"/>
      <c r="G1422" s="53"/>
      <c r="H1422" s="53"/>
      <c r="I1422" s="53"/>
      <c r="J1422" s="53"/>
      <c r="K1422" s="53"/>
      <c r="L1422" s="53"/>
      <c r="M1422" s="53"/>
      <c r="N1422" s="53"/>
      <c r="O1422" s="53"/>
      <c r="P1422" s="53"/>
      <c r="Q1422" s="53"/>
      <c r="R1422" s="53"/>
      <c r="S1422" s="53"/>
      <c r="T1422" s="53"/>
      <c r="U1422" s="53"/>
      <c r="V1422" s="53"/>
      <c r="W1422" s="53"/>
      <c r="X1422" s="53"/>
      <c r="Y1422" s="53"/>
      <c r="Z1422" s="53"/>
    </row>
    <row r="1423" spans="1:26" ht="15.75" customHeight="1">
      <c r="A1423" s="103"/>
      <c r="B1423" s="103"/>
      <c r="C1423" s="104" t="e">
        <v>#REF!</v>
      </c>
      <c r="D1423" s="103"/>
      <c r="E1423" s="53"/>
      <c r="F1423" s="53"/>
      <c r="G1423" s="53"/>
      <c r="H1423" s="53"/>
      <c r="I1423" s="53"/>
      <c r="J1423" s="53"/>
      <c r="K1423" s="53"/>
      <c r="L1423" s="53"/>
      <c r="M1423" s="53"/>
      <c r="N1423" s="53"/>
      <c r="O1423" s="53"/>
      <c r="P1423" s="53"/>
      <c r="Q1423" s="53"/>
      <c r="R1423" s="53"/>
      <c r="S1423" s="53"/>
      <c r="T1423" s="53"/>
      <c r="U1423" s="53"/>
      <c r="V1423" s="53"/>
      <c r="W1423" s="53"/>
      <c r="X1423" s="53"/>
      <c r="Y1423" s="53"/>
      <c r="Z1423" s="53"/>
    </row>
    <row r="1424" spans="1:26" ht="15.75" customHeight="1">
      <c r="A1424" s="103"/>
      <c r="B1424" s="103"/>
      <c r="C1424" s="104" t="e">
        <v>#REF!</v>
      </c>
      <c r="D1424" s="103"/>
      <c r="E1424" s="53"/>
      <c r="F1424" s="53"/>
      <c r="G1424" s="53"/>
      <c r="H1424" s="53"/>
      <c r="I1424" s="53"/>
      <c r="J1424" s="53"/>
      <c r="K1424" s="53"/>
      <c r="L1424" s="53"/>
      <c r="M1424" s="53"/>
      <c r="N1424" s="53"/>
      <c r="O1424" s="53"/>
      <c r="P1424" s="53"/>
      <c r="Q1424" s="53"/>
      <c r="R1424" s="53"/>
      <c r="S1424" s="53"/>
      <c r="T1424" s="53"/>
      <c r="U1424" s="53"/>
      <c r="V1424" s="53"/>
      <c r="W1424" s="53"/>
      <c r="X1424" s="53"/>
      <c r="Y1424" s="53"/>
      <c r="Z1424" s="53"/>
    </row>
    <row r="1425" spans="1:26" ht="15.75" customHeight="1">
      <c r="A1425" s="103"/>
      <c r="B1425" s="103"/>
      <c r="C1425" s="104" t="e">
        <v>#REF!</v>
      </c>
      <c r="D1425" s="103"/>
      <c r="E1425" s="53"/>
      <c r="F1425" s="53"/>
      <c r="G1425" s="53"/>
      <c r="H1425" s="53"/>
      <c r="I1425" s="53"/>
      <c r="J1425" s="53"/>
      <c r="K1425" s="53"/>
      <c r="L1425" s="53"/>
      <c r="M1425" s="53"/>
      <c r="N1425" s="53"/>
      <c r="O1425" s="53"/>
      <c r="P1425" s="53"/>
      <c r="Q1425" s="53"/>
      <c r="R1425" s="53"/>
      <c r="S1425" s="53"/>
      <c r="T1425" s="53"/>
      <c r="U1425" s="53"/>
      <c r="V1425" s="53"/>
      <c r="W1425" s="53"/>
      <c r="X1425" s="53"/>
      <c r="Y1425" s="53"/>
      <c r="Z1425" s="53"/>
    </row>
    <row r="1426" spans="1:26" ht="15.75" customHeight="1">
      <c r="A1426" s="103"/>
      <c r="B1426" s="103"/>
      <c r="C1426" s="104" t="e">
        <v>#REF!</v>
      </c>
      <c r="D1426" s="103"/>
      <c r="E1426" s="53"/>
      <c r="F1426" s="53"/>
      <c r="G1426" s="53"/>
      <c r="H1426" s="53"/>
      <c r="I1426" s="53"/>
      <c r="J1426" s="53"/>
      <c r="K1426" s="53"/>
      <c r="L1426" s="53"/>
      <c r="M1426" s="53"/>
      <c r="N1426" s="53"/>
      <c r="O1426" s="53"/>
      <c r="P1426" s="53"/>
      <c r="Q1426" s="53"/>
      <c r="R1426" s="53"/>
      <c r="S1426" s="53"/>
      <c r="T1426" s="53"/>
      <c r="U1426" s="53"/>
      <c r="V1426" s="53"/>
      <c r="W1426" s="53"/>
      <c r="X1426" s="53"/>
      <c r="Y1426" s="53"/>
      <c r="Z1426" s="53"/>
    </row>
    <row r="1427" spans="1:26" ht="15.75" customHeight="1">
      <c r="A1427" s="103"/>
      <c r="B1427" s="103"/>
      <c r="C1427" s="104" t="e">
        <v>#REF!</v>
      </c>
      <c r="D1427" s="103"/>
      <c r="E1427" s="53"/>
      <c r="F1427" s="53"/>
      <c r="G1427" s="53"/>
      <c r="H1427" s="53"/>
      <c r="I1427" s="53"/>
      <c r="J1427" s="53"/>
      <c r="K1427" s="53"/>
      <c r="L1427" s="53"/>
      <c r="M1427" s="53"/>
      <c r="N1427" s="53"/>
      <c r="O1427" s="53"/>
      <c r="P1427" s="53"/>
      <c r="Q1427" s="53"/>
      <c r="R1427" s="53"/>
      <c r="S1427" s="53"/>
      <c r="T1427" s="53"/>
      <c r="U1427" s="53"/>
      <c r="V1427" s="53"/>
      <c r="W1427" s="53"/>
      <c r="X1427" s="53"/>
      <c r="Y1427" s="53"/>
      <c r="Z1427" s="53"/>
    </row>
    <row r="1428" spans="1:26" ht="15.75" customHeight="1">
      <c r="A1428" s="103"/>
      <c r="B1428" s="103"/>
      <c r="C1428" s="104" t="e">
        <v>#REF!</v>
      </c>
      <c r="D1428" s="103"/>
      <c r="E1428" s="53"/>
      <c r="F1428" s="53"/>
      <c r="G1428" s="53"/>
      <c r="H1428" s="53"/>
      <c r="I1428" s="53"/>
      <c r="J1428" s="53"/>
      <c r="K1428" s="53"/>
      <c r="L1428" s="53"/>
      <c r="M1428" s="53"/>
      <c r="N1428" s="53"/>
      <c r="O1428" s="53"/>
      <c r="P1428" s="53"/>
      <c r="Q1428" s="53"/>
      <c r="R1428" s="53"/>
      <c r="S1428" s="53"/>
      <c r="T1428" s="53"/>
      <c r="U1428" s="53"/>
      <c r="V1428" s="53"/>
      <c r="W1428" s="53"/>
      <c r="X1428" s="53"/>
      <c r="Y1428" s="53"/>
      <c r="Z1428" s="53"/>
    </row>
    <row r="1429" spans="1:26" ht="15.75" customHeight="1">
      <c r="A1429" s="103"/>
      <c r="B1429" s="103"/>
      <c r="C1429" s="104" t="e">
        <v>#REF!</v>
      </c>
      <c r="D1429" s="103"/>
      <c r="E1429" s="53"/>
      <c r="F1429" s="53"/>
      <c r="G1429" s="53"/>
      <c r="H1429" s="53"/>
      <c r="I1429" s="53"/>
      <c r="J1429" s="53"/>
      <c r="K1429" s="53"/>
      <c r="L1429" s="53"/>
      <c r="M1429" s="53"/>
      <c r="N1429" s="53"/>
      <c r="O1429" s="53"/>
      <c r="P1429" s="53"/>
      <c r="Q1429" s="53"/>
      <c r="R1429" s="53"/>
      <c r="S1429" s="53"/>
      <c r="T1429" s="53"/>
      <c r="U1429" s="53"/>
      <c r="V1429" s="53"/>
      <c r="W1429" s="53"/>
      <c r="X1429" s="53"/>
      <c r="Y1429" s="53"/>
      <c r="Z1429" s="53"/>
    </row>
    <row r="1430" spans="1:26" ht="15.75" customHeight="1">
      <c r="A1430" s="103"/>
      <c r="B1430" s="103"/>
      <c r="C1430" s="104" t="e">
        <v>#REF!</v>
      </c>
      <c r="D1430" s="103"/>
      <c r="E1430" s="53"/>
      <c r="F1430" s="53"/>
      <c r="G1430" s="53"/>
      <c r="H1430" s="53"/>
      <c r="I1430" s="53"/>
      <c r="J1430" s="53"/>
      <c r="K1430" s="53"/>
      <c r="L1430" s="53"/>
      <c r="M1430" s="53"/>
      <c r="N1430" s="53"/>
      <c r="O1430" s="53"/>
      <c r="P1430" s="53"/>
      <c r="Q1430" s="53"/>
      <c r="R1430" s="53"/>
      <c r="S1430" s="53"/>
      <c r="T1430" s="53"/>
      <c r="U1430" s="53"/>
      <c r="V1430" s="53"/>
      <c r="W1430" s="53"/>
      <c r="X1430" s="53"/>
      <c r="Y1430" s="53"/>
      <c r="Z1430" s="53"/>
    </row>
    <row r="1431" spans="1:26" ht="15.75" customHeight="1">
      <c r="A1431" s="103"/>
      <c r="B1431" s="103"/>
      <c r="C1431" s="104" t="e">
        <v>#REF!</v>
      </c>
      <c r="D1431" s="103"/>
      <c r="E1431" s="53"/>
      <c r="F1431" s="53"/>
      <c r="G1431" s="53"/>
      <c r="H1431" s="53"/>
      <c r="I1431" s="53"/>
      <c r="J1431" s="53"/>
      <c r="K1431" s="53"/>
      <c r="L1431" s="53"/>
      <c r="M1431" s="53"/>
      <c r="N1431" s="53"/>
      <c r="O1431" s="53"/>
      <c r="P1431" s="53"/>
      <c r="Q1431" s="53"/>
      <c r="R1431" s="53"/>
      <c r="S1431" s="53"/>
      <c r="T1431" s="53"/>
      <c r="U1431" s="53"/>
      <c r="V1431" s="53"/>
      <c r="W1431" s="53"/>
      <c r="X1431" s="53"/>
      <c r="Y1431" s="53"/>
      <c r="Z1431" s="53"/>
    </row>
    <row r="1432" spans="1:26" ht="15.75" customHeight="1">
      <c r="A1432" s="103"/>
      <c r="B1432" s="103"/>
      <c r="C1432" s="104" t="e">
        <v>#REF!</v>
      </c>
      <c r="D1432" s="103"/>
      <c r="E1432" s="53"/>
      <c r="F1432" s="53"/>
      <c r="G1432" s="53"/>
      <c r="H1432" s="53"/>
      <c r="I1432" s="53"/>
      <c r="J1432" s="53"/>
      <c r="K1432" s="53"/>
      <c r="L1432" s="53"/>
      <c r="M1432" s="53"/>
      <c r="N1432" s="53"/>
      <c r="O1432" s="53"/>
      <c r="P1432" s="53"/>
      <c r="Q1432" s="53"/>
      <c r="R1432" s="53"/>
      <c r="S1432" s="53"/>
      <c r="T1432" s="53"/>
      <c r="U1432" s="53"/>
      <c r="V1432" s="53"/>
      <c r="W1432" s="53"/>
      <c r="X1432" s="53"/>
      <c r="Y1432" s="53"/>
      <c r="Z1432" s="53"/>
    </row>
    <row r="1433" spans="1:26" ht="15.75" customHeight="1">
      <c r="A1433" s="103"/>
      <c r="B1433" s="103"/>
      <c r="C1433" s="104" t="e">
        <v>#REF!</v>
      </c>
      <c r="D1433" s="103"/>
      <c r="E1433" s="53"/>
      <c r="F1433" s="53"/>
      <c r="G1433" s="53"/>
      <c r="H1433" s="53"/>
      <c r="I1433" s="53"/>
      <c r="J1433" s="53"/>
      <c r="K1433" s="53"/>
      <c r="L1433" s="53"/>
      <c r="M1433" s="53"/>
      <c r="N1433" s="53"/>
      <c r="O1433" s="53"/>
      <c r="P1433" s="53"/>
      <c r="Q1433" s="53"/>
      <c r="R1433" s="53"/>
      <c r="S1433" s="53"/>
      <c r="T1433" s="53"/>
      <c r="U1433" s="53"/>
      <c r="V1433" s="53"/>
      <c r="W1433" s="53"/>
      <c r="X1433" s="53"/>
      <c r="Y1433" s="53"/>
      <c r="Z1433" s="53"/>
    </row>
    <row r="1434" spans="1:26" ht="15.75" customHeight="1">
      <c r="A1434" s="103"/>
      <c r="B1434" s="103"/>
      <c r="C1434" s="104" t="e">
        <v>#REF!</v>
      </c>
      <c r="D1434" s="103"/>
      <c r="E1434" s="53"/>
      <c r="F1434" s="53"/>
      <c r="G1434" s="53"/>
      <c r="H1434" s="53"/>
      <c r="I1434" s="53"/>
      <c r="J1434" s="53"/>
      <c r="K1434" s="53"/>
      <c r="L1434" s="53"/>
      <c r="M1434" s="53"/>
      <c r="N1434" s="53"/>
      <c r="O1434" s="53"/>
      <c r="P1434" s="53"/>
      <c r="Q1434" s="53"/>
      <c r="R1434" s="53"/>
      <c r="S1434" s="53"/>
      <c r="T1434" s="53"/>
      <c r="U1434" s="53"/>
      <c r="V1434" s="53"/>
      <c r="W1434" s="53"/>
      <c r="X1434" s="53"/>
      <c r="Y1434" s="53"/>
      <c r="Z1434" s="53"/>
    </row>
    <row r="1435" spans="1:26" ht="15.75" customHeight="1">
      <c r="A1435" s="103"/>
      <c r="B1435" s="103"/>
      <c r="C1435" s="104" t="e">
        <v>#REF!</v>
      </c>
      <c r="D1435" s="103"/>
      <c r="E1435" s="53"/>
      <c r="F1435" s="53"/>
      <c r="G1435" s="53"/>
      <c r="H1435" s="53"/>
      <c r="I1435" s="53"/>
      <c r="J1435" s="53"/>
      <c r="K1435" s="53"/>
      <c r="L1435" s="53"/>
      <c r="M1435" s="53"/>
      <c r="N1435" s="53"/>
      <c r="O1435" s="53"/>
      <c r="P1435" s="53"/>
      <c r="Q1435" s="53"/>
      <c r="R1435" s="53"/>
      <c r="S1435" s="53"/>
      <c r="T1435" s="53"/>
      <c r="U1435" s="53"/>
      <c r="V1435" s="53"/>
      <c r="W1435" s="53"/>
      <c r="X1435" s="53"/>
      <c r="Y1435" s="53"/>
      <c r="Z1435" s="53"/>
    </row>
    <row r="1436" spans="1:26" ht="15.75" customHeight="1">
      <c r="A1436" s="103"/>
      <c r="B1436" s="103"/>
      <c r="C1436" s="104" t="e">
        <v>#REF!</v>
      </c>
      <c r="D1436" s="103"/>
      <c r="E1436" s="53"/>
      <c r="F1436" s="53"/>
      <c r="G1436" s="53"/>
      <c r="H1436" s="53"/>
      <c r="I1436" s="53"/>
      <c r="J1436" s="53"/>
      <c r="K1436" s="53"/>
      <c r="L1436" s="53"/>
      <c r="M1436" s="53"/>
      <c r="N1436" s="53"/>
      <c r="O1436" s="53"/>
      <c r="P1436" s="53"/>
      <c r="Q1436" s="53"/>
      <c r="R1436" s="53"/>
      <c r="S1436" s="53"/>
      <c r="T1436" s="53"/>
      <c r="U1436" s="53"/>
      <c r="V1436" s="53"/>
      <c r="W1436" s="53"/>
      <c r="X1436" s="53"/>
      <c r="Y1436" s="53"/>
      <c r="Z1436" s="53"/>
    </row>
    <row r="1437" spans="1:26" ht="15.75" customHeight="1">
      <c r="A1437" s="103"/>
      <c r="B1437" s="103"/>
      <c r="C1437" s="104" t="e">
        <v>#REF!</v>
      </c>
      <c r="D1437" s="103"/>
      <c r="E1437" s="53"/>
      <c r="F1437" s="53"/>
      <c r="G1437" s="53"/>
      <c r="H1437" s="53"/>
      <c r="I1437" s="53"/>
      <c r="J1437" s="53"/>
      <c r="K1437" s="53"/>
      <c r="L1437" s="53"/>
      <c r="M1437" s="53"/>
      <c r="N1437" s="53"/>
      <c r="O1437" s="53"/>
      <c r="P1437" s="53"/>
      <c r="Q1437" s="53"/>
      <c r="R1437" s="53"/>
      <c r="S1437" s="53"/>
      <c r="T1437" s="53"/>
      <c r="U1437" s="53"/>
      <c r="V1437" s="53"/>
      <c r="W1437" s="53"/>
      <c r="X1437" s="53"/>
      <c r="Y1437" s="53"/>
      <c r="Z1437" s="53"/>
    </row>
    <row r="1438" spans="1:26" ht="15.75" customHeight="1">
      <c r="A1438" s="103"/>
      <c r="B1438" s="103"/>
      <c r="C1438" s="104" t="e">
        <v>#REF!</v>
      </c>
      <c r="D1438" s="103"/>
      <c r="E1438" s="53"/>
      <c r="F1438" s="53"/>
      <c r="G1438" s="53"/>
      <c r="H1438" s="53"/>
      <c r="I1438" s="53"/>
      <c r="J1438" s="53"/>
      <c r="K1438" s="53"/>
      <c r="L1438" s="53"/>
      <c r="M1438" s="53"/>
      <c r="N1438" s="53"/>
      <c r="O1438" s="53"/>
      <c r="P1438" s="53"/>
      <c r="Q1438" s="53"/>
      <c r="R1438" s="53"/>
      <c r="S1438" s="53"/>
      <c r="T1438" s="53"/>
      <c r="U1438" s="53"/>
      <c r="V1438" s="53"/>
      <c r="W1438" s="53"/>
      <c r="X1438" s="53"/>
      <c r="Y1438" s="53"/>
      <c r="Z1438" s="53"/>
    </row>
    <row r="1439" spans="1:26" ht="15.75" customHeight="1">
      <c r="A1439" s="103"/>
      <c r="B1439" s="103"/>
      <c r="C1439" s="104" t="e">
        <v>#REF!</v>
      </c>
      <c r="D1439" s="103"/>
      <c r="E1439" s="53"/>
      <c r="F1439" s="53"/>
      <c r="G1439" s="53"/>
      <c r="H1439" s="53"/>
      <c r="I1439" s="53"/>
      <c r="J1439" s="53"/>
      <c r="K1439" s="53"/>
      <c r="L1439" s="53"/>
      <c r="M1439" s="53"/>
      <c r="N1439" s="53"/>
      <c r="O1439" s="53"/>
      <c r="P1439" s="53"/>
      <c r="Q1439" s="53"/>
      <c r="R1439" s="53"/>
      <c r="S1439" s="53"/>
      <c r="T1439" s="53"/>
      <c r="U1439" s="53"/>
      <c r="V1439" s="53"/>
      <c r="W1439" s="53"/>
      <c r="X1439" s="53"/>
      <c r="Y1439" s="53"/>
      <c r="Z1439" s="53"/>
    </row>
    <row r="1440" spans="1:26" ht="15.75" customHeight="1">
      <c r="A1440" s="103"/>
      <c r="B1440" s="103"/>
      <c r="C1440" s="104" t="e">
        <v>#REF!</v>
      </c>
      <c r="D1440" s="103"/>
      <c r="E1440" s="53"/>
      <c r="F1440" s="53"/>
      <c r="G1440" s="53"/>
      <c r="H1440" s="53"/>
      <c r="I1440" s="53"/>
      <c r="J1440" s="53"/>
      <c r="K1440" s="53"/>
      <c r="L1440" s="53"/>
      <c r="M1440" s="53"/>
      <c r="N1440" s="53"/>
      <c r="O1440" s="53"/>
      <c r="P1440" s="53"/>
      <c r="Q1440" s="53"/>
      <c r="R1440" s="53"/>
      <c r="S1440" s="53"/>
      <c r="T1440" s="53"/>
      <c r="U1440" s="53"/>
      <c r="V1440" s="53"/>
      <c r="W1440" s="53"/>
      <c r="X1440" s="53"/>
      <c r="Y1440" s="53"/>
      <c r="Z1440" s="53"/>
    </row>
    <row r="1441" spans="1:26" ht="15.75" customHeight="1">
      <c r="A1441" s="103"/>
      <c r="B1441" s="103"/>
      <c r="C1441" s="104" t="e">
        <v>#REF!</v>
      </c>
      <c r="D1441" s="103"/>
      <c r="E1441" s="53"/>
      <c r="F1441" s="53"/>
      <c r="G1441" s="53"/>
      <c r="H1441" s="53"/>
      <c r="I1441" s="53"/>
      <c r="J1441" s="53"/>
      <c r="K1441" s="53"/>
      <c r="L1441" s="53"/>
      <c r="M1441" s="53"/>
      <c r="N1441" s="53"/>
      <c r="O1441" s="53"/>
      <c r="P1441" s="53"/>
      <c r="Q1441" s="53"/>
      <c r="R1441" s="53"/>
      <c r="S1441" s="53"/>
      <c r="T1441" s="53"/>
      <c r="U1441" s="53"/>
      <c r="V1441" s="53"/>
      <c r="W1441" s="53"/>
      <c r="X1441" s="53"/>
      <c r="Y1441" s="53"/>
      <c r="Z1441" s="53"/>
    </row>
    <row r="1442" spans="1:26" ht="15.75" customHeight="1">
      <c r="A1442" s="103"/>
      <c r="B1442" s="103"/>
      <c r="C1442" s="104" t="e">
        <v>#REF!</v>
      </c>
      <c r="D1442" s="103"/>
      <c r="E1442" s="53"/>
      <c r="F1442" s="53"/>
      <c r="G1442" s="53"/>
      <c r="H1442" s="53"/>
      <c r="I1442" s="53"/>
      <c r="J1442" s="53"/>
      <c r="K1442" s="53"/>
      <c r="L1442" s="53"/>
      <c r="M1442" s="53"/>
      <c r="N1442" s="53"/>
      <c r="O1442" s="53"/>
      <c r="P1442" s="53"/>
      <c r="Q1442" s="53"/>
      <c r="R1442" s="53"/>
      <c r="S1442" s="53"/>
      <c r="T1442" s="53"/>
      <c r="U1442" s="53"/>
      <c r="V1442" s="53"/>
      <c r="W1442" s="53"/>
      <c r="X1442" s="53"/>
      <c r="Y1442" s="53"/>
      <c r="Z1442" s="53"/>
    </row>
    <row r="1443" spans="1:26" ht="15.75" customHeight="1">
      <c r="A1443" s="103"/>
      <c r="B1443" s="103"/>
      <c r="C1443" s="104" t="e">
        <v>#REF!</v>
      </c>
      <c r="D1443" s="103"/>
      <c r="E1443" s="53"/>
      <c r="F1443" s="53"/>
      <c r="G1443" s="53"/>
      <c r="H1443" s="53"/>
      <c r="I1443" s="53"/>
      <c r="J1443" s="53"/>
      <c r="K1443" s="53"/>
      <c r="L1443" s="53"/>
      <c r="M1443" s="53"/>
      <c r="N1443" s="53"/>
      <c r="O1443" s="53"/>
      <c r="P1443" s="53"/>
      <c r="Q1443" s="53"/>
      <c r="R1443" s="53"/>
      <c r="S1443" s="53"/>
      <c r="T1443" s="53"/>
      <c r="U1443" s="53"/>
      <c r="V1443" s="53"/>
      <c r="W1443" s="53"/>
      <c r="X1443" s="53"/>
      <c r="Y1443" s="53"/>
      <c r="Z1443" s="53"/>
    </row>
    <row r="1444" spans="1:26" ht="15.75" customHeight="1">
      <c r="A1444" s="103"/>
      <c r="B1444" s="103"/>
      <c r="C1444" s="104" t="e">
        <v>#REF!</v>
      </c>
      <c r="D1444" s="103"/>
      <c r="E1444" s="53"/>
      <c r="F1444" s="53"/>
      <c r="G1444" s="53"/>
      <c r="H1444" s="53"/>
      <c r="I1444" s="53"/>
      <c r="J1444" s="53"/>
      <c r="K1444" s="53"/>
      <c r="L1444" s="53"/>
      <c r="M1444" s="53"/>
      <c r="N1444" s="53"/>
      <c r="O1444" s="53"/>
      <c r="P1444" s="53"/>
      <c r="Q1444" s="53"/>
      <c r="R1444" s="53"/>
      <c r="S1444" s="53"/>
      <c r="T1444" s="53"/>
      <c r="U1444" s="53"/>
      <c r="V1444" s="53"/>
      <c r="W1444" s="53"/>
      <c r="X1444" s="53"/>
      <c r="Y1444" s="53"/>
      <c r="Z1444" s="53"/>
    </row>
    <row r="1445" spans="1:26" ht="15.75" customHeight="1">
      <c r="A1445" s="103"/>
      <c r="B1445" s="103"/>
      <c r="C1445" s="104" t="e">
        <v>#REF!</v>
      </c>
      <c r="D1445" s="103"/>
      <c r="E1445" s="53"/>
      <c r="F1445" s="53"/>
      <c r="G1445" s="53"/>
      <c r="H1445" s="53"/>
      <c r="I1445" s="53"/>
      <c r="J1445" s="53"/>
      <c r="K1445" s="53"/>
      <c r="L1445" s="53"/>
      <c r="M1445" s="53"/>
      <c r="N1445" s="53"/>
      <c r="O1445" s="53"/>
      <c r="P1445" s="53"/>
      <c r="Q1445" s="53"/>
      <c r="R1445" s="53"/>
      <c r="S1445" s="53"/>
      <c r="T1445" s="53"/>
      <c r="U1445" s="53"/>
      <c r="V1445" s="53"/>
      <c r="W1445" s="53"/>
      <c r="X1445" s="53"/>
      <c r="Y1445" s="53"/>
      <c r="Z1445" s="53"/>
    </row>
    <row r="1446" spans="1:26" ht="15.75" customHeight="1">
      <c r="A1446" s="103"/>
      <c r="B1446" s="103"/>
      <c r="C1446" s="104" t="e">
        <v>#REF!</v>
      </c>
      <c r="D1446" s="103"/>
      <c r="E1446" s="53"/>
      <c r="F1446" s="53"/>
      <c r="G1446" s="53"/>
      <c r="H1446" s="53"/>
      <c r="I1446" s="53"/>
      <c r="J1446" s="53"/>
      <c r="K1446" s="53"/>
      <c r="L1446" s="53"/>
      <c r="M1446" s="53"/>
      <c r="N1446" s="53"/>
      <c r="O1446" s="53"/>
      <c r="P1446" s="53"/>
      <c r="Q1446" s="53"/>
      <c r="R1446" s="53"/>
      <c r="S1446" s="53"/>
      <c r="T1446" s="53"/>
      <c r="U1446" s="53"/>
      <c r="V1446" s="53"/>
      <c r="W1446" s="53"/>
      <c r="X1446" s="53"/>
      <c r="Y1446" s="53"/>
      <c r="Z1446" s="53"/>
    </row>
    <row r="1447" spans="1:26" ht="15.75" customHeight="1">
      <c r="A1447" s="103"/>
      <c r="B1447" s="103"/>
      <c r="C1447" s="104" t="e">
        <v>#REF!</v>
      </c>
      <c r="D1447" s="103"/>
      <c r="E1447" s="53"/>
      <c r="F1447" s="53"/>
      <c r="G1447" s="53"/>
      <c r="H1447" s="53"/>
      <c r="I1447" s="53"/>
      <c r="J1447" s="53"/>
      <c r="K1447" s="53"/>
      <c r="L1447" s="53"/>
      <c r="M1447" s="53"/>
      <c r="N1447" s="53"/>
      <c r="O1447" s="53"/>
      <c r="P1447" s="53"/>
      <c r="Q1447" s="53"/>
      <c r="R1447" s="53"/>
      <c r="S1447" s="53"/>
      <c r="T1447" s="53"/>
      <c r="U1447" s="53"/>
      <c r="V1447" s="53"/>
      <c r="W1447" s="53"/>
      <c r="X1447" s="53"/>
      <c r="Y1447" s="53"/>
      <c r="Z1447" s="53"/>
    </row>
    <row r="1448" spans="1:26" ht="15.75" customHeight="1">
      <c r="A1448" s="103"/>
      <c r="B1448" s="103"/>
      <c r="C1448" s="104" t="e">
        <v>#REF!</v>
      </c>
      <c r="D1448" s="103"/>
      <c r="E1448" s="53"/>
      <c r="F1448" s="53"/>
      <c r="G1448" s="53"/>
      <c r="H1448" s="53"/>
      <c r="I1448" s="53"/>
      <c r="J1448" s="53"/>
      <c r="K1448" s="53"/>
      <c r="L1448" s="53"/>
      <c r="M1448" s="53"/>
      <c r="N1448" s="53"/>
      <c r="O1448" s="53"/>
      <c r="P1448" s="53"/>
      <c r="Q1448" s="53"/>
      <c r="R1448" s="53"/>
      <c r="S1448" s="53"/>
      <c r="T1448" s="53"/>
      <c r="U1448" s="53"/>
      <c r="V1448" s="53"/>
      <c r="W1448" s="53"/>
      <c r="X1448" s="53"/>
      <c r="Y1448" s="53"/>
      <c r="Z1448" s="53"/>
    </row>
    <row r="1449" spans="1:26" ht="15.75" customHeight="1">
      <c r="A1449" s="103"/>
      <c r="B1449" s="103"/>
      <c r="C1449" s="104" t="e">
        <v>#REF!</v>
      </c>
      <c r="D1449" s="103"/>
      <c r="E1449" s="53"/>
      <c r="F1449" s="53"/>
      <c r="G1449" s="53"/>
      <c r="H1449" s="53"/>
      <c r="I1449" s="53"/>
      <c r="J1449" s="53"/>
      <c r="K1449" s="53"/>
      <c r="L1449" s="53"/>
      <c r="M1449" s="53"/>
      <c r="N1449" s="53"/>
      <c r="O1449" s="53"/>
      <c r="P1449" s="53"/>
      <c r="Q1449" s="53"/>
      <c r="R1449" s="53"/>
      <c r="S1449" s="53"/>
      <c r="T1449" s="53"/>
      <c r="U1449" s="53"/>
      <c r="V1449" s="53"/>
      <c r="W1449" s="53"/>
      <c r="X1449" s="53"/>
      <c r="Y1449" s="53"/>
      <c r="Z1449" s="53"/>
    </row>
    <row r="1450" spans="1:26" ht="15.75" customHeight="1">
      <c r="A1450" s="103"/>
      <c r="B1450" s="103"/>
      <c r="C1450" s="104" t="e">
        <v>#REF!</v>
      </c>
      <c r="D1450" s="103"/>
      <c r="E1450" s="53"/>
      <c r="F1450" s="53"/>
      <c r="G1450" s="53"/>
      <c r="H1450" s="53"/>
      <c r="I1450" s="53"/>
      <c r="J1450" s="53"/>
      <c r="K1450" s="53"/>
      <c r="L1450" s="53"/>
      <c r="M1450" s="53"/>
      <c r="N1450" s="53"/>
      <c r="O1450" s="53"/>
      <c r="P1450" s="53"/>
      <c r="Q1450" s="53"/>
      <c r="R1450" s="53"/>
      <c r="S1450" s="53"/>
      <c r="T1450" s="53"/>
      <c r="U1450" s="53"/>
      <c r="V1450" s="53"/>
      <c r="W1450" s="53"/>
      <c r="X1450" s="53"/>
      <c r="Y1450" s="53"/>
      <c r="Z1450" s="53"/>
    </row>
    <row r="1451" spans="1:26" ht="15.75" customHeight="1">
      <c r="A1451" s="103"/>
      <c r="B1451" s="103"/>
      <c r="C1451" s="104" t="e">
        <v>#REF!</v>
      </c>
      <c r="D1451" s="103"/>
      <c r="E1451" s="53"/>
      <c r="F1451" s="53"/>
      <c r="G1451" s="53"/>
      <c r="H1451" s="53"/>
      <c r="I1451" s="53"/>
      <c r="J1451" s="53"/>
      <c r="K1451" s="53"/>
      <c r="L1451" s="53"/>
      <c r="M1451" s="53"/>
      <c r="N1451" s="53"/>
      <c r="O1451" s="53"/>
      <c r="P1451" s="53"/>
      <c r="Q1451" s="53"/>
      <c r="R1451" s="53"/>
      <c r="S1451" s="53"/>
      <c r="T1451" s="53"/>
      <c r="U1451" s="53"/>
      <c r="V1451" s="53"/>
      <c r="W1451" s="53"/>
      <c r="X1451" s="53"/>
      <c r="Y1451" s="53"/>
      <c r="Z1451" s="53"/>
    </row>
    <row r="1452" spans="1:26" ht="15.75" customHeight="1">
      <c r="A1452" s="103"/>
      <c r="B1452" s="103"/>
      <c r="C1452" s="104" t="e">
        <v>#REF!</v>
      </c>
      <c r="D1452" s="103"/>
      <c r="E1452" s="53"/>
      <c r="F1452" s="53"/>
      <c r="G1452" s="53"/>
      <c r="H1452" s="53"/>
      <c r="I1452" s="53"/>
      <c r="J1452" s="53"/>
      <c r="K1452" s="53"/>
      <c r="L1452" s="53"/>
      <c r="M1452" s="53"/>
      <c r="N1452" s="53"/>
      <c r="O1452" s="53"/>
      <c r="P1452" s="53"/>
      <c r="Q1452" s="53"/>
      <c r="R1452" s="53"/>
      <c r="S1452" s="53"/>
      <c r="T1452" s="53"/>
      <c r="U1452" s="53"/>
      <c r="V1452" s="53"/>
      <c r="W1452" s="53"/>
      <c r="X1452" s="53"/>
      <c r="Y1452" s="53"/>
      <c r="Z1452" s="53"/>
    </row>
    <row r="1453" spans="1:26" ht="15.75" customHeight="1">
      <c r="A1453" s="103"/>
      <c r="B1453" s="103"/>
      <c r="C1453" s="104" t="e">
        <v>#REF!</v>
      </c>
      <c r="D1453" s="103"/>
      <c r="E1453" s="53"/>
      <c r="F1453" s="53"/>
      <c r="G1453" s="53"/>
      <c r="H1453" s="53"/>
      <c r="I1453" s="53"/>
      <c r="J1453" s="53"/>
      <c r="K1453" s="53"/>
      <c r="L1453" s="53"/>
      <c r="M1453" s="53"/>
      <c r="N1453" s="53"/>
      <c r="O1453" s="53"/>
      <c r="P1453" s="53"/>
      <c r="Q1453" s="53"/>
      <c r="R1453" s="53"/>
      <c r="S1453" s="53"/>
      <c r="T1453" s="53"/>
      <c r="U1453" s="53"/>
      <c r="V1453" s="53"/>
      <c r="W1453" s="53"/>
      <c r="X1453" s="53"/>
      <c r="Y1453" s="53"/>
      <c r="Z1453" s="53"/>
    </row>
    <row r="1454" spans="1:26" ht="15.75" customHeight="1">
      <c r="A1454" s="103"/>
      <c r="B1454" s="103"/>
      <c r="C1454" s="104" t="e">
        <v>#REF!</v>
      </c>
      <c r="D1454" s="103"/>
      <c r="E1454" s="53"/>
      <c r="F1454" s="53"/>
      <c r="G1454" s="53"/>
      <c r="H1454" s="53"/>
      <c r="I1454" s="53"/>
      <c r="J1454" s="53"/>
      <c r="K1454" s="53"/>
      <c r="L1454" s="53"/>
      <c r="M1454" s="53"/>
      <c r="N1454" s="53"/>
      <c r="O1454" s="53"/>
      <c r="P1454" s="53"/>
      <c r="Q1454" s="53"/>
      <c r="R1454" s="53"/>
      <c r="S1454" s="53"/>
      <c r="T1454" s="53"/>
      <c r="U1454" s="53"/>
      <c r="V1454" s="53"/>
      <c r="W1454" s="53"/>
      <c r="X1454" s="53"/>
      <c r="Y1454" s="53"/>
      <c r="Z1454" s="53"/>
    </row>
    <row r="1455" spans="1:26" ht="15.75" customHeight="1">
      <c r="A1455" s="103"/>
      <c r="B1455" s="103"/>
      <c r="C1455" s="104" t="e">
        <v>#REF!</v>
      </c>
      <c r="D1455" s="103"/>
      <c r="E1455" s="53"/>
      <c r="F1455" s="53"/>
      <c r="G1455" s="53"/>
      <c r="H1455" s="53"/>
      <c r="I1455" s="53"/>
      <c r="J1455" s="53"/>
      <c r="K1455" s="53"/>
      <c r="L1455" s="53"/>
      <c r="M1455" s="53"/>
      <c r="N1455" s="53"/>
      <c r="O1455" s="53"/>
      <c r="P1455" s="53"/>
      <c r="Q1455" s="53"/>
      <c r="R1455" s="53"/>
      <c r="S1455" s="53"/>
      <c r="T1455" s="53"/>
      <c r="U1455" s="53"/>
      <c r="V1455" s="53"/>
      <c r="W1455" s="53"/>
      <c r="X1455" s="53"/>
      <c r="Y1455" s="53"/>
      <c r="Z1455" s="53"/>
    </row>
    <row r="1456" spans="1:26" ht="15.75" customHeight="1">
      <c r="A1456" s="103"/>
      <c r="B1456" s="103"/>
      <c r="C1456" s="104" t="e">
        <v>#REF!</v>
      </c>
      <c r="D1456" s="103"/>
      <c r="E1456" s="53"/>
      <c r="F1456" s="53"/>
      <c r="G1456" s="53"/>
      <c r="H1456" s="53"/>
      <c r="I1456" s="53"/>
      <c r="J1456" s="53"/>
      <c r="K1456" s="53"/>
      <c r="L1456" s="53"/>
      <c r="M1456" s="53"/>
      <c r="N1456" s="53"/>
      <c r="O1456" s="53"/>
      <c r="P1456" s="53"/>
      <c r="Q1456" s="53"/>
      <c r="R1456" s="53"/>
      <c r="S1456" s="53"/>
      <c r="T1456" s="53"/>
      <c r="U1456" s="53"/>
      <c r="V1456" s="53"/>
      <c r="W1456" s="53"/>
      <c r="X1456" s="53"/>
      <c r="Y1456" s="53"/>
      <c r="Z1456" s="53"/>
    </row>
    <row r="1457" spans="1:26" ht="15.75" customHeight="1">
      <c r="A1457" s="103"/>
      <c r="B1457" s="103"/>
      <c r="C1457" s="104" t="e">
        <v>#REF!</v>
      </c>
      <c r="D1457" s="103"/>
      <c r="E1457" s="53"/>
      <c r="F1457" s="53"/>
      <c r="G1457" s="53"/>
      <c r="H1457" s="53"/>
      <c r="I1457" s="53"/>
      <c r="J1457" s="53"/>
      <c r="K1457" s="53"/>
      <c r="L1457" s="53"/>
      <c r="M1457" s="53"/>
      <c r="N1457" s="53"/>
      <c r="O1457" s="53"/>
      <c r="P1457" s="53"/>
      <c r="Q1457" s="53"/>
      <c r="R1457" s="53"/>
      <c r="S1457" s="53"/>
      <c r="T1457" s="53"/>
      <c r="U1457" s="53"/>
      <c r="V1457" s="53"/>
      <c r="W1457" s="53"/>
      <c r="X1457" s="53"/>
      <c r="Y1457" s="53"/>
      <c r="Z1457" s="53"/>
    </row>
    <row r="1458" spans="1:26" ht="15.75" customHeight="1">
      <c r="A1458" s="103"/>
      <c r="B1458" s="103"/>
      <c r="C1458" s="104" t="e">
        <v>#REF!</v>
      </c>
      <c r="D1458" s="103"/>
      <c r="E1458" s="53"/>
      <c r="F1458" s="53"/>
      <c r="G1458" s="53"/>
      <c r="H1458" s="53"/>
      <c r="I1458" s="53"/>
      <c r="J1458" s="53"/>
      <c r="K1458" s="53"/>
      <c r="L1458" s="53"/>
      <c r="M1458" s="53"/>
      <c r="N1458" s="53"/>
      <c r="O1458" s="53"/>
      <c r="P1458" s="53"/>
      <c r="Q1458" s="53"/>
      <c r="R1458" s="53"/>
      <c r="S1458" s="53"/>
      <c r="T1458" s="53"/>
      <c r="U1458" s="53"/>
      <c r="V1458" s="53"/>
      <c r="W1458" s="53"/>
      <c r="X1458" s="53"/>
      <c r="Y1458" s="53"/>
      <c r="Z1458" s="53"/>
    </row>
    <row r="1459" spans="1:26" ht="15.75" customHeight="1">
      <c r="A1459" s="103"/>
      <c r="B1459" s="103"/>
      <c r="C1459" s="104" t="e">
        <v>#REF!</v>
      </c>
      <c r="D1459" s="103"/>
      <c r="E1459" s="53"/>
      <c r="F1459" s="53"/>
      <c r="G1459" s="53"/>
      <c r="H1459" s="53"/>
      <c r="I1459" s="53"/>
      <c r="J1459" s="53"/>
      <c r="K1459" s="53"/>
      <c r="L1459" s="53"/>
      <c r="M1459" s="53"/>
      <c r="N1459" s="53"/>
      <c r="O1459" s="53"/>
      <c r="P1459" s="53"/>
      <c r="Q1459" s="53"/>
      <c r="R1459" s="53"/>
      <c r="S1459" s="53"/>
      <c r="T1459" s="53"/>
      <c r="U1459" s="53"/>
      <c r="V1459" s="53"/>
      <c r="W1459" s="53"/>
      <c r="X1459" s="53"/>
      <c r="Y1459" s="53"/>
      <c r="Z1459" s="53"/>
    </row>
    <row r="1460" spans="1:26" ht="15.75" customHeight="1">
      <c r="A1460" s="103"/>
      <c r="B1460" s="103"/>
      <c r="C1460" s="104" t="e">
        <v>#REF!</v>
      </c>
      <c r="D1460" s="103"/>
      <c r="E1460" s="53"/>
      <c r="F1460" s="53"/>
      <c r="G1460" s="53"/>
      <c r="H1460" s="53"/>
      <c r="I1460" s="53"/>
      <c r="J1460" s="53"/>
      <c r="K1460" s="53"/>
      <c r="L1460" s="53"/>
      <c r="M1460" s="53"/>
      <c r="N1460" s="53"/>
      <c r="O1460" s="53"/>
      <c r="P1460" s="53"/>
      <c r="Q1460" s="53"/>
      <c r="R1460" s="53"/>
      <c r="S1460" s="53"/>
      <c r="T1460" s="53"/>
      <c r="U1460" s="53"/>
      <c r="V1460" s="53"/>
      <c r="W1460" s="53"/>
      <c r="X1460" s="53"/>
      <c r="Y1460" s="53"/>
      <c r="Z1460" s="53"/>
    </row>
    <row r="1461" spans="1:26" ht="15.75" customHeight="1">
      <c r="A1461" s="103"/>
      <c r="B1461" s="103"/>
      <c r="C1461" s="104" t="e">
        <v>#REF!</v>
      </c>
      <c r="D1461" s="103"/>
      <c r="E1461" s="53"/>
      <c r="F1461" s="53"/>
      <c r="G1461" s="53"/>
      <c r="H1461" s="53"/>
      <c r="I1461" s="53"/>
      <c r="J1461" s="53"/>
      <c r="K1461" s="53"/>
      <c r="L1461" s="53"/>
      <c r="M1461" s="53"/>
      <c r="N1461" s="53"/>
      <c r="O1461" s="53"/>
      <c r="P1461" s="53"/>
      <c r="Q1461" s="53"/>
      <c r="R1461" s="53"/>
      <c r="S1461" s="53"/>
      <c r="T1461" s="53"/>
      <c r="U1461" s="53"/>
      <c r="V1461" s="53"/>
      <c r="W1461" s="53"/>
      <c r="X1461" s="53"/>
      <c r="Y1461" s="53"/>
      <c r="Z1461" s="53"/>
    </row>
    <row r="1462" spans="1:26" ht="15.75" customHeight="1">
      <c r="A1462" s="103"/>
      <c r="B1462" s="103"/>
      <c r="C1462" s="104" t="e">
        <v>#REF!</v>
      </c>
      <c r="D1462" s="103"/>
      <c r="E1462" s="53"/>
      <c r="F1462" s="53"/>
      <c r="G1462" s="53"/>
      <c r="H1462" s="53"/>
      <c r="I1462" s="53"/>
      <c r="J1462" s="53"/>
      <c r="K1462" s="53"/>
      <c r="L1462" s="53"/>
      <c r="M1462" s="53"/>
      <c r="N1462" s="53"/>
      <c r="O1462" s="53"/>
      <c r="P1462" s="53"/>
      <c r="Q1462" s="53"/>
      <c r="R1462" s="53"/>
      <c r="S1462" s="53"/>
      <c r="T1462" s="53"/>
      <c r="U1462" s="53"/>
      <c r="V1462" s="53"/>
      <c r="W1462" s="53"/>
      <c r="X1462" s="53"/>
      <c r="Y1462" s="53"/>
      <c r="Z1462" s="53"/>
    </row>
    <row r="1463" spans="1:26" ht="15.75" customHeight="1">
      <c r="A1463" s="103"/>
      <c r="B1463" s="103"/>
      <c r="C1463" s="104" t="e">
        <v>#REF!</v>
      </c>
      <c r="D1463" s="103"/>
      <c r="E1463" s="53"/>
      <c r="F1463" s="53"/>
      <c r="G1463" s="53"/>
      <c r="H1463" s="53"/>
      <c r="I1463" s="53"/>
      <c r="J1463" s="53"/>
      <c r="K1463" s="53"/>
      <c r="L1463" s="53"/>
      <c r="M1463" s="53"/>
      <c r="N1463" s="53"/>
      <c r="O1463" s="53"/>
      <c r="P1463" s="53"/>
      <c r="Q1463" s="53"/>
      <c r="R1463" s="53"/>
      <c r="S1463" s="53"/>
      <c r="T1463" s="53"/>
      <c r="U1463" s="53"/>
      <c r="V1463" s="53"/>
      <c r="W1463" s="53"/>
      <c r="X1463" s="53"/>
      <c r="Y1463" s="53"/>
      <c r="Z1463" s="53"/>
    </row>
    <row r="1464" spans="1:26" ht="15.75" customHeight="1">
      <c r="A1464" s="103"/>
      <c r="B1464" s="103"/>
      <c r="C1464" s="104" t="e">
        <v>#REF!</v>
      </c>
      <c r="D1464" s="103"/>
      <c r="E1464" s="53"/>
      <c r="F1464" s="53"/>
      <c r="G1464" s="53"/>
      <c r="H1464" s="53"/>
      <c r="I1464" s="53"/>
      <c r="J1464" s="53"/>
      <c r="K1464" s="53"/>
      <c r="L1464" s="53"/>
      <c r="M1464" s="53"/>
      <c r="N1464" s="53"/>
      <c r="O1464" s="53"/>
      <c r="P1464" s="53"/>
      <c r="Q1464" s="53"/>
      <c r="R1464" s="53"/>
      <c r="S1464" s="53"/>
      <c r="T1464" s="53"/>
      <c r="U1464" s="53"/>
      <c r="V1464" s="53"/>
      <c r="W1464" s="53"/>
      <c r="X1464" s="53"/>
      <c r="Y1464" s="53"/>
      <c r="Z1464" s="53"/>
    </row>
    <row r="1465" spans="1:26" ht="15.75" customHeight="1">
      <c r="A1465" s="103"/>
      <c r="B1465" s="103"/>
      <c r="C1465" s="104" t="e">
        <v>#REF!</v>
      </c>
      <c r="D1465" s="103"/>
      <c r="E1465" s="53"/>
      <c r="F1465" s="53"/>
      <c r="G1465" s="53"/>
      <c r="H1465" s="53"/>
      <c r="I1465" s="53"/>
      <c r="J1465" s="53"/>
      <c r="K1465" s="53"/>
      <c r="L1465" s="53"/>
      <c r="M1465" s="53"/>
      <c r="N1465" s="53"/>
      <c r="O1465" s="53"/>
      <c r="P1465" s="53"/>
      <c r="Q1465" s="53"/>
      <c r="R1465" s="53"/>
      <c r="S1465" s="53"/>
      <c r="T1465" s="53"/>
      <c r="U1465" s="53"/>
      <c r="V1465" s="53"/>
      <c r="W1465" s="53"/>
      <c r="X1465" s="53"/>
      <c r="Y1465" s="53"/>
      <c r="Z1465" s="53"/>
    </row>
    <row r="1466" spans="1:26" ht="15.75" customHeight="1">
      <c r="A1466" s="103"/>
      <c r="B1466" s="103"/>
      <c r="C1466" s="104" t="e">
        <v>#REF!</v>
      </c>
      <c r="D1466" s="103"/>
      <c r="E1466" s="53"/>
      <c r="F1466" s="53"/>
      <c r="G1466" s="53"/>
      <c r="H1466" s="53"/>
      <c r="I1466" s="53"/>
      <c r="J1466" s="53"/>
      <c r="K1466" s="53"/>
      <c r="L1466" s="53"/>
      <c r="M1466" s="53"/>
      <c r="N1466" s="53"/>
      <c r="O1466" s="53"/>
      <c r="P1466" s="53"/>
      <c r="Q1466" s="53"/>
      <c r="R1466" s="53"/>
      <c r="S1466" s="53"/>
      <c r="T1466" s="53"/>
      <c r="U1466" s="53"/>
      <c r="V1466" s="53"/>
      <c r="W1466" s="53"/>
      <c r="X1466" s="53"/>
      <c r="Y1466" s="53"/>
      <c r="Z1466" s="53"/>
    </row>
    <row r="1467" spans="1:26" ht="15.75" customHeight="1">
      <c r="A1467" s="103"/>
      <c r="B1467" s="103"/>
      <c r="C1467" s="104" t="e">
        <v>#REF!</v>
      </c>
      <c r="D1467" s="103"/>
      <c r="E1467" s="53"/>
      <c r="F1467" s="53"/>
      <c r="G1467" s="53"/>
      <c r="H1467" s="53"/>
      <c r="I1467" s="53"/>
      <c r="J1467" s="53"/>
      <c r="K1467" s="53"/>
      <c r="L1467" s="53"/>
      <c r="M1467" s="53"/>
      <c r="N1467" s="53"/>
      <c r="O1467" s="53"/>
      <c r="P1467" s="53"/>
      <c r="Q1467" s="53"/>
      <c r="R1467" s="53"/>
      <c r="S1467" s="53"/>
      <c r="T1467" s="53"/>
      <c r="U1467" s="53"/>
      <c r="V1467" s="53"/>
      <c r="W1467" s="53"/>
      <c r="X1467" s="53"/>
      <c r="Y1467" s="53"/>
      <c r="Z1467" s="53"/>
    </row>
    <row r="1468" spans="1:26" ht="15.75" customHeight="1">
      <c r="A1468" s="103"/>
      <c r="B1468" s="103"/>
      <c r="C1468" s="104" t="e">
        <v>#REF!</v>
      </c>
      <c r="D1468" s="103"/>
      <c r="E1468" s="53"/>
      <c r="F1468" s="53"/>
      <c r="G1468" s="53"/>
      <c r="H1468" s="53"/>
      <c r="I1468" s="53"/>
      <c r="J1468" s="53"/>
      <c r="K1468" s="53"/>
      <c r="L1468" s="53"/>
      <c r="M1468" s="53"/>
      <c r="N1468" s="53"/>
      <c r="O1468" s="53"/>
      <c r="P1468" s="53"/>
      <c r="Q1468" s="53"/>
      <c r="R1468" s="53"/>
      <c r="S1468" s="53"/>
      <c r="T1468" s="53"/>
      <c r="U1468" s="53"/>
      <c r="V1468" s="53"/>
      <c r="W1468" s="53"/>
      <c r="X1468" s="53"/>
      <c r="Y1468" s="53"/>
      <c r="Z1468" s="53"/>
    </row>
    <row r="1469" spans="1:26" ht="15.75" customHeight="1">
      <c r="A1469" s="103"/>
      <c r="B1469" s="103"/>
      <c r="C1469" s="104" t="e">
        <v>#REF!</v>
      </c>
      <c r="D1469" s="103"/>
      <c r="E1469" s="53"/>
      <c r="F1469" s="53"/>
      <c r="G1469" s="53"/>
      <c r="H1469" s="53"/>
      <c r="I1469" s="53"/>
      <c r="J1469" s="53"/>
      <c r="K1469" s="53"/>
      <c r="L1469" s="53"/>
      <c r="M1469" s="53"/>
      <c r="N1469" s="53"/>
      <c r="O1469" s="53"/>
      <c r="P1469" s="53"/>
      <c r="Q1469" s="53"/>
      <c r="R1469" s="53"/>
      <c r="S1469" s="53"/>
      <c r="T1469" s="53"/>
      <c r="U1469" s="53"/>
      <c r="V1469" s="53"/>
      <c r="W1469" s="53"/>
      <c r="X1469" s="53"/>
      <c r="Y1469" s="53"/>
      <c r="Z1469" s="53"/>
    </row>
    <row r="1470" spans="1:26" ht="15.75" customHeight="1">
      <c r="A1470" s="103"/>
      <c r="B1470" s="103"/>
      <c r="C1470" s="104" t="e">
        <v>#REF!</v>
      </c>
      <c r="D1470" s="103"/>
      <c r="E1470" s="53"/>
      <c r="F1470" s="53"/>
      <c r="G1470" s="53"/>
      <c r="H1470" s="53"/>
      <c r="I1470" s="53"/>
      <c r="J1470" s="53"/>
      <c r="K1470" s="53"/>
      <c r="L1470" s="53"/>
      <c r="M1470" s="53"/>
      <c r="N1470" s="53"/>
      <c r="O1470" s="53"/>
      <c r="P1470" s="53"/>
      <c r="Q1470" s="53"/>
      <c r="R1470" s="53"/>
      <c r="S1470" s="53"/>
      <c r="T1470" s="53"/>
      <c r="U1470" s="53"/>
      <c r="V1470" s="53"/>
      <c r="W1470" s="53"/>
      <c r="X1470" s="53"/>
      <c r="Y1470" s="53"/>
      <c r="Z1470" s="53"/>
    </row>
    <row r="1471" spans="1:26" ht="15.75" customHeight="1">
      <c r="A1471" s="103"/>
      <c r="B1471" s="103"/>
      <c r="C1471" s="104" t="e">
        <v>#REF!</v>
      </c>
      <c r="D1471" s="103"/>
      <c r="E1471" s="53"/>
      <c r="F1471" s="53"/>
      <c r="G1471" s="53"/>
      <c r="H1471" s="53"/>
      <c r="I1471" s="53"/>
      <c r="J1471" s="53"/>
      <c r="K1471" s="53"/>
      <c r="L1471" s="53"/>
      <c r="M1471" s="53"/>
      <c r="N1471" s="53"/>
      <c r="O1471" s="53"/>
      <c r="P1471" s="53"/>
      <c r="Q1471" s="53"/>
      <c r="R1471" s="53"/>
      <c r="S1471" s="53"/>
      <c r="T1471" s="53"/>
      <c r="U1471" s="53"/>
      <c r="V1471" s="53"/>
      <c r="W1471" s="53"/>
      <c r="X1471" s="53"/>
      <c r="Y1471" s="53"/>
      <c r="Z1471" s="53"/>
    </row>
    <row r="1472" spans="1:26" ht="15.75" customHeight="1">
      <c r="A1472" s="103"/>
      <c r="B1472" s="103"/>
      <c r="C1472" s="104" t="e">
        <v>#REF!</v>
      </c>
      <c r="D1472" s="103"/>
      <c r="E1472" s="53"/>
      <c r="F1472" s="53"/>
      <c r="G1472" s="53"/>
      <c r="H1472" s="53"/>
      <c r="I1472" s="53"/>
      <c r="J1472" s="53"/>
      <c r="K1472" s="53"/>
      <c r="L1472" s="53"/>
      <c r="M1472" s="53"/>
      <c r="N1472" s="53"/>
      <c r="O1472" s="53"/>
      <c r="P1472" s="53"/>
      <c r="Q1472" s="53"/>
      <c r="R1472" s="53"/>
      <c r="S1472" s="53"/>
      <c r="T1472" s="53"/>
      <c r="U1472" s="53"/>
      <c r="V1472" s="53"/>
      <c r="W1472" s="53"/>
      <c r="X1472" s="53"/>
      <c r="Y1472" s="53"/>
      <c r="Z1472" s="53"/>
    </row>
    <row r="1473" spans="1:26" ht="15.75" customHeight="1">
      <c r="A1473" s="103"/>
      <c r="B1473" s="103"/>
      <c r="C1473" s="104" t="e">
        <v>#REF!</v>
      </c>
      <c r="D1473" s="103"/>
      <c r="E1473" s="53"/>
      <c r="F1473" s="53"/>
      <c r="G1473" s="53"/>
      <c r="H1473" s="53"/>
      <c r="I1473" s="53"/>
      <c r="J1473" s="53"/>
      <c r="K1473" s="53"/>
      <c r="L1473" s="53"/>
      <c r="M1473" s="53"/>
      <c r="N1473" s="53"/>
      <c r="O1473" s="53"/>
      <c r="P1473" s="53"/>
      <c r="Q1473" s="53"/>
      <c r="R1473" s="53"/>
      <c r="S1473" s="53"/>
      <c r="T1473" s="53"/>
      <c r="U1473" s="53"/>
      <c r="V1473" s="53"/>
      <c r="W1473" s="53"/>
      <c r="X1473" s="53"/>
      <c r="Y1473" s="53"/>
      <c r="Z1473" s="53"/>
    </row>
    <row r="1474" spans="1:26" ht="15.75" customHeight="1">
      <c r="A1474" s="103"/>
      <c r="B1474" s="103"/>
      <c r="C1474" s="104" t="e">
        <v>#REF!</v>
      </c>
      <c r="D1474" s="103"/>
      <c r="E1474" s="53"/>
      <c r="F1474" s="53"/>
      <c r="G1474" s="53"/>
      <c r="H1474" s="53"/>
      <c r="I1474" s="53"/>
      <c r="J1474" s="53"/>
      <c r="K1474" s="53"/>
      <c r="L1474" s="53"/>
      <c r="M1474" s="53"/>
      <c r="N1474" s="53"/>
      <c r="O1474" s="53"/>
      <c r="P1474" s="53"/>
      <c r="Q1474" s="53"/>
      <c r="R1474" s="53"/>
      <c r="S1474" s="53"/>
      <c r="T1474" s="53"/>
      <c r="U1474" s="53"/>
      <c r="V1474" s="53"/>
      <c r="W1474" s="53"/>
      <c r="X1474" s="53"/>
      <c r="Y1474" s="53"/>
      <c r="Z1474" s="53"/>
    </row>
    <row r="1475" spans="1:26" ht="15.75" customHeight="1">
      <c r="A1475" s="103"/>
      <c r="B1475" s="103"/>
      <c r="C1475" s="104" t="e">
        <v>#REF!</v>
      </c>
      <c r="D1475" s="103"/>
      <c r="E1475" s="53"/>
      <c r="F1475" s="53"/>
      <c r="G1475" s="53"/>
      <c r="H1475" s="53"/>
      <c r="I1475" s="53"/>
      <c r="J1475" s="53"/>
      <c r="K1475" s="53"/>
      <c r="L1475" s="53"/>
      <c r="M1475" s="53"/>
      <c r="N1475" s="53"/>
      <c r="O1475" s="53"/>
      <c r="P1475" s="53"/>
      <c r="Q1475" s="53"/>
      <c r="R1475" s="53"/>
      <c r="S1475" s="53"/>
      <c r="T1475" s="53"/>
      <c r="U1475" s="53"/>
      <c r="V1475" s="53"/>
      <c r="W1475" s="53"/>
      <c r="X1475" s="53"/>
      <c r="Y1475" s="53"/>
      <c r="Z1475" s="53"/>
    </row>
    <row r="1476" spans="1:26" ht="15.75" customHeight="1">
      <c r="A1476" s="103"/>
      <c r="B1476" s="103"/>
      <c r="C1476" s="104" t="e">
        <v>#REF!</v>
      </c>
      <c r="D1476" s="103"/>
      <c r="E1476" s="53"/>
      <c r="F1476" s="53"/>
      <c r="G1476" s="53"/>
      <c r="H1476" s="53"/>
      <c r="I1476" s="53"/>
      <c r="J1476" s="53"/>
      <c r="K1476" s="53"/>
      <c r="L1476" s="53"/>
      <c r="M1476" s="53"/>
      <c r="N1476" s="53"/>
      <c r="O1476" s="53"/>
      <c r="P1476" s="53"/>
      <c r="Q1476" s="53"/>
      <c r="R1476" s="53"/>
      <c r="S1476" s="53"/>
      <c r="T1476" s="53"/>
      <c r="U1476" s="53"/>
      <c r="V1476" s="53"/>
      <c r="W1476" s="53"/>
      <c r="X1476" s="53"/>
      <c r="Y1476" s="53"/>
      <c r="Z1476" s="53"/>
    </row>
    <row r="1477" spans="1:26" ht="15.75" customHeight="1">
      <c r="A1477" s="103"/>
      <c r="B1477" s="103"/>
      <c r="C1477" s="104" t="e">
        <v>#REF!</v>
      </c>
      <c r="D1477" s="103"/>
      <c r="E1477" s="53"/>
      <c r="F1477" s="53"/>
      <c r="G1477" s="53"/>
      <c r="H1477" s="53"/>
      <c r="I1477" s="53"/>
      <c r="J1477" s="53"/>
      <c r="K1477" s="53"/>
      <c r="L1477" s="53"/>
      <c r="M1477" s="53"/>
      <c r="N1477" s="53"/>
      <c r="O1477" s="53"/>
      <c r="P1477" s="53"/>
      <c r="Q1477" s="53"/>
      <c r="R1477" s="53"/>
      <c r="S1477" s="53"/>
      <c r="T1477" s="53"/>
      <c r="U1477" s="53"/>
      <c r="V1477" s="53"/>
      <c r="W1477" s="53"/>
      <c r="X1477" s="53"/>
      <c r="Y1477" s="53"/>
      <c r="Z1477" s="53"/>
    </row>
    <row r="1478" spans="1:26" ht="15.75" customHeight="1">
      <c r="A1478" s="103"/>
      <c r="B1478" s="103"/>
      <c r="C1478" s="104" t="e">
        <v>#REF!</v>
      </c>
      <c r="D1478" s="103"/>
      <c r="E1478" s="53"/>
      <c r="F1478" s="53"/>
      <c r="G1478" s="53"/>
      <c r="H1478" s="53"/>
      <c r="I1478" s="53"/>
      <c r="J1478" s="53"/>
      <c r="K1478" s="53"/>
      <c r="L1478" s="53"/>
      <c r="M1478" s="53"/>
      <c r="N1478" s="53"/>
      <c r="O1478" s="53"/>
      <c r="P1478" s="53"/>
      <c r="Q1478" s="53"/>
      <c r="R1478" s="53"/>
      <c r="S1478" s="53"/>
      <c r="T1478" s="53"/>
      <c r="U1478" s="53"/>
      <c r="V1478" s="53"/>
      <c r="W1478" s="53"/>
      <c r="X1478" s="53"/>
      <c r="Y1478" s="53"/>
      <c r="Z1478" s="53"/>
    </row>
    <row r="1479" spans="1:26" ht="15.75" customHeight="1">
      <c r="A1479" s="103"/>
      <c r="B1479" s="103"/>
      <c r="C1479" s="104" t="e">
        <v>#REF!</v>
      </c>
      <c r="D1479" s="103"/>
      <c r="E1479" s="53"/>
      <c r="F1479" s="53"/>
      <c r="G1479" s="53"/>
      <c r="H1479" s="53"/>
      <c r="I1479" s="53"/>
      <c r="J1479" s="53"/>
      <c r="K1479" s="53"/>
      <c r="L1479" s="53"/>
      <c r="M1479" s="53"/>
      <c r="N1479" s="53"/>
      <c r="O1479" s="53"/>
      <c r="P1479" s="53"/>
      <c r="Q1479" s="53"/>
      <c r="R1479" s="53"/>
      <c r="S1479" s="53"/>
      <c r="T1479" s="53"/>
      <c r="U1479" s="53"/>
      <c r="V1479" s="53"/>
      <c r="W1479" s="53"/>
      <c r="X1479" s="53"/>
      <c r="Y1479" s="53"/>
      <c r="Z1479" s="53"/>
    </row>
    <row r="1480" spans="1:26" ht="15.75" customHeight="1">
      <c r="A1480" s="103"/>
      <c r="B1480" s="103"/>
      <c r="C1480" s="104" t="e">
        <v>#REF!</v>
      </c>
      <c r="D1480" s="103"/>
      <c r="E1480" s="53"/>
      <c r="F1480" s="53"/>
      <c r="G1480" s="53"/>
      <c r="H1480" s="53"/>
      <c r="I1480" s="53"/>
      <c r="J1480" s="53"/>
      <c r="K1480" s="53"/>
      <c r="L1480" s="53"/>
      <c r="M1480" s="53"/>
      <c r="N1480" s="53"/>
      <c r="O1480" s="53"/>
      <c r="P1480" s="53"/>
      <c r="Q1480" s="53"/>
      <c r="R1480" s="53"/>
      <c r="S1480" s="53"/>
      <c r="T1480" s="53"/>
      <c r="U1480" s="53"/>
      <c r="V1480" s="53"/>
      <c r="W1480" s="53"/>
      <c r="X1480" s="53"/>
      <c r="Y1480" s="53"/>
      <c r="Z1480" s="53"/>
    </row>
    <row r="1481" spans="1:26" ht="15.75" customHeight="1">
      <c r="A1481" s="103"/>
      <c r="B1481" s="103"/>
      <c r="C1481" s="104" t="e">
        <v>#REF!</v>
      </c>
      <c r="D1481" s="103"/>
      <c r="E1481" s="53"/>
      <c r="F1481" s="53"/>
      <c r="G1481" s="53"/>
      <c r="H1481" s="53"/>
      <c r="I1481" s="53"/>
      <c r="J1481" s="53"/>
      <c r="K1481" s="53"/>
      <c r="L1481" s="53"/>
      <c r="M1481" s="53"/>
      <c r="N1481" s="53"/>
      <c r="O1481" s="53"/>
      <c r="P1481" s="53"/>
      <c r="Q1481" s="53"/>
      <c r="R1481" s="53"/>
      <c r="S1481" s="53"/>
      <c r="T1481" s="53"/>
      <c r="U1481" s="53"/>
      <c r="V1481" s="53"/>
      <c r="W1481" s="53"/>
      <c r="X1481" s="53"/>
      <c r="Y1481" s="53"/>
      <c r="Z1481" s="53"/>
    </row>
    <row r="1482" spans="1:26" ht="15.75" customHeight="1">
      <c r="A1482" s="103"/>
      <c r="B1482" s="103"/>
      <c r="C1482" s="104" t="e">
        <v>#REF!</v>
      </c>
      <c r="D1482" s="103"/>
      <c r="E1482" s="53"/>
      <c r="F1482" s="53"/>
      <c r="G1482" s="53"/>
      <c r="H1482" s="53"/>
      <c r="I1482" s="53"/>
      <c r="J1482" s="53"/>
      <c r="K1482" s="53"/>
      <c r="L1482" s="53"/>
      <c r="M1482" s="53"/>
      <c r="N1482" s="53"/>
      <c r="O1482" s="53"/>
      <c r="P1482" s="53"/>
      <c r="Q1482" s="53"/>
      <c r="R1482" s="53"/>
      <c r="S1482" s="53"/>
      <c r="T1482" s="53"/>
      <c r="U1482" s="53"/>
      <c r="V1482" s="53"/>
      <c r="W1482" s="53"/>
      <c r="X1482" s="53"/>
      <c r="Y1482" s="53"/>
      <c r="Z1482" s="53"/>
    </row>
    <row r="1483" spans="1:26" ht="15.75" customHeight="1">
      <c r="A1483" s="103"/>
      <c r="B1483" s="103"/>
      <c r="C1483" s="104" t="e">
        <v>#REF!</v>
      </c>
      <c r="D1483" s="103"/>
      <c r="E1483" s="53"/>
      <c r="F1483" s="53"/>
      <c r="G1483" s="53"/>
      <c r="H1483" s="53"/>
      <c r="I1483" s="53"/>
      <c r="J1483" s="53"/>
      <c r="K1483" s="53"/>
      <c r="L1483" s="53"/>
      <c r="M1483" s="53"/>
      <c r="N1483" s="53"/>
      <c r="O1483" s="53"/>
      <c r="P1483" s="53"/>
      <c r="Q1483" s="53"/>
      <c r="R1483" s="53"/>
      <c r="S1483" s="53"/>
      <c r="T1483" s="53"/>
      <c r="U1483" s="53"/>
      <c r="V1483" s="53"/>
      <c r="W1483" s="53"/>
      <c r="X1483" s="53"/>
      <c r="Y1483" s="53"/>
      <c r="Z1483" s="53"/>
    </row>
    <row r="1484" spans="1:26" ht="15.75" customHeight="1">
      <c r="A1484" s="103"/>
      <c r="B1484" s="103"/>
      <c r="C1484" s="104" t="e">
        <v>#REF!</v>
      </c>
      <c r="D1484" s="103"/>
      <c r="E1484" s="53"/>
      <c r="F1484" s="53"/>
      <c r="G1484" s="53"/>
      <c r="H1484" s="53"/>
      <c r="I1484" s="53"/>
      <c r="J1484" s="53"/>
      <c r="K1484" s="53"/>
      <c r="L1484" s="53"/>
      <c r="M1484" s="53"/>
      <c r="N1484" s="53"/>
      <c r="O1484" s="53"/>
      <c r="P1484" s="53"/>
      <c r="Q1484" s="53"/>
      <c r="R1484" s="53"/>
      <c r="S1484" s="53"/>
      <c r="T1484" s="53"/>
      <c r="U1484" s="53"/>
      <c r="V1484" s="53"/>
      <c r="W1484" s="53"/>
      <c r="X1484" s="53"/>
      <c r="Y1484" s="53"/>
      <c r="Z1484" s="53"/>
    </row>
    <row r="1485" spans="1:26" ht="15.75" customHeight="1">
      <c r="A1485" s="103"/>
      <c r="B1485" s="103"/>
      <c r="C1485" s="104" t="e">
        <v>#REF!</v>
      </c>
      <c r="D1485" s="103"/>
      <c r="E1485" s="53"/>
      <c r="F1485" s="53"/>
      <c r="G1485" s="53"/>
      <c r="H1485" s="53"/>
      <c r="I1485" s="53"/>
      <c r="J1485" s="53"/>
      <c r="K1485" s="53"/>
      <c r="L1485" s="53"/>
      <c r="M1485" s="53"/>
      <c r="N1485" s="53"/>
      <c r="O1485" s="53"/>
      <c r="P1485" s="53"/>
      <c r="Q1485" s="53"/>
      <c r="R1485" s="53"/>
      <c r="S1485" s="53"/>
      <c r="T1485" s="53"/>
      <c r="U1485" s="53"/>
      <c r="V1485" s="53"/>
      <c r="W1485" s="53"/>
      <c r="X1485" s="53"/>
      <c r="Y1485" s="53"/>
      <c r="Z1485" s="53"/>
    </row>
    <row r="1486" spans="1:26" ht="15.75" customHeight="1">
      <c r="A1486" s="103"/>
      <c r="B1486" s="103"/>
      <c r="C1486" s="104" t="e">
        <v>#REF!</v>
      </c>
      <c r="D1486" s="103"/>
      <c r="E1486" s="53"/>
      <c r="F1486" s="53"/>
      <c r="G1486" s="53"/>
      <c r="H1486" s="53"/>
      <c r="I1486" s="53"/>
      <c r="J1486" s="53"/>
      <c r="K1486" s="53"/>
      <c r="L1486" s="53"/>
      <c r="M1486" s="53"/>
      <c r="N1486" s="53"/>
      <c r="O1486" s="53"/>
      <c r="P1486" s="53"/>
      <c r="Q1486" s="53"/>
      <c r="R1486" s="53"/>
      <c r="S1486" s="53"/>
      <c r="T1486" s="53"/>
      <c r="U1486" s="53"/>
      <c r="V1486" s="53"/>
      <c r="W1486" s="53"/>
      <c r="X1486" s="53"/>
      <c r="Y1486" s="53"/>
      <c r="Z1486" s="53"/>
    </row>
    <row r="1487" spans="1:26" ht="15.75" customHeight="1">
      <c r="A1487" s="103"/>
      <c r="B1487" s="103"/>
      <c r="C1487" s="104" t="e">
        <v>#REF!</v>
      </c>
      <c r="D1487" s="103"/>
      <c r="E1487" s="53"/>
      <c r="F1487" s="53"/>
      <c r="G1487" s="53"/>
      <c r="H1487" s="53"/>
      <c r="I1487" s="53"/>
      <c r="J1487" s="53"/>
      <c r="K1487" s="53"/>
      <c r="L1487" s="53"/>
      <c r="M1487" s="53"/>
      <c r="N1487" s="53"/>
      <c r="O1487" s="53"/>
      <c r="P1487" s="53"/>
      <c r="Q1487" s="53"/>
      <c r="R1487" s="53"/>
      <c r="S1487" s="53"/>
      <c r="T1487" s="53"/>
      <c r="U1487" s="53"/>
      <c r="V1487" s="53"/>
      <c r="W1487" s="53"/>
      <c r="X1487" s="53"/>
      <c r="Y1487" s="53"/>
      <c r="Z1487" s="53"/>
    </row>
    <row r="1488" spans="1:26" ht="15.75" customHeight="1">
      <c r="A1488" s="103"/>
      <c r="B1488" s="103"/>
      <c r="C1488" s="104" t="e">
        <v>#REF!</v>
      </c>
      <c r="D1488" s="103"/>
      <c r="E1488" s="53"/>
      <c r="F1488" s="53"/>
      <c r="G1488" s="53"/>
      <c r="H1488" s="53"/>
      <c r="I1488" s="53"/>
      <c r="J1488" s="53"/>
      <c r="K1488" s="53"/>
      <c r="L1488" s="53"/>
      <c r="M1488" s="53"/>
      <c r="N1488" s="53"/>
      <c r="O1488" s="53"/>
      <c r="P1488" s="53"/>
      <c r="Q1488" s="53"/>
      <c r="R1488" s="53"/>
      <c r="S1488" s="53"/>
      <c r="T1488" s="53"/>
      <c r="U1488" s="53"/>
      <c r="V1488" s="53"/>
      <c r="W1488" s="53"/>
      <c r="X1488" s="53"/>
      <c r="Y1488" s="53"/>
      <c r="Z1488" s="53"/>
    </row>
    <row r="1489" spans="1:26" ht="15.75" customHeight="1">
      <c r="A1489" s="103"/>
      <c r="B1489" s="103"/>
      <c r="C1489" s="104" t="e">
        <v>#REF!</v>
      </c>
      <c r="D1489" s="103"/>
      <c r="E1489" s="53"/>
      <c r="F1489" s="53"/>
      <c r="G1489" s="53"/>
      <c r="H1489" s="53"/>
      <c r="I1489" s="53"/>
      <c r="J1489" s="53"/>
      <c r="K1489" s="53"/>
      <c r="L1489" s="53"/>
      <c r="M1489" s="53"/>
      <c r="N1489" s="53"/>
      <c r="O1489" s="53"/>
      <c r="P1489" s="53"/>
      <c r="Q1489" s="53"/>
      <c r="R1489" s="53"/>
      <c r="S1489" s="53"/>
      <c r="T1489" s="53"/>
      <c r="U1489" s="53"/>
      <c r="V1489" s="53"/>
      <c r="W1489" s="53"/>
      <c r="X1489" s="53"/>
      <c r="Y1489" s="53"/>
      <c r="Z1489" s="53"/>
    </row>
    <row r="1490" spans="1:26" ht="15.75" customHeight="1">
      <c r="A1490" s="103"/>
      <c r="B1490" s="103"/>
      <c r="C1490" s="104" t="e">
        <v>#REF!</v>
      </c>
      <c r="D1490" s="103"/>
      <c r="E1490" s="53"/>
      <c r="F1490" s="53"/>
      <c r="G1490" s="53"/>
      <c r="H1490" s="53"/>
      <c r="I1490" s="53"/>
      <c r="J1490" s="53"/>
      <c r="K1490" s="53"/>
      <c r="L1490" s="53"/>
      <c r="M1490" s="53"/>
      <c r="N1490" s="53"/>
      <c r="O1490" s="53"/>
      <c r="P1490" s="53"/>
      <c r="Q1490" s="53"/>
      <c r="R1490" s="53"/>
      <c r="S1490" s="53"/>
      <c r="T1490" s="53"/>
      <c r="U1490" s="53"/>
      <c r="V1490" s="53"/>
      <c r="W1490" s="53"/>
      <c r="X1490" s="53"/>
      <c r="Y1490" s="53"/>
      <c r="Z1490" s="53"/>
    </row>
    <row r="1491" spans="1:26" ht="15.75" customHeight="1">
      <c r="A1491" s="103"/>
      <c r="B1491" s="103"/>
      <c r="C1491" s="104" t="e">
        <v>#REF!</v>
      </c>
      <c r="D1491" s="103"/>
      <c r="E1491" s="53"/>
      <c r="F1491" s="53"/>
      <c r="G1491" s="53"/>
      <c r="H1491" s="53"/>
      <c r="I1491" s="53"/>
      <c r="J1491" s="53"/>
      <c r="K1491" s="53"/>
      <c r="L1491" s="53"/>
      <c r="M1491" s="53"/>
      <c r="N1491" s="53"/>
      <c r="O1491" s="53"/>
      <c r="P1491" s="53"/>
      <c r="Q1491" s="53"/>
      <c r="R1491" s="53"/>
      <c r="S1491" s="53"/>
      <c r="T1491" s="53"/>
      <c r="U1491" s="53"/>
      <c r="V1491" s="53"/>
      <c r="W1491" s="53"/>
      <c r="X1491" s="53"/>
      <c r="Y1491" s="53"/>
      <c r="Z1491" s="53"/>
    </row>
    <row r="1492" spans="1:26" ht="15.75" customHeight="1">
      <c r="A1492" s="103"/>
      <c r="B1492" s="103"/>
      <c r="C1492" s="104" t="e">
        <v>#REF!</v>
      </c>
      <c r="D1492" s="103"/>
      <c r="E1492" s="53"/>
      <c r="F1492" s="53"/>
      <c r="G1492" s="53"/>
      <c r="H1492" s="53"/>
      <c r="I1492" s="53"/>
      <c r="J1492" s="53"/>
      <c r="K1492" s="53"/>
      <c r="L1492" s="53"/>
      <c r="M1492" s="53"/>
      <c r="N1492" s="53"/>
      <c r="O1492" s="53"/>
      <c r="P1492" s="53"/>
      <c r="Q1492" s="53"/>
      <c r="R1492" s="53"/>
      <c r="S1492" s="53"/>
      <c r="T1492" s="53"/>
      <c r="U1492" s="53"/>
      <c r="V1492" s="53"/>
      <c r="W1492" s="53"/>
      <c r="X1492" s="53"/>
      <c r="Y1492" s="53"/>
      <c r="Z1492" s="53"/>
    </row>
    <row r="1493" spans="1:26" ht="15.75" customHeight="1">
      <c r="A1493" s="103"/>
      <c r="B1493" s="103"/>
      <c r="C1493" s="104" t="e">
        <v>#REF!</v>
      </c>
      <c r="D1493" s="103"/>
      <c r="E1493" s="53"/>
      <c r="F1493" s="53"/>
      <c r="G1493" s="53"/>
      <c r="H1493" s="53"/>
      <c r="I1493" s="53"/>
      <c r="J1493" s="53"/>
      <c r="K1493" s="53"/>
      <c r="L1493" s="53"/>
      <c r="M1493" s="53"/>
      <c r="N1493" s="53"/>
      <c r="O1493" s="53"/>
      <c r="P1493" s="53"/>
      <c r="Q1493" s="53"/>
      <c r="R1493" s="53"/>
      <c r="S1493" s="53"/>
      <c r="T1493" s="53"/>
      <c r="U1493" s="53"/>
      <c r="V1493" s="53"/>
      <c r="W1493" s="53"/>
      <c r="X1493" s="53"/>
      <c r="Y1493" s="53"/>
      <c r="Z1493" s="53"/>
    </row>
    <row r="1494" spans="1:26" ht="15.75" customHeight="1">
      <c r="A1494" s="103"/>
      <c r="B1494" s="103"/>
      <c r="C1494" s="104" t="e">
        <v>#REF!</v>
      </c>
      <c r="D1494" s="103"/>
      <c r="E1494" s="53"/>
      <c r="F1494" s="53"/>
      <c r="G1494" s="53"/>
      <c r="H1494" s="53"/>
      <c r="I1494" s="53"/>
      <c r="J1494" s="53"/>
      <c r="K1494" s="53"/>
      <c r="L1494" s="53"/>
      <c r="M1494" s="53"/>
      <c r="N1494" s="53"/>
      <c r="O1494" s="53"/>
      <c r="P1494" s="53"/>
      <c r="Q1494" s="53"/>
      <c r="R1494" s="53"/>
      <c r="S1494" s="53"/>
      <c r="T1494" s="53"/>
      <c r="U1494" s="53"/>
      <c r="V1494" s="53"/>
      <c r="W1494" s="53"/>
      <c r="X1494" s="53"/>
      <c r="Y1494" s="53"/>
      <c r="Z1494" s="53"/>
    </row>
    <row r="1495" spans="1:26" ht="15.75" customHeight="1">
      <c r="A1495" s="103"/>
      <c r="B1495" s="103"/>
      <c r="C1495" s="104" t="e">
        <v>#REF!</v>
      </c>
      <c r="D1495" s="103"/>
      <c r="E1495" s="53"/>
      <c r="F1495" s="53"/>
      <c r="G1495" s="53"/>
      <c r="H1495" s="53"/>
      <c r="I1495" s="53"/>
      <c r="J1495" s="53"/>
      <c r="K1495" s="53"/>
      <c r="L1495" s="53"/>
      <c r="M1495" s="53"/>
      <c r="N1495" s="53"/>
      <c r="O1495" s="53"/>
      <c r="P1495" s="53"/>
      <c r="Q1495" s="53"/>
      <c r="R1495" s="53"/>
      <c r="S1495" s="53"/>
      <c r="T1495" s="53"/>
      <c r="U1495" s="53"/>
      <c r="V1495" s="53"/>
      <c r="W1495" s="53"/>
      <c r="X1495" s="53"/>
      <c r="Y1495" s="53"/>
      <c r="Z1495" s="53"/>
    </row>
    <row r="1496" spans="1:26" ht="15.75" customHeight="1">
      <c r="A1496" s="103"/>
      <c r="B1496" s="103"/>
      <c r="C1496" s="104" t="e">
        <v>#REF!</v>
      </c>
      <c r="D1496" s="103"/>
      <c r="E1496" s="53"/>
      <c r="F1496" s="53"/>
      <c r="G1496" s="53"/>
      <c r="H1496" s="53"/>
      <c r="I1496" s="53"/>
      <c r="J1496" s="53"/>
      <c r="K1496" s="53"/>
      <c r="L1496" s="53"/>
      <c r="M1496" s="53"/>
      <c r="N1496" s="53"/>
      <c r="O1496" s="53"/>
      <c r="P1496" s="53"/>
      <c r="Q1496" s="53"/>
      <c r="R1496" s="53"/>
      <c r="S1496" s="53"/>
      <c r="T1496" s="53"/>
      <c r="U1496" s="53"/>
      <c r="V1496" s="53"/>
      <c r="W1496" s="53"/>
      <c r="X1496" s="53"/>
      <c r="Y1496" s="53"/>
      <c r="Z1496" s="53"/>
    </row>
    <row r="1497" spans="1:26" ht="15.75" customHeight="1">
      <c r="A1497" s="103"/>
      <c r="B1497" s="103"/>
      <c r="C1497" s="104" t="e">
        <v>#REF!</v>
      </c>
      <c r="D1497" s="103"/>
      <c r="E1497" s="53"/>
      <c r="F1497" s="53"/>
      <c r="G1497" s="53"/>
      <c r="H1497" s="53"/>
      <c r="I1497" s="53"/>
      <c r="J1497" s="53"/>
      <c r="K1497" s="53"/>
      <c r="L1497" s="53"/>
      <c r="M1497" s="53"/>
      <c r="N1497" s="53"/>
      <c r="O1497" s="53"/>
      <c r="P1497" s="53"/>
      <c r="Q1497" s="53"/>
      <c r="R1497" s="53"/>
      <c r="S1497" s="53"/>
      <c r="T1497" s="53"/>
      <c r="U1497" s="53"/>
      <c r="V1497" s="53"/>
      <c r="W1497" s="53"/>
      <c r="X1497" s="53"/>
      <c r="Y1497" s="53"/>
      <c r="Z1497" s="53"/>
    </row>
    <row r="1498" spans="1:26" ht="15.75" customHeight="1">
      <c r="A1498" s="103"/>
      <c r="B1498" s="103"/>
      <c r="C1498" s="104" t="e">
        <v>#REF!</v>
      </c>
      <c r="D1498" s="103"/>
      <c r="E1498" s="53"/>
      <c r="F1498" s="53"/>
      <c r="G1498" s="53"/>
      <c r="H1498" s="53"/>
      <c r="I1498" s="53"/>
      <c r="J1498" s="53"/>
      <c r="K1498" s="53"/>
      <c r="L1498" s="53"/>
      <c r="M1498" s="53"/>
      <c r="N1498" s="53"/>
      <c r="O1498" s="53"/>
      <c r="P1498" s="53"/>
      <c r="Q1498" s="53"/>
      <c r="R1498" s="53"/>
      <c r="S1498" s="53"/>
      <c r="T1498" s="53"/>
      <c r="U1498" s="53"/>
      <c r="V1498" s="53"/>
      <c r="W1498" s="53"/>
      <c r="X1498" s="53"/>
      <c r="Y1498" s="53"/>
      <c r="Z1498" s="53"/>
    </row>
    <row r="1499" spans="1:26" ht="15.75" customHeight="1">
      <c r="A1499" s="103"/>
      <c r="B1499" s="103"/>
      <c r="C1499" s="104" t="e">
        <v>#REF!</v>
      </c>
      <c r="D1499" s="103"/>
      <c r="E1499" s="53"/>
      <c r="F1499" s="53"/>
      <c r="G1499" s="53"/>
      <c r="H1499" s="53"/>
      <c r="I1499" s="53"/>
      <c r="J1499" s="53"/>
      <c r="K1499" s="53"/>
      <c r="L1499" s="53"/>
      <c r="M1499" s="53"/>
      <c r="N1499" s="53"/>
      <c r="O1499" s="53"/>
      <c r="P1499" s="53"/>
      <c r="Q1499" s="53"/>
      <c r="R1499" s="53"/>
      <c r="S1499" s="53"/>
      <c r="T1499" s="53"/>
      <c r="U1499" s="53"/>
      <c r="V1499" s="53"/>
      <c r="W1499" s="53"/>
      <c r="X1499" s="53"/>
      <c r="Y1499" s="53"/>
      <c r="Z1499" s="53"/>
    </row>
    <row r="1500" spans="1:26" ht="15.75" customHeight="1">
      <c r="A1500" s="103"/>
      <c r="B1500" s="103"/>
      <c r="C1500" s="104" t="e">
        <v>#REF!</v>
      </c>
      <c r="D1500" s="103"/>
      <c r="E1500" s="53"/>
      <c r="F1500" s="53"/>
      <c r="G1500" s="53"/>
      <c r="H1500" s="53"/>
      <c r="I1500" s="53"/>
      <c r="J1500" s="53"/>
      <c r="K1500" s="53"/>
      <c r="L1500" s="53"/>
      <c r="M1500" s="53"/>
      <c r="N1500" s="53"/>
      <c r="O1500" s="53"/>
      <c r="P1500" s="53"/>
      <c r="Q1500" s="53"/>
      <c r="R1500" s="53"/>
      <c r="S1500" s="53"/>
      <c r="T1500" s="53"/>
      <c r="U1500" s="53"/>
      <c r="V1500" s="53"/>
      <c r="W1500" s="53"/>
      <c r="X1500" s="53"/>
      <c r="Y1500" s="53"/>
      <c r="Z1500" s="53"/>
    </row>
    <row r="1501" spans="1:26" ht="15.75" customHeight="1">
      <c r="A1501" s="103"/>
      <c r="B1501" s="103"/>
      <c r="C1501" s="104" t="e">
        <v>#REF!</v>
      </c>
      <c r="D1501" s="103"/>
      <c r="E1501" s="53"/>
      <c r="F1501" s="53"/>
      <c r="G1501" s="53"/>
      <c r="H1501" s="53"/>
      <c r="I1501" s="53"/>
      <c r="J1501" s="53"/>
      <c r="K1501" s="53"/>
      <c r="L1501" s="53"/>
      <c r="M1501" s="53"/>
      <c r="N1501" s="53"/>
      <c r="O1501" s="53"/>
      <c r="P1501" s="53"/>
      <c r="Q1501" s="53"/>
      <c r="R1501" s="53"/>
      <c r="S1501" s="53"/>
      <c r="T1501" s="53"/>
      <c r="U1501" s="53"/>
      <c r="V1501" s="53"/>
      <c r="W1501" s="53"/>
      <c r="X1501" s="53"/>
      <c r="Y1501" s="53"/>
      <c r="Z1501" s="53"/>
    </row>
    <row r="1502" spans="1:26" ht="15.75" customHeight="1">
      <c r="A1502" s="103"/>
      <c r="B1502" s="103"/>
      <c r="C1502" s="104" t="e">
        <v>#REF!</v>
      </c>
      <c r="D1502" s="103"/>
      <c r="E1502" s="53"/>
      <c r="F1502" s="53"/>
      <c r="G1502" s="53"/>
      <c r="H1502" s="53"/>
      <c r="I1502" s="53"/>
      <c r="J1502" s="53"/>
      <c r="K1502" s="53"/>
      <c r="L1502" s="53"/>
      <c r="M1502" s="53"/>
      <c r="N1502" s="53"/>
      <c r="O1502" s="53"/>
      <c r="P1502" s="53"/>
      <c r="Q1502" s="53"/>
      <c r="R1502" s="53"/>
      <c r="S1502" s="53"/>
      <c r="T1502" s="53"/>
      <c r="U1502" s="53"/>
      <c r="V1502" s="53"/>
      <c r="W1502" s="53"/>
      <c r="X1502" s="53"/>
      <c r="Y1502" s="53"/>
      <c r="Z1502" s="53"/>
    </row>
    <row r="1503" spans="1:26" ht="15.75" customHeight="1">
      <c r="A1503" s="103"/>
      <c r="B1503" s="103"/>
      <c r="C1503" s="104" t="e">
        <v>#REF!</v>
      </c>
      <c r="D1503" s="103"/>
      <c r="E1503" s="53"/>
      <c r="F1503" s="53"/>
      <c r="G1503" s="53"/>
      <c r="H1503" s="53"/>
      <c r="I1503" s="53"/>
      <c r="J1503" s="53"/>
      <c r="K1503" s="53"/>
      <c r="L1503" s="53"/>
      <c r="M1503" s="53"/>
      <c r="N1503" s="53"/>
      <c r="O1503" s="53"/>
      <c r="P1503" s="53"/>
      <c r="Q1503" s="53"/>
      <c r="R1503" s="53"/>
      <c r="S1503" s="53"/>
      <c r="T1503" s="53"/>
      <c r="U1503" s="53"/>
      <c r="V1503" s="53"/>
      <c r="W1503" s="53"/>
      <c r="X1503" s="53"/>
      <c r="Y1503" s="53"/>
      <c r="Z1503" s="53"/>
    </row>
    <row r="1504" spans="1:26" ht="15.75" customHeight="1">
      <c r="A1504" s="103"/>
      <c r="B1504" s="103"/>
      <c r="C1504" s="104" t="e">
        <v>#REF!</v>
      </c>
      <c r="D1504" s="103"/>
      <c r="E1504" s="53"/>
      <c r="F1504" s="53"/>
      <c r="G1504" s="53"/>
      <c r="H1504" s="53"/>
      <c r="I1504" s="53"/>
      <c r="J1504" s="53"/>
      <c r="K1504" s="53"/>
      <c r="L1504" s="53"/>
      <c r="M1504" s="53"/>
      <c r="N1504" s="53"/>
      <c r="O1504" s="53"/>
      <c r="P1504" s="53"/>
      <c r="Q1504" s="53"/>
      <c r="R1504" s="53"/>
      <c r="S1504" s="53"/>
      <c r="T1504" s="53"/>
      <c r="U1504" s="53"/>
      <c r="V1504" s="53"/>
      <c r="W1504" s="53"/>
      <c r="X1504" s="53"/>
      <c r="Y1504" s="53"/>
      <c r="Z1504" s="53"/>
    </row>
    <row r="1505" spans="1:26" ht="15.75" customHeight="1">
      <c r="A1505" s="103"/>
      <c r="B1505" s="103"/>
      <c r="C1505" s="104" t="e">
        <v>#REF!</v>
      </c>
      <c r="D1505" s="103"/>
      <c r="E1505" s="53"/>
      <c r="F1505" s="53"/>
      <c r="G1505" s="53"/>
      <c r="H1505" s="53"/>
      <c r="I1505" s="53"/>
      <c r="J1505" s="53"/>
      <c r="K1505" s="53"/>
      <c r="L1505" s="53"/>
      <c r="M1505" s="53"/>
      <c r="N1505" s="53"/>
      <c r="O1505" s="53"/>
      <c r="P1505" s="53"/>
      <c r="Q1505" s="53"/>
      <c r="R1505" s="53"/>
      <c r="S1505" s="53"/>
      <c r="T1505" s="53"/>
      <c r="U1505" s="53"/>
      <c r="V1505" s="53"/>
      <c r="W1505" s="53"/>
      <c r="X1505" s="53"/>
      <c r="Y1505" s="53"/>
      <c r="Z1505" s="53"/>
    </row>
    <row r="1506" spans="1:26" ht="15.75" customHeight="1">
      <c r="A1506" s="103"/>
      <c r="B1506" s="103"/>
      <c r="C1506" s="104" t="e">
        <v>#REF!</v>
      </c>
      <c r="D1506" s="103"/>
      <c r="E1506" s="53"/>
      <c r="F1506" s="53"/>
      <c r="G1506" s="53"/>
      <c r="H1506" s="53"/>
      <c r="I1506" s="53"/>
      <c r="J1506" s="53"/>
      <c r="K1506" s="53"/>
      <c r="L1506" s="53"/>
      <c r="M1506" s="53"/>
      <c r="N1506" s="53"/>
      <c r="O1506" s="53"/>
      <c r="P1506" s="53"/>
      <c r="Q1506" s="53"/>
      <c r="R1506" s="53"/>
      <c r="S1506" s="53"/>
      <c r="T1506" s="53"/>
      <c r="U1506" s="53"/>
      <c r="V1506" s="53"/>
      <c r="W1506" s="53"/>
      <c r="X1506" s="53"/>
      <c r="Y1506" s="53"/>
      <c r="Z1506" s="53"/>
    </row>
    <row r="1507" spans="1:26" ht="15.75" customHeight="1">
      <c r="A1507" s="103"/>
      <c r="B1507" s="103"/>
      <c r="C1507" s="104" t="e">
        <v>#REF!</v>
      </c>
      <c r="D1507" s="103"/>
      <c r="E1507" s="53"/>
      <c r="F1507" s="53"/>
      <c r="G1507" s="53"/>
      <c r="H1507" s="53"/>
      <c r="I1507" s="53"/>
      <c r="J1507" s="53"/>
      <c r="K1507" s="53"/>
      <c r="L1507" s="53"/>
      <c r="M1507" s="53"/>
      <c r="N1507" s="53"/>
      <c r="O1507" s="53"/>
      <c r="P1507" s="53"/>
      <c r="Q1507" s="53"/>
      <c r="R1507" s="53"/>
      <c r="S1507" s="53"/>
      <c r="T1507" s="53"/>
      <c r="U1507" s="53"/>
      <c r="V1507" s="53"/>
      <c r="W1507" s="53"/>
      <c r="X1507" s="53"/>
      <c r="Y1507" s="53"/>
      <c r="Z1507" s="53"/>
    </row>
    <row r="1508" spans="1:26" ht="15.75" customHeight="1">
      <c r="A1508" s="103"/>
      <c r="B1508" s="103"/>
      <c r="C1508" s="104" t="e">
        <v>#REF!</v>
      </c>
      <c r="D1508" s="103"/>
      <c r="E1508" s="53"/>
      <c r="F1508" s="53"/>
      <c r="G1508" s="53"/>
      <c r="H1508" s="53"/>
      <c r="I1508" s="53"/>
      <c r="J1508" s="53"/>
      <c r="K1508" s="53"/>
      <c r="L1508" s="53"/>
      <c r="M1508" s="53"/>
      <c r="N1508" s="53"/>
      <c r="O1508" s="53"/>
      <c r="P1508" s="53"/>
      <c r="Q1508" s="53"/>
      <c r="R1508" s="53"/>
      <c r="S1508" s="53"/>
      <c r="T1508" s="53"/>
      <c r="U1508" s="53"/>
      <c r="V1508" s="53"/>
      <c r="W1508" s="53"/>
      <c r="X1508" s="53"/>
      <c r="Y1508" s="53"/>
      <c r="Z1508" s="53"/>
    </row>
    <row r="1509" spans="1:26" ht="15.75" customHeight="1">
      <c r="A1509" s="103"/>
      <c r="B1509" s="103"/>
      <c r="C1509" s="104" t="e">
        <v>#REF!</v>
      </c>
      <c r="D1509" s="103"/>
      <c r="E1509" s="53"/>
      <c r="F1509" s="53"/>
      <c r="G1509" s="53"/>
      <c r="H1509" s="53"/>
      <c r="I1509" s="53"/>
      <c r="J1509" s="53"/>
      <c r="K1509" s="53"/>
      <c r="L1509" s="53"/>
      <c r="M1509" s="53"/>
      <c r="N1509" s="53"/>
      <c r="O1509" s="53"/>
      <c r="P1509" s="53"/>
      <c r="Q1509" s="53"/>
      <c r="R1509" s="53"/>
      <c r="S1509" s="53"/>
      <c r="T1509" s="53"/>
      <c r="U1509" s="53"/>
      <c r="V1509" s="53"/>
      <c r="W1509" s="53"/>
      <c r="X1509" s="53"/>
      <c r="Y1509" s="53"/>
      <c r="Z1509" s="53"/>
    </row>
    <row r="1510" spans="1:26" ht="15.75" customHeight="1">
      <c r="A1510" s="103"/>
      <c r="B1510" s="103"/>
      <c r="C1510" s="104" t="e">
        <v>#REF!</v>
      </c>
      <c r="D1510" s="103"/>
      <c r="E1510" s="53"/>
      <c r="F1510" s="53"/>
      <c r="G1510" s="53"/>
      <c r="H1510" s="53"/>
      <c r="I1510" s="53"/>
      <c r="J1510" s="53"/>
      <c r="K1510" s="53"/>
      <c r="L1510" s="53"/>
      <c r="M1510" s="53"/>
      <c r="N1510" s="53"/>
      <c r="O1510" s="53"/>
      <c r="P1510" s="53"/>
      <c r="Q1510" s="53"/>
      <c r="R1510" s="53"/>
      <c r="S1510" s="53"/>
      <c r="T1510" s="53"/>
      <c r="U1510" s="53"/>
      <c r="V1510" s="53"/>
      <c r="W1510" s="53"/>
      <c r="X1510" s="53"/>
      <c r="Y1510" s="53"/>
      <c r="Z1510" s="53"/>
    </row>
    <row r="1511" spans="1:26" ht="15.75" customHeight="1">
      <c r="A1511" s="103"/>
      <c r="B1511" s="103"/>
      <c r="C1511" s="104" t="e">
        <v>#REF!</v>
      </c>
      <c r="D1511" s="103"/>
      <c r="E1511" s="53"/>
      <c r="F1511" s="53"/>
      <c r="G1511" s="53"/>
      <c r="H1511" s="53"/>
      <c r="I1511" s="53"/>
      <c r="J1511" s="53"/>
      <c r="K1511" s="53"/>
      <c r="L1511" s="53"/>
      <c r="M1511" s="53"/>
      <c r="N1511" s="53"/>
      <c r="O1511" s="53"/>
      <c r="P1511" s="53"/>
      <c r="Q1511" s="53"/>
      <c r="R1511" s="53"/>
      <c r="S1511" s="53"/>
      <c r="T1511" s="53"/>
      <c r="U1511" s="53"/>
      <c r="V1511" s="53"/>
      <c r="W1511" s="53"/>
      <c r="X1511" s="53"/>
      <c r="Y1511" s="53"/>
      <c r="Z1511" s="53"/>
    </row>
    <row r="1512" spans="1:26" ht="15.75" customHeight="1">
      <c r="A1512" s="103"/>
      <c r="B1512" s="103"/>
      <c r="C1512" s="104" t="e">
        <v>#REF!</v>
      </c>
      <c r="D1512" s="103"/>
      <c r="E1512" s="53"/>
      <c r="F1512" s="53"/>
      <c r="G1512" s="53"/>
      <c r="H1512" s="53"/>
      <c r="I1512" s="53"/>
      <c r="J1512" s="53"/>
      <c r="K1512" s="53"/>
      <c r="L1512" s="53"/>
      <c r="M1512" s="53"/>
      <c r="N1512" s="53"/>
      <c r="O1512" s="53"/>
      <c r="P1512" s="53"/>
      <c r="Q1512" s="53"/>
      <c r="R1512" s="53"/>
      <c r="S1512" s="53"/>
      <c r="T1512" s="53"/>
      <c r="U1512" s="53"/>
      <c r="V1512" s="53"/>
      <c r="W1512" s="53"/>
      <c r="X1512" s="53"/>
      <c r="Y1512" s="53"/>
      <c r="Z1512" s="53"/>
    </row>
    <row r="1513" spans="1:26" ht="15.75" customHeight="1">
      <c r="A1513" s="103"/>
      <c r="B1513" s="103"/>
      <c r="C1513" s="104" t="e">
        <v>#REF!</v>
      </c>
      <c r="D1513" s="103"/>
      <c r="E1513" s="53"/>
      <c r="F1513" s="53"/>
      <c r="G1513" s="53"/>
      <c r="H1513" s="53"/>
      <c r="I1513" s="53"/>
      <c r="J1513" s="53"/>
      <c r="K1513" s="53"/>
      <c r="L1513" s="53"/>
      <c r="M1513" s="53"/>
      <c r="N1513" s="53"/>
      <c r="O1513" s="53"/>
      <c r="P1513" s="53"/>
      <c r="Q1513" s="53"/>
      <c r="R1513" s="53"/>
      <c r="S1513" s="53"/>
      <c r="T1513" s="53"/>
      <c r="U1513" s="53"/>
      <c r="V1513" s="53"/>
      <c r="W1513" s="53"/>
      <c r="X1513" s="53"/>
      <c r="Y1513" s="53"/>
      <c r="Z1513" s="53"/>
    </row>
    <row r="1514" spans="1:26" ht="15.75" customHeight="1">
      <c r="A1514" s="103"/>
      <c r="B1514" s="103"/>
      <c r="C1514" s="104" t="e">
        <v>#REF!</v>
      </c>
      <c r="D1514" s="103"/>
      <c r="E1514" s="53"/>
      <c r="F1514" s="53"/>
      <c r="G1514" s="53"/>
      <c r="H1514" s="53"/>
      <c r="I1514" s="53"/>
      <c r="J1514" s="53"/>
      <c r="K1514" s="53"/>
      <c r="L1514" s="53"/>
      <c r="M1514" s="53"/>
      <c r="N1514" s="53"/>
      <c r="O1514" s="53"/>
      <c r="P1514" s="53"/>
      <c r="Q1514" s="53"/>
      <c r="R1514" s="53"/>
      <c r="S1514" s="53"/>
      <c r="T1514" s="53"/>
      <c r="U1514" s="53"/>
      <c r="V1514" s="53"/>
      <c r="W1514" s="53"/>
      <c r="X1514" s="53"/>
      <c r="Y1514" s="53"/>
      <c r="Z1514" s="53"/>
    </row>
    <row r="1515" spans="1:26" ht="15.75" customHeight="1">
      <c r="A1515" s="103"/>
      <c r="B1515" s="103"/>
      <c r="C1515" s="104" t="e">
        <v>#REF!</v>
      </c>
      <c r="D1515" s="103"/>
      <c r="E1515" s="53"/>
      <c r="F1515" s="53"/>
      <c r="G1515" s="53"/>
      <c r="H1515" s="53"/>
      <c r="I1515" s="53"/>
      <c r="J1515" s="53"/>
      <c r="K1515" s="53"/>
      <c r="L1515" s="53"/>
      <c r="M1515" s="53"/>
      <c r="N1515" s="53"/>
      <c r="O1515" s="53"/>
      <c r="P1515" s="53"/>
      <c r="Q1515" s="53"/>
      <c r="R1515" s="53"/>
      <c r="S1515" s="53"/>
      <c r="T1515" s="53"/>
      <c r="U1515" s="53"/>
      <c r="V1515" s="53"/>
      <c r="W1515" s="53"/>
      <c r="X1515" s="53"/>
      <c r="Y1515" s="53"/>
      <c r="Z1515" s="53"/>
    </row>
    <row r="1516" spans="1:26" ht="15.75" customHeight="1">
      <c r="A1516" s="103"/>
      <c r="B1516" s="103"/>
      <c r="C1516" s="104" t="e">
        <v>#REF!</v>
      </c>
      <c r="D1516" s="103"/>
      <c r="E1516" s="53"/>
      <c r="F1516" s="53"/>
      <c r="G1516" s="53"/>
      <c r="H1516" s="53"/>
      <c r="I1516" s="53"/>
      <c r="J1516" s="53"/>
      <c r="K1516" s="53"/>
      <c r="L1516" s="53"/>
      <c r="M1516" s="53"/>
      <c r="N1516" s="53"/>
      <c r="O1516" s="53"/>
      <c r="P1516" s="53"/>
      <c r="Q1516" s="53"/>
      <c r="R1516" s="53"/>
      <c r="S1516" s="53"/>
      <c r="T1516" s="53"/>
      <c r="U1516" s="53"/>
      <c r="V1516" s="53"/>
      <c r="W1516" s="53"/>
      <c r="X1516" s="53"/>
      <c r="Y1516" s="53"/>
      <c r="Z1516" s="53"/>
    </row>
    <row r="1517" spans="1:26" ht="15.75" customHeight="1">
      <c r="A1517" s="103"/>
      <c r="B1517" s="103"/>
      <c r="C1517" s="104" t="e">
        <v>#REF!</v>
      </c>
      <c r="D1517" s="103"/>
      <c r="E1517" s="53"/>
      <c r="F1517" s="53"/>
      <c r="G1517" s="53"/>
      <c r="H1517" s="53"/>
      <c r="I1517" s="53"/>
      <c r="J1517" s="53"/>
      <c r="K1517" s="53"/>
      <c r="L1517" s="53"/>
      <c r="M1517" s="53"/>
      <c r="N1517" s="53"/>
      <c r="O1517" s="53"/>
      <c r="P1517" s="53"/>
      <c r="Q1517" s="53"/>
      <c r="R1517" s="53"/>
      <c r="S1517" s="53"/>
      <c r="T1517" s="53"/>
      <c r="U1517" s="53"/>
      <c r="V1517" s="53"/>
      <c r="W1517" s="53"/>
      <c r="X1517" s="53"/>
      <c r="Y1517" s="53"/>
      <c r="Z1517" s="53"/>
    </row>
    <row r="1518" spans="1:26" ht="15.75" customHeight="1">
      <c r="A1518" s="103"/>
      <c r="B1518" s="103"/>
      <c r="C1518" s="104" t="e">
        <v>#REF!</v>
      </c>
      <c r="D1518" s="103"/>
      <c r="E1518" s="53"/>
      <c r="F1518" s="53"/>
      <c r="G1518" s="53"/>
      <c r="H1518" s="53"/>
      <c r="I1518" s="53"/>
      <c r="J1518" s="53"/>
      <c r="K1518" s="53"/>
      <c r="L1518" s="53"/>
      <c r="M1518" s="53"/>
      <c r="N1518" s="53"/>
      <c r="O1518" s="53"/>
      <c r="P1518" s="53"/>
      <c r="Q1518" s="53"/>
      <c r="R1518" s="53"/>
      <c r="S1518" s="53"/>
      <c r="T1518" s="53"/>
      <c r="U1518" s="53"/>
      <c r="V1518" s="53"/>
      <c r="W1518" s="53"/>
      <c r="X1518" s="53"/>
      <c r="Y1518" s="53"/>
      <c r="Z1518" s="53"/>
    </row>
    <row r="1519" spans="1:26" ht="15.75" customHeight="1">
      <c r="A1519" s="103"/>
      <c r="B1519" s="103"/>
      <c r="C1519" s="104" t="e">
        <v>#REF!</v>
      </c>
      <c r="D1519" s="103"/>
      <c r="E1519" s="53"/>
      <c r="F1519" s="53"/>
      <c r="G1519" s="53"/>
      <c r="H1519" s="53"/>
      <c r="I1519" s="53"/>
      <c r="J1519" s="53"/>
      <c r="K1519" s="53"/>
      <c r="L1519" s="53"/>
      <c r="M1519" s="53"/>
      <c r="N1519" s="53"/>
      <c r="O1519" s="53"/>
      <c r="P1519" s="53"/>
      <c r="Q1519" s="53"/>
      <c r="R1519" s="53"/>
      <c r="S1519" s="53"/>
      <c r="T1519" s="53"/>
      <c r="U1519" s="53"/>
      <c r="V1519" s="53"/>
      <c r="W1519" s="53"/>
      <c r="X1519" s="53"/>
      <c r="Y1519" s="53"/>
      <c r="Z1519" s="53"/>
    </row>
    <row r="1520" spans="1:26" ht="15.75" customHeight="1">
      <c r="A1520" s="103"/>
      <c r="B1520" s="103"/>
      <c r="C1520" s="104" t="e">
        <v>#REF!</v>
      </c>
      <c r="D1520" s="103"/>
      <c r="E1520" s="53"/>
      <c r="F1520" s="53"/>
      <c r="G1520" s="53"/>
      <c r="H1520" s="53"/>
      <c r="I1520" s="53"/>
      <c r="J1520" s="53"/>
      <c r="K1520" s="53"/>
      <c r="L1520" s="53"/>
      <c r="M1520" s="53"/>
      <c r="N1520" s="53"/>
      <c r="O1520" s="53"/>
      <c r="P1520" s="53"/>
      <c r="Q1520" s="53"/>
      <c r="R1520" s="53"/>
      <c r="S1520" s="53"/>
      <c r="T1520" s="53"/>
      <c r="U1520" s="53"/>
      <c r="V1520" s="53"/>
      <c r="W1520" s="53"/>
      <c r="X1520" s="53"/>
      <c r="Y1520" s="53"/>
      <c r="Z1520" s="53"/>
    </row>
    <row r="1521" spans="1:26" ht="15.75" customHeight="1">
      <c r="A1521" s="103"/>
      <c r="B1521" s="103"/>
      <c r="C1521" s="104" t="e">
        <v>#REF!</v>
      </c>
      <c r="D1521" s="103"/>
      <c r="E1521" s="53"/>
      <c r="F1521" s="53"/>
      <c r="G1521" s="53"/>
      <c r="H1521" s="53"/>
      <c r="I1521" s="53"/>
      <c r="J1521" s="53"/>
      <c r="K1521" s="53"/>
      <c r="L1521" s="53"/>
      <c r="M1521" s="53"/>
      <c r="N1521" s="53"/>
      <c r="O1521" s="53"/>
      <c r="P1521" s="53"/>
      <c r="Q1521" s="53"/>
      <c r="R1521" s="53"/>
      <c r="S1521" s="53"/>
      <c r="T1521" s="53"/>
      <c r="U1521" s="53"/>
      <c r="V1521" s="53"/>
      <c r="W1521" s="53"/>
      <c r="X1521" s="53"/>
      <c r="Y1521" s="53"/>
      <c r="Z1521" s="53"/>
    </row>
    <row r="1522" spans="1:26" ht="15.75" customHeight="1">
      <c r="A1522" s="103"/>
      <c r="B1522" s="103"/>
      <c r="C1522" s="104" t="e">
        <v>#REF!</v>
      </c>
      <c r="D1522" s="103"/>
      <c r="E1522" s="53"/>
      <c r="F1522" s="53"/>
      <c r="G1522" s="53"/>
      <c r="H1522" s="53"/>
      <c r="I1522" s="53"/>
      <c r="J1522" s="53"/>
      <c r="K1522" s="53"/>
      <c r="L1522" s="53"/>
      <c r="M1522" s="53"/>
      <c r="N1522" s="53"/>
      <c r="O1522" s="53"/>
      <c r="P1522" s="53"/>
      <c r="Q1522" s="53"/>
      <c r="R1522" s="53"/>
      <c r="S1522" s="53"/>
      <c r="T1522" s="53"/>
      <c r="U1522" s="53"/>
      <c r="V1522" s="53"/>
      <c r="W1522" s="53"/>
      <c r="X1522" s="53"/>
      <c r="Y1522" s="53"/>
      <c r="Z1522" s="53"/>
    </row>
    <row r="1523" spans="1:26" ht="15.75" customHeight="1">
      <c r="A1523" s="103"/>
      <c r="B1523" s="103"/>
      <c r="C1523" s="104" t="e">
        <v>#REF!</v>
      </c>
      <c r="D1523" s="103"/>
      <c r="E1523" s="53"/>
      <c r="F1523" s="53"/>
      <c r="G1523" s="53"/>
      <c r="H1523" s="53"/>
      <c r="I1523" s="53"/>
      <c r="J1523" s="53"/>
      <c r="K1523" s="53"/>
      <c r="L1523" s="53"/>
      <c r="M1523" s="53"/>
      <c r="N1523" s="53"/>
      <c r="O1523" s="53"/>
      <c r="P1523" s="53"/>
      <c r="Q1523" s="53"/>
      <c r="R1523" s="53"/>
      <c r="S1523" s="53"/>
      <c r="T1523" s="53"/>
      <c r="U1523" s="53"/>
      <c r="V1523" s="53"/>
      <c r="W1523" s="53"/>
      <c r="X1523" s="53"/>
      <c r="Y1523" s="53"/>
      <c r="Z1523" s="53"/>
    </row>
    <row r="1524" spans="1:26" ht="15.75" customHeight="1">
      <c r="A1524" s="103"/>
      <c r="B1524" s="103"/>
      <c r="C1524" s="104" t="e">
        <v>#REF!</v>
      </c>
      <c r="D1524" s="103"/>
      <c r="E1524" s="53"/>
      <c r="F1524" s="53"/>
      <c r="G1524" s="53"/>
      <c r="H1524" s="53"/>
      <c r="I1524" s="53"/>
      <c r="J1524" s="53"/>
      <c r="K1524" s="53"/>
      <c r="L1524" s="53"/>
      <c r="M1524" s="53"/>
      <c r="N1524" s="53"/>
      <c r="O1524" s="53"/>
      <c r="P1524" s="53"/>
      <c r="Q1524" s="53"/>
      <c r="R1524" s="53"/>
      <c r="S1524" s="53"/>
      <c r="T1524" s="53"/>
      <c r="U1524" s="53"/>
      <c r="V1524" s="53"/>
      <c r="W1524" s="53"/>
      <c r="X1524" s="53"/>
      <c r="Y1524" s="53"/>
      <c r="Z1524" s="53"/>
    </row>
    <row r="1525" spans="1:26" ht="15.75" customHeight="1">
      <c r="A1525" s="103"/>
      <c r="B1525" s="103"/>
      <c r="C1525" s="104" t="e">
        <v>#REF!</v>
      </c>
      <c r="D1525" s="103"/>
      <c r="E1525" s="53"/>
      <c r="F1525" s="53"/>
      <c r="G1525" s="53"/>
      <c r="H1525" s="53"/>
      <c r="I1525" s="53"/>
      <c r="J1525" s="53"/>
      <c r="K1525" s="53"/>
      <c r="L1525" s="53"/>
      <c r="M1525" s="53"/>
      <c r="N1525" s="53"/>
      <c r="O1525" s="53"/>
      <c r="P1525" s="53"/>
      <c r="Q1525" s="53"/>
      <c r="R1525" s="53"/>
      <c r="S1525" s="53"/>
      <c r="T1525" s="53"/>
      <c r="U1525" s="53"/>
      <c r="V1525" s="53"/>
      <c r="W1525" s="53"/>
      <c r="X1525" s="53"/>
      <c r="Y1525" s="53"/>
      <c r="Z1525" s="53"/>
    </row>
    <row r="1526" spans="1:26" ht="15.75" customHeight="1">
      <c r="A1526" s="103"/>
      <c r="B1526" s="103"/>
      <c r="C1526" s="104" t="e">
        <v>#REF!</v>
      </c>
      <c r="D1526" s="103"/>
      <c r="E1526" s="53"/>
      <c r="F1526" s="53"/>
      <c r="G1526" s="53"/>
      <c r="H1526" s="53"/>
      <c r="I1526" s="53"/>
      <c r="J1526" s="53"/>
      <c r="K1526" s="53"/>
      <c r="L1526" s="53"/>
      <c r="M1526" s="53"/>
      <c r="N1526" s="53"/>
      <c r="O1526" s="53"/>
      <c r="P1526" s="53"/>
      <c r="Q1526" s="53"/>
      <c r="R1526" s="53"/>
      <c r="S1526" s="53"/>
      <c r="T1526" s="53"/>
      <c r="U1526" s="53"/>
      <c r="V1526" s="53"/>
      <c r="W1526" s="53"/>
      <c r="X1526" s="53"/>
      <c r="Y1526" s="53"/>
      <c r="Z1526" s="53"/>
    </row>
    <row r="1527" spans="1:26" ht="15.75" customHeight="1">
      <c r="A1527" s="103"/>
      <c r="B1527" s="103"/>
      <c r="C1527" s="104" t="e">
        <v>#REF!</v>
      </c>
      <c r="D1527" s="103"/>
      <c r="E1527" s="53"/>
      <c r="F1527" s="53"/>
      <c r="G1527" s="53"/>
      <c r="H1527" s="53"/>
      <c r="I1527" s="53"/>
      <c r="J1527" s="53"/>
      <c r="K1527" s="53"/>
      <c r="L1527" s="53"/>
      <c r="M1527" s="53"/>
      <c r="N1527" s="53"/>
      <c r="O1527" s="53"/>
      <c r="P1527" s="53"/>
      <c r="Q1527" s="53"/>
      <c r="R1527" s="53"/>
      <c r="S1527" s="53"/>
      <c r="T1527" s="53"/>
      <c r="U1527" s="53"/>
      <c r="V1527" s="53"/>
      <c r="W1527" s="53"/>
      <c r="X1527" s="53"/>
      <c r="Y1527" s="53"/>
      <c r="Z1527" s="53"/>
    </row>
    <row r="1528" spans="1:26" ht="15.75" customHeight="1">
      <c r="A1528" s="103"/>
      <c r="B1528" s="103"/>
      <c r="C1528" s="104" t="e">
        <v>#REF!</v>
      </c>
      <c r="D1528" s="103"/>
      <c r="E1528" s="53"/>
      <c r="F1528" s="53"/>
      <c r="G1528" s="53"/>
      <c r="H1528" s="53"/>
      <c r="I1528" s="53"/>
      <c r="J1528" s="53"/>
      <c r="K1528" s="53"/>
      <c r="L1528" s="53"/>
      <c r="M1528" s="53"/>
      <c r="N1528" s="53"/>
      <c r="O1528" s="53"/>
      <c r="P1528" s="53"/>
      <c r="Q1528" s="53"/>
      <c r="R1528" s="53"/>
      <c r="S1528" s="53"/>
      <c r="T1528" s="53"/>
      <c r="U1528" s="53"/>
      <c r="V1528" s="53"/>
      <c r="W1528" s="53"/>
      <c r="X1528" s="53"/>
      <c r="Y1528" s="53"/>
      <c r="Z1528" s="53"/>
    </row>
    <row r="1529" spans="1:26" ht="15.75" customHeight="1">
      <c r="A1529" s="103"/>
      <c r="B1529" s="103"/>
      <c r="C1529" s="104" t="e">
        <v>#REF!</v>
      </c>
      <c r="D1529" s="103"/>
      <c r="E1529" s="53"/>
      <c r="F1529" s="53"/>
      <c r="G1529" s="53"/>
      <c r="H1529" s="53"/>
      <c r="I1529" s="53"/>
      <c r="J1529" s="53"/>
      <c r="K1529" s="53"/>
      <c r="L1529" s="53"/>
      <c r="M1529" s="53"/>
      <c r="N1529" s="53"/>
      <c r="O1529" s="53"/>
      <c r="P1529" s="53"/>
      <c r="Q1529" s="53"/>
      <c r="R1529" s="53"/>
      <c r="S1529" s="53"/>
      <c r="T1529" s="53"/>
      <c r="U1529" s="53"/>
      <c r="V1529" s="53"/>
      <c r="W1529" s="53"/>
      <c r="X1529" s="53"/>
      <c r="Y1529" s="53"/>
      <c r="Z1529" s="53"/>
    </row>
    <row r="1530" spans="1:26" ht="15.75" customHeight="1">
      <c r="A1530" s="103"/>
      <c r="B1530" s="103"/>
      <c r="C1530" s="104" t="e">
        <v>#REF!</v>
      </c>
      <c r="D1530" s="103"/>
      <c r="E1530" s="53"/>
      <c r="F1530" s="53"/>
      <c r="G1530" s="53"/>
      <c r="H1530" s="53"/>
      <c r="I1530" s="53"/>
      <c r="J1530" s="53"/>
      <c r="K1530" s="53"/>
      <c r="L1530" s="53"/>
      <c r="M1530" s="53"/>
      <c r="N1530" s="53"/>
      <c r="O1530" s="53"/>
      <c r="P1530" s="53"/>
      <c r="Q1530" s="53"/>
      <c r="R1530" s="53"/>
      <c r="S1530" s="53"/>
      <c r="T1530" s="53"/>
      <c r="U1530" s="53"/>
      <c r="V1530" s="53"/>
      <c r="W1530" s="53"/>
      <c r="X1530" s="53"/>
      <c r="Y1530" s="53"/>
      <c r="Z1530" s="53"/>
    </row>
    <row r="1531" spans="1:26" ht="15.75" customHeight="1">
      <c r="A1531" s="103"/>
      <c r="B1531" s="103"/>
      <c r="C1531" s="104" t="e">
        <v>#REF!</v>
      </c>
      <c r="D1531" s="103"/>
      <c r="E1531" s="53"/>
      <c r="F1531" s="53"/>
      <c r="G1531" s="53"/>
      <c r="H1531" s="53"/>
      <c r="I1531" s="53"/>
      <c r="J1531" s="53"/>
      <c r="K1531" s="53"/>
      <c r="L1531" s="53"/>
      <c r="M1531" s="53"/>
      <c r="N1531" s="53"/>
      <c r="O1531" s="53"/>
      <c r="P1531" s="53"/>
      <c r="Q1531" s="53"/>
      <c r="R1531" s="53"/>
      <c r="S1531" s="53"/>
      <c r="T1531" s="53"/>
      <c r="U1531" s="53"/>
      <c r="V1531" s="53"/>
      <c r="W1531" s="53"/>
      <c r="X1531" s="53"/>
      <c r="Y1531" s="53"/>
      <c r="Z1531" s="53"/>
    </row>
    <row r="1532" spans="1:26" ht="15.75" customHeight="1">
      <c r="A1532" s="103"/>
      <c r="B1532" s="103"/>
      <c r="C1532" s="104" t="e">
        <v>#REF!</v>
      </c>
      <c r="D1532" s="103"/>
      <c r="E1532" s="53"/>
      <c r="F1532" s="53"/>
      <c r="G1532" s="53"/>
      <c r="H1532" s="53"/>
      <c r="I1532" s="53"/>
      <c r="J1532" s="53"/>
      <c r="K1532" s="53"/>
      <c r="L1532" s="53"/>
      <c r="M1532" s="53"/>
      <c r="N1532" s="53"/>
      <c r="O1532" s="53"/>
      <c r="P1532" s="53"/>
      <c r="Q1532" s="53"/>
      <c r="R1532" s="53"/>
      <c r="S1532" s="53"/>
      <c r="T1532" s="53"/>
      <c r="U1532" s="53"/>
      <c r="V1532" s="53"/>
      <c r="W1532" s="53"/>
      <c r="X1532" s="53"/>
      <c r="Y1532" s="53"/>
      <c r="Z1532" s="53"/>
    </row>
    <row r="1533" spans="1:26" ht="15.75" customHeight="1">
      <c r="A1533" s="103"/>
      <c r="B1533" s="103"/>
      <c r="C1533" s="104" t="e">
        <v>#REF!</v>
      </c>
      <c r="D1533" s="103"/>
      <c r="E1533" s="53"/>
      <c r="F1533" s="53"/>
      <c r="G1533" s="53"/>
      <c r="H1533" s="53"/>
      <c r="I1533" s="53"/>
      <c r="J1533" s="53"/>
      <c r="K1533" s="53"/>
      <c r="L1533" s="53"/>
      <c r="M1533" s="53"/>
      <c r="N1533" s="53"/>
      <c r="O1533" s="53"/>
      <c r="P1533" s="53"/>
      <c r="Q1533" s="53"/>
      <c r="R1533" s="53"/>
      <c r="S1533" s="53"/>
      <c r="T1533" s="53"/>
      <c r="U1533" s="53"/>
      <c r="V1533" s="53"/>
      <c r="W1533" s="53"/>
      <c r="X1533" s="53"/>
      <c r="Y1533" s="53"/>
      <c r="Z1533" s="53"/>
    </row>
    <row r="1534" spans="1:26" ht="15.75" customHeight="1">
      <c r="A1534" s="103"/>
      <c r="B1534" s="103"/>
      <c r="C1534" s="104" t="e">
        <v>#REF!</v>
      </c>
      <c r="D1534" s="103"/>
      <c r="E1534" s="53"/>
      <c r="F1534" s="53"/>
      <c r="G1534" s="53"/>
      <c r="H1534" s="53"/>
      <c r="I1534" s="53"/>
      <c r="J1534" s="53"/>
      <c r="K1534" s="53"/>
      <c r="L1534" s="53"/>
      <c r="M1534" s="53"/>
      <c r="N1534" s="53"/>
      <c r="O1534" s="53"/>
      <c r="P1534" s="53"/>
      <c r="Q1534" s="53"/>
      <c r="R1534" s="53"/>
      <c r="S1534" s="53"/>
      <c r="T1534" s="53"/>
      <c r="U1534" s="53"/>
      <c r="V1534" s="53"/>
      <c r="W1534" s="53"/>
      <c r="X1534" s="53"/>
      <c r="Y1534" s="53"/>
      <c r="Z1534" s="53"/>
    </row>
    <row r="1535" spans="1:26" ht="15.75" customHeight="1">
      <c r="A1535" s="103"/>
      <c r="B1535" s="103"/>
      <c r="C1535" s="104" t="e">
        <v>#REF!</v>
      </c>
      <c r="D1535" s="103"/>
      <c r="E1535" s="53"/>
      <c r="F1535" s="53"/>
      <c r="G1535" s="53"/>
      <c r="H1535" s="53"/>
      <c r="I1535" s="53"/>
      <c r="J1535" s="53"/>
      <c r="K1535" s="53"/>
      <c r="L1535" s="53"/>
      <c r="M1535" s="53"/>
      <c r="N1535" s="53"/>
      <c r="O1535" s="53"/>
      <c r="P1535" s="53"/>
      <c r="Q1535" s="53"/>
      <c r="R1535" s="53"/>
      <c r="S1535" s="53"/>
      <c r="T1535" s="53"/>
      <c r="U1535" s="53"/>
      <c r="V1535" s="53"/>
      <c r="W1535" s="53"/>
      <c r="X1535" s="53"/>
      <c r="Y1535" s="53"/>
      <c r="Z1535" s="53"/>
    </row>
    <row r="1536" spans="1:26" ht="15.75" customHeight="1">
      <c r="A1536" s="103"/>
      <c r="B1536" s="103"/>
      <c r="C1536" s="104" t="e">
        <v>#REF!</v>
      </c>
      <c r="D1536" s="103"/>
      <c r="E1536" s="53"/>
      <c r="F1536" s="53"/>
      <c r="G1536" s="53"/>
      <c r="H1536" s="53"/>
      <c r="I1536" s="53"/>
      <c r="J1536" s="53"/>
      <c r="K1536" s="53"/>
      <c r="L1536" s="53"/>
      <c r="M1536" s="53"/>
      <c r="N1536" s="53"/>
      <c r="O1536" s="53"/>
      <c r="P1536" s="53"/>
      <c r="Q1536" s="53"/>
      <c r="R1536" s="53"/>
      <c r="S1536" s="53"/>
      <c r="T1536" s="53"/>
      <c r="U1536" s="53"/>
      <c r="V1536" s="53"/>
      <c r="W1536" s="53"/>
      <c r="X1536" s="53"/>
      <c r="Y1536" s="53"/>
      <c r="Z1536" s="53"/>
    </row>
    <row r="1537" spans="1:26" ht="15.75" customHeight="1">
      <c r="A1537" s="103"/>
      <c r="B1537" s="103"/>
      <c r="C1537" s="104" t="e">
        <v>#REF!</v>
      </c>
      <c r="D1537" s="103"/>
      <c r="E1537" s="53"/>
      <c r="F1537" s="53"/>
      <c r="G1537" s="53"/>
      <c r="H1537" s="53"/>
      <c r="I1537" s="53"/>
      <c r="J1537" s="53"/>
      <c r="K1537" s="53"/>
      <c r="L1537" s="53"/>
      <c r="M1537" s="53"/>
      <c r="N1537" s="53"/>
      <c r="O1537" s="53"/>
      <c r="P1537" s="53"/>
      <c r="Q1537" s="53"/>
      <c r="R1537" s="53"/>
      <c r="S1537" s="53"/>
      <c r="T1537" s="53"/>
      <c r="U1537" s="53"/>
      <c r="V1537" s="53"/>
      <c r="W1537" s="53"/>
      <c r="X1537" s="53"/>
      <c r="Y1537" s="53"/>
      <c r="Z1537" s="53"/>
    </row>
    <row r="1538" spans="1:26" ht="15.75" customHeight="1">
      <c r="A1538" s="103"/>
      <c r="B1538" s="103"/>
      <c r="C1538" s="104" t="e">
        <v>#REF!</v>
      </c>
      <c r="D1538" s="103"/>
      <c r="E1538" s="53"/>
      <c r="F1538" s="53"/>
      <c r="G1538" s="53"/>
      <c r="H1538" s="53"/>
      <c r="I1538" s="53"/>
      <c r="J1538" s="53"/>
      <c r="K1538" s="53"/>
      <c r="L1538" s="53"/>
      <c r="M1538" s="53"/>
      <c r="N1538" s="53"/>
      <c r="O1538" s="53"/>
      <c r="P1538" s="53"/>
      <c r="Q1538" s="53"/>
      <c r="R1538" s="53"/>
      <c r="S1538" s="53"/>
      <c r="T1538" s="53"/>
      <c r="U1538" s="53"/>
      <c r="V1538" s="53"/>
      <c r="W1538" s="53"/>
      <c r="X1538" s="53"/>
      <c r="Y1538" s="53"/>
      <c r="Z1538" s="53"/>
    </row>
    <row r="1539" spans="1:26" ht="15.75" customHeight="1">
      <c r="A1539" s="103"/>
      <c r="B1539" s="103"/>
      <c r="C1539" s="104" t="e">
        <v>#REF!</v>
      </c>
      <c r="D1539" s="103"/>
      <c r="E1539" s="53"/>
      <c r="F1539" s="53"/>
      <c r="G1539" s="53"/>
      <c r="H1539" s="53"/>
      <c r="I1539" s="53"/>
      <c r="J1539" s="53"/>
      <c r="K1539" s="53"/>
      <c r="L1539" s="53"/>
      <c r="M1539" s="53"/>
      <c r="N1539" s="53"/>
      <c r="O1539" s="53"/>
      <c r="P1539" s="53"/>
      <c r="Q1539" s="53"/>
      <c r="R1539" s="53"/>
      <c r="S1539" s="53"/>
      <c r="T1539" s="53"/>
      <c r="U1539" s="53"/>
      <c r="V1539" s="53"/>
      <c r="W1539" s="53"/>
      <c r="X1539" s="53"/>
      <c r="Y1539" s="53"/>
      <c r="Z1539" s="53"/>
    </row>
    <row r="1540" spans="1:26" ht="15.75" customHeight="1">
      <c r="A1540" s="103"/>
      <c r="B1540" s="103"/>
      <c r="C1540" s="104" t="e">
        <v>#REF!</v>
      </c>
      <c r="D1540" s="103"/>
      <c r="E1540" s="53"/>
      <c r="F1540" s="53"/>
      <c r="G1540" s="53"/>
      <c r="H1540" s="53"/>
      <c r="I1540" s="53"/>
      <c r="J1540" s="53"/>
      <c r="K1540" s="53"/>
      <c r="L1540" s="53"/>
      <c r="M1540" s="53"/>
      <c r="N1540" s="53"/>
      <c r="O1540" s="53"/>
      <c r="P1540" s="53"/>
      <c r="Q1540" s="53"/>
      <c r="R1540" s="53"/>
      <c r="S1540" s="53"/>
      <c r="T1540" s="53"/>
      <c r="U1540" s="53"/>
      <c r="V1540" s="53"/>
      <c r="W1540" s="53"/>
      <c r="X1540" s="53"/>
      <c r="Y1540" s="53"/>
      <c r="Z1540" s="53"/>
    </row>
    <row r="1541" spans="1:26" ht="15.75" customHeight="1">
      <c r="A1541" s="103"/>
      <c r="B1541" s="103"/>
      <c r="C1541" s="104" t="e">
        <v>#REF!</v>
      </c>
      <c r="D1541" s="103"/>
      <c r="E1541" s="53"/>
      <c r="F1541" s="53"/>
      <c r="G1541" s="53"/>
      <c r="H1541" s="53"/>
      <c r="I1541" s="53"/>
      <c r="J1541" s="53"/>
      <c r="K1541" s="53"/>
      <c r="L1541" s="53"/>
      <c r="M1541" s="53"/>
      <c r="N1541" s="53"/>
      <c r="O1541" s="53"/>
      <c r="P1541" s="53"/>
      <c r="Q1541" s="53"/>
      <c r="R1541" s="53"/>
      <c r="S1541" s="53"/>
      <c r="T1541" s="53"/>
      <c r="U1541" s="53"/>
      <c r="V1541" s="53"/>
      <c r="W1541" s="53"/>
      <c r="X1541" s="53"/>
      <c r="Y1541" s="53"/>
      <c r="Z1541" s="53"/>
    </row>
    <row r="1542" spans="1:26" ht="15.75" customHeight="1">
      <c r="A1542" s="103"/>
      <c r="B1542" s="103"/>
      <c r="C1542" s="104" t="e">
        <v>#REF!</v>
      </c>
      <c r="D1542" s="103"/>
      <c r="E1542" s="53"/>
      <c r="F1542" s="53"/>
      <c r="G1542" s="53"/>
      <c r="H1542" s="53"/>
      <c r="I1542" s="53"/>
      <c r="J1542" s="53"/>
      <c r="K1542" s="53"/>
      <c r="L1542" s="53"/>
      <c r="M1542" s="53"/>
      <c r="N1542" s="53"/>
      <c r="O1542" s="53"/>
      <c r="P1542" s="53"/>
      <c r="Q1542" s="53"/>
      <c r="R1542" s="53"/>
      <c r="S1542" s="53"/>
      <c r="T1542" s="53"/>
      <c r="U1542" s="53"/>
      <c r="V1542" s="53"/>
      <c r="W1542" s="53"/>
      <c r="X1542" s="53"/>
      <c r="Y1542" s="53"/>
      <c r="Z1542" s="53"/>
    </row>
    <row r="1543" spans="1:26" ht="15.75" customHeight="1">
      <c r="A1543" s="103"/>
      <c r="B1543" s="103"/>
      <c r="C1543" s="104" t="e">
        <v>#REF!</v>
      </c>
      <c r="D1543" s="103"/>
      <c r="E1543" s="53"/>
      <c r="F1543" s="53"/>
      <c r="G1543" s="53"/>
      <c r="H1543" s="53"/>
      <c r="I1543" s="53"/>
      <c r="J1543" s="53"/>
      <c r="K1543" s="53"/>
      <c r="L1543" s="53"/>
      <c r="M1543" s="53"/>
      <c r="N1543" s="53"/>
      <c r="O1543" s="53"/>
      <c r="P1543" s="53"/>
      <c r="Q1543" s="53"/>
      <c r="R1543" s="53"/>
      <c r="S1543" s="53"/>
      <c r="T1543" s="53"/>
      <c r="U1543" s="53"/>
      <c r="V1543" s="53"/>
      <c r="W1543" s="53"/>
      <c r="X1543" s="53"/>
      <c r="Y1543" s="53"/>
      <c r="Z1543" s="53"/>
    </row>
    <row r="1544" spans="1:26" ht="15.75" customHeight="1">
      <c r="A1544" s="103"/>
      <c r="B1544" s="103"/>
      <c r="C1544" s="104" t="e">
        <v>#REF!</v>
      </c>
      <c r="D1544" s="103"/>
      <c r="E1544" s="53"/>
      <c r="F1544" s="53"/>
      <c r="G1544" s="53"/>
      <c r="H1544" s="53"/>
      <c r="I1544" s="53"/>
      <c r="J1544" s="53"/>
      <c r="K1544" s="53"/>
      <c r="L1544" s="53"/>
      <c r="M1544" s="53"/>
      <c r="N1544" s="53"/>
      <c r="O1544" s="53"/>
      <c r="P1544" s="53"/>
      <c r="Q1544" s="53"/>
      <c r="R1544" s="53"/>
      <c r="S1544" s="53"/>
      <c r="T1544" s="53"/>
      <c r="U1544" s="53"/>
      <c r="V1544" s="53"/>
      <c r="W1544" s="53"/>
      <c r="X1544" s="53"/>
      <c r="Y1544" s="53"/>
      <c r="Z1544" s="53"/>
    </row>
    <row r="1545" spans="1:26" ht="15.75" customHeight="1">
      <c r="A1545" s="103"/>
      <c r="B1545" s="103"/>
      <c r="C1545" s="104" t="e">
        <v>#REF!</v>
      </c>
      <c r="D1545" s="103"/>
      <c r="E1545" s="53"/>
      <c r="F1545" s="53"/>
      <c r="G1545" s="53"/>
      <c r="H1545" s="53"/>
      <c r="I1545" s="53"/>
      <c r="J1545" s="53"/>
      <c r="K1545" s="53"/>
      <c r="L1545" s="53"/>
      <c r="M1545" s="53"/>
      <c r="N1545" s="53"/>
      <c r="O1545" s="53"/>
      <c r="P1545" s="53"/>
      <c r="Q1545" s="53"/>
      <c r="R1545" s="53"/>
      <c r="S1545" s="53"/>
      <c r="T1545" s="53"/>
      <c r="U1545" s="53"/>
      <c r="V1545" s="53"/>
      <c r="W1545" s="53"/>
      <c r="X1545" s="53"/>
      <c r="Y1545" s="53"/>
      <c r="Z1545" s="53"/>
    </row>
    <row r="1546" spans="1:26" ht="15.75" customHeight="1">
      <c r="A1546" s="103"/>
      <c r="B1546" s="103"/>
      <c r="C1546" s="104" t="e">
        <v>#REF!</v>
      </c>
      <c r="D1546" s="103"/>
      <c r="E1546" s="53"/>
      <c r="F1546" s="53"/>
      <c r="G1546" s="53"/>
      <c r="H1546" s="53"/>
      <c r="I1546" s="53"/>
      <c r="J1546" s="53"/>
      <c r="K1546" s="53"/>
      <c r="L1546" s="53"/>
      <c r="M1546" s="53"/>
      <c r="N1546" s="53"/>
      <c r="O1546" s="53"/>
      <c r="P1546" s="53"/>
      <c r="Q1546" s="53"/>
      <c r="R1546" s="53"/>
      <c r="S1546" s="53"/>
      <c r="T1546" s="53"/>
      <c r="U1546" s="53"/>
      <c r="V1546" s="53"/>
      <c r="W1546" s="53"/>
      <c r="X1546" s="53"/>
      <c r="Y1546" s="53"/>
      <c r="Z1546" s="53"/>
    </row>
    <row r="1547" spans="1:26" ht="15.75" customHeight="1">
      <c r="A1547" s="103"/>
      <c r="B1547" s="103"/>
      <c r="C1547" s="104" t="e">
        <v>#REF!</v>
      </c>
      <c r="D1547" s="103"/>
      <c r="E1547" s="53"/>
      <c r="F1547" s="53"/>
      <c r="G1547" s="53"/>
      <c r="H1547" s="53"/>
      <c r="I1547" s="53"/>
      <c r="J1547" s="53"/>
      <c r="K1547" s="53"/>
      <c r="L1547" s="53"/>
      <c r="M1547" s="53"/>
      <c r="N1547" s="53"/>
      <c r="O1547" s="53"/>
      <c r="P1547" s="53"/>
      <c r="Q1547" s="53"/>
      <c r="R1547" s="53"/>
      <c r="S1547" s="53"/>
      <c r="T1547" s="53"/>
      <c r="U1547" s="53"/>
      <c r="V1547" s="53"/>
      <c r="W1547" s="53"/>
      <c r="X1547" s="53"/>
      <c r="Y1547" s="53"/>
      <c r="Z1547" s="53"/>
    </row>
    <row r="1548" spans="1:26" ht="15.75" customHeight="1">
      <c r="A1548" s="103"/>
      <c r="B1548" s="103"/>
      <c r="C1548" s="104" t="e">
        <v>#REF!</v>
      </c>
      <c r="D1548" s="103"/>
      <c r="E1548" s="53"/>
      <c r="F1548" s="53"/>
      <c r="G1548" s="53"/>
      <c r="H1548" s="53"/>
      <c r="I1548" s="53"/>
      <c r="J1548" s="53"/>
      <c r="K1548" s="53"/>
      <c r="L1548" s="53"/>
      <c r="M1548" s="53"/>
      <c r="N1548" s="53"/>
      <c r="O1548" s="53"/>
      <c r="P1548" s="53"/>
      <c r="Q1548" s="53"/>
      <c r="R1548" s="53"/>
      <c r="S1548" s="53"/>
      <c r="T1548" s="53"/>
      <c r="U1548" s="53"/>
      <c r="V1548" s="53"/>
      <c r="W1548" s="53"/>
      <c r="X1548" s="53"/>
      <c r="Y1548" s="53"/>
      <c r="Z1548" s="53"/>
    </row>
    <row r="1549" spans="1:26" ht="15.75" customHeight="1">
      <c r="A1549" s="103"/>
      <c r="B1549" s="103"/>
      <c r="C1549" s="104" t="e">
        <v>#REF!</v>
      </c>
      <c r="D1549" s="103"/>
      <c r="E1549" s="53"/>
      <c r="F1549" s="53"/>
      <c r="G1549" s="53"/>
      <c r="H1549" s="53"/>
      <c r="I1549" s="53"/>
      <c r="J1549" s="53"/>
      <c r="K1549" s="53"/>
      <c r="L1549" s="53"/>
      <c r="M1549" s="53"/>
      <c r="N1549" s="53"/>
      <c r="O1549" s="53"/>
      <c r="P1549" s="53"/>
      <c r="Q1549" s="53"/>
      <c r="R1549" s="53"/>
      <c r="S1549" s="53"/>
      <c r="T1549" s="53"/>
      <c r="U1549" s="53"/>
      <c r="V1549" s="53"/>
      <c r="W1549" s="53"/>
      <c r="X1549" s="53"/>
      <c r="Y1549" s="53"/>
      <c r="Z1549" s="53"/>
    </row>
    <row r="1550" spans="1:26" ht="15.75" customHeight="1">
      <c r="A1550" s="103"/>
      <c r="B1550" s="103"/>
      <c r="C1550" s="104" t="e">
        <v>#REF!</v>
      </c>
      <c r="D1550" s="103"/>
      <c r="E1550" s="53"/>
      <c r="F1550" s="53"/>
      <c r="G1550" s="53"/>
      <c r="H1550" s="53"/>
      <c r="I1550" s="53"/>
      <c r="J1550" s="53"/>
      <c r="K1550" s="53"/>
      <c r="L1550" s="53"/>
      <c r="M1550" s="53"/>
      <c r="N1550" s="53"/>
      <c r="O1550" s="53"/>
      <c r="P1550" s="53"/>
      <c r="Q1550" s="53"/>
      <c r="R1550" s="53"/>
      <c r="S1550" s="53"/>
      <c r="T1550" s="53"/>
      <c r="U1550" s="53"/>
      <c r="V1550" s="53"/>
      <c r="W1550" s="53"/>
      <c r="X1550" s="53"/>
      <c r="Y1550" s="53"/>
      <c r="Z1550" s="53"/>
    </row>
    <row r="1551" spans="1:26" ht="15.75" customHeight="1">
      <c r="A1551" s="103"/>
      <c r="B1551" s="103"/>
      <c r="C1551" s="104" t="e">
        <v>#REF!</v>
      </c>
      <c r="D1551" s="103"/>
      <c r="E1551" s="53"/>
      <c r="F1551" s="53"/>
      <c r="G1551" s="53"/>
      <c r="H1551" s="53"/>
      <c r="I1551" s="53"/>
      <c r="J1551" s="53"/>
      <c r="K1551" s="53"/>
      <c r="L1551" s="53"/>
      <c r="M1551" s="53"/>
      <c r="N1551" s="53"/>
      <c r="O1551" s="53"/>
      <c r="P1551" s="53"/>
      <c r="Q1551" s="53"/>
      <c r="R1551" s="53"/>
      <c r="S1551" s="53"/>
      <c r="T1551" s="53"/>
      <c r="U1551" s="53"/>
      <c r="V1551" s="53"/>
      <c r="W1551" s="53"/>
      <c r="X1551" s="53"/>
      <c r="Y1551" s="53"/>
      <c r="Z1551" s="53"/>
    </row>
    <row r="1552" spans="1:26" ht="15.75" customHeight="1">
      <c r="A1552" s="103"/>
      <c r="B1552" s="103"/>
      <c r="C1552" s="104" t="e">
        <v>#REF!</v>
      </c>
      <c r="D1552" s="103"/>
      <c r="E1552" s="53"/>
      <c r="F1552" s="53"/>
      <c r="G1552" s="53"/>
      <c r="H1552" s="53"/>
      <c r="I1552" s="53"/>
      <c r="J1552" s="53"/>
      <c r="K1552" s="53"/>
      <c r="L1552" s="53"/>
      <c r="M1552" s="53"/>
      <c r="N1552" s="53"/>
      <c r="O1552" s="53"/>
      <c r="P1552" s="53"/>
      <c r="Q1552" s="53"/>
      <c r="R1552" s="53"/>
      <c r="S1552" s="53"/>
      <c r="T1552" s="53"/>
      <c r="U1552" s="53"/>
      <c r="V1552" s="53"/>
      <c r="W1552" s="53"/>
      <c r="X1552" s="53"/>
      <c r="Y1552" s="53"/>
      <c r="Z1552" s="53"/>
    </row>
    <row r="1553" spans="1:26" ht="15.75" customHeight="1">
      <c r="A1553" s="103"/>
      <c r="B1553" s="103"/>
      <c r="C1553" s="104" t="e">
        <v>#REF!</v>
      </c>
      <c r="D1553" s="103"/>
      <c r="E1553" s="53"/>
      <c r="F1553" s="53"/>
      <c r="G1553" s="53"/>
      <c r="H1553" s="53"/>
      <c r="I1553" s="53"/>
      <c r="J1553" s="53"/>
      <c r="K1553" s="53"/>
      <c r="L1553" s="53"/>
      <c r="M1553" s="53"/>
      <c r="N1553" s="53"/>
      <c r="O1553" s="53"/>
      <c r="P1553" s="53"/>
      <c r="Q1553" s="53"/>
      <c r="R1553" s="53"/>
      <c r="S1553" s="53"/>
      <c r="T1553" s="53"/>
      <c r="U1553" s="53"/>
      <c r="V1553" s="53"/>
      <c r="W1553" s="53"/>
      <c r="X1553" s="53"/>
      <c r="Y1553" s="53"/>
      <c r="Z1553" s="53"/>
    </row>
    <row r="1554" spans="1:26" ht="15.75" customHeight="1">
      <c r="A1554" s="103"/>
      <c r="B1554" s="103"/>
      <c r="C1554" s="104" t="e">
        <v>#REF!</v>
      </c>
      <c r="D1554" s="103"/>
      <c r="E1554" s="53"/>
      <c r="F1554" s="53"/>
      <c r="G1554" s="53"/>
      <c r="H1554" s="53"/>
      <c r="I1554" s="53"/>
      <c r="J1554" s="53"/>
      <c r="K1554" s="53"/>
      <c r="L1554" s="53"/>
      <c r="M1554" s="53"/>
      <c r="N1554" s="53"/>
      <c r="O1554" s="53"/>
      <c r="P1554" s="53"/>
      <c r="Q1554" s="53"/>
      <c r="R1554" s="53"/>
      <c r="S1554" s="53"/>
      <c r="T1554" s="53"/>
      <c r="U1554" s="53"/>
      <c r="V1554" s="53"/>
      <c r="W1554" s="53"/>
      <c r="X1554" s="53"/>
      <c r="Y1554" s="53"/>
      <c r="Z1554" s="53"/>
    </row>
    <row r="1555" spans="1:26" ht="15.75" customHeight="1">
      <c r="A1555" s="103"/>
      <c r="B1555" s="103"/>
      <c r="C1555" s="104" t="e">
        <v>#REF!</v>
      </c>
      <c r="D1555" s="103"/>
      <c r="E1555" s="53"/>
      <c r="F1555" s="53"/>
      <c r="G1555" s="53"/>
      <c r="H1555" s="53"/>
      <c r="I1555" s="53"/>
      <c r="J1555" s="53"/>
      <c r="K1555" s="53"/>
      <c r="L1555" s="53"/>
      <c r="M1555" s="53"/>
      <c r="N1555" s="53"/>
      <c r="O1555" s="53"/>
      <c r="P1555" s="53"/>
      <c r="Q1555" s="53"/>
      <c r="R1555" s="53"/>
      <c r="S1555" s="53"/>
      <c r="T1555" s="53"/>
      <c r="U1555" s="53"/>
      <c r="V1555" s="53"/>
      <c r="W1555" s="53"/>
      <c r="X1555" s="53"/>
      <c r="Y1555" s="53"/>
      <c r="Z1555" s="53"/>
    </row>
    <row r="1556" spans="1:26" ht="15.75" customHeight="1">
      <c r="A1556" s="103"/>
      <c r="B1556" s="103"/>
      <c r="C1556" s="104" t="e">
        <v>#REF!</v>
      </c>
      <c r="D1556" s="103"/>
      <c r="E1556" s="53"/>
      <c r="F1556" s="53"/>
      <c r="G1556" s="53"/>
      <c r="H1556" s="53"/>
      <c r="I1556" s="53"/>
      <c r="J1556" s="53"/>
      <c r="K1556" s="53"/>
      <c r="L1556" s="53"/>
      <c r="M1556" s="53"/>
      <c r="N1556" s="53"/>
      <c r="O1556" s="53"/>
      <c r="P1556" s="53"/>
      <c r="Q1556" s="53"/>
      <c r="R1556" s="53"/>
      <c r="S1556" s="53"/>
      <c r="T1556" s="53"/>
      <c r="U1556" s="53"/>
      <c r="V1556" s="53"/>
      <c r="W1556" s="53"/>
      <c r="X1556" s="53"/>
      <c r="Y1556" s="53"/>
      <c r="Z1556" s="53"/>
    </row>
    <row r="1557" spans="1:26" ht="15.75" customHeight="1">
      <c r="A1557" s="103"/>
      <c r="B1557" s="103"/>
      <c r="C1557" s="104" t="e">
        <v>#REF!</v>
      </c>
      <c r="D1557" s="103"/>
      <c r="E1557" s="53"/>
      <c r="F1557" s="53"/>
      <c r="G1557" s="53"/>
      <c r="H1557" s="53"/>
      <c r="I1557" s="53"/>
      <c r="J1557" s="53"/>
      <c r="K1557" s="53"/>
      <c r="L1557" s="53"/>
      <c r="M1557" s="53"/>
      <c r="N1557" s="53"/>
      <c r="O1557" s="53"/>
      <c r="P1557" s="53"/>
      <c r="Q1557" s="53"/>
      <c r="R1557" s="53"/>
      <c r="S1557" s="53"/>
      <c r="T1557" s="53"/>
      <c r="U1557" s="53"/>
      <c r="V1557" s="53"/>
      <c r="W1557" s="53"/>
      <c r="X1557" s="53"/>
      <c r="Y1557" s="53"/>
      <c r="Z1557" s="53"/>
    </row>
    <row r="1558" spans="1:26" ht="15.75" customHeight="1">
      <c r="A1558" s="103"/>
      <c r="B1558" s="103"/>
      <c r="C1558" s="104" t="e">
        <v>#REF!</v>
      </c>
      <c r="D1558" s="103"/>
      <c r="E1558" s="53"/>
      <c r="F1558" s="53"/>
      <c r="G1558" s="53"/>
      <c r="H1558" s="53"/>
      <c r="I1558" s="53"/>
      <c r="J1558" s="53"/>
      <c r="K1558" s="53"/>
      <c r="L1558" s="53"/>
      <c r="M1558" s="53"/>
      <c r="N1558" s="53"/>
      <c r="O1558" s="53"/>
      <c r="P1558" s="53"/>
      <c r="Q1558" s="53"/>
      <c r="R1558" s="53"/>
      <c r="S1558" s="53"/>
      <c r="T1558" s="53"/>
      <c r="U1558" s="53"/>
      <c r="V1558" s="53"/>
      <c r="W1558" s="53"/>
      <c r="X1558" s="53"/>
      <c r="Y1558" s="53"/>
      <c r="Z1558" s="53"/>
    </row>
    <row r="1559" spans="1:26" ht="15.75" customHeight="1">
      <c r="A1559" s="103"/>
      <c r="B1559" s="103"/>
      <c r="C1559" s="104" t="e">
        <v>#REF!</v>
      </c>
      <c r="D1559" s="103"/>
      <c r="E1559" s="53"/>
      <c r="F1559" s="53"/>
      <c r="G1559" s="53"/>
      <c r="H1559" s="53"/>
      <c r="I1559" s="53"/>
      <c r="J1559" s="53"/>
      <c r="K1559" s="53"/>
      <c r="L1559" s="53"/>
      <c r="M1559" s="53"/>
      <c r="N1559" s="53"/>
      <c r="O1559" s="53"/>
      <c r="P1559" s="53"/>
      <c r="Q1559" s="53"/>
      <c r="R1559" s="53"/>
      <c r="S1559" s="53"/>
      <c r="T1559" s="53"/>
      <c r="U1559" s="53"/>
      <c r="V1559" s="53"/>
      <c r="W1559" s="53"/>
      <c r="X1559" s="53"/>
      <c r="Y1559" s="53"/>
      <c r="Z1559" s="53"/>
    </row>
    <row r="1560" spans="1:26" ht="15.75" customHeight="1">
      <c r="A1560" s="103"/>
      <c r="B1560" s="103"/>
      <c r="C1560" s="104" t="e">
        <v>#REF!</v>
      </c>
      <c r="D1560" s="103"/>
      <c r="E1560" s="53"/>
      <c r="F1560" s="53"/>
      <c r="G1560" s="53"/>
      <c r="H1560" s="53"/>
      <c r="I1560" s="53"/>
      <c r="J1560" s="53"/>
      <c r="K1560" s="53"/>
      <c r="L1560" s="53"/>
      <c r="M1560" s="53"/>
      <c r="N1560" s="53"/>
      <c r="O1560" s="53"/>
      <c r="P1560" s="53"/>
      <c r="Q1560" s="53"/>
      <c r="R1560" s="53"/>
      <c r="S1560" s="53"/>
      <c r="T1560" s="53"/>
      <c r="U1560" s="53"/>
      <c r="V1560" s="53"/>
      <c r="W1560" s="53"/>
      <c r="X1560" s="53"/>
      <c r="Y1560" s="53"/>
      <c r="Z1560" s="53"/>
    </row>
    <row r="1561" spans="1:26" ht="15.75" customHeight="1">
      <c r="A1561" s="103"/>
      <c r="B1561" s="103"/>
      <c r="C1561" s="104" t="e">
        <v>#REF!</v>
      </c>
      <c r="D1561" s="103"/>
      <c r="E1561" s="53"/>
      <c r="F1561" s="53"/>
      <c r="G1561" s="53"/>
      <c r="H1561" s="53"/>
      <c r="I1561" s="53"/>
      <c r="J1561" s="53"/>
      <c r="K1561" s="53"/>
      <c r="L1561" s="53"/>
      <c r="M1561" s="53"/>
      <c r="N1561" s="53"/>
      <c r="O1561" s="53"/>
      <c r="P1561" s="53"/>
      <c r="Q1561" s="53"/>
      <c r="R1561" s="53"/>
      <c r="S1561" s="53"/>
      <c r="T1561" s="53"/>
      <c r="U1561" s="53"/>
      <c r="V1561" s="53"/>
      <c r="W1561" s="53"/>
      <c r="X1561" s="53"/>
      <c r="Y1561" s="53"/>
      <c r="Z1561" s="53"/>
    </row>
    <row r="1562" spans="1:26" ht="15.75" customHeight="1">
      <c r="A1562" s="103"/>
      <c r="B1562" s="103"/>
      <c r="C1562" s="104" t="e">
        <v>#REF!</v>
      </c>
      <c r="D1562" s="103"/>
      <c r="E1562" s="53"/>
      <c r="F1562" s="53"/>
      <c r="G1562" s="53"/>
      <c r="H1562" s="53"/>
      <c r="I1562" s="53"/>
      <c r="J1562" s="53"/>
      <c r="K1562" s="53"/>
      <c r="L1562" s="53"/>
      <c r="M1562" s="53"/>
      <c r="N1562" s="53"/>
      <c r="O1562" s="53"/>
      <c r="P1562" s="53"/>
      <c r="Q1562" s="53"/>
      <c r="R1562" s="53"/>
      <c r="S1562" s="53"/>
      <c r="T1562" s="53"/>
      <c r="U1562" s="53"/>
      <c r="V1562" s="53"/>
      <c r="W1562" s="53"/>
      <c r="X1562" s="53"/>
      <c r="Y1562" s="53"/>
      <c r="Z1562" s="53"/>
    </row>
    <row r="1563" spans="1:26" ht="15.75" customHeight="1">
      <c r="A1563" s="103"/>
      <c r="B1563" s="103"/>
      <c r="C1563" s="104" t="e">
        <v>#REF!</v>
      </c>
      <c r="D1563" s="103"/>
      <c r="E1563" s="53"/>
      <c r="F1563" s="53"/>
      <c r="G1563" s="53"/>
      <c r="H1563" s="53"/>
      <c r="I1563" s="53"/>
      <c r="J1563" s="53"/>
      <c r="K1563" s="53"/>
      <c r="L1563" s="53"/>
      <c r="M1563" s="53"/>
      <c r="N1563" s="53"/>
      <c r="O1563" s="53"/>
      <c r="P1563" s="53"/>
      <c r="Q1563" s="53"/>
      <c r="R1563" s="53"/>
      <c r="S1563" s="53"/>
      <c r="T1563" s="53"/>
      <c r="U1563" s="53"/>
      <c r="V1563" s="53"/>
      <c r="W1563" s="53"/>
      <c r="X1563" s="53"/>
      <c r="Y1563" s="53"/>
      <c r="Z1563" s="53"/>
    </row>
    <row r="1564" spans="1:26" ht="15.75" customHeight="1">
      <c r="A1564" s="103"/>
      <c r="B1564" s="103"/>
      <c r="C1564" s="104" t="e">
        <v>#REF!</v>
      </c>
      <c r="D1564" s="103"/>
      <c r="E1564" s="53"/>
      <c r="F1564" s="53"/>
      <c r="G1564" s="53"/>
      <c r="H1564" s="53"/>
      <c r="I1564" s="53"/>
      <c r="J1564" s="53"/>
      <c r="K1564" s="53"/>
      <c r="L1564" s="53"/>
      <c r="M1564" s="53"/>
      <c r="N1564" s="53"/>
      <c r="O1564" s="53"/>
      <c r="P1564" s="53"/>
      <c r="Q1564" s="53"/>
      <c r="R1564" s="53"/>
      <c r="S1564" s="53"/>
      <c r="T1564" s="53"/>
      <c r="U1564" s="53"/>
      <c r="V1564" s="53"/>
      <c r="W1564" s="53"/>
      <c r="X1564" s="53"/>
      <c r="Y1564" s="53"/>
      <c r="Z1564" s="53"/>
    </row>
    <row r="1565" spans="1:26" ht="15.75" customHeight="1">
      <c r="A1565" s="103"/>
      <c r="B1565" s="103"/>
      <c r="C1565" s="104" t="e">
        <v>#REF!</v>
      </c>
      <c r="D1565" s="103"/>
      <c r="E1565" s="53"/>
      <c r="F1565" s="53"/>
      <c r="G1565" s="53"/>
      <c r="H1565" s="53"/>
      <c r="I1565" s="53"/>
      <c r="J1565" s="53"/>
      <c r="K1565" s="53"/>
      <c r="L1565" s="53"/>
      <c r="M1565" s="53"/>
      <c r="N1565" s="53"/>
      <c r="O1565" s="53"/>
      <c r="P1565" s="53"/>
      <c r="Q1565" s="53"/>
      <c r="R1565" s="53"/>
      <c r="S1565" s="53"/>
      <c r="T1565" s="53"/>
      <c r="U1565" s="53"/>
      <c r="V1565" s="53"/>
      <c r="W1565" s="53"/>
      <c r="X1565" s="53"/>
      <c r="Y1565" s="53"/>
      <c r="Z1565" s="53"/>
    </row>
    <row r="1566" spans="1:26" ht="15.75" customHeight="1">
      <c r="A1566" s="103"/>
      <c r="B1566" s="103"/>
      <c r="C1566" s="104" t="e">
        <v>#REF!</v>
      </c>
      <c r="D1566" s="103"/>
      <c r="E1566" s="53"/>
      <c r="F1566" s="53"/>
      <c r="G1566" s="53"/>
      <c r="H1566" s="53"/>
      <c r="I1566" s="53"/>
      <c r="J1566" s="53"/>
      <c r="K1566" s="53"/>
      <c r="L1566" s="53"/>
      <c r="M1566" s="53"/>
      <c r="N1566" s="53"/>
      <c r="O1566" s="53"/>
      <c r="P1566" s="53"/>
      <c r="Q1566" s="53"/>
      <c r="R1566" s="53"/>
      <c r="S1566" s="53"/>
      <c r="T1566" s="53"/>
      <c r="U1566" s="53"/>
      <c r="V1566" s="53"/>
      <c r="W1566" s="53"/>
      <c r="X1566" s="53"/>
      <c r="Y1566" s="53"/>
      <c r="Z1566" s="53"/>
    </row>
    <row r="1567" spans="1:26" ht="15.75" customHeight="1">
      <c r="A1567" s="103"/>
      <c r="B1567" s="103"/>
      <c r="C1567" s="104" t="e">
        <v>#REF!</v>
      </c>
      <c r="D1567" s="103"/>
      <c r="E1567" s="53"/>
      <c r="F1567" s="53"/>
      <c r="G1567" s="53"/>
      <c r="H1567" s="53"/>
      <c r="I1567" s="53"/>
      <c r="J1567" s="53"/>
      <c r="K1567" s="53"/>
      <c r="L1567" s="53"/>
      <c r="M1567" s="53"/>
      <c r="N1567" s="53"/>
      <c r="O1567" s="53"/>
      <c r="P1567" s="53"/>
      <c r="Q1567" s="53"/>
      <c r="R1567" s="53"/>
      <c r="S1567" s="53"/>
      <c r="T1567" s="53"/>
      <c r="U1567" s="53"/>
      <c r="V1567" s="53"/>
      <c r="W1567" s="53"/>
      <c r="X1567" s="53"/>
      <c r="Y1567" s="53"/>
      <c r="Z1567" s="53"/>
    </row>
    <row r="1568" spans="1:26" ht="15.75" customHeight="1">
      <c r="A1568" s="103"/>
      <c r="B1568" s="103"/>
      <c r="C1568" s="104" t="e">
        <v>#REF!</v>
      </c>
      <c r="D1568" s="103"/>
      <c r="E1568" s="53"/>
      <c r="F1568" s="53"/>
      <c r="G1568" s="53"/>
      <c r="H1568" s="53"/>
      <c r="I1568" s="53"/>
      <c r="J1568" s="53"/>
      <c r="K1568" s="53"/>
      <c r="L1568" s="53"/>
      <c r="M1568" s="53"/>
      <c r="N1568" s="53"/>
      <c r="O1568" s="53"/>
      <c r="P1568" s="53"/>
      <c r="Q1568" s="53"/>
      <c r="R1568" s="53"/>
      <c r="S1568" s="53"/>
      <c r="T1568" s="53"/>
      <c r="U1568" s="53"/>
      <c r="V1568" s="53"/>
      <c r="W1568" s="53"/>
      <c r="X1568" s="53"/>
      <c r="Y1568" s="53"/>
      <c r="Z1568" s="53"/>
    </row>
    <row r="1569" spans="1:26" ht="15.75" customHeight="1">
      <c r="A1569" s="103"/>
      <c r="B1569" s="103"/>
      <c r="C1569" s="104" t="e">
        <v>#REF!</v>
      </c>
      <c r="D1569" s="103"/>
      <c r="E1569" s="53"/>
      <c r="F1569" s="53"/>
      <c r="G1569" s="53"/>
      <c r="H1569" s="53"/>
      <c r="I1569" s="53"/>
      <c r="J1569" s="53"/>
      <c r="K1569" s="53"/>
      <c r="L1569" s="53"/>
      <c r="M1569" s="53"/>
      <c r="N1569" s="53"/>
      <c r="O1569" s="53"/>
      <c r="P1569" s="53"/>
      <c r="Q1569" s="53"/>
      <c r="R1569" s="53"/>
      <c r="S1569" s="53"/>
      <c r="T1569" s="53"/>
      <c r="U1569" s="53"/>
      <c r="V1569" s="53"/>
      <c r="W1569" s="53"/>
      <c r="X1569" s="53"/>
      <c r="Y1569" s="53"/>
      <c r="Z1569" s="53"/>
    </row>
    <row r="1570" spans="1:26" ht="15.75" customHeight="1">
      <c r="A1570" s="103"/>
      <c r="B1570" s="103"/>
      <c r="C1570" s="104" t="e">
        <v>#REF!</v>
      </c>
      <c r="D1570" s="103"/>
      <c r="E1570" s="53"/>
      <c r="F1570" s="53"/>
      <c r="G1570" s="53"/>
      <c r="H1570" s="53"/>
      <c r="I1570" s="53"/>
      <c r="J1570" s="53"/>
      <c r="K1570" s="53"/>
      <c r="L1570" s="53"/>
      <c r="M1570" s="53"/>
      <c r="N1570" s="53"/>
      <c r="O1570" s="53"/>
      <c r="P1570" s="53"/>
      <c r="Q1570" s="53"/>
      <c r="R1570" s="53"/>
      <c r="S1570" s="53"/>
      <c r="T1570" s="53"/>
      <c r="U1570" s="53"/>
      <c r="V1570" s="53"/>
      <c r="W1570" s="53"/>
      <c r="X1570" s="53"/>
      <c r="Y1570" s="53"/>
      <c r="Z1570" s="53"/>
    </row>
    <row r="1571" spans="1:26" ht="15.75" customHeight="1">
      <c r="A1571" s="103"/>
      <c r="B1571" s="103"/>
      <c r="C1571" s="104" t="e">
        <v>#REF!</v>
      </c>
      <c r="D1571" s="103"/>
      <c r="E1571" s="53"/>
      <c r="F1571" s="53"/>
      <c r="G1571" s="53"/>
      <c r="H1571" s="53"/>
      <c r="I1571" s="53"/>
      <c r="J1571" s="53"/>
      <c r="K1571" s="53"/>
      <c r="L1571" s="53"/>
      <c r="M1571" s="53"/>
      <c r="N1571" s="53"/>
      <c r="O1571" s="53"/>
      <c r="P1571" s="53"/>
      <c r="Q1571" s="53"/>
      <c r="R1571" s="53"/>
      <c r="S1571" s="53"/>
      <c r="T1571" s="53"/>
      <c r="U1571" s="53"/>
      <c r="V1571" s="53"/>
      <c r="W1571" s="53"/>
      <c r="X1571" s="53"/>
      <c r="Y1571" s="53"/>
      <c r="Z1571" s="53"/>
    </row>
    <row r="1572" spans="1:26" ht="15.75" customHeight="1">
      <c r="A1572" s="103"/>
      <c r="B1572" s="103"/>
      <c r="C1572" s="104" t="e">
        <v>#REF!</v>
      </c>
      <c r="D1572" s="103"/>
      <c r="E1572" s="53"/>
      <c r="F1572" s="53"/>
      <c r="G1572" s="53"/>
      <c r="H1572" s="53"/>
      <c r="I1572" s="53"/>
      <c r="J1572" s="53"/>
      <c r="K1572" s="53"/>
      <c r="L1572" s="53"/>
      <c r="M1572" s="53"/>
      <c r="N1572" s="53"/>
      <c r="O1572" s="53"/>
      <c r="P1572" s="53"/>
      <c r="Q1572" s="53"/>
      <c r="R1572" s="53"/>
      <c r="S1572" s="53"/>
      <c r="T1572" s="53"/>
      <c r="U1572" s="53"/>
      <c r="V1572" s="53"/>
      <c r="W1572" s="53"/>
      <c r="X1572" s="53"/>
      <c r="Y1572" s="53"/>
      <c r="Z1572" s="53"/>
    </row>
    <row r="1573" spans="1:26" ht="15.75" customHeight="1">
      <c r="A1573" s="103"/>
      <c r="B1573" s="103"/>
      <c r="C1573" s="104" t="e">
        <v>#REF!</v>
      </c>
      <c r="D1573" s="103"/>
      <c r="E1573" s="53"/>
      <c r="F1573" s="53"/>
      <c r="G1573" s="53"/>
      <c r="H1573" s="53"/>
      <c r="I1573" s="53"/>
      <c r="J1573" s="53"/>
      <c r="K1573" s="53"/>
      <c r="L1573" s="53"/>
      <c r="M1573" s="53"/>
      <c r="N1573" s="53"/>
      <c r="O1573" s="53"/>
      <c r="P1573" s="53"/>
      <c r="Q1573" s="53"/>
      <c r="R1573" s="53"/>
      <c r="S1573" s="53"/>
      <c r="T1573" s="53"/>
      <c r="U1573" s="53"/>
      <c r="V1573" s="53"/>
      <c r="W1573" s="53"/>
      <c r="X1573" s="53"/>
      <c r="Y1573" s="53"/>
      <c r="Z1573" s="53"/>
    </row>
    <row r="1574" spans="1:26" ht="15.75" customHeight="1">
      <c r="A1574" s="103"/>
      <c r="B1574" s="103"/>
      <c r="C1574" s="104" t="e">
        <v>#REF!</v>
      </c>
      <c r="D1574" s="103"/>
      <c r="E1574" s="53"/>
      <c r="F1574" s="53"/>
      <c r="G1574" s="53"/>
      <c r="H1574" s="53"/>
      <c r="I1574" s="53"/>
      <c r="J1574" s="53"/>
      <c r="K1574" s="53"/>
      <c r="L1574" s="53"/>
      <c r="M1574" s="53"/>
      <c r="N1574" s="53"/>
      <c r="O1574" s="53"/>
      <c r="P1574" s="53"/>
      <c r="Q1574" s="53"/>
      <c r="R1574" s="53"/>
      <c r="S1574" s="53"/>
      <c r="T1574" s="53"/>
      <c r="U1574" s="53"/>
      <c r="V1574" s="53"/>
      <c r="W1574" s="53"/>
      <c r="X1574" s="53"/>
      <c r="Y1574" s="53"/>
      <c r="Z1574" s="53"/>
    </row>
    <row r="1575" spans="1:26" ht="15.75" customHeight="1">
      <c r="A1575" s="103"/>
      <c r="B1575" s="103"/>
      <c r="C1575" s="104" t="e">
        <v>#REF!</v>
      </c>
      <c r="D1575" s="103"/>
      <c r="E1575" s="53"/>
      <c r="F1575" s="53"/>
      <c r="G1575" s="53"/>
      <c r="H1575" s="53"/>
      <c r="I1575" s="53"/>
      <c r="J1575" s="53"/>
      <c r="K1575" s="53"/>
      <c r="L1575" s="53"/>
      <c r="M1575" s="53"/>
      <c r="N1575" s="53"/>
      <c r="O1575" s="53"/>
      <c r="P1575" s="53"/>
      <c r="Q1575" s="53"/>
      <c r="R1575" s="53"/>
      <c r="S1575" s="53"/>
      <c r="T1575" s="53"/>
      <c r="U1575" s="53"/>
      <c r="V1575" s="53"/>
      <c r="W1575" s="53"/>
      <c r="X1575" s="53"/>
      <c r="Y1575" s="53"/>
      <c r="Z1575" s="53"/>
    </row>
    <row r="1576" spans="1:26" ht="15.75" customHeight="1">
      <c r="A1576" s="103"/>
      <c r="B1576" s="103"/>
      <c r="C1576" s="104" t="e">
        <v>#REF!</v>
      </c>
      <c r="D1576" s="103"/>
      <c r="E1576" s="53"/>
      <c r="F1576" s="53"/>
      <c r="G1576" s="53"/>
      <c r="H1576" s="53"/>
      <c r="I1576" s="53"/>
      <c r="J1576" s="53"/>
      <c r="K1576" s="53"/>
      <c r="L1576" s="53"/>
      <c r="M1576" s="53"/>
      <c r="N1576" s="53"/>
      <c r="O1576" s="53"/>
      <c r="P1576" s="53"/>
      <c r="Q1576" s="53"/>
      <c r="R1576" s="53"/>
      <c r="S1576" s="53"/>
      <c r="T1576" s="53"/>
      <c r="U1576" s="53"/>
      <c r="V1576" s="53"/>
      <c r="W1576" s="53"/>
      <c r="X1576" s="53"/>
      <c r="Y1576" s="53"/>
      <c r="Z1576" s="53"/>
    </row>
    <row r="1577" spans="1:26" ht="15.75" customHeight="1">
      <c r="A1577" s="103"/>
      <c r="B1577" s="103"/>
      <c r="C1577" s="104" t="e">
        <v>#REF!</v>
      </c>
      <c r="D1577" s="103"/>
      <c r="E1577" s="53"/>
      <c r="F1577" s="53"/>
      <c r="G1577" s="53"/>
      <c r="H1577" s="53"/>
      <c r="I1577" s="53"/>
      <c r="J1577" s="53"/>
      <c r="K1577" s="53"/>
      <c r="L1577" s="53"/>
      <c r="M1577" s="53"/>
      <c r="N1577" s="53"/>
      <c r="O1577" s="53"/>
      <c r="P1577" s="53"/>
      <c r="Q1577" s="53"/>
      <c r="R1577" s="53"/>
      <c r="S1577" s="53"/>
      <c r="T1577" s="53"/>
      <c r="U1577" s="53"/>
      <c r="V1577" s="53"/>
      <c r="W1577" s="53"/>
      <c r="X1577" s="53"/>
      <c r="Y1577" s="53"/>
      <c r="Z1577" s="53"/>
    </row>
    <row r="1578" spans="1:26" ht="15.75" customHeight="1">
      <c r="A1578" s="103"/>
      <c r="B1578" s="103"/>
      <c r="C1578" s="104" t="e">
        <v>#REF!</v>
      </c>
      <c r="D1578" s="103"/>
      <c r="E1578" s="53"/>
      <c r="F1578" s="53"/>
      <c r="G1578" s="53"/>
      <c r="H1578" s="53"/>
      <c r="I1578" s="53"/>
      <c r="J1578" s="53"/>
      <c r="K1578" s="53"/>
      <c r="L1578" s="53"/>
      <c r="M1578" s="53"/>
      <c r="N1578" s="53"/>
      <c r="O1578" s="53"/>
      <c r="P1578" s="53"/>
      <c r="Q1578" s="53"/>
      <c r="R1578" s="53"/>
      <c r="S1578" s="53"/>
      <c r="T1578" s="53"/>
      <c r="U1578" s="53"/>
      <c r="V1578" s="53"/>
      <c r="W1578" s="53"/>
      <c r="X1578" s="53"/>
      <c r="Y1578" s="53"/>
      <c r="Z1578" s="53"/>
    </row>
    <row r="1579" spans="1:26" ht="15.75" customHeight="1">
      <c r="A1579" s="103"/>
      <c r="B1579" s="103"/>
      <c r="C1579" s="104" t="e">
        <v>#REF!</v>
      </c>
      <c r="D1579" s="103"/>
      <c r="E1579" s="53"/>
      <c r="F1579" s="53"/>
      <c r="G1579" s="53"/>
      <c r="H1579" s="53"/>
      <c r="I1579" s="53"/>
      <c r="J1579" s="53"/>
      <c r="K1579" s="53"/>
      <c r="L1579" s="53"/>
      <c r="M1579" s="53"/>
      <c r="N1579" s="53"/>
      <c r="O1579" s="53"/>
      <c r="P1579" s="53"/>
      <c r="Q1579" s="53"/>
      <c r="R1579" s="53"/>
      <c r="S1579" s="53"/>
      <c r="T1579" s="53"/>
      <c r="U1579" s="53"/>
      <c r="V1579" s="53"/>
      <c r="W1579" s="53"/>
      <c r="X1579" s="53"/>
      <c r="Y1579" s="53"/>
      <c r="Z1579" s="53"/>
    </row>
    <row r="1580" spans="1:26" ht="15.75" customHeight="1">
      <c r="A1580" s="103"/>
      <c r="B1580" s="103"/>
      <c r="C1580" s="104" t="e">
        <v>#REF!</v>
      </c>
      <c r="D1580" s="103"/>
      <c r="E1580" s="53"/>
      <c r="F1580" s="53"/>
      <c r="G1580" s="53"/>
      <c r="H1580" s="53"/>
      <c r="I1580" s="53"/>
      <c r="J1580" s="53"/>
      <c r="K1580" s="53"/>
      <c r="L1580" s="53"/>
      <c r="M1580" s="53"/>
      <c r="N1580" s="53"/>
      <c r="O1580" s="53"/>
      <c r="P1580" s="53"/>
      <c r="Q1580" s="53"/>
      <c r="R1580" s="53"/>
      <c r="S1580" s="53"/>
      <c r="T1580" s="53"/>
      <c r="U1580" s="53"/>
      <c r="V1580" s="53"/>
      <c r="W1580" s="53"/>
      <c r="X1580" s="53"/>
      <c r="Y1580" s="53"/>
      <c r="Z1580" s="53"/>
    </row>
    <row r="1581" spans="1:26" ht="15.75" customHeight="1">
      <c r="A1581" s="103"/>
      <c r="B1581" s="103"/>
      <c r="C1581" s="104" t="e">
        <v>#REF!</v>
      </c>
      <c r="D1581" s="103"/>
      <c r="E1581" s="53"/>
      <c r="F1581" s="53"/>
      <c r="G1581" s="53"/>
      <c r="H1581" s="53"/>
      <c r="I1581" s="53"/>
      <c r="J1581" s="53"/>
      <c r="K1581" s="53"/>
      <c r="L1581" s="53"/>
      <c r="M1581" s="53"/>
      <c r="N1581" s="53"/>
      <c r="O1581" s="53"/>
      <c r="P1581" s="53"/>
      <c r="Q1581" s="53"/>
      <c r="R1581" s="53"/>
      <c r="S1581" s="53"/>
      <c r="T1581" s="53"/>
      <c r="U1581" s="53"/>
      <c r="V1581" s="53"/>
      <c r="W1581" s="53"/>
      <c r="X1581" s="53"/>
      <c r="Y1581" s="53"/>
      <c r="Z1581" s="53"/>
    </row>
    <row r="1582" spans="1:26" ht="15.75" customHeight="1">
      <c r="A1582" s="103"/>
      <c r="B1582" s="103"/>
      <c r="C1582" s="104" t="e">
        <v>#REF!</v>
      </c>
      <c r="D1582" s="103"/>
      <c r="E1582" s="53"/>
      <c r="F1582" s="53"/>
      <c r="G1582" s="53"/>
      <c r="H1582" s="53"/>
      <c r="I1582" s="53"/>
      <c r="J1582" s="53"/>
      <c r="K1582" s="53"/>
      <c r="L1582" s="53"/>
      <c r="M1582" s="53"/>
      <c r="N1582" s="53"/>
      <c r="O1582" s="53"/>
      <c r="P1582" s="53"/>
      <c r="Q1582" s="53"/>
      <c r="R1582" s="53"/>
      <c r="S1582" s="53"/>
      <c r="T1582" s="53"/>
      <c r="U1582" s="53"/>
      <c r="V1582" s="53"/>
      <c r="W1582" s="53"/>
      <c r="X1582" s="53"/>
      <c r="Y1582" s="53"/>
      <c r="Z1582" s="53"/>
    </row>
    <row r="1583" spans="1:26" ht="15.75" customHeight="1">
      <c r="A1583" s="103"/>
      <c r="B1583" s="103"/>
      <c r="C1583" s="104" t="e">
        <v>#REF!</v>
      </c>
      <c r="D1583" s="103"/>
      <c r="E1583" s="53"/>
      <c r="F1583" s="53"/>
      <c r="G1583" s="53"/>
      <c r="H1583" s="53"/>
      <c r="I1583" s="53"/>
      <c r="J1583" s="53"/>
      <c r="K1583" s="53"/>
      <c r="L1583" s="53"/>
      <c r="M1583" s="53"/>
      <c r="N1583" s="53"/>
      <c r="O1583" s="53"/>
      <c r="P1583" s="53"/>
      <c r="Q1583" s="53"/>
      <c r="R1583" s="53"/>
      <c r="S1583" s="53"/>
      <c r="T1583" s="53"/>
      <c r="U1583" s="53"/>
      <c r="V1583" s="53"/>
      <c r="W1583" s="53"/>
      <c r="X1583" s="53"/>
      <c r="Y1583" s="53"/>
      <c r="Z1583" s="53"/>
    </row>
    <row r="1584" spans="1:26" ht="15.75" customHeight="1">
      <c r="A1584" s="103"/>
      <c r="B1584" s="103"/>
      <c r="C1584" s="104" t="e">
        <v>#REF!</v>
      </c>
      <c r="D1584" s="103"/>
      <c r="E1584" s="53"/>
      <c r="F1584" s="53"/>
      <c r="G1584" s="53"/>
      <c r="H1584" s="53"/>
      <c r="I1584" s="53"/>
      <c r="J1584" s="53"/>
      <c r="K1584" s="53"/>
      <c r="L1584" s="53"/>
      <c r="M1584" s="53"/>
      <c r="N1584" s="53"/>
      <c r="O1584" s="53"/>
      <c r="P1584" s="53"/>
      <c r="Q1584" s="53"/>
      <c r="R1584" s="53"/>
      <c r="S1584" s="53"/>
      <c r="T1584" s="53"/>
      <c r="U1584" s="53"/>
      <c r="V1584" s="53"/>
      <c r="W1584" s="53"/>
      <c r="X1584" s="53"/>
      <c r="Y1584" s="53"/>
      <c r="Z1584" s="53"/>
    </row>
    <row r="1585" spans="1:26" ht="15.75" customHeight="1">
      <c r="A1585" s="103"/>
      <c r="B1585" s="103"/>
      <c r="C1585" s="104" t="e">
        <v>#REF!</v>
      </c>
      <c r="D1585" s="103"/>
      <c r="E1585" s="53"/>
      <c r="F1585" s="53"/>
      <c r="G1585" s="53"/>
      <c r="H1585" s="53"/>
      <c r="I1585" s="53"/>
      <c r="J1585" s="53"/>
      <c r="K1585" s="53"/>
      <c r="L1585" s="53"/>
      <c r="M1585" s="53"/>
      <c r="N1585" s="53"/>
      <c r="O1585" s="53"/>
      <c r="P1585" s="53"/>
      <c r="Q1585" s="53"/>
      <c r="R1585" s="53"/>
      <c r="S1585" s="53"/>
      <c r="T1585" s="53"/>
      <c r="U1585" s="53"/>
      <c r="V1585" s="53"/>
      <c r="W1585" s="53"/>
      <c r="X1585" s="53"/>
      <c r="Y1585" s="53"/>
      <c r="Z1585" s="53"/>
    </row>
    <row r="1586" spans="1:26" ht="15.75" customHeight="1">
      <c r="A1586" s="103"/>
      <c r="B1586" s="103"/>
      <c r="C1586" s="104" t="e">
        <v>#REF!</v>
      </c>
      <c r="D1586" s="103"/>
      <c r="E1586" s="53"/>
      <c r="F1586" s="53"/>
      <c r="G1586" s="53"/>
      <c r="H1586" s="53"/>
      <c r="I1586" s="53"/>
      <c r="J1586" s="53"/>
      <c r="K1586" s="53"/>
      <c r="L1586" s="53"/>
      <c r="M1586" s="53"/>
      <c r="N1586" s="53"/>
      <c r="O1586" s="53"/>
      <c r="P1586" s="53"/>
      <c r="Q1586" s="53"/>
      <c r="R1586" s="53"/>
      <c r="S1586" s="53"/>
      <c r="T1586" s="53"/>
      <c r="U1586" s="53"/>
      <c r="V1586" s="53"/>
      <c r="W1586" s="53"/>
      <c r="X1586" s="53"/>
      <c r="Y1586" s="53"/>
      <c r="Z1586" s="53"/>
    </row>
    <row r="1587" spans="1:26" ht="15.75" customHeight="1">
      <c r="A1587" s="103"/>
      <c r="B1587" s="103"/>
      <c r="C1587" s="104" t="e">
        <v>#REF!</v>
      </c>
      <c r="D1587" s="103"/>
      <c r="E1587" s="53"/>
      <c r="F1587" s="53"/>
      <c r="G1587" s="53"/>
      <c r="H1587" s="53"/>
      <c r="I1587" s="53"/>
      <c r="J1587" s="53"/>
      <c r="K1587" s="53"/>
      <c r="L1587" s="53"/>
      <c r="M1587" s="53"/>
      <c r="N1587" s="53"/>
      <c r="O1587" s="53"/>
      <c r="P1587" s="53"/>
      <c r="Q1587" s="53"/>
      <c r="R1587" s="53"/>
      <c r="S1587" s="53"/>
      <c r="T1587" s="53"/>
      <c r="U1587" s="53"/>
      <c r="V1587" s="53"/>
      <c r="W1587" s="53"/>
      <c r="X1587" s="53"/>
      <c r="Y1587" s="53"/>
      <c r="Z1587" s="53"/>
    </row>
    <row r="1588" spans="1:26" ht="15.75" customHeight="1">
      <c r="A1588" s="103"/>
      <c r="B1588" s="103"/>
      <c r="C1588" s="104" t="e">
        <v>#REF!</v>
      </c>
      <c r="D1588" s="103"/>
      <c r="E1588" s="53"/>
      <c r="F1588" s="53"/>
      <c r="G1588" s="53"/>
      <c r="H1588" s="53"/>
      <c r="I1588" s="53"/>
      <c r="J1588" s="53"/>
      <c r="K1588" s="53"/>
      <c r="L1588" s="53"/>
      <c r="M1588" s="53"/>
      <c r="N1588" s="53"/>
      <c r="O1588" s="53"/>
      <c r="P1588" s="53"/>
      <c r="Q1588" s="53"/>
      <c r="R1588" s="53"/>
      <c r="S1588" s="53"/>
      <c r="T1588" s="53"/>
      <c r="U1588" s="53"/>
      <c r="V1588" s="53"/>
      <c r="W1588" s="53"/>
      <c r="X1588" s="53"/>
      <c r="Y1588" s="53"/>
      <c r="Z1588" s="53"/>
    </row>
    <row r="1589" spans="1:26" ht="15.75" customHeight="1">
      <c r="A1589" s="103"/>
      <c r="B1589" s="103"/>
      <c r="C1589" s="104" t="e">
        <v>#REF!</v>
      </c>
      <c r="D1589" s="103"/>
      <c r="E1589" s="53"/>
      <c r="F1589" s="53"/>
      <c r="G1589" s="53"/>
      <c r="H1589" s="53"/>
      <c r="I1589" s="53"/>
      <c r="J1589" s="53"/>
      <c r="K1589" s="53"/>
      <c r="L1589" s="53"/>
      <c r="M1589" s="53"/>
      <c r="N1589" s="53"/>
      <c r="O1589" s="53"/>
      <c r="P1589" s="53"/>
      <c r="Q1589" s="53"/>
      <c r="R1589" s="53"/>
      <c r="S1589" s="53"/>
      <c r="T1589" s="53"/>
      <c r="U1589" s="53"/>
      <c r="V1589" s="53"/>
      <c r="W1589" s="53"/>
      <c r="X1589" s="53"/>
      <c r="Y1589" s="53"/>
      <c r="Z1589" s="53"/>
    </row>
    <row r="1590" spans="1:26" ht="15.75" customHeight="1">
      <c r="A1590" s="103"/>
      <c r="B1590" s="103"/>
      <c r="C1590" s="104" t="e">
        <v>#REF!</v>
      </c>
      <c r="D1590" s="103"/>
      <c r="E1590" s="53"/>
      <c r="F1590" s="53"/>
      <c r="G1590" s="53"/>
      <c r="H1590" s="53"/>
      <c r="I1590" s="53"/>
      <c r="J1590" s="53"/>
      <c r="K1590" s="53"/>
      <c r="L1590" s="53"/>
      <c r="M1590" s="53"/>
      <c r="N1590" s="53"/>
      <c r="O1590" s="53"/>
      <c r="P1590" s="53"/>
      <c r="Q1590" s="53"/>
      <c r="R1590" s="53"/>
      <c r="S1590" s="53"/>
      <c r="T1590" s="53"/>
      <c r="U1590" s="53"/>
      <c r="V1590" s="53"/>
      <c r="W1590" s="53"/>
      <c r="X1590" s="53"/>
      <c r="Y1590" s="53"/>
      <c r="Z1590" s="53"/>
    </row>
    <row r="1591" spans="1:26" ht="15.75" customHeight="1">
      <c r="A1591" s="103"/>
      <c r="B1591" s="103"/>
      <c r="C1591" s="104" t="e">
        <v>#REF!</v>
      </c>
      <c r="D1591" s="103"/>
      <c r="E1591" s="53"/>
      <c r="F1591" s="53"/>
      <c r="G1591" s="53"/>
      <c r="H1591" s="53"/>
      <c r="I1591" s="53"/>
      <c r="J1591" s="53"/>
      <c r="K1591" s="53"/>
      <c r="L1591" s="53"/>
      <c r="M1591" s="53"/>
      <c r="N1591" s="53"/>
      <c r="O1591" s="53"/>
      <c r="P1591" s="53"/>
      <c r="Q1591" s="53"/>
      <c r="R1591" s="53"/>
      <c r="S1591" s="53"/>
      <c r="T1591" s="53"/>
      <c r="U1591" s="53"/>
      <c r="V1591" s="53"/>
      <c r="W1591" s="53"/>
      <c r="X1591" s="53"/>
      <c r="Y1591" s="53"/>
      <c r="Z1591" s="53"/>
    </row>
    <row r="1592" spans="1:26" ht="15.75" customHeight="1">
      <c r="A1592" s="103"/>
      <c r="B1592" s="103"/>
      <c r="C1592" s="104" t="e">
        <v>#REF!</v>
      </c>
      <c r="D1592" s="103"/>
      <c r="E1592" s="53"/>
      <c r="F1592" s="53"/>
      <c r="G1592" s="53"/>
      <c r="H1592" s="53"/>
      <c r="I1592" s="53"/>
      <c r="J1592" s="53"/>
      <c r="K1592" s="53"/>
      <c r="L1592" s="53"/>
      <c r="M1592" s="53"/>
      <c r="N1592" s="53"/>
      <c r="O1592" s="53"/>
      <c r="P1592" s="53"/>
      <c r="Q1592" s="53"/>
      <c r="R1592" s="53"/>
      <c r="S1592" s="53"/>
      <c r="T1592" s="53"/>
      <c r="U1592" s="53"/>
      <c r="V1592" s="53"/>
      <c r="W1592" s="53"/>
      <c r="X1592" s="53"/>
      <c r="Y1592" s="53"/>
      <c r="Z1592" s="53"/>
    </row>
    <row r="1593" spans="1:26" ht="15.75" customHeight="1">
      <c r="A1593" s="103"/>
      <c r="B1593" s="103"/>
      <c r="C1593" s="104" t="e">
        <v>#REF!</v>
      </c>
      <c r="D1593" s="103"/>
      <c r="E1593" s="53"/>
      <c r="F1593" s="53"/>
      <c r="G1593" s="53"/>
      <c r="H1593" s="53"/>
      <c r="I1593" s="53"/>
      <c r="J1593" s="53"/>
      <c r="K1593" s="53"/>
      <c r="L1593" s="53"/>
      <c r="M1593" s="53"/>
      <c r="N1593" s="53"/>
      <c r="O1593" s="53"/>
      <c r="P1593" s="53"/>
      <c r="Q1593" s="53"/>
      <c r="R1593" s="53"/>
      <c r="S1593" s="53"/>
      <c r="T1593" s="53"/>
      <c r="U1593" s="53"/>
      <c r="V1593" s="53"/>
      <c r="W1593" s="53"/>
      <c r="X1593" s="53"/>
      <c r="Y1593" s="53"/>
      <c r="Z1593" s="53"/>
    </row>
    <row r="1594" spans="1:26" ht="15.75" customHeight="1">
      <c r="A1594" s="103"/>
      <c r="B1594" s="103"/>
      <c r="C1594" s="104" t="e">
        <v>#REF!</v>
      </c>
      <c r="D1594" s="103"/>
      <c r="E1594" s="53"/>
      <c r="F1594" s="53"/>
      <c r="G1594" s="53"/>
      <c r="H1594" s="53"/>
      <c r="I1594" s="53"/>
      <c r="J1594" s="53"/>
      <c r="K1594" s="53"/>
      <c r="L1594" s="53"/>
      <c r="M1594" s="53"/>
      <c r="N1594" s="53"/>
      <c r="O1594" s="53"/>
      <c r="P1594" s="53"/>
      <c r="Q1594" s="53"/>
      <c r="R1594" s="53"/>
      <c r="S1594" s="53"/>
      <c r="T1594" s="53"/>
      <c r="U1594" s="53"/>
      <c r="V1594" s="53"/>
      <c r="W1594" s="53"/>
      <c r="X1594" s="53"/>
      <c r="Y1594" s="53"/>
      <c r="Z1594" s="53"/>
    </row>
    <row r="1595" spans="1:26" ht="15.75" customHeight="1">
      <c r="A1595" s="103"/>
      <c r="B1595" s="103"/>
      <c r="C1595" s="104" t="e">
        <v>#REF!</v>
      </c>
      <c r="D1595" s="103"/>
      <c r="E1595" s="53"/>
      <c r="F1595" s="53"/>
      <c r="G1595" s="53"/>
      <c r="H1595" s="53"/>
      <c r="I1595" s="53"/>
      <c r="J1595" s="53"/>
      <c r="K1595" s="53"/>
      <c r="L1595" s="53"/>
      <c r="M1595" s="53"/>
      <c r="N1595" s="53"/>
      <c r="O1595" s="53"/>
      <c r="P1595" s="53"/>
      <c r="Q1595" s="53"/>
      <c r="R1595" s="53"/>
      <c r="S1595" s="53"/>
      <c r="T1595" s="53"/>
      <c r="U1595" s="53"/>
      <c r="V1595" s="53"/>
      <c r="W1595" s="53"/>
      <c r="X1595" s="53"/>
      <c r="Y1595" s="53"/>
      <c r="Z1595" s="53"/>
    </row>
    <row r="1596" spans="1:26" ht="15.75" customHeight="1">
      <c r="A1596" s="103"/>
      <c r="B1596" s="103"/>
      <c r="C1596" s="104" t="e">
        <v>#REF!</v>
      </c>
      <c r="D1596" s="103"/>
      <c r="E1596" s="53"/>
      <c r="F1596" s="53"/>
      <c r="G1596" s="53"/>
      <c r="H1596" s="53"/>
      <c r="I1596" s="53"/>
      <c r="J1596" s="53"/>
      <c r="K1596" s="53"/>
      <c r="L1596" s="53"/>
      <c r="M1596" s="53"/>
      <c r="N1596" s="53"/>
      <c r="O1596" s="53"/>
      <c r="P1596" s="53"/>
      <c r="Q1596" s="53"/>
      <c r="R1596" s="53"/>
      <c r="S1596" s="53"/>
      <c r="T1596" s="53"/>
      <c r="U1596" s="53"/>
      <c r="V1596" s="53"/>
      <c r="W1596" s="53"/>
      <c r="X1596" s="53"/>
      <c r="Y1596" s="53"/>
      <c r="Z1596" s="53"/>
    </row>
    <row r="1597" spans="1:26" ht="15.75" customHeight="1">
      <c r="A1597" s="103"/>
      <c r="B1597" s="103"/>
      <c r="C1597" s="104" t="e">
        <v>#REF!</v>
      </c>
      <c r="D1597" s="103"/>
      <c r="E1597" s="53"/>
      <c r="F1597" s="53"/>
      <c r="G1597" s="53"/>
      <c r="H1597" s="53"/>
      <c r="I1597" s="53"/>
      <c r="J1597" s="53"/>
      <c r="K1597" s="53"/>
      <c r="L1597" s="53"/>
      <c r="M1597" s="53"/>
      <c r="N1597" s="53"/>
      <c r="O1597" s="53"/>
      <c r="P1597" s="53"/>
      <c r="Q1597" s="53"/>
      <c r="R1597" s="53"/>
      <c r="S1597" s="53"/>
      <c r="T1597" s="53"/>
      <c r="U1597" s="53"/>
      <c r="V1597" s="53"/>
      <c r="W1597" s="53"/>
      <c r="X1597" s="53"/>
      <c r="Y1597" s="53"/>
      <c r="Z1597" s="53"/>
    </row>
    <row r="1598" spans="1:26" ht="15.75" customHeight="1">
      <c r="A1598" s="103"/>
      <c r="B1598" s="103"/>
      <c r="C1598" s="104" t="e">
        <v>#REF!</v>
      </c>
      <c r="D1598" s="103"/>
      <c r="E1598" s="53"/>
      <c r="F1598" s="53"/>
      <c r="G1598" s="53"/>
      <c r="H1598" s="53"/>
      <c r="I1598" s="53"/>
      <c r="J1598" s="53"/>
      <c r="K1598" s="53"/>
      <c r="L1598" s="53"/>
      <c r="M1598" s="53"/>
      <c r="N1598" s="53"/>
      <c r="O1598" s="53"/>
      <c r="P1598" s="53"/>
      <c r="Q1598" s="53"/>
      <c r="R1598" s="53"/>
      <c r="S1598" s="53"/>
      <c r="T1598" s="53"/>
      <c r="U1598" s="53"/>
      <c r="V1598" s="53"/>
      <c r="W1598" s="53"/>
      <c r="X1598" s="53"/>
      <c r="Y1598" s="53"/>
      <c r="Z1598" s="53"/>
    </row>
    <row r="1599" spans="1:26" ht="15.75" customHeight="1">
      <c r="A1599" s="103"/>
      <c r="B1599" s="103"/>
      <c r="C1599" s="104" t="e">
        <v>#REF!</v>
      </c>
      <c r="D1599" s="103"/>
      <c r="E1599" s="53"/>
      <c r="F1599" s="53"/>
      <c r="G1599" s="53"/>
      <c r="H1599" s="53"/>
      <c r="I1599" s="53"/>
      <c r="J1599" s="53"/>
      <c r="K1599" s="53"/>
      <c r="L1599" s="53"/>
      <c r="M1599" s="53"/>
      <c r="N1599" s="53"/>
      <c r="O1599" s="53"/>
      <c r="P1599" s="53"/>
      <c r="Q1599" s="53"/>
      <c r="R1599" s="53"/>
      <c r="S1599" s="53"/>
      <c r="T1599" s="53"/>
      <c r="U1599" s="53"/>
      <c r="V1599" s="53"/>
      <c r="W1599" s="53"/>
      <c r="X1599" s="53"/>
      <c r="Y1599" s="53"/>
      <c r="Z1599" s="53"/>
    </row>
    <row r="1600" spans="1:26" ht="15.75" customHeight="1">
      <c r="A1600" s="103"/>
      <c r="B1600" s="103"/>
      <c r="C1600" s="104" t="e">
        <v>#REF!</v>
      </c>
      <c r="D1600" s="103"/>
      <c r="E1600" s="53"/>
      <c r="F1600" s="53"/>
      <c r="G1600" s="53"/>
      <c r="H1600" s="53"/>
      <c r="I1600" s="53"/>
      <c r="J1600" s="53"/>
      <c r="K1600" s="53"/>
      <c r="L1600" s="53"/>
      <c r="M1600" s="53"/>
      <c r="N1600" s="53"/>
      <c r="O1600" s="53"/>
      <c r="P1600" s="53"/>
      <c r="Q1600" s="53"/>
      <c r="R1600" s="53"/>
      <c r="S1600" s="53"/>
      <c r="T1600" s="53"/>
      <c r="U1600" s="53"/>
      <c r="V1600" s="53"/>
      <c r="W1600" s="53"/>
      <c r="X1600" s="53"/>
      <c r="Y1600" s="53"/>
      <c r="Z1600" s="53"/>
    </row>
    <row r="1601" spans="1:26" ht="15.75" customHeight="1">
      <c r="A1601" s="103"/>
      <c r="B1601" s="103"/>
      <c r="C1601" s="104" t="e">
        <v>#REF!</v>
      </c>
      <c r="D1601" s="103"/>
      <c r="E1601" s="53"/>
      <c r="F1601" s="53"/>
      <c r="G1601" s="53"/>
      <c r="H1601" s="53"/>
      <c r="I1601" s="53"/>
      <c r="J1601" s="53"/>
      <c r="K1601" s="53"/>
      <c r="L1601" s="53"/>
      <c r="M1601" s="53"/>
      <c r="N1601" s="53"/>
      <c r="O1601" s="53"/>
      <c r="P1601" s="53"/>
      <c r="Q1601" s="53"/>
      <c r="R1601" s="53"/>
      <c r="S1601" s="53"/>
      <c r="T1601" s="53"/>
      <c r="U1601" s="53"/>
      <c r="V1601" s="53"/>
      <c r="W1601" s="53"/>
      <c r="X1601" s="53"/>
      <c r="Y1601" s="53"/>
      <c r="Z1601" s="53"/>
    </row>
    <row r="1602" spans="1:26" ht="15.75" customHeight="1">
      <c r="A1602" s="103"/>
      <c r="B1602" s="103"/>
      <c r="C1602" s="104" t="e">
        <v>#REF!</v>
      </c>
      <c r="D1602" s="103"/>
      <c r="E1602" s="53"/>
      <c r="F1602" s="53"/>
      <c r="G1602" s="53"/>
      <c r="H1602" s="53"/>
      <c r="I1602" s="53"/>
      <c r="J1602" s="53"/>
      <c r="K1602" s="53"/>
      <c r="L1602" s="53"/>
      <c r="M1602" s="53"/>
      <c r="N1602" s="53"/>
      <c r="O1602" s="53"/>
      <c r="P1602" s="53"/>
      <c r="Q1602" s="53"/>
      <c r="R1602" s="53"/>
      <c r="S1602" s="53"/>
      <c r="T1602" s="53"/>
      <c r="U1602" s="53"/>
      <c r="V1602" s="53"/>
      <c r="W1602" s="53"/>
      <c r="X1602" s="53"/>
      <c r="Y1602" s="53"/>
      <c r="Z1602" s="53"/>
    </row>
    <row r="1603" spans="1:26" ht="15.75" customHeight="1">
      <c r="A1603" s="103"/>
      <c r="B1603" s="103"/>
      <c r="C1603" s="104" t="e">
        <v>#REF!</v>
      </c>
      <c r="D1603" s="103"/>
      <c r="E1603" s="53"/>
      <c r="F1603" s="53"/>
      <c r="G1603" s="53"/>
      <c r="H1603" s="53"/>
      <c r="I1603" s="53"/>
      <c r="J1603" s="53"/>
      <c r="K1603" s="53"/>
      <c r="L1603" s="53"/>
      <c r="M1603" s="53"/>
      <c r="N1603" s="53"/>
      <c r="O1603" s="53"/>
      <c r="P1603" s="53"/>
      <c r="Q1603" s="53"/>
      <c r="R1603" s="53"/>
      <c r="S1603" s="53"/>
      <c r="T1603" s="53"/>
      <c r="U1603" s="53"/>
      <c r="V1603" s="53"/>
      <c r="W1603" s="53"/>
      <c r="X1603" s="53"/>
      <c r="Y1603" s="53"/>
      <c r="Z1603" s="53"/>
    </row>
    <row r="1604" spans="1:26" ht="15.75" customHeight="1">
      <c r="A1604" s="103"/>
      <c r="B1604" s="103"/>
      <c r="C1604" s="104" t="e">
        <v>#REF!</v>
      </c>
      <c r="D1604" s="103"/>
      <c r="E1604" s="53"/>
      <c r="F1604" s="53"/>
      <c r="G1604" s="53"/>
      <c r="H1604" s="53"/>
      <c r="I1604" s="53"/>
      <c r="J1604" s="53"/>
      <c r="K1604" s="53"/>
      <c r="L1604" s="53"/>
      <c r="M1604" s="53"/>
      <c r="N1604" s="53"/>
      <c r="O1604" s="53"/>
      <c r="P1604" s="53"/>
      <c r="Q1604" s="53"/>
      <c r="R1604" s="53"/>
      <c r="S1604" s="53"/>
      <c r="T1604" s="53"/>
      <c r="U1604" s="53"/>
      <c r="V1604" s="53"/>
      <c r="W1604" s="53"/>
      <c r="X1604" s="53"/>
      <c r="Y1604" s="53"/>
      <c r="Z1604" s="53"/>
    </row>
    <row r="1605" spans="1:26" ht="15.75" customHeight="1">
      <c r="A1605" s="103"/>
      <c r="B1605" s="103"/>
      <c r="C1605" s="104" t="e">
        <v>#REF!</v>
      </c>
      <c r="D1605" s="103"/>
      <c r="E1605" s="53"/>
      <c r="F1605" s="53"/>
      <c r="G1605" s="53"/>
      <c r="H1605" s="53"/>
      <c r="I1605" s="53"/>
      <c r="J1605" s="53"/>
      <c r="K1605" s="53"/>
      <c r="L1605" s="53"/>
      <c r="M1605" s="53"/>
      <c r="N1605" s="53"/>
      <c r="O1605" s="53"/>
      <c r="P1605" s="53"/>
      <c r="Q1605" s="53"/>
      <c r="R1605" s="53"/>
      <c r="S1605" s="53"/>
      <c r="T1605" s="53"/>
      <c r="U1605" s="53"/>
      <c r="V1605" s="53"/>
      <c r="W1605" s="53"/>
      <c r="X1605" s="53"/>
      <c r="Y1605" s="53"/>
      <c r="Z1605" s="53"/>
    </row>
    <row r="1606" spans="1:26" ht="15.75" customHeight="1">
      <c r="A1606" s="103"/>
      <c r="B1606" s="103"/>
      <c r="C1606" s="104" t="e">
        <v>#REF!</v>
      </c>
      <c r="D1606" s="103"/>
      <c r="E1606" s="53"/>
      <c r="F1606" s="53"/>
      <c r="G1606" s="53"/>
      <c r="H1606" s="53"/>
      <c r="I1606" s="53"/>
      <c r="J1606" s="53"/>
      <c r="K1606" s="53"/>
      <c r="L1606" s="53"/>
      <c r="M1606" s="53"/>
      <c r="N1606" s="53"/>
      <c r="O1606" s="53"/>
      <c r="P1606" s="53"/>
      <c r="Q1606" s="53"/>
      <c r="R1606" s="53"/>
      <c r="S1606" s="53"/>
      <c r="T1606" s="53"/>
      <c r="U1606" s="53"/>
      <c r="V1606" s="53"/>
      <c r="W1606" s="53"/>
      <c r="X1606" s="53"/>
      <c r="Y1606" s="53"/>
      <c r="Z1606" s="53"/>
    </row>
    <row r="1607" spans="1:26" ht="15.75" customHeight="1">
      <c r="A1607" s="103"/>
      <c r="B1607" s="103"/>
      <c r="C1607" s="104" t="e">
        <v>#REF!</v>
      </c>
      <c r="D1607" s="103"/>
      <c r="E1607" s="53"/>
      <c r="F1607" s="53"/>
      <c r="G1607" s="53"/>
      <c r="H1607" s="53"/>
      <c r="I1607" s="53"/>
      <c r="J1607" s="53"/>
      <c r="K1607" s="53"/>
      <c r="L1607" s="53"/>
      <c r="M1607" s="53"/>
      <c r="N1607" s="53"/>
      <c r="O1607" s="53"/>
      <c r="P1607" s="53"/>
      <c r="Q1607" s="53"/>
      <c r="R1607" s="53"/>
      <c r="S1607" s="53"/>
      <c r="T1607" s="53"/>
      <c r="U1607" s="53"/>
      <c r="V1607" s="53"/>
      <c r="W1607" s="53"/>
      <c r="X1607" s="53"/>
      <c r="Y1607" s="53"/>
      <c r="Z1607" s="53"/>
    </row>
    <row r="1608" spans="1:26" ht="15.75" customHeight="1">
      <c r="A1608" s="103"/>
      <c r="B1608" s="103"/>
      <c r="C1608" s="104" t="e">
        <v>#REF!</v>
      </c>
      <c r="D1608" s="103"/>
      <c r="E1608" s="53"/>
      <c r="F1608" s="53"/>
      <c r="G1608" s="53"/>
      <c r="H1608" s="53"/>
      <c r="I1608" s="53"/>
      <c r="J1608" s="53"/>
      <c r="K1608" s="53"/>
      <c r="L1608" s="53"/>
      <c r="M1608" s="53"/>
      <c r="N1608" s="53"/>
      <c r="O1608" s="53"/>
      <c r="P1608" s="53"/>
      <c r="Q1608" s="53"/>
      <c r="R1608" s="53"/>
      <c r="S1608" s="53"/>
      <c r="T1608" s="53"/>
      <c r="U1608" s="53"/>
      <c r="V1608" s="53"/>
      <c r="W1608" s="53"/>
      <c r="X1608" s="53"/>
      <c r="Y1608" s="53"/>
      <c r="Z1608" s="53"/>
    </row>
    <row r="1609" spans="1:26" ht="15.75" customHeight="1">
      <c r="A1609" s="103"/>
      <c r="B1609" s="103"/>
      <c r="C1609" s="104" t="e">
        <v>#REF!</v>
      </c>
      <c r="D1609" s="103"/>
      <c r="E1609" s="53"/>
      <c r="F1609" s="53"/>
      <c r="G1609" s="53"/>
      <c r="H1609" s="53"/>
      <c r="I1609" s="53"/>
      <c r="J1609" s="53"/>
      <c r="K1609" s="53"/>
      <c r="L1609" s="53"/>
      <c r="M1609" s="53"/>
      <c r="N1609" s="53"/>
      <c r="O1609" s="53"/>
      <c r="P1609" s="53"/>
      <c r="Q1609" s="53"/>
      <c r="R1609" s="53"/>
      <c r="S1609" s="53"/>
      <c r="T1609" s="53"/>
      <c r="U1609" s="53"/>
      <c r="V1609" s="53"/>
      <c r="W1609" s="53"/>
      <c r="X1609" s="53"/>
      <c r="Y1609" s="53"/>
      <c r="Z1609" s="53"/>
    </row>
    <row r="1610" spans="1:26" ht="15.75" customHeight="1">
      <c r="A1610" s="103"/>
      <c r="B1610" s="103"/>
      <c r="C1610" s="104" t="e">
        <v>#REF!</v>
      </c>
      <c r="D1610" s="103"/>
      <c r="E1610" s="53"/>
      <c r="F1610" s="53"/>
      <c r="G1610" s="53"/>
      <c r="H1610" s="53"/>
      <c r="I1610" s="53"/>
      <c r="J1610" s="53"/>
      <c r="K1610" s="53"/>
      <c r="L1610" s="53"/>
      <c r="M1610" s="53"/>
      <c r="N1610" s="53"/>
      <c r="O1610" s="53"/>
      <c r="P1610" s="53"/>
      <c r="Q1610" s="53"/>
      <c r="R1610" s="53"/>
      <c r="S1610" s="53"/>
      <c r="T1610" s="53"/>
      <c r="U1610" s="53"/>
      <c r="V1610" s="53"/>
      <c r="W1610" s="53"/>
      <c r="X1610" s="53"/>
      <c r="Y1610" s="53"/>
      <c r="Z1610" s="53"/>
    </row>
    <row r="1611" spans="1:26" ht="15.75" customHeight="1">
      <c r="A1611" s="103"/>
      <c r="B1611" s="103"/>
      <c r="C1611" s="104" t="e">
        <v>#REF!</v>
      </c>
      <c r="D1611" s="103"/>
      <c r="E1611" s="53"/>
      <c r="F1611" s="53"/>
      <c r="G1611" s="53"/>
      <c r="H1611" s="53"/>
      <c r="I1611" s="53"/>
      <c r="J1611" s="53"/>
      <c r="K1611" s="53"/>
      <c r="L1611" s="53"/>
      <c r="M1611" s="53"/>
      <c r="N1611" s="53"/>
      <c r="O1611" s="53"/>
      <c r="P1611" s="53"/>
      <c r="Q1611" s="53"/>
      <c r="R1611" s="53"/>
      <c r="S1611" s="53"/>
      <c r="T1611" s="53"/>
      <c r="U1611" s="53"/>
      <c r="V1611" s="53"/>
      <c r="W1611" s="53"/>
      <c r="X1611" s="53"/>
      <c r="Y1611" s="53"/>
      <c r="Z1611" s="53"/>
    </row>
    <row r="1612" spans="1:26" ht="15.75" customHeight="1">
      <c r="A1612" s="103"/>
      <c r="B1612" s="103"/>
      <c r="C1612" s="104" t="e">
        <v>#REF!</v>
      </c>
      <c r="D1612" s="103"/>
      <c r="E1612" s="53"/>
      <c r="F1612" s="53"/>
      <c r="G1612" s="53"/>
      <c r="H1612" s="53"/>
      <c r="I1612" s="53"/>
      <c r="J1612" s="53"/>
      <c r="K1612" s="53"/>
      <c r="L1612" s="53"/>
      <c r="M1612" s="53"/>
      <c r="N1612" s="53"/>
      <c r="O1612" s="53"/>
      <c r="P1612" s="53"/>
      <c r="Q1612" s="53"/>
      <c r="R1612" s="53"/>
      <c r="S1612" s="53"/>
      <c r="T1612" s="53"/>
      <c r="U1612" s="53"/>
      <c r="V1612" s="53"/>
      <c r="W1612" s="53"/>
      <c r="X1612" s="53"/>
      <c r="Y1612" s="53"/>
      <c r="Z1612" s="53"/>
    </row>
    <row r="1613" spans="1:26" ht="15.75" customHeight="1">
      <c r="A1613" s="103"/>
      <c r="B1613" s="103"/>
      <c r="C1613" s="104" t="e">
        <v>#REF!</v>
      </c>
      <c r="D1613" s="103"/>
      <c r="E1613" s="53"/>
      <c r="F1613" s="53"/>
      <c r="G1613" s="53"/>
      <c r="H1613" s="53"/>
      <c r="I1613" s="53"/>
      <c r="J1613" s="53"/>
      <c r="K1613" s="53"/>
      <c r="L1613" s="53"/>
      <c r="M1613" s="53"/>
      <c r="N1613" s="53"/>
      <c r="O1613" s="53"/>
      <c r="P1613" s="53"/>
      <c r="Q1613" s="53"/>
      <c r="R1613" s="53"/>
      <c r="S1613" s="53"/>
      <c r="T1613" s="53"/>
      <c r="U1613" s="53"/>
      <c r="V1613" s="53"/>
      <c r="W1613" s="53"/>
      <c r="X1613" s="53"/>
      <c r="Y1613" s="53"/>
      <c r="Z1613" s="53"/>
    </row>
    <row r="1614" spans="1:26" ht="15.75" customHeight="1">
      <c r="A1614" s="103"/>
      <c r="B1614" s="103"/>
      <c r="C1614" s="104" t="e">
        <v>#REF!</v>
      </c>
      <c r="D1614" s="103"/>
      <c r="E1614" s="53"/>
      <c r="F1614" s="53"/>
      <c r="G1614" s="53"/>
      <c r="H1614" s="53"/>
      <c r="I1614" s="53"/>
      <c r="J1614" s="53"/>
      <c r="K1614" s="53"/>
      <c r="L1614" s="53"/>
      <c r="M1614" s="53"/>
      <c r="N1614" s="53"/>
      <c r="O1614" s="53"/>
      <c r="P1614" s="53"/>
      <c r="Q1614" s="53"/>
      <c r="R1614" s="53"/>
      <c r="S1614" s="53"/>
      <c r="T1614" s="53"/>
      <c r="U1614" s="53"/>
      <c r="V1614" s="53"/>
      <c r="W1614" s="53"/>
      <c r="X1614" s="53"/>
      <c r="Y1614" s="53"/>
      <c r="Z1614" s="53"/>
    </row>
    <row r="1615" spans="1:26" ht="15.75" customHeight="1">
      <c r="A1615" s="103"/>
      <c r="B1615" s="103"/>
      <c r="C1615" s="104" t="e">
        <v>#REF!</v>
      </c>
      <c r="D1615" s="103"/>
      <c r="E1615" s="53"/>
      <c r="F1615" s="53"/>
      <c r="G1615" s="53"/>
      <c r="H1615" s="53"/>
      <c r="I1615" s="53"/>
      <c r="J1615" s="53"/>
      <c r="K1615" s="53"/>
      <c r="L1615" s="53"/>
      <c r="M1615" s="53"/>
      <c r="N1615" s="53"/>
      <c r="O1615" s="53"/>
      <c r="P1615" s="53"/>
      <c r="Q1615" s="53"/>
      <c r="R1615" s="53"/>
      <c r="S1615" s="53"/>
      <c r="T1615" s="53"/>
      <c r="U1615" s="53"/>
      <c r="V1615" s="53"/>
      <c r="W1615" s="53"/>
      <c r="X1615" s="53"/>
      <c r="Y1615" s="53"/>
      <c r="Z1615" s="53"/>
    </row>
    <row r="1616" spans="1:26" ht="15.75" customHeight="1">
      <c r="A1616" s="103"/>
      <c r="B1616" s="103"/>
      <c r="C1616" s="104" t="e">
        <v>#REF!</v>
      </c>
      <c r="D1616" s="103"/>
      <c r="E1616" s="53"/>
      <c r="F1616" s="53"/>
      <c r="G1616" s="53"/>
      <c r="H1616" s="53"/>
      <c r="I1616" s="53"/>
      <c r="J1616" s="53"/>
      <c r="K1616" s="53"/>
      <c r="L1616" s="53"/>
      <c r="M1616" s="53"/>
      <c r="N1616" s="53"/>
      <c r="O1616" s="53"/>
      <c r="P1616" s="53"/>
      <c r="Q1616" s="53"/>
      <c r="R1616" s="53"/>
      <c r="S1616" s="53"/>
      <c r="T1616" s="53"/>
      <c r="U1616" s="53"/>
      <c r="V1616" s="53"/>
      <c r="W1616" s="53"/>
      <c r="X1616" s="53"/>
      <c r="Y1616" s="53"/>
      <c r="Z1616" s="53"/>
    </row>
    <row r="1617" spans="1:26" ht="15.75" customHeight="1">
      <c r="A1617" s="103"/>
      <c r="B1617" s="103"/>
      <c r="C1617" s="104" t="e">
        <v>#REF!</v>
      </c>
      <c r="D1617" s="103"/>
      <c r="E1617" s="53"/>
      <c r="F1617" s="53"/>
      <c r="G1617" s="53"/>
      <c r="H1617" s="53"/>
      <c r="I1617" s="53"/>
      <c r="J1617" s="53"/>
      <c r="K1617" s="53"/>
      <c r="L1617" s="53"/>
      <c r="M1617" s="53"/>
      <c r="N1617" s="53"/>
      <c r="O1617" s="53"/>
      <c r="P1617" s="53"/>
      <c r="Q1617" s="53"/>
      <c r="R1617" s="53"/>
      <c r="S1617" s="53"/>
      <c r="T1617" s="53"/>
      <c r="U1617" s="53"/>
      <c r="V1617" s="53"/>
      <c r="W1617" s="53"/>
      <c r="X1617" s="53"/>
      <c r="Y1617" s="53"/>
      <c r="Z1617" s="53"/>
    </row>
    <row r="1618" spans="1:26" ht="15.75" customHeight="1">
      <c r="A1618" s="103"/>
      <c r="B1618" s="103"/>
      <c r="C1618" s="104" t="e">
        <v>#REF!</v>
      </c>
      <c r="D1618" s="103"/>
      <c r="E1618" s="53"/>
      <c r="F1618" s="53"/>
      <c r="G1618" s="53"/>
      <c r="H1618" s="53"/>
      <c r="I1618" s="53"/>
      <c r="J1618" s="53"/>
      <c r="K1618" s="53"/>
      <c r="L1618" s="53"/>
      <c r="M1618" s="53"/>
      <c r="N1618" s="53"/>
      <c r="O1618" s="53"/>
      <c r="P1618" s="53"/>
      <c r="Q1618" s="53"/>
      <c r="R1618" s="53"/>
      <c r="S1618" s="53"/>
      <c r="T1618" s="53"/>
      <c r="U1618" s="53"/>
      <c r="V1618" s="53"/>
      <c r="W1618" s="53"/>
      <c r="X1618" s="53"/>
      <c r="Y1618" s="53"/>
      <c r="Z1618" s="53"/>
    </row>
    <row r="1619" spans="1:26" ht="15.75" customHeight="1">
      <c r="A1619" s="103"/>
      <c r="B1619" s="103"/>
      <c r="C1619" s="104" t="e">
        <v>#REF!</v>
      </c>
      <c r="D1619" s="103"/>
      <c r="E1619" s="53"/>
      <c r="F1619" s="53"/>
      <c r="G1619" s="53"/>
      <c r="H1619" s="53"/>
      <c r="I1619" s="53"/>
      <c r="J1619" s="53"/>
      <c r="K1619" s="53"/>
      <c r="L1619" s="53"/>
      <c r="M1619" s="53"/>
      <c r="N1619" s="53"/>
      <c r="O1619" s="53"/>
      <c r="P1619" s="53"/>
      <c r="Q1619" s="53"/>
      <c r="R1619" s="53"/>
      <c r="S1619" s="53"/>
      <c r="T1619" s="53"/>
      <c r="U1619" s="53"/>
      <c r="V1619" s="53"/>
      <c r="W1619" s="53"/>
      <c r="X1619" s="53"/>
      <c r="Y1619" s="53"/>
      <c r="Z1619" s="53"/>
    </row>
    <row r="1620" spans="1:26" ht="15.75" customHeight="1">
      <c r="A1620" s="103"/>
      <c r="B1620" s="103"/>
      <c r="C1620" s="104" t="e">
        <v>#REF!</v>
      </c>
      <c r="D1620" s="103"/>
      <c r="E1620" s="53"/>
      <c r="F1620" s="53"/>
      <c r="G1620" s="53"/>
      <c r="H1620" s="53"/>
      <c r="I1620" s="53"/>
      <c r="J1620" s="53"/>
      <c r="K1620" s="53"/>
      <c r="L1620" s="53"/>
      <c r="M1620" s="53"/>
      <c r="N1620" s="53"/>
      <c r="O1620" s="53"/>
      <c r="P1620" s="53"/>
      <c r="Q1620" s="53"/>
      <c r="R1620" s="53"/>
      <c r="S1620" s="53"/>
      <c r="T1620" s="53"/>
      <c r="U1620" s="53"/>
      <c r="V1620" s="53"/>
      <c r="W1620" s="53"/>
      <c r="X1620" s="53"/>
      <c r="Y1620" s="53"/>
      <c r="Z1620" s="53"/>
    </row>
    <row r="1621" spans="1:26" ht="15.75" customHeight="1">
      <c r="A1621" s="103"/>
      <c r="B1621" s="103"/>
      <c r="C1621" s="104" t="e">
        <v>#REF!</v>
      </c>
      <c r="D1621" s="103"/>
      <c r="E1621" s="53"/>
      <c r="F1621" s="53"/>
      <c r="G1621" s="53"/>
      <c r="H1621" s="53"/>
      <c r="I1621" s="53"/>
      <c r="J1621" s="53"/>
      <c r="K1621" s="53"/>
      <c r="L1621" s="53"/>
      <c r="M1621" s="53"/>
      <c r="N1621" s="53"/>
      <c r="O1621" s="53"/>
      <c r="P1621" s="53"/>
      <c r="Q1621" s="53"/>
      <c r="R1621" s="53"/>
      <c r="S1621" s="53"/>
      <c r="T1621" s="53"/>
      <c r="U1621" s="53"/>
      <c r="V1621" s="53"/>
      <c r="W1621" s="53"/>
      <c r="X1621" s="53"/>
      <c r="Y1621" s="53"/>
      <c r="Z1621" s="53"/>
    </row>
    <row r="1622" spans="1:26" ht="15.75" customHeight="1">
      <c r="A1622" s="103"/>
      <c r="B1622" s="103"/>
      <c r="C1622" s="104" t="e">
        <v>#REF!</v>
      </c>
      <c r="D1622" s="103"/>
      <c r="E1622" s="53"/>
      <c r="F1622" s="53"/>
      <c r="G1622" s="53"/>
      <c r="H1622" s="53"/>
      <c r="I1622" s="53"/>
      <c r="J1622" s="53"/>
      <c r="K1622" s="53"/>
      <c r="L1622" s="53"/>
      <c r="M1622" s="53"/>
      <c r="N1622" s="53"/>
      <c r="O1622" s="53"/>
      <c r="P1622" s="53"/>
      <c r="Q1622" s="53"/>
      <c r="R1622" s="53"/>
      <c r="S1622" s="53"/>
      <c r="T1622" s="53"/>
      <c r="U1622" s="53"/>
      <c r="V1622" s="53"/>
      <c r="W1622" s="53"/>
      <c r="X1622" s="53"/>
      <c r="Y1622" s="53"/>
      <c r="Z1622" s="53"/>
    </row>
    <row r="1623" spans="1:26" ht="15.75" customHeight="1">
      <c r="A1623" s="103"/>
      <c r="B1623" s="103"/>
      <c r="C1623" s="104" t="e">
        <v>#REF!</v>
      </c>
      <c r="D1623" s="103"/>
      <c r="E1623" s="53"/>
      <c r="F1623" s="53"/>
      <c r="G1623" s="53"/>
      <c r="H1623" s="53"/>
      <c r="I1623" s="53"/>
      <c r="J1623" s="53"/>
      <c r="K1623" s="53"/>
      <c r="L1623" s="53"/>
      <c r="M1623" s="53"/>
      <c r="N1623" s="53"/>
      <c r="O1623" s="53"/>
      <c r="P1623" s="53"/>
      <c r="Q1623" s="53"/>
      <c r="R1623" s="53"/>
      <c r="S1623" s="53"/>
      <c r="T1623" s="53"/>
      <c r="U1623" s="53"/>
      <c r="V1623" s="53"/>
      <c r="W1623" s="53"/>
      <c r="X1623" s="53"/>
      <c r="Y1623" s="53"/>
      <c r="Z1623" s="53"/>
    </row>
    <row r="1624" spans="1:26" ht="15.75" customHeight="1">
      <c r="A1624" s="103"/>
      <c r="B1624" s="103"/>
      <c r="C1624" s="104" t="e">
        <v>#REF!</v>
      </c>
      <c r="D1624" s="103"/>
      <c r="E1624" s="53"/>
      <c r="F1624" s="53"/>
      <c r="G1624" s="53"/>
      <c r="H1624" s="53"/>
      <c r="I1624" s="53"/>
      <c r="J1624" s="53"/>
      <c r="K1624" s="53"/>
      <c r="L1624" s="53"/>
      <c r="M1624" s="53"/>
      <c r="N1624" s="53"/>
      <c r="O1624" s="53"/>
      <c r="P1624" s="53"/>
      <c r="Q1624" s="53"/>
      <c r="R1624" s="53"/>
      <c r="S1624" s="53"/>
      <c r="T1624" s="53"/>
      <c r="U1624" s="53"/>
      <c r="V1624" s="53"/>
      <c r="W1624" s="53"/>
      <c r="X1624" s="53"/>
      <c r="Y1624" s="53"/>
      <c r="Z1624" s="53"/>
    </row>
    <row r="1625" spans="1:26" ht="15.75" customHeight="1">
      <c r="A1625" s="103"/>
      <c r="B1625" s="103"/>
      <c r="C1625" s="104" t="e">
        <v>#REF!</v>
      </c>
      <c r="D1625" s="103"/>
      <c r="E1625" s="53"/>
      <c r="F1625" s="53"/>
      <c r="G1625" s="53"/>
      <c r="H1625" s="53"/>
      <c r="I1625" s="53"/>
      <c r="J1625" s="53"/>
      <c r="K1625" s="53"/>
      <c r="L1625" s="53"/>
      <c r="M1625" s="53"/>
      <c r="N1625" s="53"/>
      <c r="O1625" s="53"/>
      <c r="P1625" s="53"/>
      <c r="Q1625" s="53"/>
      <c r="R1625" s="53"/>
      <c r="S1625" s="53"/>
      <c r="T1625" s="53"/>
      <c r="U1625" s="53"/>
      <c r="V1625" s="53"/>
      <c r="W1625" s="53"/>
      <c r="X1625" s="53"/>
      <c r="Y1625" s="53"/>
      <c r="Z1625" s="53"/>
    </row>
    <row r="1626" spans="1:26" ht="15.75" customHeight="1">
      <c r="A1626" s="103"/>
      <c r="B1626" s="103"/>
      <c r="C1626" s="104" t="e">
        <v>#REF!</v>
      </c>
      <c r="D1626" s="103"/>
      <c r="E1626" s="53"/>
      <c r="F1626" s="53"/>
      <c r="G1626" s="53"/>
      <c r="H1626" s="53"/>
      <c r="I1626" s="53"/>
      <c r="J1626" s="53"/>
      <c r="K1626" s="53"/>
      <c r="L1626" s="53"/>
      <c r="M1626" s="53"/>
      <c r="N1626" s="53"/>
      <c r="O1626" s="53"/>
      <c r="P1626" s="53"/>
      <c r="Q1626" s="53"/>
      <c r="R1626" s="53"/>
      <c r="S1626" s="53"/>
      <c r="T1626" s="53"/>
      <c r="U1626" s="53"/>
      <c r="V1626" s="53"/>
      <c r="W1626" s="53"/>
      <c r="X1626" s="53"/>
      <c r="Y1626" s="53"/>
      <c r="Z1626" s="53"/>
    </row>
    <row r="1627" spans="1:26" ht="15.75" customHeight="1">
      <c r="A1627" s="103"/>
      <c r="B1627" s="103"/>
      <c r="C1627" s="104" t="e">
        <v>#REF!</v>
      </c>
      <c r="D1627" s="103"/>
      <c r="E1627" s="53"/>
      <c r="F1627" s="53"/>
      <c r="G1627" s="53"/>
      <c r="H1627" s="53"/>
      <c r="I1627" s="53"/>
      <c r="J1627" s="53"/>
      <c r="K1627" s="53"/>
      <c r="L1627" s="53"/>
      <c r="M1627" s="53"/>
      <c r="N1627" s="53"/>
      <c r="O1627" s="53"/>
      <c r="P1627" s="53"/>
      <c r="Q1627" s="53"/>
      <c r="R1627" s="53"/>
      <c r="S1627" s="53"/>
      <c r="T1627" s="53"/>
      <c r="U1627" s="53"/>
      <c r="V1627" s="53"/>
      <c r="W1627" s="53"/>
      <c r="X1627" s="53"/>
      <c r="Y1627" s="53"/>
      <c r="Z1627" s="53"/>
    </row>
    <row r="1628" spans="1:26" ht="15.75" customHeight="1">
      <c r="A1628" s="103"/>
      <c r="B1628" s="103"/>
      <c r="C1628" s="104" t="e">
        <v>#REF!</v>
      </c>
      <c r="D1628" s="103"/>
      <c r="E1628" s="53"/>
      <c r="F1628" s="53"/>
      <c r="G1628" s="53"/>
      <c r="H1628" s="53"/>
      <c r="I1628" s="53"/>
      <c r="J1628" s="53"/>
      <c r="K1628" s="53"/>
      <c r="L1628" s="53"/>
      <c r="M1628" s="53"/>
      <c r="N1628" s="53"/>
      <c r="O1628" s="53"/>
      <c r="P1628" s="53"/>
      <c r="Q1628" s="53"/>
      <c r="R1628" s="53"/>
      <c r="S1628" s="53"/>
      <c r="T1628" s="53"/>
      <c r="U1628" s="53"/>
      <c r="V1628" s="53"/>
      <c r="W1628" s="53"/>
      <c r="X1628" s="53"/>
      <c r="Y1628" s="53"/>
      <c r="Z1628" s="53"/>
    </row>
    <row r="1629" spans="1:26" ht="15.75" customHeight="1">
      <c r="A1629" s="103"/>
      <c r="B1629" s="103"/>
      <c r="C1629" s="104" t="e">
        <v>#REF!</v>
      </c>
      <c r="D1629" s="103"/>
      <c r="E1629" s="53"/>
      <c r="F1629" s="53"/>
      <c r="G1629" s="53"/>
      <c r="H1629" s="53"/>
      <c r="I1629" s="53"/>
      <c r="J1629" s="53"/>
      <c r="K1629" s="53"/>
      <c r="L1629" s="53"/>
      <c r="M1629" s="53"/>
      <c r="N1629" s="53"/>
      <c r="O1629" s="53"/>
      <c r="P1629" s="53"/>
      <c r="Q1629" s="53"/>
      <c r="R1629" s="53"/>
      <c r="S1629" s="53"/>
      <c r="T1629" s="53"/>
      <c r="U1629" s="53"/>
      <c r="V1629" s="53"/>
      <c r="W1629" s="53"/>
      <c r="X1629" s="53"/>
      <c r="Y1629" s="53"/>
      <c r="Z1629" s="53"/>
    </row>
    <row r="1630" spans="1:26" ht="15.75" customHeight="1">
      <c r="A1630" s="103"/>
      <c r="B1630" s="103"/>
      <c r="C1630" s="104" t="e">
        <v>#REF!</v>
      </c>
      <c r="D1630" s="103"/>
      <c r="E1630" s="53"/>
      <c r="F1630" s="53"/>
      <c r="G1630" s="53"/>
      <c r="H1630" s="53"/>
      <c r="I1630" s="53"/>
      <c r="J1630" s="53"/>
      <c r="K1630" s="53"/>
      <c r="L1630" s="53"/>
      <c r="M1630" s="53"/>
      <c r="N1630" s="53"/>
      <c r="O1630" s="53"/>
      <c r="P1630" s="53"/>
      <c r="Q1630" s="53"/>
      <c r="R1630" s="53"/>
      <c r="S1630" s="53"/>
      <c r="T1630" s="53"/>
      <c r="U1630" s="53"/>
      <c r="V1630" s="53"/>
      <c r="W1630" s="53"/>
      <c r="X1630" s="53"/>
      <c r="Y1630" s="53"/>
      <c r="Z1630" s="53"/>
    </row>
    <row r="1631" spans="1:26" ht="15.75" customHeight="1">
      <c r="A1631" s="103"/>
      <c r="B1631" s="103"/>
      <c r="C1631" s="104" t="e">
        <v>#REF!</v>
      </c>
      <c r="D1631" s="103"/>
      <c r="E1631" s="53"/>
      <c r="F1631" s="53"/>
      <c r="G1631" s="53"/>
      <c r="H1631" s="53"/>
      <c r="I1631" s="53"/>
      <c r="J1631" s="53"/>
      <c r="K1631" s="53"/>
      <c r="L1631" s="53"/>
      <c r="M1631" s="53"/>
      <c r="N1631" s="53"/>
      <c r="O1631" s="53"/>
      <c r="P1631" s="53"/>
      <c r="Q1631" s="53"/>
      <c r="R1631" s="53"/>
      <c r="S1631" s="53"/>
      <c r="T1631" s="53"/>
      <c r="U1631" s="53"/>
      <c r="V1631" s="53"/>
      <c r="W1631" s="53"/>
      <c r="X1631" s="53"/>
      <c r="Y1631" s="53"/>
      <c r="Z1631" s="53"/>
    </row>
    <row r="1632" spans="1:26" ht="15.75" customHeight="1">
      <c r="A1632" s="103"/>
      <c r="B1632" s="103"/>
      <c r="C1632" s="104" t="e">
        <v>#REF!</v>
      </c>
      <c r="D1632" s="103"/>
      <c r="E1632" s="53"/>
      <c r="F1632" s="53"/>
      <c r="G1632" s="53"/>
      <c r="H1632" s="53"/>
      <c r="I1632" s="53"/>
      <c r="J1632" s="53"/>
      <c r="K1632" s="53"/>
      <c r="L1632" s="53"/>
      <c r="M1632" s="53"/>
      <c r="N1632" s="53"/>
      <c r="O1632" s="53"/>
      <c r="P1632" s="53"/>
      <c r="Q1632" s="53"/>
      <c r="R1632" s="53"/>
      <c r="S1632" s="53"/>
      <c r="T1632" s="53"/>
      <c r="U1632" s="53"/>
      <c r="V1632" s="53"/>
      <c r="W1632" s="53"/>
      <c r="X1632" s="53"/>
      <c r="Y1632" s="53"/>
      <c r="Z1632" s="53"/>
    </row>
    <row r="1633" spans="1:26" ht="15.75" customHeight="1">
      <c r="A1633" s="103"/>
      <c r="B1633" s="103"/>
      <c r="C1633" s="104" t="e">
        <v>#REF!</v>
      </c>
      <c r="D1633" s="103"/>
      <c r="E1633" s="53"/>
      <c r="F1633" s="53"/>
      <c r="G1633" s="53"/>
      <c r="H1633" s="53"/>
      <c r="I1633" s="53"/>
      <c r="J1633" s="53"/>
      <c r="K1633" s="53"/>
      <c r="L1633" s="53"/>
      <c r="M1633" s="53"/>
      <c r="N1633" s="53"/>
      <c r="O1633" s="53"/>
      <c r="P1633" s="53"/>
      <c r="Q1633" s="53"/>
      <c r="R1633" s="53"/>
      <c r="S1633" s="53"/>
      <c r="T1633" s="53"/>
      <c r="U1633" s="53"/>
      <c r="V1633" s="53"/>
      <c r="W1633" s="53"/>
      <c r="X1633" s="53"/>
      <c r="Y1633" s="53"/>
      <c r="Z1633" s="53"/>
    </row>
    <row r="1634" spans="1:26" ht="15.75" customHeight="1">
      <c r="A1634" s="103"/>
      <c r="B1634" s="103"/>
      <c r="C1634" s="104" t="e">
        <v>#REF!</v>
      </c>
      <c r="D1634" s="103"/>
      <c r="E1634" s="53"/>
      <c r="F1634" s="53"/>
      <c r="G1634" s="53"/>
      <c r="H1634" s="53"/>
      <c r="I1634" s="53"/>
      <c r="J1634" s="53"/>
      <c r="K1634" s="53"/>
      <c r="L1634" s="53"/>
      <c r="M1634" s="53"/>
      <c r="N1634" s="53"/>
      <c r="O1634" s="53"/>
      <c r="P1634" s="53"/>
      <c r="Q1634" s="53"/>
      <c r="R1634" s="53"/>
      <c r="S1634" s="53"/>
      <c r="T1634" s="53"/>
      <c r="U1634" s="53"/>
      <c r="V1634" s="53"/>
      <c r="W1634" s="53"/>
      <c r="X1634" s="53"/>
      <c r="Y1634" s="53"/>
      <c r="Z1634" s="53"/>
    </row>
    <row r="1635" spans="1:26" ht="15.75" customHeight="1">
      <c r="A1635" s="103"/>
      <c r="B1635" s="103"/>
      <c r="C1635" s="104" t="e">
        <v>#REF!</v>
      </c>
      <c r="D1635" s="103"/>
      <c r="E1635" s="53"/>
      <c r="F1635" s="53"/>
      <c r="G1635" s="53"/>
      <c r="H1635" s="53"/>
      <c r="I1635" s="53"/>
      <c r="J1635" s="53"/>
      <c r="K1635" s="53"/>
      <c r="L1635" s="53"/>
      <c r="M1635" s="53"/>
      <c r="N1635" s="53"/>
      <c r="O1635" s="53"/>
      <c r="P1635" s="53"/>
      <c r="Q1635" s="53"/>
      <c r="R1635" s="53"/>
      <c r="S1635" s="53"/>
      <c r="T1635" s="53"/>
      <c r="U1635" s="53"/>
      <c r="V1635" s="53"/>
      <c r="W1635" s="53"/>
      <c r="X1635" s="53"/>
      <c r="Y1635" s="53"/>
      <c r="Z1635" s="53"/>
    </row>
    <row r="1636" spans="1:26" ht="15.75" customHeight="1">
      <c r="A1636" s="103"/>
      <c r="B1636" s="103"/>
      <c r="C1636" s="104" t="e">
        <v>#REF!</v>
      </c>
      <c r="D1636" s="103"/>
      <c r="E1636" s="53"/>
      <c r="F1636" s="53"/>
      <c r="G1636" s="53"/>
      <c r="H1636" s="53"/>
      <c r="I1636" s="53"/>
      <c r="J1636" s="53"/>
      <c r="K1636" s="53"/>
      <c r="L1636" s="53"/>
      <c r="M1636" s="53"/>
      <c r="N1636" s="53"/>
      <c r="O1636" s="53"/>
      <c r="P1636" s="53"/>
      <c r="Q1636" s="53"/>
      <c r="R1636" s="53"/>
      <c r="S1636" s="53"/>
      <c r="T1636" s="53"/>
      <c r="U1636" s="53"/>
      <c r="V1636" s="53"/>
      <c r="W1636" s="53"/>
      <c r="X1636" s="53"/>
      <c r="Y1636" s="53"/>
      <c r="Z1636" s="53"/>
    </row>
    <row r="1637" spans="1:26" ht="15.75" customHeight="1">
      <c r="A1637" s="103"/>
      <c r="B1637" s="103"/>
      <c r="C1637" s="104" t="e">
        <v>#REF!</v>
      </c>
      <c r="D1637" s="103"/>
      <c r="E1637" s="53"/>
      <c r="F1637" s="53"/>
      <c r="G1637" s="53"/>
      <c r="H1637" s="53"/>
      <c r="I1637" s="53"/>
      <c r="J1637" s="53"/>
      <c r="K1637" s="53"/>
      <c r="L1637" s="53"/>
      <c r="M1637" s="53"/>
      <c r="N1637" s="53"/>
      <c r="O1637" s="53"/>
      <c r="P1637" s="53"/>
      <c r="Q1637" s="53"/>
      <c r="R1637" s="53"/>
      <c r="S1637" s="53"/>
      <c r="T1637" s="53"/>
      <c r="U1637" s="53"/>
      <c r="V1637" s="53"/>
      <c r="W1637" s="53"/>
      <c r="X1637" s="53"/>
      <c r="Y1637" s="53"/>
      <c r="Z1637" s="53"/>
    </row>
    <row r="1638" spans="1:26" ht="15.75" customHeight="1">
      <c r="A1638" s="103"/>
      <c r="B1638" s="103"/>
      <c r="C1638" s="104" t="e">
        <v>#REF!</v>
      </c>
      <c r="D1638" s="103"/>
      <c r="E1638" s="53"/>
      <c r="F1638" s="53"/>
      <c r="G1638" s="53"/>
      <c r="H1638" s="53"/>
      <c r="I1638" s="53"/>
      <c r="J1638" s="53"/>
      <c r="K1638" s="53"/>
      <c r="L1638" s="53"/>
      <c r="M1638" s="53"/>
      <c r="N1638" s="53"/>
      <c r="O1638" s="53"/>
      <c r="P1638" s="53"/>
      <c r="Q1638" s="53"/>
      <c r="R1638" s="53"/>
      <c r="S1638" s="53"/>
      <c r="T1638" s="53"/>
      <c r="U1638" s="53"/>
      <c r="V1638" s="53"/>
      <c r="W1638" s="53"/>
      <c r="X1638" s="53"/>
      <c r="Y1638" s="53"/>
      <c r="Z1638" s="53"/>
    </row>
    <row r="1639" spans="1:26" ht="15.75" customHeight="1">
      <c r="A1639" s="103"/>
      <c r="B1639" s="103"/>
      <c r="C1639" s="104" t="e">
        <v>#REF!</v>
      </c>
      <c r="D1639" s="103"/>
      <c r="E1639" s="53"/>
      <c r="F1639" s="53"/>
      <c r="G1639" s="53"/>
      <c r="H1639" s="53"/>
      <c r="I1639" s="53"/>
      <c r="J1639" s="53"/>
      <c r="K1639" s="53"/>
      <c r="L1639" s="53"/>
      <c r="M1639" s="53"/>
      <c r="N1639" s="53"/>
      <c r="O1639" s="53"/>
      <c r="P1639" s="53"/>
      <c r="Q1639" s="53"/>
      <c r="R1639" s="53"/>
      <c r="S1639" s="53"/>
      <c r="T1639" s="53"/>
      <c r="U1639" s="53"/>
      <c r="V1639" s="53"/>
      <c r="W1639" s="53"/>
      <c r="X1639" s="53"/>
      <c r="Y1639" s="53"/>
      <c r="Z1639" s="53"/>
    </row>
    <row r="1640" spans="1:26" ht="15.75" customHeight="1">
      <c r="A1640" s="103"/>
      <c r="B1640" s="103"/>
      <c r="C1640" s="104" t="e">
        <v>#REF!</v>
      </c>
      <c r="D1640" s="103"/>
      <c r="E1640" s="53"/>
      <c r="F1640" s="53"/>
      <c r="G1640" s="53"/>
      <c r="H1640" s="53"/>
      <c r="I1640" s="53"/>
      <c r="J1640" s="53"/>
      <c r="K1640" s="53"/>
      <c r="L1640" s="53"/>
      <c r="M1640" s="53"/>
      <c r="N1640" s="53"/>
      <c r="O1640" s="53"/>
      <c r="P1640" s="53"/>
      <c r="Q1640" s="53"/>
      <c r="R1640" s="53"/>
      <c r="S1640" s="53"/>
      <c r="T1640" s="53"/>
      <c r="U1640" s="53"/>
      <c r="V1640" s="53"/>
      <c r="W1640" s="53"/>
      <c r="X1640" s="53"/>
      <c r="Y1640" s="53"/>
      <c r="Z1640" s="53"/>
    </row>
    <row r="1641" spans="1:26" ht="15.75" customHeight="1">
      <c r="A1641" s="103"/>
      <c r="B1641" s="103"/>
      <c r="C1641" s="104" t="e">
        <v>#REF!</v>
      </c>
      <c r="D1641" s="103"/>
      <c r="E1641" s="53"/>
      <c r="F1641" s="53"/>
      <c r="G1641" s="53"/>
      <c r="H1641" s="53"/>
      <c r="I1641" s="53"/>
      <c r="J1641" s="53"/>
      <c r="K1641" s="53"/>
      <c r="L1641" s="53"/>
      <c r="M1641" s="53"/>
      <c r="N1641" s="53"/>
      <c r="O1641" s="53"/>
      <c r="P1641" s="53"/>
      <c r="Q1641" s="53"/>
      <c r="R1641" s="53"/>
      <c r="S1641" s="53"/>
      <c r="T1641" s="53"/>
      <c r="U1641" s="53"/>
      <c r="V1641" s="53"/>
      <c r="W1641" s="53"/>
      <c r="X1641" s="53"/>
      <c r="Y1641" s="53"/>
      <c r="Z1641" s="53"/>
    </row>
    <row r="1642" spans="1:26" ht="15.75" customHeight="1">
      <c r="A1642" s="103"/>
      <c r="B1642" s="103"/>
      <c r="C1642" s="104" t="e">
        <v>#REF!</v>
      </c>
      <c r="D1642" s="103"/>
      <c r="E1642" s="53"/>
      <c r="F1642" s="53"/>
      <c r="G1642" s="53"/>
      <c r="H1642" s="53"/>
      <c r="I1642" s="53"/>
      <c r="J1642" s="53"/>
      <c r="K1642" s="53"/>
      <c r="L1642" s="53"/>
      <c r="M1642" s="53"/>
      <c r="N1642" s="53"/>
      <c r="O1642" s="53"/>
      <c r="P1642" s="53"/>
      <c r="Q1642" s="53"/>
      <c r="R1642" s="53"/>
      <c r="S1642" s="53"/>
      <c r="T1642" s="53"/>
      <c r="U1642" s="53"/>
      <c r="V1642" s="53"/>
      <c r="W1642" s="53"/>
      <c r="X1642" s="53"/>
      <c r="Y1642" s="53"/>
      <c r="Z1642" s="53"/>
    </row>
    <row r="1643" spans="1:26" ht="15.75" customHeight="1">
      <c r="A1643" s="103"/>
      <c r="B1643" s="103"/>
      <c r="C1643" s="104" t="e">
        <v>#REF!</v>
      </c>
      <c r="D1643" s="103"/>
      <c r="E1643" s="53"/>
      <c r="F1643" s="53"/>
      <c r="G1643" s="53"/>
      <c r="H1643" s="53"/>
      <c r="I1643" s="53"/>
      <c r="J1643" s="53"/>
      <c r="K1643" s="53"/>
      <c r="L1643" s="53"/>
      <c r="M1643" s="53"/>
      <c r="N1643" s="53"/>
      <c r="O1643" s="53"/>
      <c r="P1643" s="53"/>
      <c r="Q1643" s="53"/>
      <c r="R1643" s="53"/>
      <c r="S1643" s="53"/>
      <c r="T1643" s="53"/>
      <c r="U1643" s="53"/>
      <c r="V1643" s="53"/>
      <c r="W1643" s="53"/>
      <c r="X1643" s="53"/>
      <c r="Y1643" s="53"/>
      <c r="Z1643" s="53"/>
    </row>
    <row r="1644" spans="1:26" ht="15.75" customHeight="1">
      <c r="A1644" s="103"/>
      <c r="B1644" s="103"/>
      <c r="C1644" s="104" t="e">
        <v>#REF!</v>
      </c>
      <c r="D1644" s="103"/>
      <c r="E1644" s="53"/>
      <c r="F1644" s="53"/>
      <c r="G1644" s="53"/>
      <c r="H1644" s="53"/>
      <c r="I1644" s="53"/>
      <c r="J1644" s="53"/>
      <c r="K1644" s="53"/>
      <c r="L1644" s="53"/>
      <c r="M1644" s="53"/>
      <c r="N1644" s="53"/>
      <c r="O1644" s="53"/>
      <c r="P1644" s="53"/>
      <c r="Q1644" s="53"/>
      <c r="R1644" s="53"/>
      <c r="S1644" s="53"/>
      <c r="T1644" s="53"/>
      <c r="U1644" s="53"/>
      <c r="V1644" s="53"/>
      <c r="W1644" s="53"/>
      <c r="X1644" s="53"/>
      <c r="Y1644" s="53"/>
      <c r="Z1644" s="53"/>
    </row>
    <row r="1645" spans="1:26" ht="15.75" customHeight="1">
      <c r="A1645" s="103"/>
      <c r="B1645" s="103"/>
      <c r="C1645" s="104" t="e">
        <v>#REF!</v>
      </c>
      <c r="D1645" s="103"/>
      <c r="E1645" s="53"/>
      <c r="F1645" s="53"/>
      <c r="G1645" s="53"/>
      <c r="H1645" s="53"/>
      <c r="I1645" s="53"/>
      <c r="J1645" s="53"/>
      <c r="K1645" s="53"/>
      <c r="L1645" s="53"/>
      <c r="M1645" s="53"/>
      <c r="N1645" s="53"/>
      <c r="O1645" s="53"/>
      <c r="P1645" s="53"/>
      <c r="Q1645" s="53"/>
      <c r="R1645" s="53"/>
      <c r="S1645" s="53"/>
      <c r="T1645" s="53"/>
      <c r="U1645" s="53"/>
      <c r="V1645" s="53"/>
      <c r="W1645" s="53"/>
      <c r="X1645" s="53"/>
      <c r="Y1645" s="53"/>
      <c r="Z1645" s="53"/>
    </row>
    <row r="1646" spans="1:26" ht="15.75" customHeight="1">
      <c r="A1646" s="103"/>
      <c r="B1646" s="103"/>
      <c r="C1646" s="104" t="e">
        <v>#REF!</v>
      </c>
      <c r="D1646" s="103"/>
      <c r="E1646" s="53"/>
      <c r="F1646" s="53"/>
      <c r="G1646" s="53"/>
      <c r="H1646" s="53"/>
      <c r="I1646" s="53"/>
      <c r="J1646" s="53"/>
      <c r="K1646" s="53"/>
      <c r="L1646" s="53"/>
      <c r="M1646" s="53"/>
      <c r="N1646" s="53"/>
      <c r="O1646" s="53"/>
      <c r="P1646" s="53"/>
      <c r="Q1646" s="53"/>
      <c r="R1646" s="53"/>
      <c r="S1646" s="53"/>
      <c r="T1646" s="53"/>
      <c r="U1646" s="53"/>
      <c r="V1646" s="53"/>
      <c r="W1646" s="53"/>
      <c r="X1646" s="53"/>
      <c r="Y1646" s="53"/>
      <c r="Z1646" s="53"/>
    </row>
    <row r="1647" spans="1:26" ht="15.75" customHeight="1">
      <c r="A1647" s="103"/>
      <c r="B1647" s="103"/>
      <c r="C1647" s="104" t="e">
        <v>#REF!</v>
      </c>
      <c r="D1647" s="103"/>
      <c r="E1647" s="53"/>
      <c r="F1647" s="53"/>
      <c r="G1647" s="53"/>
      <c r="H1647" s="53"/>
      <c r="I1647" s="53"/>
      <c r="J1647" s="53"/>
      <c r="K1647" s="53"/>
      <c r="L1647" s="53"/>
      <c r="M1647" s="53"/>
      <c r="N1647" s="53"/>
      <c r="O1647" s="53"/>
      <c r="P1647" s="53"/>
      <c r="Q1647" s="53"/>
      <c r="R1647" s="53"/>
      <c r="S1647" s="53"/>
      <c r="T1647" s="53"/>
      <c r="U1647" s="53"/>
      <c r="V1647" s="53"/>
      <c r="W1647" s="53"/>
      <c r="X1647" s="53"/>
      <c r="Y1647" s="53"/>
      <c r="Z1647" s="53"/>
    </row>
    <row r="1648" spans="1:26" ht="15.75" customHeight="1">
      <c r="A1648" s="103"/>
      <c r="B1648" s="103"/>
      <c r="C1648" s="104" t="e">
        <v>#REF!</v>
      </c>
      <c r="D1648" s="103"/>
      <c r="E1648" s="53"/>
      <c r="F1648" s="53"/>
      <c r="G1648" s="53"/>
      <c r="H1648" s="53"/>
      <c r="I1648" s="53"/>
      <c r="J1648" s="53"/>
      <c r="K1648" s="53"/>
      <c r="L1648" s="53"/>
      <c r="M1648" s="53"/>
      <c r="N1648" s="53"/>
      <c r="O1648" s="53"/>
      <c r="P1648" s="53"/>
      <c r="Q1648" s="53"/>
      <c r="R1648" s="53"/>
      <c r="S1648" s="53"/>
      <c r="T1648" s="53"/>
      <c r="U1648" s="53"/>
      <c r="V1648" s="53"/>
      <c r="W1648" s="53"/>
      <c r="X1648" s="53"/>
      <c r="Y1648" s="53"/>
      <c r="Z1648" s="53"/>
    </row>
    <row r="1649" spans="1:26" ht="15.75" customHeight="1">
      <c r="A1649" s="103"/>
      <c r="B1649" s="103"/>
      <c r="C1649" s="104" t="e">
        <v>#REF!</v>
      </c>
      <c r="D1649" s="103"/>
      <c r="E1649" s="53"/>
      <c r="F1649" s="53"/>
      <c r="G1649" s="53"/>
      <c r="H1649" s="53"/>
      <c r="I1649" s="53"/>
      <c r="J1649" s="53"/>
      <c r="K1649" s="53"/>
      <c r="L1649" s="53"/>
      <c r="M1649" s="53"/>
      <c r="N1649" s="53"/>
      <c r="O1649" s="53"/>
      <c r="P1649" s="53"/>
      <c r="Q1649" s="53"/>
      <c r="R1649" s="53"/>
      <c r="S1649" s="53"/>
      <c r="T1649" s="53"/>
      <c r="U1649" s="53"/>
      <c r="V1649" s="53"/>
      <c r="W1649" s="53"/>
      <c r="X1649" s="53"/>
      <c r="Y1649" s="53"/>
      <c r="Z1649" s="53"/>
    </row>
    <row r="1650" spans="1:26" ht="15.75" customHeight="1">
      <c r="A1650" s="103"/>
      <c r="B1650" s="103"/>
      <c r="C1650" s="104" t="e">
        <v>#REF!</v>
      </c>
      <c r="D1650" s="103"/>
      <c r="E1650" s="53"/>
      <c r="F1650" s="53"/>
      <c r="G1650" s="53"/>
      <c r="H1650" s="53"/>
      <c r="I1650" s="53"/>
      <c r="J1650" s="53"/>
      <c r="K1650" s="53"/>
      <c r="L1650" s="53"/>
      <c r="M1650" s="53"/>
      <c r="N1650" s="53"/>
      <c r="O1650" s="53"/>
      <c r="P1650" s="53"/>
      <c r="Q1650" s="53"/>
      <c r="R1650" s="53"/>
      <c r="S1650" s="53"/>
      <c r="T1650" s="53"/>
      <c r="U1650" s="53"/>
      <c r="V1650" s="53"/>
      <c r="W1650" s="53"/>
      <c r="X1650" s="53"/>
      <c r="Y1650" s="53"/>
      <c r="Z1650" s="53"/>
    </row>
    <row r="1651" spans="1:26" ht="15.75" customHeight="1">
      <c r="A1651" s="103"/>
      <c r="B1651" s="103"/>
      <c r="C1651" s="104" t="e">
        <v>#REF!</v>
      </c>
      <c r="D1651" s="103"/>
      <c r="E1651" s="53"/>
      <c r="F1651" s="53"/>
      <c r="G1651" s="53"/>
      <c r="H1651" s="53"/>
      <c r="I1651" s="53"/>
      <c r="J1651" s="53"/>
      <c r="K1651" s="53"/>
      <c r="L1651" s="53"/>
      <c r="M1651" s="53"/>
      <c r="N1651" s="53"/>
      <c r="O1651" s="53"/>
      <c r="P1651" s="53"/>
      <c r="Q1651" s="53"/>
      <c r="R1651" s="53"/>
      <c r="S1651" s="53"/>
      <c r="T1651" s="53"/>
      <c r="U1651" s="53"/>
      <c r="V1651" s="53"/>
      <c r="W1651" s="53"/>
      <c r="X1651" s="53"/>
      <c r="Y1651" s="53"/>
      <c r="Z1651" s="53"/>
    </row>
    <row r="1652" spans="1:26" ht="15.75" customHeight="1">
      <c r="A1652" s="103"/>
      <c r="B1652" s="103"/>
      <c r="C1652" s="104" t="e">
        <v>#REF!</v>
      </c>
      <c r="D1652" s="103"/>
      <c r="E1652" s="53"/>
      <c r="F1652" s="53"/>
      <c r="G1652" s="53"/>
      <c r="H1652" s="53"/>
      <c r="I1652" s="53"/>
      <c r="J1652" s="53"/>
      <c r="K1652" s="53"/>
      <c r="L1652" s="53"/>
      <c r="M1652" s="53"/>
      <c r="N1652" s="53"/>
      <c r="O1652" s="53"/>
      <c r="P1652" s="53"/>
      <c r="Q1652" s="53"/>
      <c r="R1652" s="53"/>
      <c r="S1652" s="53"/>
      <c r="T1652" s="53"/>
      <c r="U1652" s="53"/>
      <c r="V1652" s="53"/>
      <c r="W1652" s="53"/>
      <c r="X1652" s="53"/>
      <c r="Y1652" s="53"/>
      <c r="Z1652" s="53"/>
    </row>
    <row r="1653" spans="1:26" ht="15.75" customHeight="1">
      <c r="A1653" s="103"/>
      <c r="B1653" s="103"/>
      <c r="C1653" s="104" t="e">
        <v>#REF!</v>
      </c>
      <c r="D1653" s="103"/>
      <c r="E1653" s="53"/>
      <c r="F1653" s="53"/>
      <c r="G1653" s="53"/>
      <c r="H1653" s="53"/>
      <c r="I1653" s="53"/>
      <c r="J1653" s="53"/>
      <c r="K1653" s="53"/>
      <c r="L1653" s="53"/>
      <c r="M1653" s="53"/>
      <c r="N1653" s="53"/>
      <c r="O1653" s="53"/>
      <c r="P1653" s="53"/>
      <c r="Q1653" s="53"/>
      <c r="R1653" s="53"/>
      <c r="S1653" s="53"/>
      <c r="T1653" s="53"/>
      <c r="U1653" s="53"/>
      <c r="V1653" s="53"/>
      <c r="W1653" s="53"/>
      <c r="X1653" s="53"/>
      <c r="Y1653" s="53"/>
      <c r="Z1653" s="53"/>
    </row>
    <row r="1654" spans="1:26" ht="15.75" customHeight="1">
      <c r="A1654" s="103"/>
      <c r="B1654" s="103"/>
      <c r="C1654" s="104" t="e">
        <v>#REF!</v>
      </c>
      <c r="D1654" s="103"/>
      <c r="E1654" s="53"/>
      <c r="F1654" s="53"/>
      <c r="G1654" s="53"/>
      <c r="H1654" s="53"/>
      <c r="I1654" s="53"/>
      <c r="J1654" s="53"/>
      <c r="K1654" s="53"/>
      <c r="L1654" s="53"/>
      <c r="M1654" s="53"/>
      <c r="N1654" s="53"/>
      <c r="O1654" s="53"/>
      <c r="P1654" s="53"/>
      <c r="Q1654" s="53"/>
      <c r="R1654" s="53"/>
      <c r="S1654" s="53"/>
      <c r="T1654" s="53"/>
      <c r="U1654" s="53"/>
      <c r="V1654" s="53"/>
      <c r="W1654" s="53"/>
      <c r="X1654" s="53"/>
      <c r="Y1654" s="53"/>
      <c r="Z1654" s="53"/>
    </row>
    <row r="1655" spans="1:26" ht="15.75" customHeight="1">
      <c r="A1655" s="103"/>
      <c r="B1655" s="103"/>
      <c r="C1655" s="104" t="e">
        <v>#REF!</v>
      </c>
      <c r="D1655" s="103"/>
      <c r="E1655" s="53"/>
      <c r="F1655" s="53"/>
      <c r="G1655" s="53"/>
      <c r="H1655" s="53"/>
      <c r="I1655" s="53"/>
      <c r="J1655" s="53"/>
      <c r="K1655" s="53"/>
      <c r="L1655" s="53"/>
      <c r="M1655" s="53"/>
      <c r="N1655" s="53"/>
      <c r="O1655" s="53"/>
      <c r="P1655" s="53"/>
      <c r="Q1655" s="53"/>
      <c r="R1655" s="53"/>
      <c r="S1655" s="53"/>
      <c r="T1655" s="53"/>
      <c r="U1655" s="53"/>
      <c r="V1655" s="53"/>
      <c r="W1655" s="53"/>
      <c r="X1655" s="53"/>
      <c r="Y1655" s="53"/>
      <c r="Z1655" s="53"/>
    </row>
    <row r="1656" spans="1:26" ht="15.75" customHeight="1">
      <c r="A1656" s="103"/>
      <c r="B1656" s="103"/>
      <c r="C1656" s="104" t="e">
        <v>#REF!</v>
      </c>
      <c r="D1656" s="103"/>
      <c r="E1656" s="53"/>
      <c r="F1656" s="53"/>
      <c r="G1656" s="53"/>
      <c r="H1656" s="53"/>
      <c r="I1656" s="53"/>
      <c r="J1656" s="53"/>
      <c r="K1656" s="53"/>
      <c r="L1656" s="53"/>
      <c r="M1656" s="53"/>
      <c r="N1656" s="53"/>
      <c r="O1656" s="53"/>
      <c r="P1656" s="53"/>
      <c r="Q1656" s="53"/>
      <c r="R1656" s="53"/>
      <c r="S1656" s="53"/>
      <c r="T1656" s="53"/>
      <c r="U1656" s="53"/>
      <c r="V1656" s="53"/>
      <c r="W1656" s="53"/>
      <c r="X1656" s="53"/>
      <c r="Y1656" s="53"/>
      <c r="Z1656" s="53"/>
    </row>
    <row r="1657" spans="1:26" ht="15.75" customHeight="1">
      <c r="A1657" s="103"/>
      <c r="B1657" s="103"/>
      <c r="C1657" s="104" t="e">
        <v>#REF!</v>
      </c>
      <c r="D1657" s="103"/>
      <c r="E1657" s="53"/>
      <c r="F1657" s="53"/>
      <c r="G1657" s="53"/>
      <c r="H1657" s="53"/>
      <c r="I1657" s="53"/>
      <c r="J1657" s="53"/>
      <c r="K1657" s="53"/>
      <c r="L1657" s="53"/>
      <c r="M1657" s="53"/>
      <c r="N1657" s="53"/>
      <c r="O1657" s="53"/>
      <c r="P1657" s="53"/>
      <c r="Q1657" s="53"/>
      <c r="R1657" s="53"/>
      <c r="S1657" s="53"/>
      <c r="T1657" s="53"/>
      <c r="U1657" s="53"/>
      <c r="V1657" s="53"/>
      <c r="W1657" s="53"/>
      <c r="X1657" s="53"/>
      <c r="Y1657" s="53"/>
      <c r="Z1657" s="53"/>
    </row>
    <row r="1658" spans="1:26" ht="15.75" customHeight="1">
      <c r="A1658" s="103"/>
      <c r="B1658" s="103"/>
      <c r="C1658" s="104" t="e">
        <v>#REF!</v>
      </c>
      <c r="D1658" s="103"/>
      <c r="E1658" s="53"/>
      <c r="F1658" s="53"/>
      <c r="G1658" s="53"/>
      <c r="H1658" s="53"/>
      <c r="I1658" s="53"/>
      <c r="J1658" s="53"/>
      <c r="K1658" s="53"/>
      <c r="L1658" s="53"/>
      <c r="M1658" s="53"/>
      <c r="N1658" s="53"/>
      <c r="O1658" s="53"/>
      <c r="P1658" s="53"/>
      <c r="Q1658" s="53"/>
      <c r="R1658" s="53"/>
      <c r="S1658" s="53"/>
      <c r="T1658" s="53"/>
      <c r="U1658" s="53"/>
      <c r="V1658" s="53"/>
      <c r="W1658" s="53"/>
      <c r="X1658" s="53"/>
      <c r="Y1658" s="53"/>
      <c r="Z1658" s="53"/>
    </row>
    <row r="1659" spans="1:26" ht="15.75" customHeight="1">
      <c r="A1659" s="103"/>
      <c r="B1659" s="103"/>
      <c r="C1659" s="104" t="e">
        <v>#REF!</v>
      </c>
      <c r="D1659" s="103"/>
      <c r="E1659" s="53"/>
      <c r="F1659" s="53"/>
      <c r="G1659" s="53"/>
      <c r="H1659" s="53"/>
      <c r="I1659" s="53"/>
      <c r="J1659" s="53"/>
      <c r="K1659" s="53"/>
      <c r="L1659" s="53"/>
      <c r="M1659" s="53"/>
      <c r="N1659" s="53"/>
      <c r="O1659" s="53"/>
      <c r="P1659" s="53"/>
      <c r="Q1659" s="53"/>
      <c r="R1659" s="53"/>
      <c r="S1659" s="53"/>
      <c r="T1659" s="53"/>
      <c r="U1659" s="53"/>
      <c r="V1659" s="53"/>
      <c r="W1659" s="53"/>
      <c r="X1659" s="53"/>
      <c r="Y1659" s="53"/>
      <c r="Z1659" s="53"/>
    </row>
    <row r="1660" spans="1:26" ht="15.75" customHeight="1">
      <c r="A1660" s="103"/>
      <c r="B1660" s="103"/>
      <c r="C1660" s="104" t="e">
        <v>#REF!</v>
      </c>
      <c r="D1660" s="103"/>
      <c r="E1660" s="53"/>
      <c r="F1660" s="53"/>
      <c r="G1660" s="53"/>
      <c r="H1660" s="53"/>
      <c r="I1660" s="53"/>
      <c r="J1660" s="53"/>
      <c r="K1660" s="53"/>
      <c r="L1660" s="53"/>
      <c r="M1660" s="53"/>
      <c r="N1660" s="53"/>
      <c r="O1660" s="53"/>
      <c r="P1660" s="53"/>
      <c r="Q1660" s="53"/>
      <c r="R1660" s="53"/>
      <c r="S1660" s="53"/>
      <c r="T1660" s="53"/>
      <c r="U1660" s="53"/>
      <c r="V1660" s="53"/>
      <c r="W1660" s="53"/>
      <c r="X1660" s="53"/>
      <c r="Y1660" s="53"/>
      <c r="Z1660" s="53"/>
    </row>
    <row r="1661" spans="1:26" ht="15.75" customHeight="1">
      <c r="A1661" s="103"/>
      <c r="B1661" s="103"/>
      <c r="C1661" s="104" t="e">
        <v>#REF!</v>
      </c>
      <c r="D1661" s="103"/>
      <c r="E1661" s="53"/>
      <c r="F1661" s="53"/>
      <c r="G1661" s="53"/>
      <c r="H1661" s="53"/>
      <c r="I1661" s="53"/>
      <c r="J1661" s="53"/>
      <c r="K1661" s="53"/>
      <c r="L1661" s="53"/>
      <c r="M1661" s="53"/>
      <c r="N1661" s="53"/>
      <c r="O1661" s="53"/>
      <c r="P1661" s="53"/>
      <c r="Q1661" s="53"/>
      <c r="R1661" s="53"/>
      <c r="S1661" s="53"/>
      <c r="T1661" s="53"/>
      <c r="U1661" s="53"/>
      <c r="V1661" s="53"/>
      <c r="W1661" s="53"/>
      <c r="X1661" s="53"/>
      <c r="Y1661" s="53"/>
      <c r="Z1661" s="53"/>
    </row>
    <row r="1662" spans="1:26" ht="15.75" customHeight="1">
      <c r="A1662" s="103"/>
      <c r="B1662" s="103"/>
      <c r="C1662" s="104" t="e">
        <v>#REF!</v>
      </c>
      <c r="D1662" s="103"/>
      <c r="E1662" s="53"/>
      <c r="F1662" s="53"/>
      <c r="G1662" s="53"/>
      <c r="H1662" s="53"/>
      <c r="I1662" s="53"/>
      <c r="J1662" s="53"/>
      <c r="K1662" s="53"/>
      <c r="L1662" s="53"/>
      <c r="M1662" s="53"/>
      <c r="N1662" s="53"/>
      <c r="O1662" s="53"/>
      <c r="P1662" s="53"/>
      <c r="Q1662" s="53"/>
      <c r="R1662" s="53"/>
      <c r="S1662" s="53"/>
      <c r="T1662" s="53"/>
      <c r="U1662" s="53"/>
      <c r="V1662" s="53"/>
      <c r="W1662" s="53"/>
      <c r="X1662" s="53"/>
      <c r="Y1662" s="53"/>
      <c r="Z1662" s="53"/>
    </row>
    <row r="1663" spans="1:26" ht="15.75" customHeight="1">
      <c r="A1663" s="103"/>
      <c r="B1663" s="103"/>
      <c r="C1663" s="104" t="e">
        <v>#REF!</v>
      </c>
      <c r="D1663" s="103"/>
      <c r="E1663" s="53"/>
      <c r="F1663" s="53"/>
      <c r="G1663" s="53"/>
      <c r="H1663" s="53"/>
      <c r="I1663" s="53"/>
      <c r="J1663" s="53"/>
      <c r="K1663" s="53"/>
      <c r="L1663" s="53"/>
      <c r="M1663" s="53"/>
      <c r="N1663" s="53"/>
      <c r="O1663" s="53"/>
      <c r="P1663" s="53"/>
      <c r="Q1663" s="53"/>
      <c r="R1663" s="53"/>
      <c r="S1663" s="53"/>
      <c r="T1663" s="53"/>
      <c r="U1663" s="53"/>
      <c r="V1663" s="53"/>
      <c r="W1663" s="53"/>
      <c r="X1663" s="53"/>
      <c r="Y1663" s="53"/>
      <c r="Z1663" s="53"/>
    </row>
    <row r="1664" spans="1:26" ht="15.75" customHeight="1">
      <c r="A1664" s="103"/>
      <c r="B1664" s="103"/>
      <c r="C1664" s="104" t="e">
        <v>#REF!</v>
      </c>
      <c r="D1664" s="103"/>
      <c r="E1664" s="53"/>
      <c r="F1664" s="53"/>
      <c r="G1664" s="53"/>
      <c r="H1664" s="53"/>
      <c r="I1664" s="53"/>
      <c r="J1664" s="53"/>
      <c r="K1664" s="53"/>
      <c r="L1664" s="53"/>
      <c r="M1664" s="53"/>
      <c r="N1664" s="53"/>
      <c r="O1664" s="53"/>
      <c r="P1664" s="53"/>
      <c r="Q1664" s="53"/>
      <c r="R1664" s="53"/>
      <c r="S1664" s="53"/>
      <c r="T1664" s="53"/>
      <c r="U1664" s="53"/>
      <c r="V1664" s="53"/>
      <c r="W1664" s="53"/>
      <c r="X1664" s="53"/>
      <c r="Y1664" s="53"/>
      <c r="Z1664" s="53"/>
    </row>
    <row r="1665" spans="1:26" ht="15.75" customHeight="1">
      <c r="A1665" s="103"/>
      <c r="B1665" s="103"/>
      <c r="C1665" s="104" t="e">
        <v>#REF!</v>
      </c>
      <c r="D1665" s="103"/>
      <c r="E1665" s="53"/>
      <c r="F1665" s="53"/>
      <c r="G1665" s="53"/>
      <c r="H1665" s="53"/>
      <c r="I1665" s="53"/>
      <c r="J1665" s="53"/>
      <c r="K1665" s="53"/>
      <c r="L1665" s="53"/>
      <c r="M1665" s="53"/>
      <c r="N1665" s="53"/>
      <c r="O1665" s="53"/>
      <c r="P1665" s="53"/>
      <c r="Q1665" s="53"/>
      <c r="R1665" s="53"/>
      <c r="S1665" s="53"/>
      <c r="T1665" s="53"/>
      <c r="U1665" s="53"/>
      <c r="V1665" s="53"/>
      <c r="W1665" s="53"/>
      <c r="X1665" s="53"/>
      <c r="Y1665" s="53"/>
      <c r="Z1665" s="53"/>
    </row>
    <row r="1666" spans="1:26" ht="15.75" customHeight="1">
      <c r="A1666" s="103"/>
      <c r="B1666" s="103"/>
      <c r="C1666" s="104" t="e">
        <v>#REF!</v>
      </c>
      <c r="D1666" s="103"/>
      <c r="E1666" s="53"/>
      <c r="F1666" s="53"/>
      <c r="G1666" s="53"/>
      <c r="H1666" s="53"/>
      <c r="I1666" s="53"/>
      <c r="J1666" s="53"/>
      <c r="K1666" s="53"/>
      <c r="L1666" s="53"/>
      <c r="M1666" s="53"/>
      <c r="N1666" s="53"/>
      <c r="O1666" s="53"/>
      <c r="P1666" s="53"/>
      <c r="Q1666" s="53"/>
      <c r="R1666" s="53"/>
      <c r="S1666" s="53"/>
      <c r="T1666" s="53"/>
      <c r="U1666" s="53"/>
      <c r="V1666" s="53"/>
      <c r="W1666" s="53"/>
      <c r="X1666" s="53"/>
      <c r="Y1666" s="53"/>
      <c r="Z1666" s="53"/>
    </row>
    <row r="1667" spans="1:26" ht="15.75" customHeight="1">
      <c r="A1667" s="103"/>
      <c r="B1667" s="103"/>
      <c r="C1667" s="104" t="e">
        <v>#REF!</v>
      </c>
      <c r="D1667" s="103"/>
      <c r="E1667" s="53"/>
      <c r="F1667" s="53"/>
      <c r="G1667" s="53"/>
      <c r="H1667" s="53"/>
      <c r="I1667" s="53"/>
      <c r="J1667" s="53"/>
      <c r="K1667" s="53"/>
      <c r="L1667" s="53"/>
      <c r="M1667" s="53"/>
      <c r="N1667" s="53"/>
      <c r="O1667" s="53"/>
      <c r="P1667" s="53"/>
      <c r="Q1667" s="53"/>
      <c r="R1667" s="53"/>
      <c r="S1667" s="53"/>
      <c r="T1667" s="53"/>
      <c r="U1667" s="53"/>
      <c r="V1667" s="53"/>
      <c r="W1667" s="53"/>
      <c r="X1667" s="53"/>
      <c r="Y1667" s="53"/>
      <c r="Z1667" s="53"/>
    </row>
    <row r="1668" spans="1:26" ht="15.75" customHeight="1">
      <c r="A1668" s="103"/>
      <c r="B1668" s="103"/>
      <c r="C1668" s="104" t="e">
        <v>#REF!</v>
      </c>
      <c r="D1668" s="103"/>
      <c r="E1668" s="53"/>
      <c r="F1668" s="53"/>
      <c r="G1668" s="53"/>
      <c r="H1668" s="53"/>
      <c r="I1668" s="53"/>
      <c r="J1668" s="53"/>
      <c r="K1668" s="53"/>
      <c r="L1668" s="53"/>
      <c r="M1668" s="53"/>
      <c r="N1668" s="53"/>
      <c r="O1668" s="53"/>
      <c r="P1668" s="53"/>
      <c r="Q1668" s="53"/>
      <c r="R1668" s="53"/>
      <c r="S1668" s="53"/>
      <c r="T1668" s="53"/>
      <c r="U1668" s="53"/>
      <c r="V1668" s="53"/>
      <c r="W1668" s="53"/>
      <c r="X1668" s="53"/>
      <c r="Y1668" s="53"/>
      <c r="Z1668" s="53"/>
    </row>
    <row r="1669" spans="1:26" ht="15.75" customHeight="1">
      <c r="A1669" s="103"/>
      <c r="B1669" s="103"/>
      <c r="C1669" s="104" t="e">
        <v>#REF!</v>
      </c>
      <c r="D1669" s="103"/>
      <c r="E1669" s="53"/>
      <c r="F1669" s="53"/>
      <c r="G1669" s="53"/>
      <c r="H1669" s="53"/>
      <c r="I1669" s="53"/>
      <c r="J1669" s="53"/>
      <c r="K1669" s="53"/>
      <c r="L1669" s="53"/>
      <c r="M1669" s="53"/>
      <c r="N1669" s="53"/>
      <c r="O1669" s="53"/>
      <c r="P1669" s="53"/>
      <c r="Q1669" s="53"/>
      <c r="R1669" s="53"/>
      <c r="S1669" s="53"/>
      <c r="T1669" s="53"/>
      <c r="U1669" s="53"/>
      <c r="V1669" s="53"/>
      <c r="W1669" s="53"/>
      <c r="X1669" s="53"/>
      <c r="Y1669" s="53"/>
      <c r="Z1669" s="53"/>
    </row>
    <row r="1670" spans="1:26" ht="15.75" customHeight="1">
      <c r="A1670" s="103"/>
      <c r="B1670" s="103"/>
      <c r="C1670" s="104" t="e">
        <v>#REF!</v>
      </c>
      <c r="D1670" s="103"/>
      <c r="E1670" s="53"/>
      <c r="F1670" s="53"/>
      <c r="G1670" s="53"/>
      <c r="H1670" s="53"/>
      <c r="I1670" s="53"/>
      <c r="J1670" s="53"/>
      <c r="K1670" s="53"/>
      <c r="L1670" s="53"/>
      <c r="M1670" s="53"/>
      <c r="N1670" s="53"/>
      <c r="O1670" s="53"/>
      <c r="P1670" s="53"/>
      <c r="Q1670" s="53"/>
      <c r="R1670" s="53"/>
      <c r="S1670" s="53"/>
      <c r="T1670" s="53"/>
      <c r="U1670" s="53"/>
      <c r="V1670" s="53"/>
      <c r="W1670" s="53"/>
      <c r="X1670" s="53"/>
      <c r="Y1670" s="53"/>
      <c r="Z1670" s="53"/>
    </row>
    <row r="1671" spans="1:26" ht="15.75" customHeight="1">
      <c r="A1671" s="103"/>
      <c r="B1671" s="103"/>
      <c r="C1671" s="104" t="e">
        <v>#REF!</v>
      </c>
      <c r="D1671" s="103"/>
      <c r="E1671" s="53"/>
      <c r="F1671" s="53"/>
      <c r="G1671" s="53"/>
      <c r="H1671" s="53"/>
      <c r="I1671" s="53"/>
      <c r="J1671" s="53"/>
      <c r="K1671" s="53"/>
      <c r="L1671" s="53"/>
      <c r="M1671" s="53"/>
      <c r="N1671" s="53"/>
      <c r="O1671" s="53"/>
      <c r="P1671" s="53"/>
      <c r="Q1671" s="53"/>
      <c r="R1671" s="53"/>
      <c r="S1671" s="53"/>
      <c r="T1671" s="53"/>
      <c r="U1671" s="53"/>
      <c r="V1671" s="53"/>
      <c r="W1671" s="53"/>
      <c r="X1671" s="53"/>
      <c r="Y1671" s="53"/>
      <c r="Z1671" s="53"/>
    </row>
    <row r="1672" spans="1:26" ht="15.75" customHeight="1">
      <c r="A1672" s="103"/>
      <c r="B1672" s="103"/>
      <c r="C1672" s="104" t="e">
        <v>#REF!</v>
      </c>
      <c r="D1672" s="103"/>
      <c r="E1672" s="53"/>
      <c r="F1672" s="53"/>
      <c r="G1672" s="53"/>
      <c r="H1672" s="53"/>
      <c r="I1672" s="53"/>
      <c r="J1672" s="53"/>
      <c r="K1672" s="53"/>
      <c r="L1672" s="53"/>
      <c r="M1672" s="53"/>
      <c r="N1672" s="53"/>
      <c r="O1672" s="53"/>
      <c r="P1672" s="53"/>
      <c r="Q1672" s="53"/>
      <c r="R1672" s="53"/>
      <c r="S1672" s="53"/>
      <c r="T1672" s="53"/>
      <c r="U1672" s="53"/>
      <c r="V1672" s="53"/>
      <c r="W1672" s="53"/>
      <c r="X1672" s="53"/>
      <c r="Y1672" s="53"/>
      <c r="Z1672" s="53"/>
    </row>
    <row r="1673" spans="1:26" ht="15.75" customHeight="1">
      <c r="A1673" s="103"/>
      <c r="B1673" s="103"/>
      <c r="C1673" s="104" t="e">
        <v>#REF!</v>
      </c>
      <c r="D1673" s="103"/>
      <c r="E1673" s="53"/>
      <c r="F1673" s="53"/>
      <c r="G1673" s="53"/>
      <c r="H1673" s="53"/>
      <c r="I1673" s="53"/>
      <c r="J1673" s="53"/>
      <c r="K1673" s="53"/>
      <c r="L1673" s="53"/>
      <c r="M1673" s="53"/>
      <c r="N1673" s="53"/>
      <c r="O1673" s="53"/>
      <c r="P1673" s="53"/>
      <c r="Q1673" s="53"/>
      <c r="R1673" s="53"/>
      <c r="S1673" s="53"/>
      <c r="T1673" s="53"/>
      <c r="U1673" s="53"/>
      <c r="V1673" s="53"/>
      <c r="W1673" s="53"/>
      <c r="X1673" s="53"/>
      <c r="Y1673" s="53"/>
      <c r="Z1673" s="53"/>
    </row>
    <row r="1674" spans="1:26" ht="15.75" customHeight="1">
      <c r="A1674" s="103"/>
      <c r="B1674" s="103"/>
      <c r="C1674" s="104" t="e">
        <v>#REF!</v>
      </c>
      <c r="D1674" s="103"/>
      <c r="E1674" s="53"/>
      <c r="F1674" s="53"/>
      <c r="G1674" s="53"/>
      <c r="H1674" s="53"/>
      <c r="I1674" s="53"/>
      <c r="J1674" s="53"/>
      <c r="K1674" s="53"/>
      <c r="L1674" s="53"/>
      <c r="M1674" s="53"/>
      <c r="N1674" s="53"/>
      <c r="O1674" s="53"/>
      <c r="P1674" s="53"/>
      <c r="Q1674" s="53"/>
      <c r="R1674" s="53"/>
      <c r="S1674" s="53"/>
      <c r="T1674" s="53"/>
      <c r="U1674" s="53"/>
      <c r="V1674" s="53"/>
      <c r="W1674" s="53"/>
      <c r="X1674" s="53"/>
      <c r="Y1674" s="53"/>
      <c r="Z1674" s="53"/>
    </row>
    <row r="1675" spans="1:26" ht="15.75" customHeight="1">
      <c r="A1675" s="103"/>
      <c r="B1675" s="103"/>
      <c r="C1675" s="104" t="e">
        <v>#REF!</v>
      </c>
      <c r="D1675" s="103"/>
      <c r="E1675" s="53"/>
      <c r="F1675" s="53"/>
      <c r="G1675" s="53"/>
      <c r="H1675" s="53"/>
      <c r="I1675" s="53"/>
      <c r="J1675" s="53"/>
      <c r="K1675" s="53"/>
      <c r="L1675" s="53"/>
      <c r="M1675" s="53"/>
      <c r="N1675" s="53"/>
      <c r="O1675" s="53"/>
      <c r="P1675" s="53"/>
      <c r="Q1675" s="53"/>
      <c r="R1675" s="53"/>
      <c r="S1675" s="53"/>
      <c r="T1675" s="53"/>
      <c r="U1675" s="53"/>
      <c r="V1675" s="53"/>
      <c r="W1675" s="53"/>
      <c r="X1675" s="53"/>
      <c r="Y1675" s="53"/>
      <c r="Z1675" s="53"/>
    </row>
    <row r="1676" spans="1:26" ht="15.75" customHeight="1">
      <c r="A1676" s="103"/>
      <c r="B1676" s="103"/>
      <c r="C1676" s="104" t="e">
        <v>#REF!</v>
      </c>
      <c r="D1676" s="103"/>
      <c r="E1676" s="53"/>
      <c r="F1676" s="53"/>
      <c r="G1676" s="53"/>
      <c r="H1676" s="53"/>
      <c r="I1676" s="53"/>
      <c r="J1676" s="53"/>
      <c r="K1676" s="53"/>
      <c r="L1676" s="53"/>
      <c r="M1676" s="53"/>
      <c r="N1676" s="53"/>
      <c r="O1676" s="53"/>
      <c r="P1676" s="53"/>
      <c r="Q1676" s="53"/>
      <c r="R1676" s="53"/>
      <c r="S1676" s="53"/>
      <c r="T1676" s="53"/>
      <c r="U1676" s="53"/>
      <c r="V1676" s="53"/>
      <c r="W1676" s="53"/>
      <c r="X1676" s="53"/>
      <c r="Y1676" s="53"/>
      <c r="Z1676" s="53"/>
    </row>
    <row r="1677" spans="1:26" ht="15.75" customHeight="1">
      <c r="A1677" s="103"/>
      <c r="B1677" s="103"/>
      <c r="C1677" s="104" t="e">
        <v>#REF!</v>
      </c>
      <c r="D1677" s="103"/>
      <c r="E1677" s="53"/>
      <c r="F1677" s="53"/>
      <c r="G1677" s="53"/>
      <c r="H1677" s="53"/>
      <c r="I1677" s="53"/>
      <c r="J1677" s="53"/>
      <c r="K1677" s="53"/>
      <c r="L1677" s="53"/>
      <c r="M1677" s="53"/>
      <c r="N1677" s="53"/>
      <c r="O1677" s="53"/>
      <c r="P1677" s="53"/>
      <c r="Q1677" s="53"/>
      <c r="R1677" s="53"/>
      <c r="S1677" s="53"/>
      <c r="T1677" s="53"/>
      <c r="U1677" s="53"/>
      <c r="V1677" s="53"/>
      <c r="W1677" s="53"/>
      <c r="X1677" s="53"/>
      <c r="Y1677" s="53"/>
      <c r="Z1677" s="53"/>
    </row>
    <row r="1678" spans="1:26" ht="15.75" customHeight="1">
      <c r="A1678" s="103"/>
      <c r="B1678" s="103"/>
      <c r="C1678" s="104" t="e">
        <v>#REF!</v>
      </c>
      <c r="D1678" s="103"/>
      <c r="E1678" s="53"/>
      <c r="F1678" s="53"/>
      <c r="G1678" s="53"/>
      <c r="H1678" s="53"/>
      <c r="I1678" s="53"/>
      <c r="J1678" s="53"/>
      <c r="K1678" s="53"/>
      <c r="L1678" s="53"/>
      <c r="M1678" s="53"/>
      <c r="N1678" s="53"/>
      <c r="O1678" s="53"/>
      <c r="P1678" s="53"/>
      <c r="Q1678" s="53"/>
      <c r="R1678" s="53"/>
      <c r="S1678" s="53"/>
      <c r="T1678" s="53"/>
      <c r="U1678" s="53"/>
      <c r="V1678" s="53"/>
      <c r="W1678" s="53"/>
      <c r="X1678" s="53"/>
      <c r="Y1678" s="53"/>
      <c r="Z1678" s="53"/>
    </row>
    <row r="1679" spans="1:26" ht="15.75" customHeight="1">
      <c r="A1679" s="103"/>
      <c r="B1679" s="103"/>
      <c r="C1679" s="104" t="e">
        <v>#REF!</v>
      </c>
      <c r="D1679" s="103"/>
      <c r="E1679" s="53"/>
      <c r="F1679" s="53"/>
      <c r="G1679" s="53"/>
      <c r="H1679" s="53"/>
      <c r="I1679" s="53"/>
      <c r="J1679" s="53"/>
      <c r="K1679" s="53"/>
      <c r="L1679" s="53"/>
      <c r="M1679" s="53"/>
      <c r="N1679" s="53"/>
      <c r="O1679" s="53"/>
      <c r="P1679" s="53"/>
      <c r="Q1679" s="53"/>
      <c r="R1679" s="53"/>
      <c r="S1679" s="53"/>
      <c r="T1679" s="53"/>
      <c r="U1679" s="53"/>
      <c r="V1679" s="53"/>
      <c r="W1679" s="53"/>
      <c r="X1679" s="53"/>
      <c r="Y1679" s="53"/>
      <c r="Z1679" s="53"/>
    </row>
    <row r="1680" spans="1:26" ht="15.75" customHeight="1">
      <c r="A1680" s="103"/>
      <c r="B1680" s="103"/>
      <c r="C1680" s="104" t="e">
        <v>#REF!</v>
      </c>
      <c r="D1680" s="103"/>
      <c r="E1680" s="53"/>
      <c r="F1680" s="53"/>
      <c r="G1680" s="53"/>
      <c r="H1680" s="53"/>
      <c r="I1680" s="53"/>
      <c r="J1680" s="53"/>
      <c r="K1680" s="53"/>
      <c r="L1680" s="53"/>
      <c r="M1680" s="53"/>
      <c r="N1680" s="53"/>
      <c r="O1680" s="53"/>
      <c r="P1680" s="53"/>
      <c r="Q1680" s="53"/>
      <c r="R1680" s="53"/>
      <c r="S1680" s="53"/>
      <c r="T1680" s="53"/>
      <c r="U1680" s="53"/>
      <c r="V1680" s="53"/>
      <c r="W1680" s="53"/>
      <c r="X1680" s="53"/>
      <c r="Y1680" s="53"/>
      <c r="Z1680" s="53"/>
    </row>
    <row r="1681" spans="1:26" ht="15.75" customHeight="1">
      <c r="A1681" s="103"/>
      <c r="B1681" s="103"/>
      <c r="C1681" s="104" t="e">
        <v>#REF!</v>
      </c>
      <c r="D1681" s="103"/>
      <c r="E1681" s="53"/>
      <c r="F1681" s="53"/>
      <c r="G1681" s="53"/>
      <c r="H1681" s="53"/>
      <c r="I1681" s="53"/>
      <c r="J1681" s="53"/>
      <c r="K1681" s="53"/>
      <c r="L1681" s="53"/>
      <c r="M1681" s="53"/>
      <c r="N1681" s="53"/>
      <c r="O1681" s="53"/>
      <c r="P1681" s="53"/>
      <c r="Q1681" s="53"/>
      <c r="R1681" s="53"/>
      <c r="S1681" s="53"/>
      <c r="T1681" s="53"/>
      <c r="U1681" s="53"/>
      <c r="V1681" s="53"/>
      <c r="W1681" s="53"/>
      <c r="X1681" s="53"/>
      <c r="Y1681" s="53"/>
      <c r="Z1681" s="53"/>
    </row>
    <row r="1682" spans="1:26" ht="15.75" customHeight="1">
      <c r="A1682" s="103"/>
      <c r="B1682" s="103"/>
      <c r="C1682" s="104" t="e">
        <v>#REF!</v>
      </c>
      <c r="D1682" s="103"/>
      <c r="E1682" s="53"/>
      <c r="F1682" s="53"/>
      <c r="G1682" s="53"/>
      <c r="H1682" s="53"/>
      <c r="I1682" s="53"/>
      <c r="J1682" s="53"/>
      <c r="K1682" s="53"/>
      <c r="L1682" s="53"/>
      <c r="M1682" s="53"/>
      <c r="N1682" s="53"/>
      <c r="O1682" s="53"/>
      <c r="P1682" s="53"/>
      <c r="Q1682" s="53"/>
      <c r="R1682" s="53"/>
      <c r="S1682" s="53"/>
      <c r="T1682" s="53"/>
      <c r="U1682" s="53"/>
      <c r="V1682" s="53"/>
      <c r="W1682" s="53"/>
      <c r="X1682" s="53"/>
      <c r="Y1682" s="53"/>
      <c r="Z1682" s="53"/>
    </row>
    <row r="1683" spans="1:26" ht="15.75" customHeight="1">
      <c r="A1683" s="103"/>
      <c r="B1683" s="103"/>
      <c r="C1683" s="104" t="e">
        <v>#REF!</v>
      </c>
      <c r="D1683" s="103"/>
      <c r="E1683" s="53"/>
      <c r="F1683" s="53"/>
      <c r="G1683" s="53"/>
      <c r="H1683" s="53"/>
      <c r="I1683" s="53"/>
      <c r="J1683" s="53"/>
      <c r="K1683" s="53"/>
      <c r="L1683" s="53"/>
      <c r="M1683" s="53"/>
      <c r="N1683" s="53"/>
      <c r="O1683" s="53"/>
      <c r="P1683" s="53"/>
      <c r="Q1683" s="53"/>
      <c r="R1683" s="53"/>
      <c r="S1683" s="53"/>
      <c r="T1683" s="53"/>
      <c r="U1683" s="53"/>
      <c r="V1683" s="53"/>
      <c r="W1683" s="53"/>
      <c r="X1683" s="53"/>
      <c r="Y1683" s="53"/>
      <c r="Z1683" s="53"/>
    </row>
    <row r="1684" spans="1:26" ht="15.75" customHeight="1">
      <c r="A1684" s="103"/>
      <c r="B1684" s="103"/>
      <c r="C1684" s="104" t="e">
        <v>#REF!</v>
      </c>
      <c r="D1684" s="103"/>
      <c r="E1684" s="53"/>
      <c r="F1684" s="53"/>
      <c r="G1684" s="53"/>
      <c r="H1684" s="53"/>
      <c r="I1684" s="53"/>
      <c r="J1684" s="53"/>
      <c r="K1684" s="53"/>
      <c r="L1684" s="53"/>
      <c r="M1684" s="53"/>
      <c r="N1684" s="53"/>
      <c r="O1684" s="53"/>
      <c r="P1684" s="53"/>
      <c r="Q1684" s="53"/>
      <c r="R1684" s="53"/>
      <c r="S1684" s="53"/>
      <c r="T1684" s="53"/>
      <c r="U1684" s="53"/>
      <c r="V1684" s="53"/>
      <c r="W1684" s="53"/>
      <c r="X1684" s="53"/>
      <c r="Y1684" s="53"/>
      <c r="Z1684" s="53"/>
    </row>
    <row r="1685" spans="1:26" ht="15.75" customHeight="1">
      <c r="A1685" s="103"/>
      <c r="B1685" s="103"/>
      <c r="C1685" s="104" t="e">
        <v>#REF!</v>
      </c>
      <c r="D1685" s="103"/>
      <c r="E1685" s="53"/>
      <c r="F1685" s="53"/>
      <c r="G1685" s="53"/>
      <c r="H1685" s="53"/>
      <c r="I1685" s="53"/>
      <c r="J1685" s="53"/>
      <c r="K1685" s="53"/>
      <c r="L1685" s="53"/>
      <c r="M1685" s="53"/>
      <c r="N1685" s="53"/>
      <c r="O1685" s="53"/>
      <c r="P1685" s="53"/>
      <c r="Q1685" s="53"/>
      <c r="R1685" s="53"/>
      <c r="S1685" s="53"/>
      <c r="T1685" s="53"/>
      <c r="U1685" s="53"/>
      <c r="V1685" s="53"/>
      <c r="W1685" s="53"/>
      <c r="X1685" s="53"/>
      <c r="Y1685" s="53"/>
      <c r="Z1685" s="53"/>
    </row>
    <row r="1686" spans="1:26" ht="15.75" customHeight="1">
      <c r="A1686" s="103"/>
      <c r="B1686" s="103"/>
      <c r="C1686" s="104" t="e">
        <v>#REF!</v>
      </c>
      <c r="D1686" s="103"/>
      <c r="E1686" s="53"/>
      <c r="F1686" s="53"/>
      <c r="G1686" s="53"/>
      <c r="H1686" s="53"/>
      <c r="I1686" s="53"/>
      <c r="J1686" s="53"/>
      <c r="K1686" s="53"/>
      <c r="L1686" s="53"/>
      <c r="M1686" s="53"/>
      <c r="N1686" s="53"/>
      <c r="O1686" s="53"/>
      <c r="P1686" s="53"/>
      <c r="Q1686" s="53"/>
      <c r="R1686" s="53"/>
      <c r="S1686" s="53"/>
      <c r="T1686" s="53"/>
      <c r="U1686" s="53"/>
      <c r="V1686" s="53"/>
      <c r="W1686" s="53"/>
      <c r="X1686" s="53"/>
      <c r="Y1686" s="53"/>
      <c r="Z1686" s="53"/>
    </row>
    <row r="1687" spans="1:26" ht="15.75" customHeight="1">
      <c r="A1687" s="103"/>
      <c r="B1687" s="103"/>
      <c r="C1687" s="104" t="e">
        <v>#REF!</v>
      </c>
      <c r="D1687" s="103"/>
      <c r="E1687" s="53"/>
      <c r="F1687" s="53"/>
      <c r="G1687" s="53"/>
      <c r="H1687" s="53"/>
      <c r="I1687" s="53"/>
      <c r="J1687" s="53"/>
      <c r="K1687" s="53"/>
      <c r="L1687" s="53"/>
      <c r="M1687" s="53"/>
      <c r="N1687" s="53"/>
      <c r="O1687" s="53"/>
      <c r="P1687" s="53"/>
      <c r="Q1687" s="53"/>
      <c r="R1687" s="53"/>
      <c r="S1687" s="53"/>
      <c r="T1687" s="53"/>
      <c r="U1687" s="53"/>
      <c r="V1687" s="53"/>
      <c r="W1687" s="53"/>
      <c r="X1687" s="53"/>
      <c r="Y1687" s="53"/>
      <c r="Z1687" s="53"/>
    </row>
    <row r="1688" spans="1:26" ht="15.75" customHeight="1">
      <c r="A1688" s="103"/>
      <c r="B1688" s="103"/>
      <c r="C1688" s="104" t="e">
        <v>#REF!</v>
      </c>
      <c r="D1688" s="103"/>
      <c r="E1688" s="53"/>
      <c r="F1688" s="53"/>
      <c r="G1688" s="53"/>
      <c r="H1688" s="53"/>
      <c r="I1688" s="53"/>
      <c r="J1688" s="53"/>
      <c r="K1688" s="53"/>
      <c r="L1688" s="53"/>
      <c r="M1688" s="53"/>
      <c r="N1688" s="53"/>
      <c r="O1688" s="53"/>
      <c r="P1688" s="53"/>
      <c r="Q1688" s="53"/>
      <c r="R1688" s="53"/>
      <c r="S1688" s="53"/>
      <c r="T1688" s="53"/>
      <c r="U1688" s="53"/>
      <c r="V1688" s="53"/>
      <c r="W1688" s="53"/>
      <c r="X1688" s="53"/>
      <c r="Y1688" s="53"/>
      <c r="Z1688" s="53"/>
    </row>
    <row r="1689" spans="1:26" ht="15.75" customHeight="1">
      <c r="A1689" s="103"/>
      <c r="B1689" s="103"/>
      <c r="C1689" s="104" t="e">
        <v>#REF!</v>
      </c>
      <c r="D1689" s="103"/>
      <c r="E1689" s="53"/>
      <c r="F1689" s="53"/>
      <c r="G1689" s="53"/>
      <c r="H1689" s="53"/>
      <c r="I1689" s="53"/>
      <c r="J1689" s="53"/>
      <c r="K1689" s="53"/>
      <c r="L1689" s="53"/>
      <c r="M1689" s="53"/>
      <c r="N1689" s="53"/>
      <c r="O1689" s="53"/>
      <c r="P1689" s="53"/>
      <c r="Q1689" s="53"/>
      <c r="R1689" s="53"/>
      <c r="S1689" s="53"/>
      <c r="T1689" s="53"/>
      <c r="U1689" s="53"/>
      <c r="V1689" s="53"/>
      <c r="W1689" s="53"/>
      <c r="X1689" s="53"/>
      <c r="Y1689" s="53"/>
      <c r="Z1689" s="53"/>
    </row>
    <row r="1690" spans="1:26" ht="15.75" customHeight="1">
      <c r="A1690" s="103"/>
      <c r="B1690" s="103"/>
      <c r="C1690" s="104" t="e">
        <v>#REF!</v>
      </c>
      <c r="D1690" s="103"/>
      <c r="E1690" s="53"/>
      <c r="F1690" s="53"/>
      <c r="G1690" s="53"/>
      <c r="H1690" s="53"/>
      <c r="I1690" s="53"/>
      <c r="J1690" s="53"/>
      <c r="K1690" s="53"/>
      <c r="L1690" s="53"/>
      <c r="M1690" s="53"/>
      <c r="N1690" s="53"/>
      <c r="O1690" s="53"/>
      <c r="P1690" s="53"/>
      <c r="Q1690" s="53"/>
      <c r="R1690" s="53"/>
      <c r="S1690" s="53"/>
      <c r="T1690" s="53"/>
      <c r="U1690" s="53"/>
      <c r="V1690" s="53"/>
      <c r="W1690" s="53"/>
      <c r="X1690" s="53"/>
      <c r="Y1690" s="53"/>
      <c r="Z1690" s="53"/>
    </row>
    <row r="1691" spans="1:26" ht="15.75" customHeight="1">
      <c r="A1691" s="103"/>
      <c r="B1691" s="103"/>
      <c r="C1691" s="104" t="e">
        <v>#REF!</v>
      </c>
      <c r="D1691" s="103"/>
      <c r="E1691" s="53"/>
      <c r="F1691" s="53"/>
      <c r="G1691" s="53"/>
      <c r="H1691" s="53"/>
      <c r="I1691" s="53"/>
      <c r="J1691" s="53"/>
      <c r="K1691" s="53"/>
      <c r="L1691" s="53"/>
      <c r="M1691" s="53"/>
      <c r="N1691" s="53"/>
      <c r="O1691" s="53"/>
      <c r="P1691" s="53"/>
      <c r="Q1691" s="53"/>
      <c r="R1691" s="53"/>
      <c r="S1691" s="53"/>
      <c r="T1691" s="53"/>
      <c r="U1691" s="53"/>
      <c r="V1691" s="53"/>
      <c r="W1691" s="53"/>
      <c r="X1691" s="53"/>
      <c r="Y1691" s="53"/>
      <c r="Z1691" s="53"/>
    </row>
    <row r="1692" spans="1:26" ht="15.75" customHeight="1">
      <c r="A1692" s="103"/>
      <c r="B1692" s="103"/>
      <c r="C1692" s="104" t="e">
        <v>#REF!</v>
      </c>
      <c r="D1692" s="103"/>
      <c r="E1692" s="53"/>
      <c r="F1692" s="53"/>
      <c r="G1692" s="53"/>
      <c r="H1692" s="53"/>
      <c r="I1692" s="53"/>
      <c r="J1692" s="53"/>
      <c r="K1692" s="53"/>
      <c r="L1692" s="53"/>
      <c r="M1692" s="53"/>
      <c r="N1692" s="53"/>
      <c r="O1692" s="53"/>
      <c r="P1692" s="53"/>
      <c r="Q1692" s="53"/>
      <c r="R1692" s="53"/>
      <c r="S1692" s="53"/>
      <c r="T1692" s="53"/>
      <c r="U1692" s="53"/>
      <c r="V1692" s="53"/>
      <c r="W1692" s="53"/>
      <c r="X1692" s="53"/>
      <c r="Y1692" s="53"/>
      <c r="Z1692" s="53"/>
    </row>
    <row r="1693" spans="1:26" ht="15.75" customHeight="1">
      <c r="A1693" s="103"/>
      <c r="B1693" s="103"/>
      <c r="C1693" s="104" t="e">
        <v>#REF!</v>
      </c>
      <c r="D1693" s="103"/>
      <c r="E1693" s="53"/>
      <c r="F1693" s="53"/>
      <c r="G1693" s="53"/>
      <c r="H1693" s="53"/>
      <c r="I1693" s="53"/>
      <c r="J1693" s="53"/>
      <c r="K1693" s="53"/>
      <c r="L1693" s="53"/>
      <c r="M1693" s="53"/>
      <c r="N1693" s="53"/>
      <c r="O1693" s="53"/>
      <c r="P1693" s="53"/>
      <c r="Q1693" s="53"/>
      <c r="R1693" s="53"/>
      <c r="S1693" s="53"/>
      <c r="T1693" s="53"/>
      <c r="U1693" s="53"/>
      <c r="V1693" s="53"/>
      <c r="W1693" s="53"/>
      <c r="X1693" s="53"/>
      <c r="Y1693" s="53"/>
      <c r="Z1693" s="53"/>
    </row>
    <row r="1694" spans="1:26" ht="15.75" customHeight="1">
      <c r="A1694" s="103"/>
      <c r="B1694" s="103"/>
      <c r="C1694" s="104" t="e">
        <v>#REF!</v>
      </c>
      <c r="D1694" s="103"/>
      <c r="E1694" s="53"/>
      <c r="F1694" s="53"/>
      <c r="G1694" s="53"/>
      <c r="H1694" s="53"/>
      <c r="I1694" s="53"/>
      <c r="J1694" s="53"/>
      <c r="K1694" s="53"/>
      <c r="L1694" s="53"/>
      <c r="M1694" s="53"/>
      <c r="N1694" s="53"/>
      <c r="O1694" s="53"/>
      <c r="P1694" s="53"/>
      <c r="Q1694" s="53"/>
      <c r="R1694" s="53"/>
      <c r="S1694" s="53"/>
      <c r="T1694" s="53"/>
      <c r="U1694" s="53"/>
      <c r="V1694" s="53"/>
      <c r="W1694" s="53"/>
      <c r="X1694" s="53"/>
      <c r="Y1694" s="53"/>
      <c r="Z1694" s="53"/>
    </row>
    <row r="1695" spans="1:26" ht="15.75" customHeight="1">
      <c r="A1695" s="103"/>
      <c r="B1695" s="103"/>
      <c r="C1695" s="104" t="e">
        <v>#REF!</v>
      </c>
      <c r="D1695" s="103"/>
      <c r="E1695" s="53"/>
      <c r="F1695" s="53"/>
      <c r="G1695" s="53"/>
      <c r="H1695" s="53"/>
      <c r="I1695" s="53"/>
      <c r="J1695" s="53"/>
      <c r="K1695" s="53"/>
      <c r="L1695" s="53"/>
      <c r="M1695" s="53"/>
      <c r="N1695" s="53"/>
      <c r="O1695" s="53"/>
      <c r="P1695" s="53"/>
      <c r="Q1695" s="53"/>
      <c r="R1695" s="53"/>
      <c r="S1695" s="53"/>
      <c r="T1695" s="53"/>
      <c r="U1695" s="53"/>
      <c r="V1695" s="53"/>
      <c r="W1695" s="53"/>
      <c r="X1695" s="53"/>
      <c r="Y1695" s="53"/>
      <c r="Z1695" s="53"/>
    </row>
    <row r="1696" spans="1:26" ht="15.75" customHeight="1">
      <c r="A1696" s="103"/>
      <c r="B1696" s="103"/>
      <c r="C1696" s="104" t="e">
        <v>#REF!</v>
      </c>
      <c r="D1696" s="103"/>
      <c r="E1696" s="53"/>
      <c r="F1696" s="53"/>
      <c r="G1696" s="53"/>
      <c r="H1696" s="53"/>
      <c r="I1696" s="53"/>
      <c r="J1696" s="53"/>
      <c r="K1696" s="53"/>
      <c r="L1696" s="53"/>
      <c r="M1696" s="53"/>
      <c r="N1696" s="53"/>
      <c r="O1696" s="53"/>
      <c r="P1696" s="53"/>
      <c r="Q1696" s="53"/>
      <c r="R1696" s="53"/>
      <c r="S1696" s="53"/>
      <c r="T1696" s="53"/>
      <c r="U1696" s="53"/>
      <c r="V1696" s="53"/>
      <c r="W1696" s="53"/>
      <c r="X1696" s="53"/>
      <c r="Y1696" s="53"/>
      <c r="Z1696" s="53"/>
    </row>
    <row r="1697" spans="1:26" ht="15.75" customHeight="1">
      <c r="A1697" s="103"/>
      <c r="B1697" s="103"/>
      <c r="C1697" s="104" t="e">
        <v>#REF!</v>
      </c>
      <c r="D1697" s="103"/>
      <c r="E1697" s="53"/>
      <c r="F1697" s="53"/>
      <c r="G1697" s="53"/>
      <c r="H1697" s="53"/>
      <c r="I1697" s="53"/>
      <c r="J1697" s="53"/>
      <c r="K1697" s="53"/>
      <c r="L1697" s="53"/>
      <c r="M1697" s="53"/>
      <c r="N1697" s="53"/>
      <c r="O1697" s="53"/>
      <c r="P1697" s="53"/>
      <c r="Q1697" s="53"/>
      <c r="R1697" s="53"/>
      <c r="S1697" s="53"/>
      <c r="T1697" s="53"/>
      <c r="U1697" s="53"/>
      <c r="V1697" s="53"/>
      <c r="W1697" s="53"/>
      <c r="X1697" s="53"/>
      <c r="Y1697" s="53"/>
      <c r="Z1697" s="53"/>
    </row>
    <row r="1698" spans="1:26" ht="15.75" customHeight="1">
      <c r="A1698" s="103"/>
      <c r="B1698" s="103"/>
      <c r="C1698" s="104" t="e">
        <v>#REF!</v>
      </c>
      <c r="D1698" s="103"/>
      <c r="E1698" s="53"/>
      <c r="F1698" s="53"/>
      <c r="G1698" s="53"/>
      <c r="H1698" s="53"/>
      <c r="I1698" s="53"/>
      <c r="J1698" s="53"/>
      <c r="K1698" s="53"/>
      <c r="L1698" s="53"/>
      <c r="M1698" s="53"/>
      <c r="N1698" s="53"/>
      <c r="O1698" s="53"/>
      <c r="P1698" s="53"/>
      <c r="Q1698" s="53"/>
      <c r="R1698" s="53"/>
      <c r="S1698" s="53"/>
      <c r="T1698" s="53"/>
      <c r="U1698" s="53"/>
      <c r="V1698" s="53"/>
      <c r="W1698" s="53"/>
      <c r="X1698" s="53"/>
      <c r="Y1698" s="53"/>
      <c r="Z1698" s="53"/>
    </row>
    <row r="1699" spans="1:26" ht="15.75" customHeight="1">
      <c r="A1699" s="103"/>
      <c r="B1699" s="103"/>
      <c r="C1699" s="104" t="e">
        <v>#REF!</v>
      </c>
      <c r="D1699" s="103"/>
      <c r="E1699" s="53"/>
      <c r="F1699" s="53"/>
      <c r="G1699" s="53"/>
      <c r="H1699" s="53"/>
      <c r="I1699" s="53"/>
      <c r="J1699" s="53"/>
      <c r="K1699" s="53"/>
      <c r="L1699" s="53"/>
      <c r="M1699" s="53"/>
      <c r="N1699" s="53"/>
      <c r="O1699" s="53"/>
      <c r="P1699" s="53"/>
      <c r="Q1699" s="53"/>
      <c r="R1699" s="53"/>
      <c r="S1699" s="53"/>
      <c r="T1699" s="53"/>
      <c r="U1699" s="53"/>
      <c r="V1699" s="53"/>
      <c r="W1699" s="53"/>
      <c r="X1699" s="53"/>
      <c r="Y1699" s="53"/>
      <c r="Z1699" s="53"/>
    </row>
    <row r="1700" spans="1:26" ht="15.75" customHeight="1">
      <c r="A1700" s="103"/>
      <c r="B1700" s="103"/>
      <c r="C1700" s="104" t="e">
        <v>#REF!</v>
      </c>
      <c r="D1700" s="103"/>
      <c r="E1700" s="53"/>
      <c r="F1700" s="53"/>
      <c r="G1700" s="53"/>
      <c r="H1700" s="53"/>
      <c r="I1700" s="53"/>
      <c r="J1700" s="53"/>
      <c r="K1700" s="53"/>
      <c r="L1700" s="53"/>
      <c r="M1700" s="53"/>
      <c r="N1700" s="53"/>
      <c r="O1700" s="53"/>
      <c r="P1700" s="53"/>
      <c r="Q1700" s="53"/>
      <c r="R1700" s="53"/>
      <c r="S1700" s="53"/>
      <c r="T1700" s="53"/>
      <c r="U1700" s="53"/>
      <c r="V1700" s="53"/>
      <c r="W1700" s="53"/>
      <c r="X1700" s="53"/>
      <c r="Y1700" s="53"/>
      <c r="Z1700" s="53"/>
    </row>
    <row r="1701" spans="1:26" ht="15.75" customHeight="1">
      <c r="A1701" s="103"/>
      <c r="B1701" s="103"/>
      <c r="C1701" s="104" t="e">
        <v>#REF!</v>
      </c>
      <c r="D1701" s="103"/>
      <c r="E1701" s="53"/>
      <c r="F1701" s="53"/>
      <c r="G1701" s="53"/>
      <c r="H1701" s="53"/>
      <c r="I1701" s="53"/>
      <c r="J1701" s="53"/>
      <c r="K1701" s="53"/>
      <c r="L1701" s="53"/>
      <c r="M1701" s="53"/>
      <c r="N1701" s="53"/>
      <c r="O1701" s="53"/>
      <c r="P1701" s="53"/>
      <c r="Q1701" s="53"/>
      <c r="R1701" s="53"/>
      <c r="S1701" s="53"/>
      <c r="T1701" s="53"/>
      <c r="U1701" s="53"/>
      <c r="V1701" s="53"/>
      <c r="W1701" s="53"/>
      <c r="X1701" s="53"/>
      <c r="Y1701" s="53"/>
      <c r="Z1701" s="53"/>
    </row>
    <row r="1702" spans="1:26" ht="15.75" customHeight="1">
      <c r="A1702" s="103"/>
      <c r="B1702" s="103"/>
      <c r="C1702" s="104" t="e">
        <v>#REF!</v>
      </c>
      <c r="D1702" s="103"/>
      <c r="E1702" s="53"/>
      <c r="F1702" s="53"/>
      <c r="G1702" s="53"/>
      <c r="H1702" s="53"/>
      <c r="I1702" s="53"/>
      <c r="J1702" s="53"/>
      <c r="K1702" s="53"/>
      <c r="L1702" s="53"/>
      <c r="M1702" s="53"/>
      <c r="N1702" s="53"/>
      <c r="O1702" s="53"/>
      <c r="P1702" s="53"/>
      <c r="Q1702" s="53"/>
      <c r="R1702" s="53"/>
      <c r="S1702" s="53"/>
      <c r="T1702" s="53"/>
      <c r="U1702" s="53"/>
      <c r="V1702" s="53"/>
      <c r="W1702" s="53"/>
      <c r="X1702" s="53"/>
      <c r="Y1702" s="53"/>
      <c r="Z1702" s="53"/>
    </row>
    <row r="1703" spans="1:26" ht="15.75" customHeight="1">
      <c r="A1703" s="103"/>
      <c r="B1703" s="103"/>
      <c r="C1703" s="104" t="e">
        <v>#REF!</v>
      </c>
      <c r="D1703" s="103"/>
      <c r="E1703" s="53"/>
      <c r="F1703" s="53"/>
      <c r="G1703" s="53"/>
      <c r="H1703" s="53"/>
      <c r="I1703" s="53"/>
      <c r="J1703" s="53"/>
      <c r="K1703" s="53"/>
      <c r="L1703" s="53"/>
      <c r="M1703" s="53"/>
      <c r="N1703" s="53"/>
      <c r="O1703" s="53"/>
      <c r="P1703" s="53"/>
      <c r="Q1703" s="53"/>
      <c r="R1703" s="53"/>
      <c r="S1703" s="53"/>
      <c r="T1703" s="53"/>
      <c r="U1703" s="53"/>
      <c r="V1703" s="53"/>
      <c r="W1703" s="53"/>
      <c r="X1703" s="53"/>
      <c r="Y1703" s="53"/>
      <c r="Z1703" s="53"/>
    </row>
    <row r="1704" spans="1:26" ht="15.75" customHeight="1">
      <c r="A1704" s="103"/>
      <c r="B1704" s="103"/>
      <c r="C1704" s="104" t="e">
        <v>#REF!</v>
      </c>
      <c r="D1704" s="103"/>
      <c r="E1704" s="53"/>
      <c r="F1704" s="53"/>
      <c r="G1704" s="53"/>
      <c r="H1704" s="53"/>
      <c r="I1704" s="53"/>
      <c r="J1704" s="53"/>
      <c r="K1704" s="53"/>
      <c r="L1704" s="53"/>
      <c r="M1704" s="53"/>
      <c r="N1704" s="53"/>
      <c r="O1704" s="53"/>
      <c r="P1704" s="53"/>
      <c r="Q1704" s="53"/>
      <c r="R1704" s="53"/>
      <c r="S1704" s="53"/>
      <c r="T1704" s="53"/>
      <c r="U1704" s="53"/>
      <c r="V1704" s="53"/>
      <c r="W1704" s="53"/>
      <c r="X1704" s="53"/>
      <c r="Y1704" s="53"/>
      <c r="Z1704" s="53"/>
    </row>
    <row r="1705" spans="1:26" ht="15.75" customHeight="1">
      <c r="A1705" s="103"/>
      <c r="B1705" s="103"/>
      <c r="C1705" s="104" t="e">
        <v>#REF!</v>
      </c>
      <c r="D1705" s="103"/>
      <c r="E1705" s="53"/>
      <c r="F1705" s="53"/>
      <c r="G1705" s="53"/>
      <c r="H1705" s="53"/>
      <c r="I1705" s="53"/>
      <c r="J1705" s="53"/>
      <c r="K1705" s="53"/>
      <c r="L1705" s="53"/>
      <c r="M1705" s="53"/>
      <c r="N1705" s="53"/>
      <c r="O1705" s="53"/>
      <c r="P1705" s="53"/>
      <c r="Q1705" s="53"/>
      <c r="R1705" s="53"/>
      <c r="S1705" s="53"/>
      <c r="T1705" s="53"/>
      <c r="U1705" s="53"/>
      <c r="V1705" s="53"/>
      <c r="W1705" s="53"/>
      <c r="X1705" s="53"/>
      <c r="Y1705" s="53"/>
      <c r="Z1705" s="53"/>
    </row>
    <row r="1706" spans="1:26" ht="15.75" customHeight="1">
      <c r="A1706" s="103"/>
      <c r="B1706" s="103"/>
      <c r="C1706" s="104" t="e">
        <v>#REF!</v>
      </c>
      <c r="D1706" s="103"/>
      <c r="E1706" s="53"/>
      <c r="F1706" s="53"/>
      <c r="G1706" s="53"/>
      <c r="H1706" s="53"/>
      <c r="I1706" s="53"/>
      <c r="J1706" s="53"/>
      <c r="K1706" s="53"/>
      <c r="L1706" s="53"/>
      <c r="M1706" s="53"/>
      <c r="N1706" s="53"/>
      <c r="O1706" s="53"/>
      <c r="P1706" s="53"/>
      <c r="Q1706" s="53"/>
      <c r="R1706" s="53"/>
      <c r="S1706" s="53"/>
      <c r="T1706" s="53"/>
      <c r="U1706" s="53"/>
      <c r="V1706" s="53"/>
      <c r="W1706" s="53"/>
      <c r="X1706" s="53"/>
      <c r="Y1706" s="53"/>
      <c r="Z1706" s="53"/>
    </row>
    <row r="1707" spans="1:26" ht="15.75" customHeight="1">
      <c r="A1707" s="103"/>
      <c r="B1707" s="103"/>
      <c r="C1707" s="104" t="e">
        <v>#REF!</v>
      </c>
      <c r="D1707" s="103"/>
      <c r="E1707" s="53"/>
      <c r="F1707" s="53"/>
      <c r="G1707" s="53"/>
      <c r="H1707" s="53"/>
      <c r="I1707" s="53"/>
      <c r="J1707" s="53"/>
      <c r="K1707" s="53"/>
      <c r="L1707" s="53"/>
      <c r="M1707" s="53"/>
      <c r="N1707" s="53"/>
      <c r="O1707" s="53"/>
      <c r="P1707" s="53"/>
      <c r="Q1707" s="53"/>
      <c r="R1707" s="53"/>
      <c r="S1707" s="53"/>
      <c r="T1707" s="53"/>
      <c r="U1707" s="53"/>
      <c r="V1707" s="53"/>
      <c r="W1707" s="53"/>
      <c r="X1707" s="53"/>
      <c r="Y1707" s="53"/>
      <c r="Z1707" s="53"/>
    </row>
    <row r="1708" spans="1:26" ht="15.75" customHeight="1">
      <c r="A1708" s="103"/>
      <c r="B1708" s="103"/>
      <c r="C1708" s="104" t="e">
        <v>#REF!</v>
      </c>
      <c r="D1708" s="103"/>
      <c r="E1708" s="53"/>
      <c r="F1708" s="53"/>
      <c r="G1708" s="53"/>
      <c r="H1708" s="53"/>
      <c r="I1708" s="53"/>
      <c r="J1708" s="53"/>
      <c r="K1708" s="53"/>
      <c r="L1708" s="53"/>
      <c r="M1708" s="53"/>
      <c r="N1708" s="53"/>
      <c r="O1708" s="53"/>
      <c r="P1708" s="53"/>
      <c r="Q1708" s="53"/>
      <c r="R1708" s="53"/>
      <c r="S1708" s="53"/>
      <c r="T1708" s="53"/>
      <c r="U1708" s="53"/>
      <c r="V1708" s="53"/>
      <c r="W1708" s="53"/>
      <c r="X1708" s="53"/>
      <c r="Y1708" s="53"/>
      <c r="Z1708" s="53"/>
    </row>
    <row r="1709" spans="1:26" ht="15.75" customHeight="1">
      <c r="A1709" s="103"/>
      <c r="B1709" s="103"/>
      <c r="C1709" s="104" t="e">
        <v>#REF!</v>
      </c>
      <c r="D1709" s="103"/>
      <c r="E1709" s="53"/>
      <c r="F1709" s="53"/>
      <c r="G1709" s="53"/>
      <c r="H1709" s="53"/>
      <c r="I1709" s="53"/>
      <c r="J1709" s="53"/>
      <c r="K1709" s="53"/>
      <c r="L1709" s="53"/>
      <c r="M1709" s="53"/>
      <c r="N1709" s="53"/>
      <c r="O1709" s="53"/>
      <c r="P1709" s="53"/>
      <c r="Q1709" s="53"/>
      <c r="R1709" s="53"/>
      <c r="S1709" s="53"/>
      <c r="T1709" s="53"/>
      <c r="U1709" s="53"/>
      <c r="V1709" s="53"/>
      <c r="W1709" s="53"/>
      <c r="X1709" s="53"/>
      <c r="Y1709" s="53"/>
      <c r="Z1709" s="53"/>
    </row>
    <row r="1710" spans="1:26" ht="15.75" customHeight="1">
      <c r="A1710" s="103"/>
      <c r="B1710" s="103"/>
      <c r="C1710" s="104" t="e">
        <v>#REF!</v>
      </c>
      <c r="D1710" s="103"/>
      <c r="E1710" s="53"/>
      <c r="F1710" s="53"/>
      <c r="G1710" s="53"/>
      <c r="H1710" s="53"/>
      <c r="I1710" s="53"/>
      <c r="J1710" s="53"/>
      <c r="K1710" s="53"/>
      <c r="L1710" s="53"/>
      <c r="M1710" s="53"/>
      <c r="N1710" s="53"/>
      <c r="O1710" s="53"/>
      <c r="P1710" s="53"/>
      <c r="Q1710" s="53"/>
      <c r="R1710" s="53"/>
      <c r="S1710" s="53"/>
      <c r="T1710" s="53"/>
      <c r="U1710" s="53"/>
      <c r="V1710" s="53"/>
      <c r="W1710" s="53"/>
      <c r="X1710" s="53"/>
      <c r="Y1710" s="53"/>
      <c r="Z1710" s="53"/>
    </row>
    <row r="1711" spans="1:26" ht="15.75" customHeight="1">
      <c r="A1711" s="103"/>
      <c r="B1711" s="103"/>
      <c r="C1711" s="104" t="e">
        <v>#REF!</v>
      </c>
      <c r="D1711" s="103"/>
      <c r="E1711" s="53"/>
      <c r="F1711" s="53"/>
      <c r="G1711" s="53"/>
      <c r="H1711" s="53"/>
      <c r="I1711" s="53"/>
      <c r="J1711" s="53"/>
      <c r="K1711" s="53"/>
      <c r="L1711" s="53"/>
      <c r="M1711" s="53"/>
      <c r="N1711" s="53"/>
      <c r="O1711" s="53"/>
      <c r="P1711" s="53"/>
      <c r="Q1711" s="53"/>
      <c r="R1711" s="53"/>
      <c r="S1711" s="53"/>
      <c r="T1711" s="53"/>
      <c r="U1711" s="53"/>
      <c r="V1711" s="53"/>
      <c r="W1711" s="53"/>
      <c r="X1711" s="53"/>
      <c r="Y1711" s="53"/>
      <c r="Z1711" s="53"/>
    </row>
    <row r="1712" spans="1:26" ht="15.75" customHeight="1">
      <c r="A1712" s="103"/>
      <c r="B1712" s="103"/>
      <c r="C1712" s="104" t="e">
        <v>#REF!</v>
      </c>
      <c r="D1712" s="103"/>
      <c r="E1712" s="53"/>
      <c r="F1712" s="53"/>
      <c r="G1712" s="53"/>
      <c r="H1712" s="53"/>
      <c r="I1712" s="53"/>
      <c r="J1712" s="53"/>
      <c r="K1712" s="53"/>
      <c r="L1712" s="53"/>
      <c r="M1712" s="53"/>
      <c r="N1712" s="53"/>
      <c r="O1712" s="53"/>
      <c r="P1712" s="53"/>
      <c r="Q1712" s="53"/>
      <c r="R1712" s="53"/>
      <c r="S1712" s="53"/>
      <c r="T1712" s="53"/>
      <c r="U1712" s="53"/>
      <c r="V1712" s="53"/>
      <c r="W1712" s="53"/>
      <c r="X1712" s="53"/>
      <c r="Y1712" s="53"/>
      <c r="Z1712" s="53"/>
    </row>
    <row r="1713" spans="1:26" ht="15.75" customHeight="1">
      <c r="A1713" s="103"/>
      <c r="B1713" s="103"/>
      <c r="C1713" s="104" t="e">
        <v>#REF!</v>
      </c>
      <c r="D1713" s="103"/>
      <c r="E1713" s="53"/>
      <c r="F1713" s="53"/>
      <c r="G1713" s="53"/>
      <c r="H1713" s="53"/>
      <c r="I1713" s="53"/>
      <c r="J1713" s="53"/>
      <c r="K1713" s="53"/>
      <c r="L1713" s="53"/>
      <c r="M1713" s="53"/>
      <c r="N1713" s="53"/>
      <c r="O1713" s="53"/>
      <c r="P1713" s="53"/>
      <c r="Q1713" s="53"/>
      <c r="R1713" s="53"/>
      <c r="S1713" s="53"/>
      <c r="T1713" s="53"/>
      <c r="U1713" s="53"/>
      <c r="V1713" s="53"/>
      <c r="W1713" s="53"/>
      <c r="X1713" s="53"/>
      <c r="Y1713" s="53"/>
      <c r="Z1713" s="53"/>
    </row>
    <row r="1714" spans="1:26" ht="15.75" customHeight="1">
      <c r="A1714" s="103"/>
      <c r="B1714" s="103"/>
      <c r="C1714" s="104" t="e">
        <v>#REF!</v>
      </c>
      <c r="D1714" s="103"/>
      <c r="E1714" s="53"/>
      <c r="F1714" s="53"/>
      <c r="G1714" s="53"/>
      <c r="H1714" s="53"/>
      <c r="I1714" s="53"/>
      <c r="J1714" s="53"/>
      <c r="K1714" s="53"/>
      <c r="L1714" s="53"/>
      <c r="M1714" s="53"/>
      <c r="N1714" s="53"/>
      <c r="O1714" s="53"/>
      <c r="P1714" s="53"/>
      <c r="Q1714" s="53"/>
      <c r="R1714" s="53"/>
      <c r="S1714" s="53"/>
      <c r="T1714" s="53"/>
      <c r="U1714" s="53"/>
      <c r="V1714" s="53"/>
      <c r="W1714" s="53"/>
      <c r="X1714" s="53"/>
      <c r="Y1714" s="53"/>
      <c r="Z1714" s="53"/>
    </row>
    <row r="1715" spans="1:26" ht="15.75" customHeight="1">
      <c r="A1715" s="103"/>
      <c r="B1715" s="103"/>
      <c r="C1715" s="104" t="e">
        <v>#REF!</v>
      </c>
      <c r="D1715" s="103"/>
      <c r="E1715" s="53"/>
      <c r="F1715" s="53"/>
      <c r="G1715" s="53"/>
      <c r="H1715" s="53"/>
      <c r="I1715" s="53"/>
      <c r="J1715" s="53"/>
      <c r="K1715" s="53"/>
      <c r="L1715" s="53"/>
      <c r="M1715" s="53"/>
      <c r="N1715" s="53"/>
      <c r="O1715" s="53"/>
      <c r="P1715" s="53"/>
      <c r="Q1715" s="53"/>
      <c r="R1715" s="53"/>
      <c r="S1715" s="53"/>
      <c r="T1715" s="53"/>
      <c r="U1715" s="53"/>
      <c r="V1715" s="53"/>
      <c r="W1715" s="53"/>
      <c r="X1715" s="53"/>
      <c r="Y1715" s="53"/>
      <c r="Z1715" s="53"/>
    </row>
    <row r="1716" spans="1:26" ht="15.75" customHeight="1">
      <c r="A1716" s="103"/>
      <c r="B1716" s="103"/>
      <c r="C1716" s="104" t="e">
        <v>#REF!</v>
      </c>
      <c r="D1716" s="103"/>
      <c r="E1716" s="53"/>
      <c r="F1716" s="53"/>
      <c r="G1716" s="53"/>
      <c r="H1716" s="53"/>
      <c r="I1716" s="53"/>
      <c r="J1716" s="53"/>
      <c r="K1716" s="53"/>
      <c r="L1716" s="53"/>
      <c r="M1716" s="53"/>
      <c r="N1716" s="53"/>
      <c r="O1716" s="53"/>
      <c r="P1716" s="53"/>
      <c r="Q1716" s="53"/>
      <c r="R1716" s="53"/>
      <c r="S1716" s="53"/>
      <c r="T1716" s="53"/>
      <c r="U1716" s="53"/>
      <c r="V1716" s="53"/>
      <c r="W1716" s="53"/>
      <c r="X1716" s="53"/>
      <c r="Y1716" s="53"/>
      <c r="Z1716" s="53"/>
    </row>
    <row r="1717" spans="1:26" ht="15.75" customHeight="1">
      <c r="A1717" s="103"/>
      <c r="B1717" s="103"/>
      <c r="C1717" s="104" t="e">
        <v>#REF!</v>
      </c>
      <c r="D1717" s="103"/>
      <c r="E1717" s="53"/>
      <c r="F1717" s="53"/>
      <c r="G1717" s="53"/>
      <c r="H1717" s="53"/>
      <c r="I1717" s="53"/>
      <c r="J1717" s="53"/>
      <c r="K1717" s="53"/>
      <c r="L1717" s="53"/>
      <c r="M1717" s="53"/>
      <c r="N1717" s="53"/>
      <c r="O1717" s="53"/>
      <c r="P1717" s="53"/>
      <c r="Q1717" s="53"/>
      <c r="R1717" s="53"/>
      <c r="S1717" s="53"/>
      <c r="T1717" s="53"/>
      <c r="U1717" s="53"/>
      <c r="V1717" s="53"/>
      <c r="W1717" s="53"/>
      <c r="X1717" s="53"/>
      <c r="Y1717" s="53"/>
      <c r="Z1717" s="53"/>
    </row>
    <row r="1718" spans="1:26" ht="15.75" customHeight="1">
      <c r="A1718" s="103"/>
      <c r="B1718" s="103"/>
      <c r="C1718" s="104" t="e">
        <v>#REF!</v>
      </c>
      <c r="D1718" s="103"/>
      <c r="E1718" s="53"/>
      <c r="F1718" s="53"/>
      <c r="G1718" s="53"/>
      <c r="H1718" s="53"/>
      <c r="I1718" s="53"/>
      <c r="J1718" s="53"/>
      <c r="K1718" s="53"/>
      <c r="L1718" s="53"/>
      <c r="M1718" s="53"/>
      <c r="N1718" s="53"/>
      <c r="O1718" s="53"/>
      <c r="P1718" s="53"/>
      <c r="Q1718" s="53"/>
      <c r="R1718" s="53"/>
      <c r="S1718" s="53"/>
      <c r="T1718" s="53"/>
      <c r="U1718" s="53"/>
      <c r="V1718" s="53"/>
      <c r="W1718" s="53"/>
      <c r="X1718" s="53"/>
      <c r="Y1718" s="53"/>
      <c r="Z1718" s="53"/>
    </row>
    <row r="1719" spans="1:26" ht="15.75" customHeight="1">
      <c r="A1719" s="103"/>
      <c r="B1719" s="103"/>
      <c r="C1719" s="104" t="e">
        <v>#REF!</v>
      </c>
      <c r="D1719" s="103"/>
      <c r="E1719" s="53"/>
      <c r="F1719" s="53"/>
      <c r="G1719" s="53"/>
      <c r="H1719" s="53"/>
      <c r="I1719" s="53"/>
      <c r="J1719" s="53"/>
      <c r="K1719" s="53"/>
      <c r="L1719" s="53"/>
      <c r="M1719" s="53"/>
      <c r="N1719" s="53"/>
      <c r="O1719" s="53"/>
      <c r="P1719" s="53"/>
      <c r="Q1719" s="53"/>
      <c r="R1719" s="53"/>
      <c r="S1719" s="53"/>
      <c r="T1719" s="53"/>
      <c r="U1719" s="53"/>
      <c r="V1719" s="53"/>
      <c r="W1719" s="53"/>
      <c r="X1719" s="53"/>
      <c r="Y1719" s="53"/>
      <c r="Z1719" s="53"/>
    </row>
    <row r="1720" spans="1:26" ht="15.75" customHeight="1">
      <c r="A1720" s="103"/>
      <c r="B1720" s="103"/>
      <c r="C1720" s="104" t="e">
        <v>#REF!</v>
      </c>
      <c r="D1720" s="103"/>
      <c r="E1720" s="53"/>
      <c r="F1720" s="53"/>
      <c r="G1720" s="53"/>
      <c r="H1720" s="53"/>
      <c r="I1720" s="53"/>
      <c r="J1720" s="53"/>
      <c r="K1720" s="53"/>
      <c r="L1720" s="53"/>
      <c r="M1720" s="53"/>
      <c r="N1720" s="53"/>
      <c r="O1720" s="53"/>
      <c r="P1720" s="53"/>
      <c r="Q1720" s="53"/>
      <c r="R1720" s="53"/>
      <c r="S1720" s="53"/>
      <c r="T1720" s="53"/>
      <c r="U1720" s="53"/>
      <c r="V1720" s="53"/>
      <c r="W1720" s="53"/>
      <c r="X1720" s="53"/>
      <c r="Y1720" s="53"/>
      <c r="Z1720" s="53"/>
    </row>
    <row r="1721" spans="1:26" ht="15.75" customHeight="1">
      <c r="A1721" s="103"/>
      <c r="B1721" s="103"/>
      <c r="C1721" s="104" t="e">
        <v>#REF!</v>
      </c>
      <c r="D1721" s="103"/>
      <c r="E1721" s="53"/>
      <c r="F1721" s="53"/>
      <c r="G1721" s="53"/>
      <c r="H1721" s="53"/>
      <c r="I1721" s="53"/>
      <c r="J1721" s="53"/>
      <c r="K1721" s="53"/>
      <c r="L1721" s="53"/>
      <c r="M1721" s="53"/>
      <c r="N1721" s="53"/>
      <c r="O1721" s="53"/>
      <c r="P1721" s="53"/>
      <c r="Q1721" s="53"/>
      <c r="R1721" s="53"/>
      <c r="S1721" s="53"/>
      <c r="T1721" s="53"/>
      <c r="U1721" s="53"/>
      <c r="V1721" s="53"/>
      <c r="W1721" s="53"/>
      <c r="X1721" s="53"/>
      <c r="Y1721" s="53"/>
      <c r="Z1721" s="53"/>
    </row>
    <row r="1722" spans="1:26" ht="15.75" customHeight="1">
      <c r="A1722" s="103"/>
      <c r="B1722" s="103"/>
      <c r="C1722" s="104" t="e">
        <v>#REF!</v>
      </c>
      <c r="D1722" s="103"/>
      <c r="E1722" s="53"/>
      <c r="F1722" s="53"/>
      <c r="G1722" s="53"/>
      <c r="H1722" s="53"/>
      <c r="I1722" s="53"/>
      <c r="J1722" s="53"/>
      <c r="K1722" s="53"/>
      <c r="L1722" s="53"/>
      <c r="M1722" s="53"/>
      <c r="N1722" s="53"/>
      <c r="O1722" s="53"/>
      <c r="P1722" s="53"/>
      <c r="Q1722" s="53"/>
      <c r="R1722" s="53"/>
      <c r="S1722" s="53"/>
      <c r="T1722" s="53"/>
      <c r="U1722" s="53"/>
      <c r="V1722" s="53"/>
      <c r="W1722" s="53"/>
      <c r="X1722" s="53"/>
      <c r="Y1722" s="53"/>
      <c r="Z1722" s="53"/>
    </row>
    <row r="1723" spans="1:26" ht="15.75" customHeight="1">
      <c r="A1723" s="103"/>
      <c r="B1723" s="103"/>
      <c r="C1723" s="104" t="e">
        <v>#REF!</v>
      </c>
      <c r="D1723" s="103"/>
      <c r="E1723" s="53"/>
      <c r="F1723" s="53"/>
      <c r="G1723" s="53"/>
      <c r="H1723" s="53"/>
      <c r="I1723" s="53"/>
      <c r="J1723" s="53"/>
      <c r="K1723" s="53"/>
      <c r="L1723" s="53"/>
      <c r="M1723" s="53"/>
      <c r="N1723" s="53"/>
      <c r="O1723" s="53"/>
      <c r="P1723" s="53"/>
      <c r="Q1723" s="53"/>
      <c r="R1723" s="53"/>
      <c r="S1723" s="53"/>
      <c r="T1723" s="53"/>
      <c r="U1723" s="53"/>
      <c r="V1723" s="53"/>
      <c r="W1723" s="53"/>
      <c r="X1723" s="53"/>
      <c r="Y1723" s="53"/>
      <c r="Z1723" s="53"/>
    </row>
    <row r="1724" spans="1:26" ht="15.75" customHeight="1">
      <c r="A1724" s="103"/>
      <c r="B1724" s="103"/>
      <c r="C1724" s="104" t="e">
        <v>#REF!</v>
      </c>
      <c r="D1724" s="103"/>
      <c r="E1724" s="53"/>
      <c r="F1724" s="53"/>
      <c r="G1724" s="53"/>
      <c r="H1724" s="53"/>
      <c r="I1724" s="53"/>
      <c r="J1724" s="53"/>
      <c r="K1724" s="53"/>
      <c r="L1724" s="53"/>
      <c r="M1724" s="53"/>
      <c r="N1724" s="53"/>
      <c r="O1724" s="53"/>
      <c r="P1724" s="53"/>
      <c r="Q1724" s="53"/>
      <c r="R1724" s="53"/>
      <c r="S1724" s="53"/>
      <c r="T1724" s="53"/>
      <c r="U1724" s="53"/>
      <c r="V1724" s="53"/>
      <c r="W1724" s="53"/>
      <c r="X1724" s="53"/>
      <c r="Y1724" s="53"/>
      <c r="Z1724" s="53"/>
    </row>
    <row r="1725" spans="1:26" ht="15.75" customHeight="1">
      <c r="A1725" s="103"/>
      <c r="B1725" s="103"/>
      <c r="C1725" s="104" t="e">
        <v>#REF!</v>
      </c>
      <c r="D1725" s="103"/>
      <c r="E1725" s="53"/>
      <c r="F1725" s="53"/>
      <c r="G1725" s="53"/>
      <c r="H1725" s="53"/>
      <c r="I1725" s="53"/>
      <c r="J1725" s="53"/>
      <c r="K1725" s="53"/>
      <c r="L1725" s="53"/>
      <c r="M1725" s="53"/>
      <c r="N1725" s="53"/>
      <c r="O1725" s="53"/>
      <c r="P1725" s="53"/>
      <c r="Q1725" s="53"/>
      <c r="R1725" s="53"/>
      <c r="S1725" s="53"/>
      <c r="T1725" s="53"/>
      <c r="U1725" s="53"/>
      <c r="V1725" s="53"/>
      <c r="W1725" s="53"/>
      <c r="X1725" s="53"/>
      <c r="Y1725" s="53"/>
      <c r="Z1725" s="53"/>
    </row>
    <row r="1726" spans="1:26" ht="15.75" customHeight="1">
      <c r="A1726" s="103"/>
      <c r="B1726" s="103"/>
      <c r="C1726" s="104" t="e">
        <v>#REF!</v>
      </c>
      <c r="D1726" s="103"/>
      <c r="E1726" s="53"/>
      <c r="F1726" s="53"/>
      <c r="G1726" s="53"/>
      <c r="H1726" s="53"/>
      <c r="I1726" s="53"/>
      <c r="J1726" s="53"/>
      <c r="K1726" s="53"/>
      <c r="L1726" s="53"/>
      <c r="M1726" s="53"/>
      <c r="N1726" s="53"/>
      <c r="O1726" s="53"/>
      <c r="P1726" s="53"/>
      <c r="Q1726" s="53"/>
      <c r="R1726" s="53"/>
      <c r="S1726" s="53"/>
      <c r="T1726" s="53"/>
      <c r="U1726" s="53"/>
      <c r="V1726" s="53"/>
      <c r="W1726" s="53"/>
      <c r="X1726" s="53"/>
      <c r="Y1726" s="53"/>
      <c r="Z1726" s="53"/>
    </row>
    <row r="1727" spans="1:26" ht="15.75" customHeight="1">
      <c r="A1727" s="103"/>
      <c r="B1727" s="103"/>
      <c r="C1727" s="104" t="e">
        <v>#REF!</v>
      </c>
      <c r="D1727" s="103"/>
      <c r="E1727" s="53"/>
      <c r="F1727" s="53"/>
      <c r="G1727" s="53"/>
      <c r="H1727" s="53"/>
      <c r="I1727" s="53"/>
      <c r="J1727" s="53"/>
      <c r="K1727" s="53"/>
      <c r="L1727" s="53"/>
      <c r="M1727" s="53"/>
      <c r="N1727" s="53"/>
      <c r="O1727" s="53"/>
      <c r="P1727" s="53"/>
      <c r="Q1727" s="53"/>
      <c r="R1727" s="53"/>
      <c r="S1727" s="53"/>
      <c r="T1727" s="53"/>
      <c r="U1727" s="53"/>
      <c r="V1727" s="53"/>
      <c r="W1727" s="53"/>
      <c r="X1727" s="53"/>
      <c r="Y1727" s="53"/>
      <c r="Z1727" s="53"/>
    </row>
    <row r="1728" spans="1:26" ht="15.75" customHeight="1">
      <c r="A1728" s="103"/>
      <c r="B1728" s="103"/>
      <c r="C1728" s="104" t="e">
        <v>#REF!</v>
      </c>
      <c r="D1728" s="103"/>
      <c r="E1728" s="53"/>
      <c r="F1728" s="53"/>
      <c r="G1728" s="53"/>
      <c r="H1728" s="53"/>
      <c r="I1728" s="53"/>
      <c r="J1728" s="53"/>
      <c r="K1728" s="53"/>
      <c r="L1728" s="53"/>
      <c r="M1728" s="53"/>
      <c r="N1728" s="53"/>
      <c r="O1728" s="53"/>
      <c r="P1728" s="53"/>
      <c r="Q1728" s="53"/>
      <c r="R1728" s="53"/>
      <c r="S1728" s="53"/>
      <c r="T1728" s="53"/>
      <c r="U1728" s="53"/>
      <c r="V1728" s="53"/>
      <c r="W1728" s="53"/>
      <c r="X1728" s="53"/>
      <c r="Y1728" s="53"/>
      <c r="Z1728" s="53"/>
    </row>
    <row r="1729" spans="1:26" ht="15.75" customHeight="1">
      <c r="A1729" s="103"/>
      <c r="B1729" s="103"/>
      <c r="C1729" s="104" t="e">
        <v>#REF!</v>
      </c>
      <c r="D1729" s="103"/>
      <c r="E1729" s="53"/>
      <c r="F1729" s="53"/>
      <c r="G1729" s="53"/>
      <c r="H1729" s="53"/>
      <c r="I1729" s="53"/>
      <c r="J1729" s="53"/>
      <c r="K1729" s="53"/>
      <c r="L1729" s="53"/>
      <c r="M1729" s="53"/>
      <c r="N1729" s="53"/>
      <c r="O1729" s="53"/>
      <c r="P1729" s="53"/>
      <c r="Q1729" s="53"/>
      <c r="R1729" s="53"/>
      <c r="S1729" s="53"/>
      <c r="T1729" s="53"/>
      <c r="U1729" s="53"/>
      <c r="V1729" s="53"/>
      <c r="W1729" s="53"/>
      <c r="X1729" s="53"/>
      <c r="Y1729" s="53"/>
      <c r="Z1729" s="53"/>
    </row>
    <row r="1730" spans="1:26" ht="15.75" customHeight="1">
      <c r="A1730" s="103"/>
      <c r="B1730" s="103"/>
      <c r="C1730" s="104" t="e">
        <v>#REF!</v>
      </c>
      <c r="D1730" s="103"/>
      <c r="E1730" s="53"/>
      <c r="F1730" s="53"/>
      <c r="G1730" s="53"/>
      <c r="H1730" s="53"/>
      <c r="I1730" s="53"/>
      <c r="J1730" s="53"/>
      <c r="K1730" s="53"/>
      <c r="L1730" s="53"/>
      <c r="M1730" s="53"/>
      <c r="N1730" s="53"/>
      <c r="O1730" s="53"/>
      <c r="P1730" s="53"/>
      <c r="Q1730" s="53"/>
      <c r="R1730" s="53"/>
      <c r="S1730" s="53"/>
      <c r="T1730" s="53"/>
      <c r="U1730" s="53"/>
      <c r="V1730" s="53"/>
      <c r="W1730" s="53"/>
      <c r="X1730" s="53"/>
      <c r="Y1730" s="53"/>
      <c r="Z1730" s="53"/>
    </row>
    <row r="1731" spans="1:26" ht="15.75" customHeight="1">
      <c r="A1731" s="103"/>
      <c r="B1731" s="103"/>
      <c r="C1731" s="104" t="e">
        <v>#REF!</v>
      </c>
      <c r="D1731" s="103"/>
      <c r="E1731" s="53"/>
      <c r="F1731" s="53"/>
      <c r="G1731" s="53"/>
      <c r="H1731" s="53"/>
      <c r="I1731" s="53"/>
      <c r="J1731" s="53"/>
      <c r="K1731" s="53"/>
      <c r="L1731" s="53"/>
      <c r="M1731" s="53"/>
      <c r="N1731" s="53"/>
      <c r="O1731" s="53"/>
      <c r="P1731" s="53"/>
      <c r="Q1731" s="53"/>
      <c r="R1731" s="53"/>
      <c r="S1731" s="53"/>
      <c r="T1731" s="53"/>
      <c r="U1731" s="53"/>
      <c r="V1731" s="53"/>
      <c r="W1731" s="53"/>
      <c r="X1731" s="53"/>
      <c r="Y1731" s="53"/>
      <c r="Z1731" s="53"/>
    </row>
    <row r="1732" spans="1:26" ht="15.75" customHeight="1">
      <c r="A1732" s="103"/>
      <c r="B1732" s="103"/>
      <c r="C1732" s="104" t="e">
        <v>#REF!</v>
      </c>
      <c r="D1732" s="103"/>
      <c r="E1732" s="53"/>
      <c r="F1732" s="53"/>
      <c r="G1732" s="53"/>
      <c r="H1732" s="53"/>
      <c r="I1732" s="53"/>
      <c r="J1732" s="53"/>
      <c r="K1732" s="53"/>
      <c r="L1732" s="53"/>
      <c r="M1732" s="53"/>
      <c r="N1732" s="53"/>
      <c r="O1732" s="53"/>
      <c r="P1732" s="53"/>
      <c r="Q1732" s="53"/>
      <c r="R1732" s="53"/>
      <c r="S1732" s="53"/>
      <c r="T1732" s="53"/>
      <c r="U1732" s="53"/>
      <c r="V1732" s="53"/>
      <c r="W1732" s="53"/>
      <c r="X1732" s="53"/>
      <c r="Y1732" s="53"/>
      <c r="Z1732" s="53"/>
    </row>
    <row r="1733" spans="1:26" ht="15.75" customHeight="1">
      <c r="A1733" s="103"/>
      <c r="B1733" s="103"/>
      <c r="C1733" s="104" t="e">
        <v>#REF!</v>
      </c>
      <c r="D1733" s="103"/>
      <c r="E1733" s="53"/>
      <c r="F1733" s="53"/>
      <c r="G1733" s="53"/>
      <c r="H1733" s="53"/>
      <c r="I1733" s="53"/>
      <c r="J1733" s="53"/>
      <c r="K1733" s="53"/>
      <c r="L1733" s="53"/>
      <c r="M1733" s="53"/>
      <c r="N1733" s="53"/>
      <c r="O1733" s="53"/>
      <c r="P1733" s="53"/>
      <c r="Q1733" s="53"/>
      <c r="R1733" s="53"/>
      <c r="S1733" s="53"/>
      <c r="T1733" s="53"/>
      <c r="U1733" s="53"/>
      <c r="V1733" s="53"/>
      <c r="W1733" s="53"/>
      <c r="X1733" s="53"/>
      <c r="Y1733" s="53"/>
      <c r="Z1733" s="53"/>
    </row>
    <row r="1734" spans="1:26" ht="15.75" customHeight="1">
      <c r="A1734" s="103"/>
      <c r="B1734" s="103"/>
      <c r="C1734" s="104" t="e">
        <v>#REF!</v>
      </c>
      <c r="D1734" s="103"/>
      <c r="E1734" s="53"/>
      <c r="F1734" s="53"/>
      <c r="G1734" s="53"/>
      <c r="H1734" s="53"/>
      <c r="I1734" s="53"/>
      <c r="J1734" s="53"/>
      <c r="K1734" s="53"/>
      <c r="L1734" s="53"/>
      <c r="M1734" s="53"/>
      <c r="N1734" s="53"/>
      <c r="O1734" s="53"/>
      <c r="P1734" s="53"/>
      <c r="Q1734" s="53"/>
      <c r="R1734" s="53"/>
      <c r="S1734" s="53"/>
      <c r="T1734" s="53"/>
      <c r="U1734" s="53"/>
      <c r="V1734" s="53"/>
      <c r="W1734" s="53"/>
      <c r="X1734" s="53"/>
      <c r="Y1734" s="53"/>
      <c r="Z1734" s="53"/>
    </row>
    <row r="1735" spans="1:26" ht="15.75" customHeight="1">
      <c r="A1735" s="103"/>
      <c r="B1735" s="103"/>
      <c r="C1735" s="104" t="e">
        <v>#REF!</v>
      </c>
      <c r="D1735" s="103"/>
      <c r="E1735" s="53"/>
      <c r="F1735" s="53"/>
      <c r="G1735" s="53"/>
      <c r="H1735" s="53"/>
      <c r="I1735" s="53"/>
      <c r="J1735" s="53"/>
      <c r="K1735" s="53"/>
      <c r="L1735" s="53"/>
      <c r="M1735" s="53"/>
      <c r="N1735" s="53"/>
      <c r="O1735" s="53"/>
      <c r="P1735" s="53"/>
      <c r="Q1735" s="53"/>
      <c r="R1735" s="53"/>
      <c r="S1735" s="53"/>
      <c r="T1735" s="53"/>
      <c r="U1735" s="53"/>
      <c r="V1735" s="53"/>
      <c r="W1735" s="53"/>
      <c r="X1735" s="53"/>
      <c r="Y1735" s="53"/>
      <c r="Z1735" s="53"/>
    </row>
    <row r="1736" spans="1:26" ht="15.75" customHeight="1">
      <c r="A1736" s="103"/>
      <c r="B1736" s="103"/>
      <c r="C1736" s="104" t="e">
        <v>#REF!</v>
      </c>
      <c r="D1736" s="103"/>
      <c r="E1736" s="53"/>
      <c r="F1736" s="53"/>
      <c r="G1736" s="53"/>
      <c r="H1736" s="53"/>
      <c r="I1736" s="53"/>
      <c r="J1736" s="53"/>
      <c r="K1736" s="53"/>
      <c r="L1736" s="53"/>
      <c r="M1736" s="53"/>
      <c r="N1736" s="53"/>
      <c r="O1736" s="53"/>
      <c r="P1736" s="53"/>
      <c r="Q1736" s="53"/>
      <c r="R1736" s="53"/>
      <c r="S1736" s="53"/>
      <c r="T1736" s="53"/>
      <c r="U1736" s="53"/>
      <c r="V1736" s="53"/>
      <c r="W1736" s="53"/>
      <c r="X1736" s="53"/>
      <c r="Y1736" s="53"/>
      <c r="Z1736" s="53"/>
    </row>
    <row r="1737" spans="1:26" ht="15.75" customHeight="1">
      <c r="A1737" s="103"/>
      <c r="B1737" s="103"/>
      <c r="C1737" s="104" t="e">
        <v>#REF!</v>
      </c>
      <c r="D1737" s="103"/>
      <c r="E1737" s="53"/>
      <c r="F1737" s="53"/>
      <c r="G1737" s="53"/>
      <c r="H1737" s="53"/>
      <c r="I1737" s="53"/>
      <c r="J1737" s="53"/>
      <c r="K1737" s="53"/>
      <c r="L1737" s="53"/>
      <c r="M1737" s="53"/>
      <c r="N1737" s="53"/>
      <c r="O1737" s="53"/>
      <c r="P1737" s="53"/>
      <c r="Q1737" s="53"/>
      <c r="R1737" s="53"/>
      <c r="S1737" s="53"/>
      <c r="T1737" s="53"/>
      <c r="U1737" s="53"/>
      <c r="V1737" s="53"/>
      <c r="W1737" s="53"/>
      <c r="X1737" s="53"/>
      <c r="Y1737" s="53"/>
      <c r="Z1737" s="53"/>
    </row>
    <row r="1738" spans="1:26" ht="15.75" customHeight="1">
      <c r="A1738" s="103"/>
      <c r="B1738" s="103"/>
      <c r="C1738" s="104" t="e">
        <v>#REF!</v>
      </c>
      <c r="D1738" s="103"/>
      <c r="E1738" s="53"/>
      <c r="F1738" s="53"/>
      <c r="G1738" s="53"/>
      <c r="H1738" s="53"/>
      <c r="I1738" s="53"/>
      <c r="J1738" s="53"/>
      <c r="K1738" s="53"/>
      <c r="L1738" s="53"/>
      <c r="M1738" s="53"/>
      <c r="N1738" s="53"/>
      <c r="O1738" s="53"/>
      <c r="P1738" s="53"/>
      <c r="Q1738" s="53"/>
      <c r="R1738" s="53"/>
      <c r="S1738" s="53"/>
      <c r="T1738" s="53"/>
      <c r="U1738" s="53"/>
      <c r="V1738" s="53"/>
      <c r="W1738" s="53"/>
      <c r="X1738" s="53"/>
      <c r="Y1738" s="53"/>
      <c r="Z1738" s="53"/>
    </row>
    <row r="1739" spans="1:26" ht="15.75" customHeight="1">
      <c r="A1739" s="103"/>
      <c r="B1739" s="103"/>
      <c r="C1739" s="104" t="e">
        <v>#REF!</v>
      </c>
      <c r="D1739" s="103"/>
      <c r="E1739" s="53"/>
      <c r="F1739" s="53"/>
      <c r="G1739" s="53"/>
      <c r="H1739" s="53"/>
      <c r="I1739" s="53"/>
      <c r="J1739" s="53"/>
      <c r="K1739" s="53"/>
      <c r="L1739" s="53"/>
      <c r="M1739" s="53"/>
      <c r="N1739" s="53"/>
      <c r="O1739" s="53"/>
      <c r="P1739" s="53"/>
      <c r="Q1739" s="53"/>
      <c r="R1739" s="53"/>
      <c r="S1739" s="53"/>
      <c r="T1739" s="53"/>
      <c r="U1739" s="53"/>
      <c r="V1739" s="53"/>
      <c r="W1739" s="53"/>
      <c r="X1739" s="53"/>
      <c r="Y1739" s="53"/>
      <c r="Z1739" s="53"/>
    </row>
    <row r="1740" spans="1:26" ht="15.75" customHeight="1">
      <c r="A1740" s="103"/>
      <c r="B1740" s="103"/>
      <c r="C1740" s="104" t="e">
        <v>#REF!</v>
      </c>
      <c r="D1740" s="103"/>
      <c r="E1740" s="53"/>
      <c r="F1740" s="53"/>
      <c r="G1740" s="53"/>
      <c r="H1740" s="53"/>
      <c r="I1740" s="53"/>
      <c r="J1740" s="53"/>
      <c r="K1740" s="53"/>
      <c r="L1740" s="53"/>
      <c r="M1740" s="53"/>
      <c r="N1740" s="53"/>
      <c r="O1740" s="53"/>
      <c r="P1740" s="53"/>
      <c r="Q1740" s="53"/>
      <c r="R1740" s="53"/>
      <c r="S1740" s="53"/>
      <c r="T1740" s="53"/>
      <c r="U1740" s="53"/>
      <c r="V1740" s="53"/>
      <c r="W1740" s="53"/>
      <c r="X1740" s="53"/>
      <c r="Y1740" s="53"/>
      <c r="Z1740" s="53"/>
    </row>
    <row r="1741" spans="1:26" ht="15.75" customHeight="1">
      <c r="A1741" s="103"/>
      <c r="B1741" s="103"/>
      <c r="C1741" s="104" t="e">
        <v>#REF!</v>
      </c>
      <c r="D1741" s="103"/>
      <c r="E1741" s="53"/>
      <c r="F1741" s="53"/>
      <c r="G1741" s="53"/>
      <c r="H1741" s="53"/>
      <c r="I1741" s="53"/>
      <c r="J1741" s="53"/>
      <c r="K1741" s="53"/>
      <c r="L1741" s="53"/>
      <c r="M1741" s="53"/>
      <c r="N1741" s="53"/>
      <c r="O1741" s="53"/>
      <c r="P1741" s="53"/>
      <c r="Q1741" s="53"/>
      <c r="R1741" s="53"/>
      <c r="S1741" s="53"/>
      <c r="T1741" s="53"/>
      <c r="U1741" s="53"/>
      <c r="V1741" s="53"/>
      <c r="W1741" s="53"/>
      <c r="X1741" s="53"/>
      <c r="Y1741" s="53"/>
      <c r="Z1741" s="53"/>
    </row>
    <row r="1742" spans="1:26" ht="15.75" customHeight="1">
      <c r="A1742" s="103"/>
      <c r="B1742" s="103"/>
      <c r="C1742" s="104" t="e">
        <v>#REF!</v>
      </c>
      <c r="D1742" s="103"/>
      <c r="E1742" s="53"/>
      <c r="F1742" s="53"/>
      <c r="G1742" s="53"/>
      <c r="H1742" s="53"/>
      <c r="I1742" s="53"/>
      <c r="J1742" s="53"/>
      <c r="K1742" s="53"/>
      <c r="L1742" s="53"/>
      <c r="M1742" s="53"/>
      <c r="N1742" s="53"/>
      <c r="O1742" s="53"/>
      <c r="P1742" s="53"/>
      <c r="Q1742" s="53"/>
      <c r="R1742" s="53"/>
      <c r="S1742" s="53"/>
      <c r="T1742" s="53"/>
      <c r="U1742" s="53"/>
      <c r="V1742" s="53"/>
      <c r="W1742" s="53"/>
      <c r="X1742" s="53"/>
      <c r="Y1742" s="53"/>
      <c r="Z1742" s="53"/>
    </row>
    <row r="1743" spans="1:26" ht="15.75" customHeight="1">
      <c r="A1743" s="103"/>
      <c r="B1743" s="103"/>
      <c r="C1743" s="104" t="e">
        <v>#REF!</v>
      </c>
      <c r="D1743" s="103"/>
      <c r="E1743" s="53"/>
      <c r="F1743" s="53"/>
      <c r="G1743" s="53"/>
      <c r="H1743" s="53"/>
      <c r="I1743" s="53"/>
      <c r="J1743" s="53"/>
      <c r="K1743" s="53"/>
      <c r="L1743" s="53"/>
      <c r="M1743" s="53"/>
      <c r="N1743" s="53"/>
      <c r="O1743" s="53"/>
      <c r="P1743" s="53"/>
      <c r="Q1743" s="53"/>
      <c r="R1743" s="53"/>
      <c r="S1743" s="53"/>
      <c r="T1743" s="53"/>
      <c r="U1743" s="53"/>
      <c r="V1743" s="53"/>
      <c r="W1743" s="53"/>
      <c r="X1743" s="53"/>
      <c r="Y1743" s="53"/>
      <c r="Z1743" s="53"/>
    </row>
    <row r="1744" spans="1:26" ht="15.75" customHeight="1">
      <c r="A1744" s="103"/>
      <c r="B1744" s="103"/>
      <c r="C1744" s="104" t="e">
        <v>#REF!</v>
      </c>
      <c r="D1744" s="103"/>
      <c r="E1744" s="53"/>
      <c r="F1744" s="53"/>
      <c r="G1744" s="53"/>
      <c r="H1744" s="53"/>
      <c r="I1744" s="53"/>
      <c r="J1744" s="53"/>
      <c r="K1744" s="53"/>
      <c r="L1744" s="53"/>
      <c r="M1744" s="53"/>
      <c r="N1744" s="53"/>
      <c r="O1744" s="53"/>
      <c r="P1744" s="53"/>
      <c r="Q1744" s="53"/>
      <c r="R1744" s="53"/>
      <c r="S1744" s="53"/>
      <c r="T1744" s="53"/>
      <c r="U1744" s="53"/>
      <c r="V1744" s="53"/>
      <c r="W1744" s="53"/>
      <c r="X1744" s="53"/>
      <c r="Y1744" s="53"/>
      <c r="Z1744" s="53"/>
    </row>
    <row r="1745" spans="1:26" ht="15.75" customHeight="1">
      <c r="A1745" s="103"/>
      <c r="B1745" s="103"/>
      <c r="C1745" s="104" t="e">
        <v>#REF!</v>
      </c>
      <c r="D1745" s="103"/>
      <c r="E1745" s="53"/>
      <c r="F1745" s="53"/>
      <c r="G1745" s="53"/>
      <c r="H1745" s="53"/>
      <c r="I1745" s="53"/>
      <c r="J1745" s="53"/>
      <c r="K1745" s="53"/>
      <c r="L1745" s="53"/>
      <c r="M1745" s="53"/>
      <c r="N1745" s="53"/>
      <c r="O1745" s="53"/>
      <c r="P1745" s="53"/>
      <c r="Q1745" s="53"/>
      <c r="R1745" s="53"/>
      <c r="S1745" s="53"/>
      <c r="T1745" s="53"/>
      <c r="U1745" s="53"/>
      <c r="V1745" s="53"/>
      <c r="W1745" s="53"/>
      <c r="X1745" s="53"/>
      <c r="Y1745" s="53"/>
      <c r="Z1745" s="53"/>
    </row>
    <row r="1746" spans="1:26" ht="15.75" customHeight="1">
      <c r="A1746" s="103"/>
      <c r="B1746" s="103"/>
      <c r="C1746" s="104" t="e">
        <v>#REF!</v>
      </c>
      <c r="D1746" s="103"/>
      <c r="E1746" s="53"/>
      <c r="F1746" s="53"/>
      <c r="G1746" s="53"/>
      <c r="H1746" s="53"/>
      <c r="I1746" s="53"/>
      <c r="J1746" s="53"/>
      <c r="K1746" s="53"/>
      <c r="L1746" s="53"/>
      <c r="M1746" s="53"/>
      <c r="N1746" s="53"/>
      <c r="O1746" s="53"/>
      <c r="P1746" s="53"/>
      <c r="Q1746" s="53"/>
      <c r="R1746" s="53"/>
      <c r="S1746" s="53"/>
      <c r="T1746" s="53"/>
      <c r="U1746" s="53"/>
      <c r="V1746" s="53"/>
      <c r="W1746" s="53"/>
      <c r="X1746" s="53"/>
      <c r="Y1746" s="53"/>
      <c r="Z1746" s="53"/>
    </row>
    <row r="1747" spans="1:26" ht="15.75" customHeight="1">
      <c r="A1747" s="103"/>
      <c r="B1747" s="103"/>
      <c r="C1747" s="104" t="e">
        <v>#REF!</v>
      </c>
      <c r="D1747" s="103"/>
      <c r="E1747" s="53"/>
      <c r="F1747" s="53"/>
      <c r="G1747" s="53"/>
      <c r="H1747" s="53"/>
      <c r="I1747" s="53"/>
      <c r="J1747" s="53"/>
      <c r="K1747" s="53"/>
      <c r="L1747" s="53"/>
      <c r="M1747" s="53"/>
      <c r="N1747" s="53"/>
      <c r="O1747" s="53"/>
      <c r="P1747" s="53"/>
      <c r="Q1747" s="53"/>
      <c r="R1747" s="53"/>
      <c r="S1747" s="53"/>
      <c r="T1747" s="53"/>
      <c r="U1747" s="53"/>
      <c r="V1747" s="53"/>
      <c r="W1747" s="53"/>
      <c r="X1747" s="53"/>
      <c r="Y1747" s="53"/>
      <c r="Z1747" s="53"/>
    </row>
    <row r="1748" spans="1:26" ht="15.75" customHeight="1">
      <c r="A1748" s="103"/>
      <c r="B1748" s="103"/>
      <c r="C1748" s="104" t="e">
        <v>#REF!</v>
      </c>
      <c r="D1748" s="103"/>
      <c r="E1748" s="53"/>
      <c r="F1748" s="53"/>
      <c r="G1748" s="53"/>
      <c r="H1748" s="53"/>
      <c r="I1748" s="53"/>
      <c r="J1748" s="53"/>
      <c r="K1748" s="53"/>
      <c r="L1748" s="53"/>
      <c r="M1748" s="53"/>
      <c r="N1748" s="53"/>
      <c r="O1748" s="53"/>
      <c r="P1748" s="53"/>
      <c r="Q1748" s="53"/>
      <c r="R1748" s="53"/>
      <c r="S1748" s="53"/>
      <c r="T1748" s="53"/>
      <c r="U1748" s="53"/>
      <c r="V1748" s="53"/>
      <c r="W1748" s="53"/>
      <c r="X1748" s="53"/>
      <c r="Y1748" s="53"/>
      <c r="Z1748" s="53"/>
    </row>
    <row r="1749" spans="1:26" ht="15.75" customHeight="1">
      <c r="A1749" s="103"/>
      <c r="B1749" s="103"/>
      <c r="C1749" s="104" t="e">
        <v>#REF!</v>
      </c>
      <c r="D1749" s="103"/>
      <c r="E1749" s="53"/>
      <c r="F1749" s="53"/>
      <c r="G1749" s="53"/>
      <c r="H1749" s="53"/>
      <c r="I1749" s="53"/>
      <c r="J1749" s="53"/>
      <c r="K1749" s="53"/>
      <c r="L1749" s="53"/>
      <c r="M1749" s="53"/>
      <c r="N1749" s="53"/>
      <c r="O1749" s="53"/>
      <c r="P1749" s="53"/>
      <c r="Q1749" s="53"/>
      <c r="R1749" s="53"/>
      <c r="S1749" s="53"/>
      <c r="T1749" s="53"/>
      <c r="U1749" s="53"/>
      <c r="V1749" s="53"/>
      <c r="W1749" s="53"/>
      <c r="X1749" s="53"/>
      <c r="Y1749" s="53"/>
      <c r="Z1749" s="53"/>
    </row>
    <row r="1750" spans="1:26" ht="15.75" customHeight="1">
      <c r="A1750" s="103"/>
      <c r="B1750" s="103"/>
      <c r="C1750" s="104" t="e">
        <v>#REF!</v>
      </c>
      <c r="D1750" s="103"/>
      <c r="E1750" s="53"/>
      <c r="F1750" s="53"/>
      <c r="G1750" s="53"/>
      <c r="H1750" s="53"/>
      <c r="I1750" s="53"/>
      <c r="J1750" s="53"/>
      <c r="K1750" s="53"/>
      <c r="L1750" s="53"/>
      <c r="M1750" s="53"/>
      <c r="N1750" s="53"/>
      <c r="O1750" s="53"/>
      <c r="P1750" s="53"/>
      <c r="Q1750" s="53"/>
      <c r="R1750" s="53"/>
      <c r="S1750" s="53"/>
      <c r="T1750" s="53"/>
      <c r="U1750" s="53"/>
      <c r="V1750" s="53"/>
      <c r="W1750" s="53"/>
      <c r="X1750" s="53"/>
      <c r="Y1750" s="53"/>
      <c r="Z1750" s="53"/>
    </row>
    <row r="1751" spans="1:26" ht="15.75" customHeight="1">
      <c r="A1751" s="103"/>
      <c r="B1751" s="103"/>
      <c r="C1751" s="104" t="e">
        <v>#REF!</v>
      </c>
      <c r="D1751" s="103"/>
      <c r="E1751" s="53"/>
      <c r="F1751" s="53"/>
      <c r="G1751" s="53"/>
      <c r="H1751" s="53"/>
      <c r="I1751" s="53"/>
      <c r="J1751" s="53"/>
      <c r="K1751" s="53"/>
      <c r="L1751" s="53"/>
      <c r="M1751" s="53"/>
      <c r="N1751" s="53"/>
      <c r="O1751" s="53"/>
      <c r="P1751" s="53"/>
      <c r="Q1751" s="53"/>
      <c r="R1751" s="53"/>
      <c r="S1751" s="53"/>
      <c r="T1751" s="53"/>
      <c r="U1751" s="53"/>
      <c r="V1751" s="53"/>
      <c r="W1751" s="53"/>
      <c r="X1751" s="53"/>
      <c r="Y1751" s="53"/>
      <c r="Z1751" s="53"/>
    </row>
    <row r="1752" spans="1:26" ht="15.75" customHeight="1">
      <c r="A1752" s="103"/>
      <c r="B1752" s="103"/>
      <c r="C1752" s="104" t="e">
        <v>#REF!</v>
      </c>
      <c r="D1752" s="103"/>
      <c r="E1752" s="53"/>
      <c r="F1752" s="53"/>
      <c r="G1752" s="53"/>
      <c r="H1752" s="53"/>
      <c r="I1752" s="53"/>
      <c r="J1752" s="53"/>
      <c r="K1752" s="53"/>
      <c r="L1752" s="53"/>
      <c r="M1752" s="53"/>
      <c r="N1752" s="53"/>
      <c r="O1752" s="53"/>
      <c r="P1752" s="53"/>
      <c r="Q1752" s="53"/>
      <c r="R1752" s="53"/>
      <c r="S1752" s="53"/>
      <c r="T1752" s="53"/>
      <c r="U1752" s="53"/>
      <c r="V1752" s="53"/>
      <c r="W1752" s="53"/>
      <c r="X1752" s="53"/>
      <c r="Y1752" s="53"/>
      <c r="Z1752" s="53"/>
    </row>
    <row r="1753" spans="1:26" ht="15.75" customHeight="1">
      <c r="A1753" s="103"/>
      <c r="B1753" s="103"/>
      <c r="C1753" s="104" t="e">
        <v>#REF!</v>
      </c>
      <c r="D1753" s="103"/>
      <c r="E1753" s="53"/>
      <c r="F1753" s="53"/>
      <c r="G1753" s="53"/>
      <c r="H1753" s="53"/>
      <c r="I1753" s="53"/>
      <c r="J1753" s="53"/>
      <c r="K1753" s="53"/>
      <c r="L1753" s="53"/>
      <c r="M1753" s="53"/>
      <c r="N1753" s="53"/>
      <c r="O1753" s="53"/>
      <c r="P1753" s="53"/>
      <c r="Q1753" s="53"/>
      <c r="R1753" s="53"/>
      <c r="S1753" s="53"/>
      <c r="T1753" s="53"/>
      <c r="U1753" s="53"/>
      <c r="V1753" s="53"/>
      <c r="W1753" s="53"/>
      <c r="X1753" s="53"/>
      <c r="Y1753" s="53"/>
      <c r="Z1753" s="53"/>
    </row>
    <row r="1754" spans="1:26" ht="15.75" customHeight="1">
      <c r="A1754" s="103"/>
      <c r="B1754" s="103"/>
      <c r="C1754" s="104" t="e">
        <v>#REF!</v>
      </c>
      <c r="D1754" s="103"/>
      <c r="E1754" s="53"/>
      <c r="F1754" s="53"/>
      <c r="G1754" s="53"/>
      <c r="H1754" s="53"/>
      <c r="I1754" s="53"/>
      <c r="J1754" s="53"/>
      <c r="K1754" s="53"/>
      <c r="L1754" s="53"/>
      <c r="M1754" s="53"/>
      <c r="N1754" s="53"/>
      <c r="O1754" s="53"/>
      <c r="P1754" s="53"/>
      <c r="Q1754" s="53"/>
      <c r="R1754" s="53"/>
      <c r="S1754" s="53"/>
      <c r="T1754" s="53"/>
      <c r="U1754" s="53"/>
      <c r="V1754" s="53"/>
      <c r="W1754" s="53"/>
      <c r="X1754" s="53"/>
      <c r="Y1754" s="53"/>
      <c r="Z1754" s="53"/>
    </row>
    <row r="1755" spans="1:26" ht="15.75" customHeight="1">
      <c r="A1755" s="103"/>
      <c r="B1755" s="103"/>
      <c r="C1755" s="104" t="e">
        <v>#REF!</v>
      </c>
      <c r="D1755" s="103"/>
      <c r="E1755" s="53"/>
      <c r="F1755" s="53"/>
      <c r="G1755" s="53"/>
      <c r="H1755" s="53"/>
      <c r="I1755" s="53"/>
      <c r="J1755" s="53"/>
      <c r="K1755" s="53"/>
      <c r="L1755" s="53"/>
      <c r="M1755" s="53"/>
      <c r="N1755" s="53"/>
      <c r="O1755" s="53"/>
      <c r="P1755" s="53"/>
      <c r="Q1755" s="53"/>
      <c r="R1755" s="53"/>
      <c r="S1755" s="53"/>
      <c r="T1755" s="53"/>
      <c r="U1755" s="53"/>
      <c r="V1755" s="53"/>
      <c r="W1755" s="53"/>
      <c r="X1755" s="53"/>
      <c r="Y1755" s="53"/>
      <c r="Z1755" s="53"/>
    </row>
    <row r="1756" spans="1:26" ht="15.75" customHeight="1">
      <c r="A1756" s="103"/>
      <c r="B1756" s="103"/>
      <c r="C1756" s="104" t="e">
        <v>#REF!</v>
      </c>
      <c r="D1756" s="103"/>
      <c r="E1756" s="53"/>
      <c r="F1756" s="53"/>
      <c r="G1756" s="53"/>
      <c r="H1756" s="53"/>
      <c r="I1756" s="53"/>
      <c r="J1756" s="53"/>
      <c r="K1756" s="53"/>
      <c r="L1756" s="53"/>
      <c r="M1756" s="53"/>
      <c r="N1756" s="53"/>
      <c r="O1756" s="53"/>
      <c r="P1756" s="53"/>
      <c r="Q1756" s="53"/>
      <c r="R1756" s="53"/>
      <c r="S1756" s="53"/>
      <c r="T1756" s="53"/>
      <c r="U1756" s="53"/>
      <c r="V1756" s="53"/>
      <c r="W1756" s="53"/>
      <c r="X1756" s="53"/>
      <c r="Y1756" s="53"/>
      <c r="Z1756" s="53"/>
    </row>
    <row r="1757" spans="1:26" ht="15.75" customHeight="1">
      <c r="A1757" s="103"/>
      <c r="B1757" s="103"/>
      <c r="C1757" s="104" t="e">
        <v>#REF!</v>
      </c>
      <c r="D1757" s="103"/>
      <c r="E1757" s="53"/>
      <c r="F1757" s="53"/>
      <c r="G1757" s="53"/>
      <c r="H1757" s="53"/>
      <c r="I1757" s="53"/>
      <c r="J1757" s="53"/>
      <c r="K1757" s="53"/>
      <c r="L1757" s="53"/>
      <c r="M1757" s="53"/>
      <c r="N1757" s="53"/>
      <c r="O1757" s="53"/>
      <c r="P1757" s="53"/>
      <c r="Q1757" s="53"/>
      <c r="R1757" s="53"/>
      <c r="S1757" s="53"/>
      <c r="T1757" s="53"/>
      <c r="U1757" s="53"/>
      <c r="V1757" s="53"/>
      <c r="W1757" s="53"/>
      <c r="X1757" s="53"/>
      <c r="Y1757" s="53"/>
      <c r="Z1757" s="53"/>
    </row>
    <row r="1758" spans="1:26" ht="15.75" customHeight="1">
      <c r="A1758" s="103"/>
      <c r="B1758" s="103"/>
      <c r="C1758" s="104" t="e">
        <v>#REF!</v>
      </c>
      <c r="D1758" s="103"/>
      <c r="E1758" s="53"/>
      <c r="F1758" s="53"/>
      <c r="G1758" s="53"/>
      <c r="H1758" s="53"/>
      <c r="I1758" s="53"/>
      <c r="J1758" s="53"/>
      <c r="K1758" s="53"/>
      <c r="L1758" s="53"/>
      <c r="M1758" s="53"/>
      <c r="N1758" s="53"/>
      <c r="O1758" s="53"/>
      <c r="P1758" s="53"/>
      <c r="Q1758" s="53"/>
      <c r="R1758" s="53"/>
      <c r="S1758" s="53"/>
      <c r="T1758" s="53"/>
      <c r="U1758" s="53"/>
      <c r="V1758" s="53"/>
      <c r="W1758" s="53"/>
      <c r="X1758" s="53"/>
      <c r="Y1758" s="53"/>
      <c r="Z1758" s="53"/>
    </row>
    <row r="1759" spans="1:26" ht="15.75" customHeight="1">
      <c r="A1759" s="103"/>
      <c r="B1759" s="103"/>
      <c r="C1759" s="104" t="e">
        <v>#REF!</v>
      </c>
      <c r="D1759" s="103"/>
      <c r="E1759" s="53"/>
      <c r="F1759" s="53"/>
      <c r="G1759" s="53"/>
      <c r="H1759" s="53"/>
      <c r="I1759" s="53"/>
      <c r="J1759" s="53"/>
      <c r="K1759" s="53"/>
      <c r="L1759" s="53"/>
      <c r="M1759" s="53"/>
      <c r="N1759" s="53"/>
      <c r="O1759" s="53"/>
      <c r="P1759" s="53"/>
      <c r="Q1759" s="53"/>
      <c r="R1759" s="53"/>
      <c r="S1759" s="53"/>
      <c r="T1759" s="53"/>
      <c r="U1759" s="53"/>
      <c r="V1759" s="53"/>
      <c r="W1759" s="53"/>
      <c r="X1759" s="53"/>
      <c r="Y1759" s="53"/>
      <c r="Z1759" s="53"/>
    </row>
    <row r="1760" spans="1:26" ht="15.75" customHeight="1">
      <c r="A1760" s="103"/>
      <c r="B1760" s="103"/>
      <c r="C1760" s="104" t="e">
        <v>#REF!</v>
      </c>
      <c r="D1760" s="103"/>
      <c r="E1760" s="53"/>
      <c r="F1760" s="53"/>
      <c r="G1760" s="53"/>
      <c r="H1760" s="53"/>
      <c r="I1760" s="53"/>
      <c r="J1760" s="53"/>
      <c r="K1760" s="53"/>
      <c r="L1760" s="53"/>
      <c r="M1760" s="53"/>
      <c r="N1760" s="53"/>
      <c r="O1760" s="53"/>
      <c r="P1760" s="53"/>
      <c r="Q1760" s="53"/>
      <c r="R1760" s="53"/>
      <c r="S1760" s="53"/>
      <c r="T1760" s="53"/>
      <c r="U1760" s="53"/>
      <c r="V1760" s="53"/>
      <c r="W1760" s="53"/>
      <c r="X1760" s="53"/>
      <c r="Y1760" s="53"/>
      <c r="Z1760" s="53"/>
    </row>
    <row r="1761" spans="1:26" ht="15.75" customHeight="1">
      <c r="A1761" s="103"/>
      <c r="B1761" s="103"/>
      <c r="C1761" s="104" t="e">
        <v>#REF!</v>
      </c>
      <c r="D1761" s="103"/>
      <c r="E1761" s="53"/>
      <c r="F1761" s="53"/>
      <c r="G1761" s="53"/>
      <c r="H1761" s="53"/>
      <c r="I1761" s="53"/>
      <c r="J1761" s="53"/>
      <c r="K1761" s="53"/>
      <c r="L1761" s="53"/>
      <c r="M1761" s="53"/>
      <c r="N1761" s="53"/>
      <c r="O1761" s="53"/>
      <c r="P1761" s="53"/>
      <c r="Q1761" s="53"/>
      <c r="R1761" s="53"/>
      <c r="S1761" s="53"/>
      <c r="T1761" s="53"/>
      <c r="U1761" s="53"/>
      <c r="V1761" s="53"/>
      <c r="W1761" s="53"/>
      <c r="X1761" s="53"/>
      <c r="Y1761" s="53"/>
      <c r="Z1761" s="53"/>
    </row>
    <row r="1762" spans="1:26" ht="15.75" customHeight="1">
      <c r="A1762" s="103"/>
      <c r="B1762" s="103"/>
      <c r="C1762" s="104" t="e">
        <v>#REF!</v>
      </c>
      <c r="D1762" s="103"/>
      <c r="E1762" s="53"/>
      <c r="F1762" s="53"/>
      <c r="G1762" s="53"/>
      <c r="H1762" s="53"/>
      <c r="I1762" s="53"/>
      <c r="J1762" s="53"/>
      <c r="K1762" s="53"/>
      <c r="L1762" s="53"/>
      <c r="M1762" s="53"/>
      <c r="N1762" s="53"/>
      <c r="O1762" s="53"/>
      <c r="P1762" s="53"/>
      <c r="Q1762" s="53"/>
      <c r="R1762" s="53"/>
      <c r="S1762" s="53"/>
      <c r="T1762" s="53"/>
      <c r="U1762" s="53"/>
      <c r="V1762" s="53"/>
      <c r="W1762" s="53"/>
      <c r="X1762" s="53"/>
      <c r="Y1762" s="53"/>
      <c r="Z1762" s="53"/>
    </row>
    <row r="1763" spans="1:26" ht="15.75" customHeight="1">
      <c r="A1763" s="103"/>
      <c r="B1763" s="103"/>
      <c r="C1763" s="104" t="e">
        <v>#REF!</v>
      </c>
      <c r="D1763" s="103"/>
      <c r="E1763" s="53"/>
      <c r="F1763" s="53"/>
      <c r="G1763" s="53"/>
      <c r="H1763" s="53"/>
      <c r="I1763" s="53"/>
      <c r="J1763" s="53"/>
      <c r="K1763" s="53"/>
      <c r="L1763" s="53"/>
      <c r="M1763" s="53"/>
      <c r="N1763" s="53"/>
      <c r="O1763" s="53"/>
      <c r="P1763" s="53"/>
      <c r="Q1763" s="53"/>
      <c r="R1763" s="53"/>
      <c r="S1763" s="53"/>
      <c r="T1763" s="53"/>
      <c r="U1763" s="53"/>
      <c r="V1763" s="53"/>
      <c r="W1763" s="53"/>
      <c r="X1763" s="53"/>
      <c r="Y1763" s="53"/>
      <c r="Z1763" s="53"/>
    </row>
    <row r="1764" spans="1:26" ht="15.75" customHeight="1">
      <c r="A1764" s="103"/>
      <c r="B1764" s="103"/>
      <c r="C1764" s="104" t="e">
        <v>#REF!</v>
      </c>
      <c r="D1764" s="103"/>
      <c r="E1764" s="53"/>
      <c r="F1764" s="53"/>
      <c r="G1764" s="53"/>
      <c r="H1764" s="53"/>
      <c r="I1764" s="53"/>
      <c r="J1764" s="53"/>
      <c r="K1764" s="53"/>
      <c r="L1764" s="53"/>
      <c r="M1764" s="53"/>
      <c r="N1764" s="53"/>
      <c r="O1764" s="53"/>
      <c r="P1764" s="53"/>
      <c r="Q1764" s="53"/>
      <c r="R1764" s="53"/>
      <c r="S1764" s="53"/>
      <c r="T1764" s="53"/>
      <c r="U1764" s="53"/>
      <c r="V1764" s="53"/>
      <c r="W1764" s="53"/>
      <c r="X1764" s="53"/>
      <c r="Y1764" s="53"/>
      <c r="Z1764" s="53"/>
    </row>
    <row r="1765" spans="1:26" ht="15.75" customHeight="1">
      <c r="A1765" s="103"/>
      <c r="B1765" s="103"/>
      <c r="C1765" s="104" t="e">
        <v>#REF!</v>
      </c>
      <c r="D1765" s="103"/>
      <c r="E1765" s="53"/>
      <c r="F1765" s="53"/>
      <c r="G1765" s="53"/>
      <c r="H1765" s="53"/>
      <c r="I1765" s="53"/>
      <c r="J1765" s="53"/>
      <c r="K1765" s="53"/>
      <c r="L1765" s="53"/>
      <c r="M1765" s="53"/>
      <c r="N1765" s="53"/>
      <c r="O1765" s="53"/>
      <c r="P1765" s="53"/>
      <c r="Q1765" s="53"/>
      <c r="R1765" s="53"/>
      <c r="S1765" s="53"/>
      <c r="T1765" s="53"/>
      <c r="U1765" s="53"/>
      <c r="V1765" s="53"/>
      <c r="W1765" s="53"/>
      <c r="X1765" s="53"/>
      <c r="Y1765" s="53"/>
      <c r="Z1765" s="53"/>
    </row>
    <row r="1766" spans="1:26" ht="15.75" customHeight="1">
      <c r="A1766" s="103"/>
      <c r="B1766" s="103"/>
      <c r="C1766" s="104" t="e">
        <v>#REF!</v>
      </c>
      <c r="D1766" s="103"/>
      <c r="E1766" s="53"/>
      <c r="F1766" s="53"/>
      <c r="G1766" s="53"/>
      <c r="H1766" s="53"/>
      <c r="I1766" s="53"/>
      <c r="J1766" s="53"/>
      <c r="K1766" s="53"/>
      <c r="L1766" s="53"/>
      <c r="M1766" s="53"/>
      <c r="N1766" s="53"/>
      <c r="O1766" s="53"/>
      <c r="P1766" s="53"/>
      <c r="Q1766" s="53"/>
      <c r="R1766" s="53"/>
      <c r="S1766" s="53"/>
      <c r="T1766" s="53"/>
      <c r="U1766" s="53"/>
      <c r="V1766" s="53"/>
      <c r="W1766" s="53"/>
      <c r="X1766" s="53"/>
      <c r="Y1766" s="53"/>
      <c r="Z1766" s="53"/>
    </row>
    <row r="1767" spans="1:26" ht="15.75" customHeight="1">
      <c r="A1767" s="103"/>
      <c r="B1767" s="103"/>
      <c r="C1767" s="104" t="e">
        <v>#REF!</v>
      </c>
      <c r="D1767" s="103"/>
      <c r="E1767" s="53"/>
      <c r="F1767" s="53"/>
      <c r="G1767" s="53"/>
      <c r="H1767" s="53"/>
      <c r="I1767" s="53"/>
      <c r="J1767" s="53"/>
      <c r="K1767" s="53"/>
      <c r="L1767" s="53"/>
      <c r="M1767" s="53"/>
      <c r="N1767" s="53"/>
      <c r="O1767" s="53"/>
      <c r="P1767" s="53"/>
      <c r="Q1767" s="53"/>
      <c r="R1767" s="53"/>
      <c r="S1767" s="53"/>
      <c r="T1767" s="53"/>
      <c r="U1767" s="53"/>
      <c r="V1767" s="53"/>
      <c r="W1767" s="53"/>
      <c r="X1767" s="53"/>
      <c r="Y1767" s="53"/>
      <c r="Z1767" s="53"/>
    </row>
    <row r="1768" spans="1:26" ht="15.75" customHeight="1">
      <c r="A1768" s="103"/>
      <c r="B1768" s="103"/>
      <c r="C1768" s="104" t="e">
        <v>#REF!</v>
      </c>
      <c r="D1768" s="103"/>
      <c r="E1768" s="53"/>
      <c r="F1768" s="53"/>
      <c r="G1768" s="53"/>
      <c r="H1768" s="53"/>
      <c r="I1768" s="53"/>
      <c r="J1768" s="53"/>
      <c r="K1768" s="53"/>
      <c r="L1768" s="53"/>
      <c r="M1768" s="53"/>
      <c r="N1768" s="53"/>
      <c r="O1768" s="53"/>
      <c r="P1768" s="53"/>
      <c r="Q1768" s="53"/>
      <c r="R1768" s="53"/>
      <c r="S1768" s="53"/>
      <c r="T1768" s="53"/>
      <c r="U1768" s="53"/>
      <c r="V1768" s="53"/>
      <c r="W1768" s="53"/>
      <c r="X1768" s="53"/>
      <c r="Y1768" s="53"/>
      <c r="Z1768" s="53"/>
    </row>
    <row r="1769" spans="1:26" ht="15.75" customHeight="1">
      <c r="A1769" s="103"/>
      <c r="B1769" s="103"/>
      <c r="C1769" s="104" t="e">
        <v>#REF!</v>
      </c>
      <c r="D1769" s="103"/>
      <c r="E1769" s="53"/>
      <c r="F1769" s="53"/>
      <c r="G1769" s="53"/>
      <c r="H1769" s="53"/>
      <c r="I1769" s="53"/>
      <c r="J1769" s="53"/>
      <c r="K1769" s="53"/>
      <c r="L1769" s="53"/>
      <c r="M1769" s="53"/>
      <c r="N1769" s="53"/>
      <c r="O1769" s="53"/>
      <c r="P1769" s="53"/>
      <c r="Q1769" s="53"/>
      <c r="R1769" s="53"/>
      <c r="S1769" s="53"/>
      <c r="T1769" s="53"/>
      <c r="U1769" s="53"/>
      <c r="V1769" s="53"/>
      <c r="W1769" s="53"/>
      <c r="X1769" s="53"/>
      <c r="Y1769" s="53"/>
      <c r="Z1769" s="53"/>
    </row>
    <row r="1770" spans="1:26" ht="15.75" customHeight="1">
      <c r="A1770" s="103"/>
      <c r="B1770" s="103"/>
      <c r="C1770" s="104" t="e">
        <v>#REF!</v>
      </c>
      <c r="D1770" s="103"/>
      <c r="E1770" s="53"/>
      <c r="F1770" s="53"/>
      <c r="G1770" s="53"/>
      <c r="H1770" s="53"/>
      <c r="I1770" s="53"/>
      <c r="J1770" s="53"/>
      <c r="K1770" s="53"/>
      <c r="L1770" s="53"/>
      <c r="M1770" s="53"/>
      <c r="N1770" s="53"/>
      <c r="O1770" s="53"/>
      <c r="P1770" s="53"/>
      <c r="Q1770" s="53"/>
      <c r="R1770" s="53"/>
      <c r="S1770" s="53"/>
      <c r="T1770" s="53"/>
      <c r="U1770" s="53"/>
      <c r="V1770" s="53"/>
      <c r="W1770" s="53"/>
      <c r="X1770" s="53"/>
      <c r="Y1770" s="53"/>
      <c r="Z1770" s="53"/>
    </row>
    <row r="1771" spans="1:26" ht="15.75" customHeight="1">
      <c r="A1771" s="103"/>
      <c r="B1771" s="103"/>
      <c r="C1771" s="104" t="e">
        <v>#REF!</v>
      </c>
      <c r="D1771" s="103"/>
      <c r="E1771" s="53"/>
      <c r="F1771" s="53"/>
      <c r="G1771" s="53"/>
      <c r="H1771" s="53"/>
      <c r="I1771" s="53"/>
      <c r="J1771" s="53"/>
      <c r="K1771" s="53"/>
      <c r="L1771" s="53"/>
      <c r="M1771" s="53"/>
      <c r="N1771" s="53"/>
      <c r="O1771" s="53"/>
      <c r="P1771" s="53"/>
      <c r="Q1771" s="53"/>
      <c r="R1771" s="53"/>
      <c r="S1771" s="53"/>
      <c r="T1771" s="53"/>
      <c r="U1771" s="53"/>
      <c r="V1771" s="53"/>
      <c r="W1771" s="53"/>
      <c r="X1771" s="53"/>
      <c r="Y1771" s="53"/>
      <c r="Z1771" s="53"/>
    </row>
    <row r="1772" spans="1:26" ht="15.75" customHeight="1">
      <c r="A1772" s="103"/>
      <c r="B1772" s="103"/>
      <c r="C1772" s="104" t="e">
        <v>#REF!</v>
      </c>
      <c r="D1772" s="103"/>
      <c r="E1772" s="53"/>
      <c r="F1772" s="53"/>
      <c r="G1772" s="53"/>
      <c r="H1772" s="53"/>
      <c r="I1772" s="53"/>
      <c r="J1772" s="53"/>
      <c r="K1772" s="53"/>
      <c r="L1772" s="53"/>
      <c r="M1772" s="53"/>
      <c r="N1772" s="53"/>
      <c r="O1772" s="53"/>
      <c r="P1772" s="53"/>
      <c r="Q1772" s="53"/>
      <c r="R1772" s="53"/>
      <c r="S1772" s="53"/>
      <c r="T1772" s="53"/>
      <c r="U1772" s="53"/>
      <c r="V1772" s="53"/>
      <c r="W1772" s="53"/>
      <c r="X1772" s="53"/>
      <c r="Y1772" s="53"/>
      <c r="Z1772" s="53"/>
    </row>
    <row r="1773" spans="1:26" ht="15.75" customHeight="1">
      <c r="A1773" s="103"/>
      <c r="B1773" s="103"/>
      <c r="C1773" s="104" t="e">
        <v>#REF!</v>
      </c>
      <c r="D1773" s="103"/>
      <c r="E1773" s="53"/>
      <c r="F1773" s="53"/>
      <c r="G1773" s="53"/>
      <c r="H1773" s="53"/>
      <c r="I1773" s="53"/>
      <c r="J1773" s="53"/>
      <c r="K1773" s="53"/>
      <c r="L1773" s="53"/>
      <c r="M1773" s="53"/>
      <c r="N1773" s="53"/>
      <c r="O1773" s="53"/>
      <c r="P1773" s="53"/>
      <c r="Q1773" s="53"/>
      <c r="R1773" s="53"/>
      <c r="S1773" s="53"/>
      <c r="T1773" s="53"/>
      <c r="U1773" s="53"/>
      <c r="V1773" s="53"/>
      <c r="W1773" s="53"/>
      <c r="X1773" s="53"/>
      <c r="Y1773" s="53"/>
      <c r="Z1773" s="53"/>
    </row>
    <row r="1774" spans="1:26" ht="15.75" customHeight="1">
      <c r="A1774" s="103"/>
      <c r="B1774" s="103"/>
      <c r="C1774" s="104" t="e">
        <v>#REF!</v>
      </c>
      <c r="D1774" s="103"/>
      <c r="E1774" s="53"/>
      <c r="F1774" s="53"/>
      <c r="G1774" s="53"/>
      <c r="H1774" s="53"/>
      <c r="I1774" s="53"/>
      <c r="J1774" s="53"/>
      <c r="K1774" s="53"/>
      <c r="L1774" s="53"/>
      <c r="M1774" s="53"/>
      <c r="N1774" s="53"/>
      <c r="O1774" s="53"/>
      <c r="P1774" s="53"/>
      <c r="Q1774" s="53"/>
      <c r="R1774" s="53"/>
      <c r="S1774" s="53"/>
      <c r="T1774" s="53"/>
      <c r="U1774" s="53"/>
      <c r="V1774" s="53"/>
      <c r="W1774" s="53"/>
      <c r="X1774" s="53"/>
      <c r="Y1774" s="53"/>
      <c r="Z1774" s="53"/>
    </row>
    <row r="1775" spans="1:26" ht="15.75" customHeight="1">
      <c r="A1775" s="103"/>
      <c r="B1775" s="103"/>
      <c r="C1775" s="104" t="e">
        <v>#REF!</v>
      </c>
      <c r="D1775" s="103"/>
      <c r="E1775" s="53"/>
      <c r="F1775" s="53"/>
      <c r="G1775" s="53"/>
      <c r="H1775" s="53"/>
      <c r="I1775" s="53"/>
      <c r="J1775" s="53"/>
      <c r="K1775" s="53"/>
      <c r="L1775" s="53"/>
      <c r="M1775" s="53"/>
      <c r="N1775" s="53"/>
      <c r="O1775" s="53"/>
      <c r="P1775" s="53"/>
      <c r="Q1775" s="53"/>
      <c r="R1775" s="53"/>
      <c r="S1775" s="53"/>
      <c r="T1775" s="53"/>
      <c r="U1775" s="53"/>
      <c r="V1775" s="53"/>
      <c r="W1775" s="53"/>
      <c r="X1775" s="53"/>
      <c r="Y1775" s="53"/>
      <c r="Z1775" s="53"/>
    </row>
    <row r="1776" spans="1:26" ht="15.75" customHeight="1">
      <c r="A1776" s="103"/>
      <c r="B1776" s="103"/>
      <c r="C1776" s="104" t="e">
        <v>#REF!</v>
      </c>
      <c r="D1776" s="103"/>
      <c r="E1776" s="53"/>
      <c r="F1776" s="53"/>
      <c r="G1776" s="53"/>
      <c r="H1776" s="53"/>
      <c r="I1776" s="53"/>
      <c r="J1776" s="53"/>
      <c r="K1776" s="53"/>
      <c r="L1776" s="53"/>
      <c r="M1776" s="53"/>
      <c r="N1776" s="53"/>
      <c r="O1776" s="53"/>
      <c r="P1776" s="53"/>
      <c r="Q1776" s="53"/>
      <c r="R1776" s="53"/>
      <c r="S1776" s="53"/>
      <c r="T1776" s="53"/>
      <c r="U1776" s="53"/>
      <c r="V1776" s="53"/>
      <c r="W1776" s="53"/>
      <c r="X1776" s="53"/>
      <c r="Y1776" s="53"/>
      <c r="Z1776" s="53"/>
    </row>
    <row r="1777" spans="1:26" ht="15.75" customHeight="1">
      <c r="A1777" s="103"/>
      <c r="B1777" s="103"/>
      <c r="C1777" s="104" t="e">
        <v>#REF!</v>
      </c>
      <c r="D1777" s="103"/>
      <c r="E1777" s="53"/>
      <c r="F1777" s="53"/>
      <c r="G1777" s="53"/>
      <c r="H1777" s="53"/>
      <c r="I1777" s="53"/>
      <c r="J1777" s="53"/>
      <c r="K1777" s="53"/>
      <c r="L1777" s="53"/>
      <c r="M1777" s="53"/>
      <c r="N1777" s="53"/>
      <c r="O1777" s="53"/>
      <c r="P1777" s="53"/>
      <c r="Q1777" s="53"/>
      <c r="R1777" s="53"/>
      <c r="S1777" s="53"/>
      <c r="T1777" s="53"/>
      <c r="U1777" s="53"/>
      <c r="V1777" s="53"/>
      <c r="W1777" s="53"/>
      <c r="X1777" s="53"/>
      <c r="Y1777" s="53"/>
      <c r="Z1777" s="53"/>
    </row>
    <row r="1778" spans="1:26" ht="15.75" customHeight="1">
      <c r="A1778" s="103"/>
      <c r="B1778" s="103"/>
      <c r="C1778" s="104" t="e">
        <v>#REF!</v>
      </c>
      <c r="D1778" s="103"/>
      <c r="E1778" s="53"/>
      <c r="F1778" s="53"/>
      <c r="G1778" s="53"/>
      <c r="H1778" s="53"/>
      <c r="I1778" s="53"/>
      <c r="J1778" s="53"/>
      <c r="K1778" s="53"/>
      <c r="L1778" s="53"/>
      <c r="M1778" s="53"/>
      <c r="N1778" s="53"/>
      <c r="O1778" s="53"/>
      <c r="P1778" s="53"/>
      <c r="Q1778" s="53"/>
      <c r="R1778" s="53"/>
      <c r="S1778" s="53"/>
      <c r="T1778" s="53"/>
      <c r="U1778" s="53"/>
      <c r="V1778" s="53"/>
      <c r="W1778" s="53"/>
      <c r="X1778" s="53"/>
      <c r="Y1778" s="53"/>
      <c r="Z1778" s="53"/>
    </row>
    <row r="1779" spans="1:26" ht="15.75" customHeight="1">
      <c r="A1779" s="103"/>
      <c r="B1779" s="103"/>
      <c r="C1779" s="104" t="e">
        <v>#REF!</v>
      </c>
      <c r="D1779" s="103"/>
      <c r="E1779" s="53"/>
      <c r="F1779" s="53"/>
      <c r="G1779" s="53"/>
      <c r="H1779" s="53"/>
      <c r="I1779" s="53"/>
      <c r="J1779" s="53"/>
      <c r="K1779" s="53"/>
      <c r="L1779" s="53"/>
      <c r="M1779" s="53"/>
      <c r="N1779" s="53"/>
      <c r="O1779" s="53"/>
      <c r="P1779" s="53"/>
      <c r="Q1779" s="53"/>
      <c r="R1779" s="53"/>
      <c r="S1779" s="53"/>
      <c r="T1779" s="53"/>
      <c r="U1779" s="53"/>
      <c r="V1779" s="53"/>
      <c r="W1779" s="53"/>
      <c r="X1779" s="53"/>
      <c r="Y1779" s="53"/>
      <c r="Z1779" s="53"/>
    </row>
    <row r="1780" spans="1:26" ht="15.75" customHeight="1">
      <c r="A1780" s="103"/>
      <c r="B1780" s="103"/>
      <c r="C1780" s="104" t="e">
        <v>#REF!</v>
      </c>
      <c r="D1780" s="103"/>
      <c r="E1780" s="53"/>
      <c r="F1780" s="53"/>
      <c r="G1780" s="53"/>
      <c r="H1780" s="53"/>
      <c r="I1780" s="53"/>
      <c r="J1780" s="53"/>
      <c r="K1780" s="53"/>
      <c r="L1780" s="53"/>
      <c r="M1780" s="53"/>
      <c r="N1780" s="53"/>
      <c r="O1780" s="53"/>
      <c r="P1780" s="53"/>
      <c r="Q1780" s="53"/>
      <c r="R1780" s="53"/>
      <c r="S1780" s="53"/>
      <c r="T1780" s="53"/>
      <c r="U1780" s="53"/>
      <c r="V1780" s="53"/>
      <c r="W1780" s="53"/>
      <c r="X1780" s="53"/>
      <c r="Y1780" s="53"/>
      <c r="Z1780" s="53"/>
    </row>
    <row r="1781" spans="1:26" ht="15.75" customHeight="1">
      <c r="A1781" s="103"/>
      <c r="B1781" s="103"/>
      <c r="C1781" s="104" t="e">
        <v>#REF!</v>
      </c>
      <c r="D1781" s="103"/>
      <c r="E1781" s="53"/>
      <c r="F1781" s="53"/>
      <c r="G1781" s="53"/>
      <c r="H1781" s="53"/>
      <c r="I1781" s="53"/>
      <c r="J1781" s="53"/>
      <c r="K1781" s="53"/>
      <c r="L1781" s="53"/>
      <c r="M1781" s="53"/>
      <c r="N1781" s="53"/>
      <c r="O1781" s="53"/>
      <c r="P1781" s="53"/>
      <c r="Q1781" s="53"/>
      <c r="R1781" s="53"/>
      <c r="S1781" s="53"/>
      <c r="T1781" s="53"/>
      <c r="U1781" s="53"/>
      <c r="V1781" s="53"/>
      <c r="W1781" s="53"/>
      <c r="X1781" s="53"/>
      <c r="Y1781" s="53"/>
      <c r="Z1781" s="53"/>
    </row>
    <row r="1782" spans="1:26" ht="15.75" customHeight="1">
      <c r="A1782" s="103"/>
      <c r="B1782" s="103"/>
      <c r="C1782" s="104" t="e">
        <v>#REF!</v>
      </c>
      <c r="D1782" s="103"/>
      <c r="E1782" s="53"/>
      <c r="F1782" s="53"/>
      <c r="G1782" s="53"/>
      <c r="H1782" s="53"/>
      <c r="I1782" s="53"/>
      <c r="J1782" s="53"/>
      <c r="K1782" s="53"/>
      <c r="L1782" s="53"/>
      <c r="M1782" s="53"/>
      <c r="N1782" s="53"/>
      <c r="O1782" s="53"/>
      <c r="P1782" s="53"/>
      <c r="Q1782" s="53"/>
      <c r="R1782" s="53"/>
      <c r="S1782" s="53"/>
      <c r="T1782" s="53"/>
      <c r="U1782" s="53"/>
      <c r="V1782" s="53"/>
      <c r="W1782" s="53"/>
      <c r="X1782" s="53"/>
      <c r="Y1782" s="53"/>
      <c r="Z1782" s="53"/>
    </row>
    <row r="1783" spans="1:26" ht="15.75" customHeight="1">
      <c r="A1783" s="103"/>
      <c r="B1783" s="103"/>
      <c r="C1783" s="104" t="e">
        <v>#REF!</v>
      </c>
      <c r="D1783" s="103"/>
      <c r="E1783" s="53"/>
      <c r="F1783" s="53"/>
      <c r="G1783" s="53"/>
      <c r="H1783" s="53"/>
      <c r="I1783" s="53"/>
      <c r="J1783" s="53"/>
      <c r="K1783" s="53"/>
      <c r="L1783" s="53"/>
      <c r="M1783" s="53"/>
      <c r="N1783" s="53"/>
      <c r="O1783" s="53"/>
      <c r="P1783" s="53"/>
      <c r="Q1783" s="53"/>
      <c r="R1783" s="53"/>
      <c r="S1783" s="53"/>
      <c r="T1783" s="53"/>
      <c r="U1783" s="53"/>
      <c r="V1783" s="53"/>
      <c r="W1783" s="53"/>
      <c r="X1783" s="53"/>
      <c r="Y1783" s="53"/>
      <c r="Z1783" s="53"/>
    </row>
    <row r="1784" spans="1:26" ht="15.75" customHeight="1">
      <c r="A1784" s="103"/>
      <c r="B1784" s="103"/>
      <c r="C1784" s="104" t="e">
        <v>#REF!</v>
      </c>
      <c r="D1784" s="103"/>
      <c r="E1784" s="53"/>
      <c r="F1784" s="53"/>
      <c r="G1784" s="53"/>
      <c r="H1784" s="53"/>
      <c r="I1784" s="53"/>
      <c r="J1784" s="53"/>
      <c r="K1784" s="53"/>
      <c r="L1784" s="53"/>
      <c r="M1784" s="53"/>
      <c r="N1784" s="53"/>
      <c r="O1784" s="53"/>
      <c r="P1784" s="53"/>
      <c r="Q1784" s="53"/>
      <c r="R1784" s="53"/>
      <c r="S1784" s="53"/>
      <c r="T1784" s="53"/>
      <c r="U1784" s="53"/>
      <c r="V1784" s="53"/>
      <c r="W1784" s="53"/>
      <c r="X1784" s="53"/>
      <c r="Y1784" s="53"/>
      <c r="Z1784" s="53"/>
    </row>
    <row r="1785" spans="1:26" ht="15.75" customHeight="1">
      <c r="A1785" s="103"/>
      <c r="B1785" s="103"/>
      <c r="C1785" s="104" t="e">
        <v>#REF!</v>
      </c>
      <c r="D1785" s="103"/>
      <c r="E1785" s="53"/>
      <c r="F1785" s="53"/>
      <c r="G1785" s="53"/>
      <c r="H1785" s="53"/>
      <c r="I1785" s="53"/>
      <c r="J1785" s="53"/>
      <c r="K1785" s="53"/>
      <c r="L1785" s="53"/>
      <c r="M1785" s="53"/>
      <c r="N1785" s="53"/>
      <c r="O1785" s="53"/>
      <c r="P1785" s="53"/>
      <c r="Q1785" s="53"/>
      <c r="R1785" s="53"/>
      <c r="S1785" s="53"/>
      <c r="T1785" s="53"/>
      <c r="U1785" s="53"/>
      <c r="V1785" s="53"/>
      <c r="W1785" s="53"/>
      <c r="X1785" s="53"/>
      <c r="Y1785" s="53"/>
      <c r="Z1785" s="53"/>
    </row>
    <row r="1786" spans="1:26" ht="15.75" customHeight="1">
      <c r="A1786" s="103"/>
      <c r="B1786" s="103"/>
      <c r="C1786" s="104" t="e">
        <v>#REF!</v>
      </c>
      <c r="D1786" s="103"/>
      <c r="E1786" s="53"/>
      <c r="F1786" s="53"/>
      <c r="G1786" s="53"/>
      <c r="H1786" s="53"/>
      <c r="I1786" s="53"/>
      <c r="J1786" s="53"/>
      <c r="K1786" s="53"/>
      <c r="L1786" s="53"/>
      <c r="M1786" s="53"/>
      <c r="N1786" s="53"/>
      <c r="O1786" s="53"/>
      <c r="P1786" s="53"/>
      <c r="Q1786" s="53"/>
      <c r="R1786" s="53"/>
      <c r="S1786" s="53"/>
      <c r="T1786" s="53"/>
      <c r="U1786" s="53"/>
      <c r="V1786" s="53"/>
      <c r="W1786" s="53"/>
      <c r="X1786" s="53"/>
      <c r="Y1786" s="53"/>
      <c r="Z1786" s="53"/>
    </row>
    <row r="1787" spans="1:26" ht="15.75" customHeight="1">
      <c r="A1787" s="103"/>
      <c r="B1787" s="103"/>
      <c r="C1787" s="104" t="e">
        <v>#REF!</v>
      </c>
      <c r="D1787" s="103"/>
      <c r="E1787" s="53"/>
      <c r="F1787" s="53"/>
      <c r="G1787" s="53"/>
      <c r="H1787" s="53"/>
      <c r="I1787" s="53"/>
      <c r="J1787" s="53"/>
      <c r="K1787" s="53"/>
      <c r="L1787" s="53"/>
      <c r="M1787" s="53"/>
      <c r="N1787" s="53"/>
      <c r="O1787" s="53"/>
      <c r="P1787" s="53"/>
      <c r="Q1787" s="53"/>
      <c r="R1787" s="53"/>
      <c r="S1787" s="53"/>
      <c r="T1787" s="53"/>
      <c r="U1787" s="53"/>
      <c r="V1787" s="53"/>
      <c r="W1787" s="53"/>
      <c r="X1787" s="53"/>
      <c r="Y1787" s="53"/>
      <c r="Z1787" s="53"/>
    </row>
    <row r="1788" spans="1:26" ht="15.75" customHeight="1">
      <c r="A1788" s="103"/>
      <c r="B1788" s="103"/>
      <c r="C1788" s="104" t="e">
        <v>#REF!</v>
      </c>
      <c r="D1788" s="103"/>
      <c r="E1788" s="53"/>
      <c r="F1788" s="53"/>
      <c r="G1788" s="53"/>
      <c r="H1788" s="53"/>
      <c r="I1788" s="53"/>
      <c r="J1788" s="53"/>
      <c r="K1788" s="53"/>
      <c r="L1788" s="53"/>
      <c r="M1788" s="53"/>
      <c r="N1788" s="53"/>
      <c r="O1788" s="53"/>
      <c r="P1788" s="53"/>
      <c r="Q1788" s="53"/>
      <c r="R1788" s="53"/>
      <c r="S1788" s="53"/>
      <c r="T1788" s="53"/>
      <c r="U1788" s="53"/>
      <c r="V1788" s="53"/>
      <c r="W1788" s="53"/>
      <c r="X1788" s="53"/>
      <c r="Y1788" s="53"/>
      <c r="Z1788" s="53"/>
    </row>
    <row r="1789" spans="1:26" ht="15.75" customHeight="1">
      <c r="A1789" s="103"/>
      <c r="B1789" s="103"/>
      <c r="C1789" s="104" t="e">
        <v>#REF!</v>
      </c>
      <c r="D1789" s="103"/>
      <c r="E1789" s="53"/>
      <c r="F1789" s="53"/>
      <c r="G1789" s="53"/>
      <c r="H1789" s="53"/>
      <c r="I1789" s="53"/>
      <c r="J1789" s="53"/>
      <c r="K1789" s="53"/>
      <c r="L1789" s="53"/>
      <c r="M1789" s="53"/>
      <c r="N1789" s="53"/>
      <c r="O1789" s="53"/>
      <c r="P1789" s="53"/>
      <c r="Q1789" s="53"/>
      <c r="R1789" s="53"/>
      <c r="S1789" s="53"/>
      <c r="T1789" s="53"/>
      <c r="U1789" s="53"/>
      <c r="V1789" s="53"/>
      <c r="W1789" s="53"/>
      <c r="X1789" s="53"/>
      <c r="Y1789" s="53"/>
      <c r="Z1789" s="53"/>
    </row>
    <row r="1790" spans="1:26" ht="15.75" customHeight="1">
      <c r="A1790" s="103"/>
      <c r="B1790" s="103"/>
      <c r="C1790" s="104" t="e">
        <v>#REF!</v>
      </c>
      <c r="D1790" s="103"/>
      <c r="E1790" s="53"/>
      <c r="F1790" s="53"/>
      <c r="G1790" s="53"/>
      <c r="H1790" s="53"/>
      <c r="I1790" s="53"/>
      <c r="J1790" s="53"/>
      <c r="K1790" s="53"/>
      <c r="L1790" s="53"/>
      <c r="M1790" s="53"/>
      <c r="N1790" s="53"/>
      <c r="O1790" s="53"/>
      <c r="P1790" s="53"/>
      <c r="Q1790" s="53"/>
      <c r="R1790" s="53"/>
      <c r="S1790" s="53"/>
      <c r="T1790" s="53"/>
      <c r="U1790" s="53"/>
      <c r="V1790" s="53"/>
      <c r="W1790" s="53"/>
      <c r="X1790" s="53"/>
      <c r="Y1790" s="53"/>
      <c r="Z1790" s="53"/>
    </row>
    <row r="1791" spans="1:26" ht="15.75" customHeight="1">
      <c r="A1791" s="103"/>
      <c r="B1791" s="103"/>
      <c r="C1791" s="104" t="e">
        <v>#REF!</v>
      </c>
      <c r="D1791" s="103"/>
      <c r="E1791" s="53"/>
      <c r="F1791" s="53"/>
      <c r="G1791" s="53"/>
      <c r="H1791" s="53"/>
      <c r="I1791" s="53"/>
      <c r="J1791" s="53"/>
      <c r="K1791" s="53"/>
      <c r="L1791" s="53"/>
      <c r="M1791" s="53"/>
      <c r="N1791" s="53"/>
      <c r="O1791" s="53"/>
      <c r="P1791" s="53"/>
      <c r="Q1791" s="53"/>
      <c r="R1791" s="53"/>
      <c r="S1791" s="53"/>
      <c r="T1791" s="53"/>
      <c r="U1791" s="53"/>
      <c r="V1791" s="53"/>
      <c r="W1791" s="53"/>
      <c r="X1791" s="53"/>
      <c r="Y1791" s="53"/>
      <c r="Z1791" s="53"/>
    </row>
    <row r="1792" spans="1:26" ht="15.75" customHeight="1">
      <c r="A1792" s="103"/>
      <c r="B1792" s="103"/>
      <c r="C1792" s="104" t="e">
        <v>#REF!</v>
      </c>
      <c r="D1792" s="103"/>
      <c r="E1792" s="53"/>
      <c r="F1792" s="53"/>
      <c r="G1792" s="53"/>
      <c r="H1792" s="53"/>
      <c r="I1792" s="53"/>
      <c r="J1792" s="53"/>
      <c r="K1792" s="53"/>
      <c r="L1792" s="53"/>
      <c r="M1792" s="53"/>
      <c r="N1792" s="53"/>
      <c r="O1792" s="53"/>
      <c r="P1792" s="53"/>
      <c r="Q1792" s="53"/>
      <c r="R1792" s="53"/>
      <c r="S1792" s="53"/>
      <c r="T1792" s="53"/>
      <c r="U1792" s="53"/>
      <c r="V1792" s="53"/>
      <c r="W1792" s="53"/>
      <c r="X1792" s="53"/>
      <c r="Y1792" s="53"/>
      <c r="Z1792" s="53"/>
    </row>
    <row r="1793" spans="1:26" ht="15.75" customHeight="1">
      <c r="A1793" s="103"/>
      <c r="B1793" s="103"/>
      <c r="C1793" s="104" t="e">
        <v>#REF!</v>
      </c>
      <c r="D1793" s="103"/>
      <c r="E1793" s="53"/>
      <c r="F1793" s="53"/>
      <c r="G1793" s="53"/>
      <c r="H1793" s="53"/>
      <c r="I1793" s="53"/>
      <c r="J1793" s="53"/>
      <c r="K1793" s="53"/>
      <c r="L1793" s="53"/>
      <c r="M1793" s="53"/>
      <c r="N1793" s="53"/>
      <c r="O1793" s="53"/>
      <c r="P1793" s="53"/>
      <c r="Q1793" s="53"/>
      <c r="R1793" s="53"/>
      <c r="S1793" s="53"/>
      <c r="T1793" s="53"/>
      <c r="U1793" s="53"/>
      <c r="V1793" s="53"/>
      <c r="W1793" s="53"/>
      <c r="X1793" s="53"/>
      <c r="Y1793" s="53"/>
      <c r="Z1793" s="53"/>
    </row>
    <row r="1794" spans="1:26" ht="15.75" customHeight="1">
      <c r="A1794" s="103"/>
      <c r="B1794" s="103"/>
      <c r="C1794" s="104" t="e">
        <v>#REF!</v>
      </c>
      <c r="D1794" s="103"/>
      <c r="E1794" s="53"/>
      <c r="F1794" s="53"/>
      <c r="G1794" s="53"/>
      <c r="H1794" s="53"/>
      <c r="I1794" s="53"/>
      <c r="J1794" s="53"/>
      <c r="K1794" s="53"/>
      <c r="L1794" s="53"/>
      <c r="M1794" s="53"/>
      <c r="N1794" s="53"/>
      <c r="O1794" s="53"/>
      <c r="P1794" s="53"/>
      <c r="Q1794" s="53"/>
      <c r="R1794" s="53"/>
      <c r="S1794" s="53"/>
      <c r="T1794" s="53"/>
      <c r="U1794" s="53"/>
      <c r="V1794" s="53"/>
      <c r="W1794" s="53"/>
      <c r="X1794" s="53"/>
      <c r="Y1794" s="53"/>
      <c r="Z1794" s="53"/>
    </row>
    <row r="1795" spans="1:26" ht="15.75" customHeight="1">
      <c r="A1795" s="103"/>
      <c r="B1795" s="103"/>
      <c r="C1795" s="104" t="e">
        <v>#REF!</v>
      </c>
      <c r="D1795" s="103"/>
      <c r="E1795" s="53"/>
      <c r="F1795" s="53"/>
      <c r="G1795" s="53"/>
      <c r="H1795" s="53"/>
      <c r="I1795" s="53"/>
      <c r="J1795" s="53"/>
      <c r="K1795" s="53"/>
      <c r="L1795" s="53"/>
      <c r="M1795" s="53"/>
      <c r="N1795" s="53"/>
      <c r="O1795" s="53"/>
      <c r="P1795" s="53"/>
      <c r="Q1795" s="53"/>
      <c r="R1795" s="53"/>
      <c r="S1795" s="53"/>
      <c r="T1795" s="53"/>
      <c r="U1795" s="53"/>
      <c r="V1795" s="53"/>
      <c r="W1795" s="53"/>
      <c r="X1795" s="53"/>
      <c r="Y1795" s="53"/>
      <c r="Z1795" s="53"/>
    </row>
    <row r="1796" spans="1:26" ht="15.75" customHeight="1">
      <c r="A1796" s="103"/>
      <c r="B1796" s="103"/>
      <c r="C1796" s="104" t="e">
        <v>#REF!</v>
      </c>
      <c r="D1796" s="103"/>
      <c r="E1796" s="53"/>
      <c r="F1796" s="53"/>
      <c r="G1796" s="53"/>
      <c r="H1796" s="53"/>
      <c r="I1796" s="53"/>
      <c r="J1796" s="53"/>
      <c r="K1796" s="53"/>
      <c r="L1796" s="53"/>
      <c r="M1796" s="53"/>
      <c r="N1796" s="53"/>
      <c r="O1796" s="53"/>
      <c r="P1796" s="53"/>
      <c r="Q1796" s="53"/>
      <c r="R1796" s="53"/>
      <c r="S1796" s="53"/>
      <c r="T1796" s="53"/>
      <c r="U1796" s="53"/>
      <c r="V1796" s="53"/>
      <c r="W1796" s="53"/>
      <c r="X1796" s="53"/>
      <c r="Y1796" s="53"/>
      <c r="Z1796" s="53"/>
    </row>
    <row r="1797" spans="1:26" ht="15.75" customHeight="1">
      <c r="A1797" s="103"/>
      <c r="B1797" s="103"/>
      <c r="C1797" s="104" t="e">
        <v>#REF!</v>
      </c>
      <c r="D1797" s="103"/>
      <c r="E1797" s="53"/>
      <c r="F1797" s="53"/>
      <c r="G1797" s="53"/>
      <c r="H1797" s="53"/>
      <c r="I1797" s="53"/>
      <c r="J1797" s="53"/>
      <c r="K1797" s="53"/>
      <c r="L1797" s="53"/>
      <c r="M1797" s="53"/>
      <c r="N1797" s="53"/>
      <c r="O1797" s="53"/>
      <c r="P1797" s="53"/>
      <c r="Q1797" s="53"/>
      <c r="R1797" s="53"/>
      <c r="S1797" s="53"/>
      <c r="T1797" s="53"/>
      <c r="U1797" s="53"/>
      <c r="V1797" s="53"/>
      <c r="W1797" s="53"/>
      <c r="X1797" s="53"/>
      <c r="Y1797" s="53"/>
      <c r="Z1797" s="53"/>
    </row>
    <row r="1798" spans="1:26" ht="15.75" customHeight="1">
      <c r="A1798" s="103"/>
      <c r="B1798" s="103"/>
      <c r="C1798" s="104" t="e">
        <v>#REF!</v>
      </c>
      <c r="D1798" s="103"/>
      <c r="E1798" s="53"/>
      <c r="F1798" s="53"/>
      <c r="G1798" s="53"/>
      <c r="H1798" s="53"/>
      <c r="I1798" s="53"/>
      <c r="J1798" s="53"/>
      <c r="K1798" s="53"/>
      <c r="L1798" s="53"/>
      <c r="M1798" s="53"/>
      <c r="N1798" s="53"/>
      <c r="O1798" s="53"/>
      <c r="P1798" s="53"/>
      <c r="Q1798" s="53"/>
      <c r="R1798" s="53"/>
      <c r="S1798" s="53"/>
      <c r="T1798" s="53"/>
      <c r="U1798" s="53"/>
      <c r="V1798" s="53"/>
      <c r="W1798" s="53"/>
      <c r="X1798" s="53"/>
      <c r="Y1798" s="53"/>
      <c r="Z1798" s="53"/>
    </row>
    <row r="1799" spans="1:26" ht="15.75" customHeight="1">
      <c r="A1799" s="103"/>
      <c r="B1799" s="103"/>
      <c r="C1799" s="104" t="e">
        <v>#REF!</v>
      </c>
      <c r="D1799" s="103"/>
      <c r="E1799" s="53"/>
      <c r="F1799" s="53"/>
      <c r="G1799" s="53"/>
      <c r="H1799" s="53"/>
      <c r="I1799" s="53"/>
      <c r="J1799" s="53"/>
      <c r="K1799" s="53"/>
      <c r="L1799" s="53"/>
      <c r="M1799" s="53"/>
      <c r="N1799" s="53"/>
      <c r="O1799" s="53"/>
      <c r="P1799" s="53"/>
      <c r="Q1799" s="53"/>
      <c r="R1799" s="53"/>
      <c r="S1799" s="53"/>
      <c r="T1799" s="53"/>
      <c r="U1799" s="53"/>
      <c r="V1799" s="53"/>
      <c r="W1799" s="53"/>
      <c r="X1799" s="53"/>
      <c r="Y1799" s="53"/>
      <c r="Z1799" s="53"/>
    </row>
    <row r="1800" spans="1:26" ht="15.75" customHeight="1">
      <c r="A1800" s="103"/>
      <c r="B1800" s="103"/>
      <c r="C1800" s="104" t="e">
        <v>#REF!</v>
      </c>
      <c r="D1800" s="103"/>
      <c r="E1800" s="53"/>
      <c r="F1800" s="53"/>
      <c r="G1800" s="53"/>
      <c r="H1800" s="53"/>
      <c r="I1800" s="53"/>
      <c r="J1800" s="53"/>
      <c r="K1800" s="53"/>
      <c r="L1800" s="53"/>
      <c r="M1800" s="53"/>
      <c r="N1800" s="53"/>
      <c r="O1800" s="53"/>
      <c r="P1800" s="53"/>
      <c r="Q1800" s="53"/>
      <c r="R1800" s="53"/>
      <c r="S1800" s="53"/>
      <c r="T1800" s="53"/>
      <c r="U1800" s="53"/>
      <c r="V1800" s="53"/>
      <c r="W1800" s="53"/>
      <c r="X1800" s="53"/>
      <c r="Y1800" s="53"/>
      <c r="Z1800" s="53"/>
    </row>
    <row r="1801" spans="1:26" ht="15.75" customHeight="1">
      <c r="A1801" s="103"/>
      <c r="B1801" s="103"/>
      <c r="C1801" s="104" t="e">
        <v>#REF!</v>
      </c>
      <c r="D1801" s="103"/>
      <c r="E1801" s="53"/>
      <c r="F1801" s="53"/>
      <c r="G1801" s="53"/>
      <c r="H1801" s="53"/>
      <c r="I1801" s="53"/>
      <c r="J1801" s="53"/>
      <c r="K1801" s="53"/>
      <c r="L1801" s="53"/>
      <c r="M1801" s="53"/>
      <c r="N1801" s="53"/>
      <c r="O1801" s="53"/>
      <c r="P1801" s="53"/>
      <c r="Q1801" s="53"/>
      <c r="R1801" s="53"/>
      <c r="S1801" s="53"/>
      <c r="T1801" s="53"/>
      <c r="U1801" s="53"/>
      <c r="V1801" s="53"/>
      <c r="W1801" s="53"/>
      <c r="X1801" s="53"/>
      <c r="Y1801" s="53"/>
      <c r="Z1801" s="53"/>
    </row>
    <row r="1802" spans="1:26" ht="15.75" customHeight="1">
      <c r="A1802" s="103"/>
      <c r="B1802" s="103"/>
      <c r="C1802" s="104" t="e">
        <v>#REF!</v>
      </c>
      <c r="D1802" s="103"/>
      <c r="E1802" s="53"/>
      <c r="F1802" s="53"/>
      <c r="G1802" s="53"/>
      <c r="H1802" s="53"/>
      <c r="I1802" s="53"/>
      <c r="J1802" s="53"/>
      <c r="K1802" s="53"/>
      <c r="L1802" s="53"/>
      <c r="M1802" s="53"/>
      <c r="N1802" s="53"/>
      <c r="O1802" s="53"/>
      <c r="P1802" s="53"/>
      <c r="Q1802" s="53"/>
      <c r="R1802" s="53"/>
      <c r="S1802" s="53"/>
      <c r="T1802" s="53"/>
      <c r="U1802" s="53"/>
      <c r="V1802" s="53"/>
      <c r="W1802" s="53"/>
      <c r="X1802" s="53"/>
      <c r="Y1802" s="53"/>
      <c r="Z1802" s="53"/>
    </row>
    <row r="1803" spans="1:26" ht="15.75" customHeight="1">
      <c r="A1803" s="103"/>
      <c r="B1803" s="103"/>
      <c r="C1803" s="104" t="e">
        <v>#REF!</v>
      </c>
      <c r="D1803" s="103"/>
      <c r="E1803" s="53"/>
      <c r="F1803" s="53"/>
      <c r="G1803" s="53"/>
      <c r="H1803" s="53"/>
      <c r="I1803" s="53"/>
      <c r="J1803" s="53"/>
      <c r="K1803" s="53"/>
      <c r="L1803" s="53"/>
      <c r="M1803" s="53"/>
      <c r="N1803" s="53"/>
      <c r="O1803" s="53"/>
      <c r="P1803" s="53"/>
      <c r="Q1803" s="53"/>
      <c r="R1803" s="53"/>
      <c r="S1803" s="53"/>
      <c r="T1803" s="53"/>
      <c r="U1803" s="53"/>
      <c r="V1803" s="53"/>
      <c r="W1803" s="53"/>
      <c r="X1803" s="53"/>
      <c r="Y1803" s="53"/>
      <c r="Z1803" s="53"/>
    </row>
    <row r="1804" spans="1:26" ht="15.75" customHeight="1">
      <c r="A1804" s="103"/>
      <c r="B1804" s="103"/>
      <c r="C1804" s="104" t="e">
        <v>#REF!</v>
      </c>
      <c r="D1804" s="103"/>
      <c r="E1804" s="53"/>
      <c r="F1804" s="53"/>
      <c r="G1804" s="53"/>
      <c r="H1804" s="53"/>
      <c r="I1804" s="53"/>
      <c r="J1804" s="53"/>
      <c r="K1804" s="53"/>
      <c r="L1804" s="53"/>
      <c r="M1804" s="53"/>
      <c r="N1804" s="53"/>
      <c r="O1804" s="53"/>
      <c r="P1804" s="53"/>
      <c r="Q1804" s="53"/>
      <c r="R1804" s="53"/>
      <c r="S1804" s="53"/>
      <c r="T1804" s="53"/>
      <c r="U1804" s="53"/>
      <c r="V1804" s="53"/>
      <c r="W1804" s="53"/>
      <c r="X1804" s="53"/>
      <c r="Y1804" s="53"/>
      <c r="Z1804" s="53"/>
    </row>
    <row r="1805" spans="1:26" ht="15.75" customHeight="1">
      <c r="A1805" s="103"/>
      <c r="B1805" s="103"/>
      <c r="C1805" s="104" t="e">
        <v>#REF!</v>
      </c>
      <c r="D1805" s="103"/>
      <c r="E1805" s="53"/>
      <c r="F1805" s="53"/>
      <c r="G1805" s="53"/>
      <c r="H1805" s="53"/>
      <c r="I1805" s="53"/>
      <c r="J1805" s="53"/>
      <c r="K1805" s="53"/>
      <c r="L1805" s="53"/>
      <c r="M1805" s="53"/>
      <c r="N1805" s="53"/>
      <c r="O1805" s="53"/>
      <c r="P1805" s="53"/>
      <c r="Q1805" s="53"/>
      <c r="R1805" s="53"/>
      <c r="S1805" s="53"/>
      <c r="T1805" s="53"/>
      <c r="U1805" s="53"/>
      <c r="V1805" s="53"/>
      <c r="W1805" s="53"/>
      <c r="X1805" s="53"/>
      <c r="Y1805" s="53"/>
      <c r="Z1805" s="53"/>
    </row>
    <row r="1806" spans="1:26" ht="15.75" customHeight="1">
      <c r="A1806" s="103"/>
      <c r="B1806" s="103"/>
      <c r="C1806" s="104" t="e">
        <v>#REF!</v>
      </c>
      <c r="D1806" s="103"/>
      <c r="E1806" s="53"/>
      <c r="F1806" s="53"/>
      <c r="G1806" s="53"/>
      <c r="H1806" s="53"/>
      <c r="I1806" s="53"/>
      <c r="J1806" s="53"/>
      <c r="K1806" s="53"/>
      <c r="L1806" s="53"/>
      <c r="M1806" s="53"/>
      <c r="N1806" s="53"/>
      <c r="O1806" s="53"/>
      <c r="P1806" s="53"/>
      <c r="Q1806" s="53"/>
      <c r="R1806" s="53"/>
      <c r="S1806" s="53"/>
      <c r="T1806" s="53"/>
      <c r="U1806" s="53"/>
      <c r="V1806" s="53"/>
      <c r="W1806" s="53"/>
      <c r="X1806" s="53"/>
      <c r="Y1806" s="53"/>
      <c r="Z1806" s="53"/>
    </row>
    <row r="1807" spans="1:26" ht="15.75" customHeight="1">
      <c r="A1807" s="103"/>
      <c r="B1807" s="103"/>
      <c r="C1807" s="104" t="e">
        <v>#REF!</v>
      </c>
      <c r="D1807" s="103"/>
      <c r="E1807" s="53"/>
      <c r="F1807" s="53"/>
      <c r="G1807" s="53"/>
      <c r="H1807" s="53"/>
      <c r="I1807" s="53"/>
      <c r="J1807" s="53"/>
      <c r="K1807" s="53"/>
      <c r="L1807" s="53"/>
      <c r="M1807" s="53"/>
      <c r="N1807" s="53"/>
      <c r="O1807" s="53"/>
      <c r="P1807" s="53"/>
      <c r="Q1807" s="53"/>
      <c r="R1807" s="53"/>
      <c r="S1807" s="53"/>
      <c r="T1807" s="53"/>
      <c r="U1807" s="53"/>
      <c r="V1807" s="53"/>
      <c r="W1807" s="53"/>
      <c r="X1807" s="53"/>
      <c r="Y1807" s="53"/>
      <c r="Z1807" s="53"/>
    </row>
    <row r="1808" spans="1:26" ht="15.75" customHeight="1">
      <c r="A1808" s="103"/>
      <c r="B1808" s="103"/>
      <c r="C1808" s="104" t="e">
        <v>#REF!</v>
      </c>
      <c r="D1808" s="103"/>
      <c r="E1808" s="53"/>
      <c r="F1808" s="53"/>
      <c r="G1808" s="53"/>
      <c r="H1808" s="53"/>
      <c r="I1808" s="53"/>
      <c r="J1808" s="53"/>
      <c r="K1808" s="53"/>
      <c r="L1808" s="53"/>
      <c r="M1808" s="53"/>
      <c r="N1808" s="53"/>
      <c r="O1808" s="53"/>
      <c r="P1808" s="53"/>
      <c r="Q1808" s="53"/>
      <c r="R1808" s="53"/>
      <c r="S1808" s="53"/>
      <c r="T1808" s="53"/>
      <c r="U1808" s="53"/>
      <c r="V1808" s="53"/>
      <c r="W1808" s="53"/>
      <c r="X1808" s="53"/>
      <c r="Y1808" s="53"/>
      <c r="Z1808" s="53"/>
    </row>
    <row r="1809" spans="1:26" ht="15.75" customHeight="1">
      <c r="A1809" s="103"/>
      <c r="B1809" s="103"/>
      <c r="C1809" s="104" t="e">
        <v>#REF!</v>
      </c>
      <c r="D1809" s="103"/>
      <c r="E1809" s="53"/>
      <c r="F1809" s="53"/>
      <c r="G1809" s="53"/>
      <c r="H1809" s="53"/>
      <c r="I1809" s="53"/>
      <c r="J1809" s="53"/>
      <c r="K1809" s="53"/>
      <c r="L1809" s="53"/>
      <c r="M1809" s="53"/>
      <c r="N1809" s="53"/>
      <c r="O1809" s="53"/>
      <c r="P1809" s="53"/>
      <c r="Q1809" s="53"/>
      <c r="R1809" s="53"/>
      <c r="S1809" s="53"/>
      <c r="T1809" s="53"/>
      <c r="U1809" s="53"/>
      <c r="V1809" s="53"/>
      <c r="W1809" s="53"/>
      <c r="X1809" s="53"/>
      <c r="Y1809" s="53"/>
      <c r="Z1809" s="53"/>
    </row>
    <row r="1810" spans="1:26" ht="15.75" customHeight="1">
      <c r="A1810" s="103"/>
      <c r="B1810" s="103"/>
      <c r="C1810" s="104" t="e">
        <v>#REF!</v>
      </c>
      <c r="D1810" s="103"/>
      <c r="E1810" s="53"/>
      <c r="F1810" s="53"/>
      <c r="G1810" s="53"/>
      <c r="H1810" s="53"/>
      <c r="I1810" s="53"/>
      <c r="J1810" s="53"/>
      <c r="K1810" s="53"/>
      <c r="L1810" s="53"/>
      <c r="M1810" s="53"/>
      <c r="N1810" s="53"/>
      <c r="O1810" s="53"/>
      <c r="P1810" s="53"/>
      <c r="Q1810" s="53"/>
      <c r="R1810" s="53"/>
      <c r="S1810" s="53"/>
      <c r="T1810" s="53"/>
      <c r="U1810" s="53"/>
      <c r="V1810" s="53"/>
      <c r="W1810" s="53"/>
      <c r="X1810" s="53"/>
      <c r="Y1810" s="53"/>
      <c r="Z1810" s="53"/>
    </row>
    <row r="1811" spans="1:26" ht="15.75" customHeight="1">
      <c r="A1811" s="103"/>
      <c r="B1811" s="103"/>
      <c r="C1811" s="104" t="e">
        <v>#REF!</v>
      </c>
      <c r="D1811" s="103"/>
      <c r="E1811" s="53"/>
      <c r="F1811" s="53"/>
      <c r="G1811" s="53"/>
      <c r="H1811" s="53"/>
      <c r="I1811" s="53"/>
      <c r="J1811" s="53"/>
      <c r="K1811" s="53"/>
      <c r="L1811" s="53"/>
      <c r="M1811" s="53"/>
      <c r="N1811" s="53"/>
      <c r="O1811" s="53"/>
      <c r="P1811" s="53"/>
      <c r="Q1811" s="53"/>
      <c r="R1811" s="53"/>
      <c r="S1811" s="53"/>
      <c r="T1811" s="53"/>
      <c r="U1811" s="53"/>
      <c r="V1811" s="53"/>
      <c r="W1811" s="53"/>
      <c r="X1811" s="53"/>
      <c r="Y1811" s="53"/>
      <c r="Z1811" s="53"/>
    </row>
    <row r="1812" spans="1:26" ht="15.75" customHeight="1">
      <c r="A1812" s="103"/>
      <c r="B1812" s="103"/>
      <c r="C1812" s="104" t="e">
        <v>#REF!</v>
      </c>
      <c r="D1812" s="103"/>
      <c r="E1812" s="53"/>
      <c r="F1812" s="53"/>
      <c r="G1812" s="53"/>
      <c r="H1812" s="53"/>
      <c r="I1812" s="53"/>
      <c r="J1812" s="53"/>
      <c r="K1812" s="53"/>
      <c r="L1812" s="53"/>
      <c r="M1812" s="53"/>
      <c r="N1812" s="53"/>
      <c r="O1812" s="53"/>
      <c r="P1812" s="53"/>
      <c r="Q1812" s="53"/>
      <c r="R1812" s="53"/>
      <c r="S1812" s="53"/>
      <c r="T1812" s="53"/>
      <c r="U1812" s="53"/>
      <c r="V1812" s="53"/>
      <c r="W1812" s="53"/>
      <c r="X1812" s="53"/>
      <c r="Y1812" s="53"/>
      <c r="Z1812" s="53"/>
    </row>
    <row r="1813" spans="1:26" ht="15.75" customHeight="1">
      <c r="A1813" s="103"/>
      <c r="B1813" s="103"/>
      <c r="C1813" s="104" t="e">
        <v>#REF!</v>
      </c>
      <c r="D1813" s="103"/>
      <c r="E1813" s="53"/>
      <c r="F1813" s="53"/>
      <c r="G1813" s="53"/>
      <c r="H1813" s="53"/>
      <c r="I1813" s="53"/>
      <c r="J1813" s="53"/>
      <c r="K1813" s="53"/>
      <c r="L1813" s="53"/>
      <c r="M1813" s="53"/>
      <c r="N1813" s="53"/>
      <c r="O1813" s="53"/>
      <c r="P1813" s="53"/>
      <c r="Q1813" s="53"/>
      <c r="R1813" s="53"/>
      <c r="S1813" s="53"/>
      <c r="T1813" s="53"/>
      <c r="U1813" s="53"/>
      <c r="V1813" s="53"/>
      <c r="W1813" s="53"/>
      <c r="X1813" s="53"/>
      <c r="Y1813" s="53"/>
      <c r="Z1813" s="53"/>
    </row>
    <row r="1814" spans="1:26" ht="15.75" customHeight="1">
      <c r="A1814" s="103"/>
      <c r="B1814" s="103"/>
      <c r="C1814" s="104" t="e">
        <v>#REF!</v>
      </c>
      <c r="D1814" s="103"/>
      <c r="E1814" s="53"/>
      <c r="F1814" s="53"/>
      <c r="G1814" s="53"/>
      <c r="H1814" s="53"/>
      <c r="I1814" s="53"/>
      <c r="J1814" s="53"/>
      <c r="K1814" s="53"/>
      <c r="L1814" s="53"/>
      <c r="M1814" s="53"/>
      <c r="N1814" s="53"/>
      <c r="O1814" s="53"/>
      <c r="P1814" s="53"/>
      <c r="Q1814" s="53"/>
      <c r="R1814" s="53"/>
      <c r="S1814" s="53"/>
      <c r="T1814" s="53"/>
      <c r="U1814" s="53"/>
      <c r="V1814" s="53"/>
      <c r="W1814" s="53"/>
      <c r="X1814" s="53"/>
      <c r="Y1814" s="53"/>
      <c r="Z1814" s="53"/>
    </row>
    <row r="1815" spans="1:26" ht="15.75" customHeight="1">
      <c r="A1815" s="103"/>
      <c r="B1815" s="103"/>
      <c r="C1815" s="104" t="e">
        <v>#REF!</v>
      </c>
      <c r="D1815" s="103"/>
      <c r="E1815" s="53"/>
      <c r="F1815" s="53"/>
      <c r="G1815" s="53"/>
      <c r="H1815" s="53"/>
      <c r="I1815" s="53"/>
      <c r="J1815" s="53"/>
      <c r="K1815" s="53"/>
      <c r="L1815" s="53"/>
      <c r="M1815" s="53"/>
      <c r="N1815" s="53"/>
      <c r="O1815" s="53"/>
      <c r="P1815" s="53"/>
      <c r="Q1815" s="53"/>
      <c r="R1815" s="53"/>
      <c r="S1815" s="53"/>
      <c r="T1815" s="53"/>
      <c r="U1815" s="53"/>
      <c r="V1815" s="53"/>
      <c r="W1815" s="53"/>
      <c r="X1815" s="53"/>
      <c r="Y1815" s="53"/>
      <c r="Z1815" s="53"/>
    </row>
    <row r="1816" spans="1:26" ht="15.75" customHeight="1">
      <c r="A1816" s="103"/>
      <c r="B1816" s="103"/>
      <c r="C1816" s="104" t="e">
        <v>#REF!</v>
      </c>
      <c r="D1816" s="103"/>
      <c r="E1816" s="53"/>
      <c r="F1816" s="53"/>
      <c r="G1816" s="53"/>
      <c r="H1816" s="53"/>
      <c r="I1816" s="53"/>
      <c r="J1816" s="53"/>
      <c r="K1816" s="53"/>
      <c r="L1816" s="53"/>
      <c r="M1816" s="53"/>
      <c r="N1816" s="53"/>
      <c r="O1816" s="53"/>
      <c r="P1816" s="53"/>
      <c r="Q1816" s="53"/>
      <c r="R1816" s="53"/>
      <c r="S1816" s="53"/>
      <c r="T1816" s="53"/>
      <c r="U1816" s="53"/>
      <c r="V1816" s="53"/>
      <c r="W1816" s="53"/>
      <c r="X1816" s="53"/>
      <c r="Y1816" s="53"/>
      <c r="Z1816" s="53"/>
    </row>
    <row r="1817" spans="1:26" ht="15.75" customHeight="1">
      <c r="A1817" s="103"/>
      <c r="B1817" s="103"/>
      <c r="C1817" s="104" t="e">
        <v>#REF!</v>
      </c>
      <c r="D1817" s="103"/>
      <c r="E1817" s="53"/>
      <c r="F1817" s="53"/>
      <c r="G1817" s="53"/>
      <c r="H1817" s="53"/>
      <c r="I1817" s="53"/>
      <c r="J1817" s="53"/>
      <c r="K1817" s="53"/>
      <c r="L1817" s="53"/>
      <c r="M1817" s="53"/>
      <c r="N1817" s="53"/>
      <c r="O1817" s="53"/>
      <c r="P1817" s="53"/>
      <c r="Q1817" s="53"/>
      <c r="R1817" s="53"/>
      <c r="S1817" s="53"/>
      <c r="T1817" s="53"/>
      <c r="U1817" s="53"/>
      <c r="V1817" s="53"/>
      <c r="W1817" s="53"/>
      <c r="X1817" s="53"/>
      <c r="Y1817" s="53"/>
      <c r="Z1817" s="53"/>
    </row>
    <row r="1818" spans="1:26" ht="15.75" customHeight="1">
      <c r="A1818" s="103"/>
      <c r="B1818" s="103"/>
      <c r="C1818" s="104" t="e">
        <v>#REF!</v>
      </c>
      <c r="D1818" s="103"/>
      <c r="E1818" s="53"/>
      <c r="F1818" s="53"/>
      <c r="G1818" s="53"/>
      <c r="H1818" s="53"/>
      <c r="I1818" s="53"/>
      <c r="J1818" s="53"/>
      <c r="K1818" s="53"/>
      <c r="L1818" s="53"/>
      <c r="M1818" s="53"/>
      <c r="N1818" s="53"/>
      <c r="O1818" s="53"/>
      <c r="P1818" s="53"/>
      <c r="Q1818" s="53"/>
      <c r="R1818" s="53"/>
      <c r="S1818" s="53"/>
      <c r="T1818" s="53"/>
      <c r="U1818" s="53"/>
      <c r="V1818" s="53"/>
      <c r="W1818" s="53"/>
      <c r="X1818" s="53"/>
      <c r="Y1818" s="53"/>
      <c r="Z1818" s="53"/>
    </row>
    <row r="1819" spans="1:26" ht="15.75" customHeight="1">
      <c r="A1819" s="103"/>
      <c r="B1819" s="103"/>
      <c r="C1819" s="104" t="e">
        <v>#REF!</v>
      </c>
      <c r="D1819" s="103"/>
      <c r="E1819" s="53"/>
      <c r="F1819" s="53"/>
      <c r="G1819" s="53"/>
      <c r="H1819" s="53"/>
      <c r="I1819" s="53"/>
      <c r="J1819" s="53"/>
      <c r="K1819" s="53"/>
      <c r="L1819" s="53"/>
      <c r="M1819" s="53"/>
      <c r="N1819" s="53"/>
      <c r="O1819" s="53"/>
      <c r="P1819" s="53"/>
      <c r="Q1819" s="53"/>
      <c r="R1819" s="53"/>
      <c r="S1819" s="53"/>
      <c r="T1819" s="53"/>
      <c r="U1819" s="53"/>
      <c r="V1819" s="53"/>
      <c r="W1819" s="53"/>
      <c r="X1819" s="53"/>
      <c r="Y1819" s="53"/>
      <c r="Z1819" s="53"/>
    </row>
    <row r="1820" spans="1:26" ht="15.75" customHeight="1">
      <c r="A1820" s="103"/>
      <c r="B1820" s="103"/>
      <c r="C1820" s="104" t="e">
        <v>#REF!</v>
      </c>
      <c r="D1820" s="103"/>
      <c r="E1820" s="53"/>
      <c r="F1820" s="53"/>
      <c r="G1820" s="53"/>
      <c r="H1820" s="53"/>
      <c r="I1820" s="53"/>
      <c r="J1820" s="53"/>
      <c r="K1820" s="53"/>
      <c r="L1820" s="53"/>
      <c r="M1820" s="53"/>
      <c r="N1820" s="53"/>
      <c r="O1820" s="53"/>
      <c r="P1820" s="53"/>
      <c r="Q1820" s="53"/>
      <c r="R1820" s="53"/>
      <c r="S1820" s="53"/>
      <c r="T1820" s="53"/>
      <c r="U1820" s="53"/>
      <c r="V1820" s="53"/>
      <c r="W1820" s="53"/>
      <c r="X1820" s="53"/>
      <c r="Y1820" s="53"/>
      <c r="Z1820" s="53"/>
    </row>
    <row r="1821" spans="1:26" ht="15.75" customHeight="1">
      <c r="A1821" s="103"/>
      <c r="B1821" s="103"/>
      <c r="C1821" s="104" t="e">
        <v>#REF!</v>
      </c>
      <c r="D1821" s="103"/>
      <c r="E1821" s="53"/>
      <c r="F1821" s="53"/>
      <c r="G1821" s="53"/>
      <c r="H1821" s="53"/>
      <c r="I1821" s="53"/>
      <c r="J1821" s="53"/>
      <c r="K1821" s="53"/>
      <c r="L1821" s="53"/>
      <c r="M1821" s="53"/>
      <c r="N1821" s="53"/>
      <c r="O1821" s="53"/>
      <c r="P1821" s="53"/>
      <c r="Q1821" s="53"/>
      <c r="R1821" s="53"/>
      <c r="S1821" s="53"/>
      <c r="T1821" s="53"/>
      <c r="U1821" s="53"/>
      <c r="V1821" s="53"/>
      <c r="W1821" s="53"/>
      <c r="X1821" s="53"/>
      <c r="Y1821" s="53"/>
      <c r="Z1821" s="53"/>
    </row>
    <row r="1822" spans="1:26" ht="15.75" customHeight="1">
      <c r="A1822" s="103"/>
      <c r="B1822" s="103"/>
      <c r="C1822" s="104" t="e">
        <v>#REF!</v>
      </c>
      <c r="D1822" s="103"/>
      <c r="E1822" s="53"/>
      <c r="F1822" s="53"/>
      <c r="G1822" s="53"/>
      <c r="H1822" s="53"/>
      <c r="I1822" s="53"/>
      <c r="J1822" s="53"/>
      <c r="K1822" s="53"/>
      <c r="L1822" s="53"/>
      <c r="M1822" s="53"/>
      <c r="N1822" s="53"/>
      <c r="O1822" s="53"/>
      <c r="P1822" s="53"/>
      <c r="Q1822" s="53"/>
      <c r="R1822" s="53"/>
      <c r="S1822" s="53"/>
      <c r="T1822" s="53"/>
      <c r="U1822" s="53"/>
      <c r="V1822" s="53"/>
      <c r="W1822" s="53"/>
      <c r="X1822" s="53"/>
      <c r="Y1822" s="53"/>
      <c r="Z1822" s="53"/>
    </row>
    <row r="1823" spans="1:26" ht="15.75" customHeight="1">
      <c r="A1823" s="103"/>
      <c r="B1823" s="103"/>
      <c r="C1823" s="104" t="e">
        <v>#REF!</v>
      </c>
      <c r="D1823" s="103"/>
      <c r="E1823" s="53"/>
      <c r="F1823" s="53"/>
      <c r="G1823" s="53"/>
      <c r="H1823" s="53"/>
      <c r="I1823" s="53"/>
      <c r="J1823" s="53"/>
      <c r="K1823" s="53"/>
      <c r="L1823" s="53"/>
      <c r="M1823" s="53"/>
      <c r="N1823" s="53"/>
      <c r="O1823" s="53"/>
      <c r="P1823" s="53"/>
      <c r="Q1823" s="53"/>
      <c r="R1823" s="53"/>
      <c r="S1823" s="53"/>
      <c r="T1823" s="53"/>
      <c r="U1823" s="53"/>
      <c r="V1823" s="53"/>
      <c r="W1823" s="53"/>
      <c r="X1823" s="53"/>
      <c r="Y1823" s="53"/>
      <c r="Z1823" s="53"/>
    </row>
    <row r="1824" spans="1:26" ht="15.75" customHeight="1">
      <c r="A1824" s="103"/>
      <c r="B1824" s="103"/>
      <c r="C1824" s="104" t="e">
        <v>#REF!</v>
      </c>
      <c r="D1824" s="103"/>
      <c r="E1824" s="53"/>
      <c r="F1824" s="53"/>
      <c r="G1824" s="53"/>
      <c r="H1824" s="53"/>
      <c r="I1824" s="53"/>
      <c r="J1824" s="53"/>
      <c r="K1824" s="53"/>
      <c r="L1824" s="53"/>
      <c r="M1824" s="53"/>
      <c r="N1824" s="53"/>
      <c r="O1824" s="53"/>
      <c r="P1824" s="53"/>
      <c r="Q1824" s="53"/>
      <c r="R1824" s="53"/>
      <c r="S1824" s="53"/>
      <c r="T1824" s="53"/>
      <c r="U1824" s="53"/>
      <c r="V1824" s="53"/>
      <c r="W1824" s="53"/>
      <c r="X1824" s="53"/>
      <c r="Y1824" s="53"/>
      <c r="Z1824" s="53"/>
    </row>
    <row r="1825" spans="1:26" ht="15.75" customHeight="1">
      <c r="A1825" s="103"/>
      <c r="B1825" s="103"/>
      <c r="C1825" s="104" t="e">
        <v>#REF!</v>
      </c>
      <c r="D1825" s="103"/>
      <c r="E1825" s="53"/>
      <c r="F1825" s="53"/>
      <c r="G1825" s="53"/>
      <c r="H1825" s="53"/>
      <c r="I1825" s="53"/>
      <c r="J1825" s="53"/>
      <c r="K1825" s="53"/>
      <c r="L1825" s="53"/>
      <c r="M1825" s="53"/>
      <c r="N1825" s="53"/>
      <c r="O1825" s="53"/>
      <c r="P1825" s="53"/>
      <c r="Q1825" s="53"/>
      <c r="R1825" s="53"/>
      <c r="S1825" s="53"/>
      <c r="T1825" s="53"/>
      <c r="U1825" s="53"/>
      <c r="V1825" s="53"/>
      <c r="W1825" s="53"/>
      <c r="X1825" s="53"/>
      <c r="Y1825" s="53"/>
      <c r="Z1825" s="53"/>
    </row>
    <row r="1826" spans="1:26" ht="15.75" customHeight="1">
      <c r="A1826" s="103"/>
      <c r="B1826" s="103"/>
      <c r="C1826" s="104" t="e">
        <v>#REF!</v>
      </c>
      <c r="D1826" s="103"/>
      <c r="E1826" s="53"/>
      <c r="F1826" s="53"/>
      <c r="G1826" s="53"/>
      <c r="H1826" s="53"/>
      <c r="I1826" s="53"/>
      <c r="J1826" s="53"/>
      <c r="K1826" s="53"/>
      <c r="L1826" s="53"/>
      <c r="M1826" s="53"/>
      <c r="N1826" s="53"/>
      <c r="O1826" s="53"/>
      <c r="P1826" s="53"/>
      <c r="Q1826" s="53"/>
      <c r="R1826" s="53"/>
      <c r="S1826" s="53"/>
      <c r="T1826" s="53"/>
      <c r="U1826" s="53"/>
      <c r="V1826" s="53"/>
      <c r="W1826" s="53"/>
      <c r="X1826" s="53"/>
      <c r="Y1826" s="53"/>
      <c r="Z1826" s="53"/>
    </row>
    <row r="1827" spans="1:26" ht="15.75" customHeight="1">
      <c r="A1827" s="103"/>
      <c r="B1827" s="103"/>
      <c r="C1827" s="104" t="e">
        <v>#REF!</v>
      </c>
      <c r="D1827" s="103"/>
      <c r="E1827" s="53"/>
      <c r="F1827" s="53"/>
      <c r="G1827" s="53"/>
      <c r="H1827" s="53"/>
      <c r="I1827" s="53"/>
      <c r="J1827" s="53"/>
      <c r="K1827" s="53"/>
      <c r="L1827" s="53"/>
      <c r="M1827" s="53"/>
      <c r="N1827" s="53"/>
      <c r="O1827" s="53"/>
      <c r="P1827" s="53"/>
      <c r="Q1827" s="53"/>
      <c r="R1827" s="53"/>
      <c r="S1827" s="53"/>
      <c r="T1827" s="53"/>
      <c r="U1827" s="53"/>
      <c r="V1827" s="53"/>
      <c r="W1827" s="53"/>
      <c r="X1827" s="53"/>
      <c r="Y1827" s="53"/>
      <c r="Z1827" s="53"/>
    </row>
    <row r="1828" spans="1:26" ht="15.75" customHeight="1">
      <c r="A1828" s="103"/>
      <c r="B1828" s="103"/>
      <c r="C1828" s="104" t="e">
        <v>#REF!</v>
      </c>
      <c r="D1828" s="103"/>
      <c r="E1828" s="53"/>
      <c r="F1828" s="53"/>
      <c r="G1828" s="53"/>
      <c r="H1828" s="53"/>
      <c r="I1828" s="53"/>
      <c r="J1828" s="53"/>
      <c r="K1828" s="53"/>
      <c r="L1828" s="53"/>
      <c r="M1828" s="53"/>
      <c r="N1828" s="53"/>
      <c r="O1828" s="53"/>
      <c r="P1828" s="53"/>
      <c r="Q1828" s="53"/>
      <c r="R1828" s="53"/>
      <c r="S1828" s="53"/>
      <c r="T1828" s="53"/>
      <c r="U1828" s="53"/>
      <c r="V1828" s="53"/>
      <c r="W1828" s="53"/>
      <c r="X1828" s="53"/>
      <c r="Y1828" s="53"/>
      <c r="Z1828" s="53"/>
    </row>
    <row r="1829" spans="1:26" ht="15.75" customHeight="1">
      <c r="A1829" s="103"/>
      <c r="B1829" s="103"/>
      <c r="C1829" s="104" t="e">
        <v>#REF!</v>
      </c>
      <c r="D1829" s="103"/>
      <c r="E1829" s="53"/>
      <c r="F1829" s="53"/>
      <c r="G1829" s="53"/>
      <c r="H1829" s="53"/>
      <c r="I1829" s="53"/>
      <c r="J1829" s="53"/>
      <c r="K1829" s="53"/>
      <c r="L1829" s="53"/>
      <c r="M1829" s="53"/>
      <c r="N1829" s="53"/>
      <c r="O1829" s="53"/>
      <c r="P1829" s="53"/>
      <c r="Q1829" s="53"/>
      <c r="R1829" s="53"/>
      <c r="S1829" s="53"/>
      <c r="T1829" s="53"/>
      <c r="U1829" s="53"/>
      <c r="V1829" s="53"/>
      <c r="W1829" s="53"/>
      <c r="X1829" s="53"/>
      <c r="Y1829" s="53"/>
      <c r="Z1829" s="53"/>
    </row>
    <row r="1830" spans="1:26" ht="15.75" customHeight="1">
      <c r="A1830" s="103"/>
      <c r="B1830" s="103"/>
      <c r="C1830" s="104" t="e">
        <v>#REF!</v>
      </c>
      <c r="D1830" s="103"/>
      <c r="E1830" s="53"/>
      <c r="F1830" s="53"/>
      <c r="G1830" s="53"/>
      <c r="H1830" s="53"/>
      <c r="I1830" s="53"/>
      <c r="J1830" s="53"/>
      <c r="K1830" s="53"/>
      <c r="L1830" s="53"/>
      <c r="M1830" s="53"/>
      <c r="N1830" s="53"/>
      <c r="O1830" s="53"/>
      <c r="P1830" s="53"/>
      <c r="Q1830" s="53"/>
      <c r="R1830" s="53"/>
      <c r="S1830" s="53"/>
      <c r="T1830" s="53"/>
      <c r="U1830" s="53"/>
      <c r="V1830" s="53"/>
      <c r="W1830" s="53"/>
      <c r="X1830" s="53"/>
      <c r="Y1830" s="53"/>
      <c r="Z1830" s="53"/>
    </row>
    <row r="1831" spans="1:26" ht="15.75" customHeight="1">
      <c r="A1831" s="103"/>
      <c r="B1831" s="103"/>
      <c r="C1831" s="104" t="e">
        <v>#REF!</v>
      </c>
      <c r="D1831" s="103"/>
      <c r="E1831" s="53"/>
      <c r="F1831" s="53"/>
      <c r="G1831" s="53"/>
      <c r="H1831" s="53"/>
      <c r="I1831" s="53"/>
      <c r="J1831" s="53"/>
      <c r="K1831" s="53"/>
      <c r="L1831" s="53"/>
      <c r="M1831" s="53"/>
      <c r="N1831" s="53"/>
      <c r="O1831" s="53"/>
      <c r="P1831" s="53"/>
      <c r="Q1831" s="53"/>
      <c r="R1831" s="53"/>
      <c r="S1831" s="53"/>
      <c r="T1831" s="53"/>
      <c r="U1831" s="53"/>
      <c r="V1831" s="53"/>
      <c r="W1831" s="53"/>
      <c r="X1831" s="53"/>
      <c r="Y1831" s="53"/>
      <c r="Z1831" s="53"/>
    </row>
    <row r="1832" spans="1:26" ht="15.75" customHeight="1">
      <c r="A1832" s="103"/>
      <c r="B1832" s="103"/>
      <c r="C1832" s="104" t="e">
        <v>#REF!</v>
      </c>
      <c r="D1832" s="103"/>
      <c r="E1832" s="53"/>
      <c r="F1832" s="53"/>
      <c r="G1832" s="53"/>
      <c r="H1832" s="53"/>
      <c r="I1832" s="53"/>
      <c r="J1832" s="53"/>
      <c r="K1832" s="53"/>
      <c r="L1832" s="53"/>
      <c r="M1832" s="53"/>
      <c r="N1832" s="53"/>
      <c r="O1832" s="53"/>
      <c r="P1832" s="53"/>
      <c r="Q1832" s="53"/>
      <c r="R1832" s="53"/>
      <c r="S1832" s="53"/>
      <c r="T1832" s="53"/>
      <c r="U1832" s="53"/>
      <c r="V1832" s="53"/>
      <c r="W1832" s="53"/>
      <c r="X1832" s="53"/>
      <c r="Y1832" s="53"/>
      <c r="Z1832" s="53"/>
    </row>
    <row r="1833" spans="1:26" ht="15.75" customHeight="1">
      <c r="A1833" s="103"/>
      <c r="B1833" s="103"/>
      <c r="C1833" s="104" t="e">
        <v>#REF!</v>
      </c>
      <c r="D1833" s="103"/>
      <c r="E1833" s="53"/>
      <c r="F1833" s="53"/>
      <c r="G1833" s="53"/>
      <c r="H1833" s="53"/>
      <c r="I1833" s="53"/>
      <c r="J1833" s="53"/>
      <c r="K1833" s="53"/>
      <c r="L1833" s="53"/>
      <c r="M1833" s="53"/>
      <c r="N1833" s="53"/>
      <c r="O1833" s="53"/>
      <c r="P1833" s="53"/>
      <c r="Q1833" s="53"/>
      <c r="R1833" s="53"/>
      <c r="S1833" s="53"/>
      <c r="T1833" s="53"/>
      <c r="U1833" s="53"/>
      <c r="V1833" s="53"/>
      <c r="W1833" s="53"/>
      <c r="X1833" s="53"/>
      <c r="Y1833" s="53"/>
      <c r="Z1833" s="53"/>
    </row>
    <row r="1834" spans="1:26" ht="15.75" customHeight="1">
      <c r="A1834" s="103"/>
      <c r="B1834" s="103"/>
      <c r="C1834" s="104" t="e">
        <v>#REF!</v>
      </c>
      <c r="D1834" s="103"/>
      <c r="E1834" s="53"/>
      <c r="F1834" s="53"/>
      <c r="G1834" s="53"/>
      <c r="H1834" s="53"/>
      <c r="I1834" s="53"/>
      <c r="J1834" s="53"/>
      <c r="K1834" s="53"/>
      <c r="L1834" s="53"/>
      <c r="M1834" s="53"/>
      <c r="N1834" s="53"/>
      <c r="O1834" s="53"/>
      <c r="P1834" s="53"/>
      <c r="Q1834" s="53"/>
      <c r="R1834" s="53"/>
      <c r="S1834" s="53"/>
      <c r="T1834" s="53"/>
      <c r="U1834" s="53"/>
      <c r="V1834" s="53"/>
      <c r="W1834" s="53"/>
      <c r="X1834" s="53"/>
      <c r="Y1834" s="53"/>
      <c r="Z1834" s="53"/>
    </row>
    <row r="1835" spans="1:26" ht="15.75" customHeight="1">
      <c r="A1835" s="103"/>
      <c r="B1835" s="103"/>
      <c r="C1835" s="104" t="e">
        <v>#REF!</v>
      </c>
      <c r="D1835" s="103"/>
      <c r="E1835" s="53"/>
      <c r="F1835" s="53"/>
      <c r="G1835" s="53"/>
      <c r="H1835" s="53"/>
      <c r="I1835" s="53"/>
      <c r="J1835" s="53"/>
      <c r="K1835" s="53"/>
      <c r="L1835" s="53"/>
      <c r="M1835" s="53"/>
      <c r="N1835" s="53"/>
      <c r="O1835" s="53"/>
      <c r="P1835" s="53"/>
      <c r="Q1835" s="53"/>
      <c r="R1835" s="53"/>
      <c r="S1835" s="53"/>
      <c r="T1835" s="53"/>
      <c r="U1835" s="53"/>
      <c r="V1835" s="53"/>
      <c r="W1835" s="53"/>
      <c r="X1835" s="53"/>
      <c r="Y1835" s="53"/>
      <c r="Z1835" s="53"/>
    </row>
    <row r="1836" spans="1:26" ht="15.75" customHeight="1">
      <c r="A1836" s="103"/>
      <c r="B1836" s="103"/>
      <c r="C1836" s="104" t="e">
        <v>#REF!</v>
      </c>
      <c r="D1836" s="103"/>
      <c r="E1836" s="53"/>
      <c r="F1836" s="53"/>
      <c r="G1836" s="53"/>
      <c r="H1836" s="53"/>
      <c r="I1836" s="53"/>
      <c r="J1836" s="53"/>
      <c r="K1836" s="53"/>
      <c r="L1836" s="53"/>
      <c r="M1836" s="53"/>
      <c r="N1836" s="53"/>
      <c r="O1836" s="53"/>
      <c r="P1836" s="53"/>
      <c r="Q1836" s="53"/>
      <c r="R1836" s="53"/>
      <c r="S1836" s="53"/>
      <c r="T1836" s="53"/>
      <c r="U1836" s="53"/>
      <c r="V1836" s="53"/>
      <c r="W1836" s="53"/>
      <c r="X1836" s="53"/>
      <c r="Y1836" s="53"/>
      <c r="Z1836" s="53"/>
    </row>
    <row r="1837" spans="1:26" ht="15.75" customHeight="1">
      <c r="A1837" s="103"/>
      <c r="B1837" s="103"/>
      <c r="C1837" s="104" t="e">
        <v>#REF!</v>
      </c>
      <c r="D1837" s="103"/>
      <c r="E1837" s="53"/>
      <c r="F1837" s="53"/>
      <c r="G1837" s="53"/>
      <c r="H1837" s="53"/>
      <c r="I1837" s="53"/>
      <c r="J1837" s="53"/>
      <c r="K1837" s="53"/>
      <c r="L1837" s="53"/>
      <c r="M1837" s="53"/>
      <c r="N1837" s="53"/>
      <c r="O1837" s="53"/>
      <c r="P1837" s="53"/>
      <c r="Q1837" s="53"/>
      <c r="R1837" s="53"/>
      <c r="S1837" s="53"/>
      <c r="T1837" s="53"/>
      <c r="U1837" s="53"/>
      <c r="V1837" s="53"/>
      <c r="W1837" s="53"/>
      <c r="X1837" s="53"/>
      <c r="Y1837" s="53"/>
      <c r="Z1837" s="53"/>
    </row>
    <row r="1838" spans="1:26" ht="15.75" customHeight="1">
      <c r="A1838" s="103"/>
      <c r="B1838" s="103"/>
      <c r="C1838" s="104" t="e">
        <v>#REF!</v>
      </c>
      <c r="D1838" s="103"/>
      <c r="E1838" s="53"/>
      <c r="F1838" s="53"/>
      <c r="G1838" s="53"/>
      <c r="H1838" s="53"/>
      <c r="I1838" s="53"/>
      <c r="J1838" s="53"/>
      <c r="K1838" s="53"/>
      <c r="L1838" s="53"/>
      <c r="M1838" s="53"/>
      <c r="N1838" s="53"/>
      <c r="O1838" s="53"/>
      <c r="P1838" s="53"/>
      <c r="Q1838" s="53"/>
      <c r="R1838" s="53"/>
      <c r="S1838" s="53"/>
      <c r="T1838" s="53"/>
      <c r="U1838" s="53"/>
      <c r="V1838" s="53"/>
      <c r="W1838" s="53"/>
      <c r="X1838" s="53"/>
      <c r="Y1838" s="53"/>
      <c r="Z1838" s="53"/>
    </row>
    <row r="1839" spans="1:26" ht="15.75" customHeight="1">
      <c r="A1839" s="103"/>
      <c r="B1839" s="103"/>
      <c r="C1839" s="104" t="e">
        <v>#REF!</v>
      </c>
      <c r="D1839" s="103"/>
      <c r="E1839" s="53"/>
      <c r="F1839" s="53"/>
      <c r="G1839" s="53"/>
      <c r="H1839" s="53"/>
      <c r="I1839" s="53"/>
      <c r="J1839" s="53"/>
      <c r="K1839" s="53"/>
      <c r="L1839" s="53"/>
      <c r="M1839" s="53"/>
      <c r="N1839" s="53"/>
      <c r="O1839" s="53"/>
      <c r="P1839" s="53"/>
      <c r="Q1839" s="53"/>
      <c r="R1839" s="53"/>
      <c r="S1839" s="53"/>
      <c r="T1839" s="53"/>
      <c r="U1839" s="53"/>
      <c r="V1839" s="53"/>
      <c r="W1839" s="53"/>
      <c r="X1839" s="53"/>
      <c r="Y1839" s="53"/>
      <c r="Z1839" s="53"/>
    </row>
    <row r="1840" spans="1:26" ht="15.75" customHeight="1">
      <c r="A1840" s="103"/>
      <c r="B1840" s="103"/>
      <c r="C1840" s="104" t="e">
        <v>#REF!</v>
      </c>
      <c r="D1840" s="103"/>
      <c r="E1840" s="53"/>
      <c r="F1840" s="53"/>
      <c r="G1840" s="53"/>
      <c r="H1840" s="53"/>
      <c r="I1840" s="53"/>
      <c r="J1840" s="53"/>
      <c r="K1840" s="53"/>
      <c r="L1840" s="53"/>
      <c r="M1840" s="53"/>
      <c r="N1840" s="53"/>
      <c r="O1840" s="53"/>
      <c r="P1840" s="53"/>
      <c r="Q1840" s="53"/>
      <c r="R1840" s="53"/>
      <c r="S1840" s="53"/>
      <c r="T1840" s="53"/>
      <c r="U1840" s="53"/>
      <c r="V1840" s="53"/>
      <c r="W1840" s="53"/>
      <c r="X1840" s="53"/>
      <c r="Y1840" s="53"/>
      <c r="Z1840" s="53"/>
    </row>
    <row r="1841" spans="1:26" ht="15.75" customHeight="1">
      <c r="A1841" s="103"/>
      <c r="B1841" s="103"/>
      <c r="C1841" s="104" t="e">
        <v>#REF!</v>
      </c>
      <c r="D1841" s="103"/>
      <c r="E1841" s="53"/>
      <c r="F1841" s="53"/>
      <c r="G1841" s="53"/>
      <c r="H1841" s="53"/>
      <c r="I1841" s="53"/>
      <c r="J1841" s="53"/>
      <c r="K1841" s="53"/>
      <c r="L1841" s="53"/>
      <c r="M1841" s="53"/>
      <c r="N1841" s="53"/>
      <c r="O1841" s="53"/>
      <c r="P1841" s="53"/>
      <c r="Q1841" s="53"/>
      <c r="R1841" s="53"/>
      <c r="S1841" s="53"/>
      <c r="T1841" s="53"/>
      <c r="U1841" s="53"/>
      <c r="V1841" s="53"/>
      <c r="W1841" s="53"/>
      <c r="X1841" s="53"/>
      <c r="Y1841" s="53"/>
      <c r="Z1841" s="53"/>
    </row>
    <row r="1842" spans="1:26" ht="15.75" customHeight="1">
      <c r="A1842" s="103"/>
      <c r="B1842" s="103"/>
      <c r="C1842" s="104" t="e">
        <v>#REF!</v>
      </c>
      <c r="D1842" s="103"/>
      <c r="E1842" s="53"/>
      <c r="F1842" s="53"/>
      <c r="G1842" s="53"/>
      <c r="H1842" s="53"/>
      <c r="I1842" s="53"/>
      <c r="J1842" s="53"/>
      <c r="K1842" s="53"/>
      <c r="L1842" s="53"/>
      <c r="M1842" s="53"/>
      <c r="N1842" s="53"/>
      <c r="O1842" s="53"/>
      <c r="P1842" s="53"/>
      <c r="Q1842" s="53"/>
      <c r="R1842" s="53"/>
      <c r="S1842" s="53"/>
      <c r="T1842" s="53"/>
      <c r="U1842" s="53"/>
      <c r="V1842" s="53"/>
      <c r="W1842" s="53"/>
      <c r="X1842" s="53"/>
      <c r="Y1842" s="53"/>
      <c r="Z1842" s="53"/>
    </row>
    <row r="1843" spans="1:26" ht="15.75" customHeight="1">
      <c r="A1843" s="103"/>
      <c r="B1843" s="103"/>
      <c r="C1843" s="104" t="e">
        <v>#REF!</v>
      </c>
      <c r="D1843" s="103"/>
      <c r="E1843" s="53"/>
      <c r="F1843" s="53"/>
      <c r="G1843" s="53"/>
      <c r="H1843" s="53"/>
      <c r="I1843" s="53"/>
      <c r="J1843" s="53"/>
      <c r="K1843" s="53"/>
      <c r="L1843" s="53"/>
      <c r="M1843" s="53"/>
      <c r="N1843" s="53"/>
      <c r="O1843" s="53"/>
      <c r="P1843" s="53"/>
      <c r="Q1843" s="53"/>
      <c r="R1843" s="53"/>
      <c r="S1843" s="53"/>
      <c r="T1843" s="53"/>
      <c r="U1843" s="53"/>
      <c r="V1843" s="53"/>
      <c r="W1843" s="53"/>
      <c r="X1843" s="53"/>
      <c r="Y1843" s="53"/>
      <c r="Z1843" s="53"/>
    </row>
    <row r="1844" spans="1:26" ht="15.75" customHeight="1">
      <c r="A1844" s="103"/>
      <c r="B1844" s="103"/>
      <c r="C1844" s="104" t="e">
        <v>#REF!</v>
      </c>
      <c r="D1844" s="103"/>
      <c r="E1844" s="53"/>
      <c r="F1844" s="53"/>
      <c r="G1844" s="53"/>
      <c r="H1844" s="53"/>
      <c r="I1844" s="53"/>
      <c r="J1844" s="53"/>
      <c r="K1844" s="53"/>
      <c r="L1844" s="53"/>
      <c r="M1844" s="53"/>
      <c r="N1844" s="53"/>
      <c r="O1844" s="53"/>
      <c r="P1844" s="53"/>
      <c r="Q1844" s="53"/>
      <c r="R1844" s="53"/>
      <c r="S1844" s="53"/>
      <c r="T1844" s="53"/>
      <c r="U1844" s="53"/>
      <c r="V1844" s="53"/>
      <c r="W1844" s="53"/>
      <c r="X1844" s="53"/>
      <c r="Y1844" s="53"/>
      <c r="Z1844" s="53"/>
    </row>
    <row r="1845" spans="1:26" ht="15.75" customHeight="1">
      <c r="A1845" s="103"/>
      <c r="B1845" s="103"/>
      <c r="C1845" s="104" t="e">
        <v>#REF!</v>
      </c>
      <c r="D1845" s="103"/>
      <c r="E1845" s="53"/>
      <c r="F1845" s="53"/>
      <c r="G1845" s="53"/>
      <c r="H1845" s="53"/>
      <c r="I1845" s="53"/>
      <c r="J1845" s="53"/>
      <c r="K1845" s="53"/>
      <c r="L1845" s="53"/>
      <c r="M1845" s="53"/>
      <c r="N1845" s="53"/>
      <c r="O1845" s="53"/>
      <c r="P1845" s="53"/>
      <c r="Q1845" s="53"/>
      <c r="R1845" s="53"/>
      <c r="S1845" s="53"/>
      <c r="T1845" s="53"/>
      <c r="U1845" s="53"/>
      <c r="V1845" s="53"/>
      <c r="W1845" s="53"/>
      <c r="X1845" s="53"/>
      <c r="Y1845" s="53"/>
      <c r="Z1845" s="53"/>
    </row>
    <row r="1846" spans="1:26" ht="15.75" customHeight="1">
      <c r="A1846" s="103"/>
      <c r="B1846" s="103"/>
      <c r="C1846" s="104" t="e">
        <v>#REF!</v>
      </c>
      <c r="D1846" s="103"/>
      <c r="E1846" s="53"/>
      <c r="F1846" s="53"/>
      <c r="G1846" s="53"/>
      <c r="H1846" s="53"/>
      <c r="I1846" s="53"/>
      <c r="J1846" s="53"/>
      <c r="K1846" s="53"/>
      <c r="L1846" s="53"/>
      <c r="M1846" s="53"/>
      <c r="N1846" s="53"/>
      <c r="O1846" s="53"/>
      <c r="P1846" s="53"/>
      <c r="Q1846" s="53"/>
      <c r="R1846" s="53"/>
      <c r="S1846" s="53"/>
      <c r="T1846" s="53"/>
      <c r="U1846" s="53"/>
      <c r="V1846" s="53"/>
      <c r="W1846" s="53"/>
      <c r="X1846" s="53"/>
      <c r="Y1846" s="53"/>
      <c r="Z1846" s="53"/>
    </row>
    <row r="1847" spans="1:26" ht="15.75" customHeight="1">
      <c r="A1847" s="103"/>
      <c r="B1847" s="103"/>
      <c r="C1847" s="104" t="e">
        <v>#REF!</v>
      </c>
      <c r="D1847" s="103"/>
      <c r="E1847" s="53"/>
      <c r="F1847" s="53"/>
      <c r="G1847" s="53"/>
      <c r="H1847" s="53"/>
      <c r="I1847" s="53"/>
      <c r="J1847" s="53"/>
      <c r="K1847" s="53"/>
      <c r="L1847" s="53"/>
      <c r="M1847" s="53"/>
      <c r="N1847" s="53"/>
      <c r="O1847" s="53"/>
      <c r="P1847" s="53"/>
      <c r="Q1847" s="53"/>
      <c r="R1847" s="53"/>
      <c r="S1847" s="53"/>
      <c r="T1847" s="53"/>
      <c r="U1847" s="53"/>
      <c r="V1847" s="53"/>
      <c r="W1847" s="53"/>
      <c r="X1847" s="53"/>
      <c r="Y1847" s="53"/>
      <c r="Z1847" s="53"/>
    </row>
    <row r="1848" spans="1:26" ht="15.75" customHeight="1">
      <c r="A1848" s="103"/>
      <c r="B1848" s="103"/>
      <c r="C1848" s="104" t="e">
        <v>#REF!</v>
      </c>
      <c r="D1848" s="103"/>
      <c r="E1848" s="53"/>
      <c r="F1848" s="53"/>
      <c r="G1848" s="53"/>
      <c r="H1848" s="53"/>
      <c r="I1848" s="53"/>
      <c r="J1848" s="53"/>
      <c r="K1848" s="53"/>
      <c r="L1848" s="53"/>
      <c r="M1848" s="53"/>
      <c r="N1848" s="53"/>
      <c r="O1848" s="53"/>
      <c r="P1848" s="53"/>
      <c r="Q1848" s="53"/>
      <c r="R1848" s="53"/>
      <c r="S1848" s="53"/>
      <c r="T1848" s="53"/>
      <c r="U1848" s="53"/>
      <c r="V1848" s="53"/>
      <c r="W1848" s="53"/>
      <c r="X1848" s="53"/>
      <c r="Y1848" s="53"/>
      <c r="Z1848" s="53"/>
    </row>
    <row r="1849" spans="1:26" ht="15.75" customHeight="1">
      <c r="A1849" s="103"/>
      <c r="B1849" s="103"/>
      <c r="C1849" s="104" t="e">
        <v>#REF!</v>
      </c>
      <c r="D1849" s="103"/>
      <c r="E1849" s="53"/>
      <c r="F1849" s="53"/>
      <c r="G1849" s="53"/>
      <c r="H1849" s="53"/>
      <c r="I1849" s="53"/>
      <c r="J1849" s="53"/>
      <c r="K1849" s="53"/>
      <c r="L1849" s="53"/>
      <c r="M1849" s="53"/>
      <c r="N1849" s="53"/>
      <c r="O1849" s="53"/>
      <c r="P1849" s="53"/>
      <c r="Q1849" s="53"/>
      <c r="R1849" s="53"/>
      <c r="S1849" s="53"/>
      <c r="T1849" s="53"/>
      <c r="U1849" s="53"/>
      <c r="V1849" s="53"/>
      <c r="W1849" s="53"/>
      <c r="X1849" s="53"/>
      <c r="Y1849" s="53"/>
      <c r="Z1849" s="53"/>
    </row>
    <row r="1850" spans="1:26" ht="15.75" customHeight="1">
      <c r="A1850" s="103"/>
      <c r="B1850" s="103"/>
      <c r="C1850" s="104" t="e">
        <v>#REF!</v>
      </c>
      <c r="D1850" s="103"/>
      <c r="E1850" s="53"/>
      <c r="F1850" s="53"/>
      <c r="G1850" s="53"/>
      <c r="H1850" s="53"/>
      <c r="I1850" s="53"/>
      <c r="J1850" s="53"/>
      <c r="K1850" s="53"/>
      <c r="L1850" s="53"/>
      <c r="M1850" s="53"/>
      <c r="N1850" s="53"/>
      <c r="O1850" s="53"/>
      <c r="P1850" s="53"/>
      <c r="Q1850" s="53"/>
      <c r="R1850" s="53"/>
      <c r="S1850" s="53"/>
      <c r="T1850" s="53"/>
      <c r="U1850" s="53"/>
      <c r="V1850" s="53"/>
      <c r="W1850" s="53"/>
      <c r="X1850" s="53"/>
      <c r="Y1850" s="53"/>
      <c r="Z1850" s="53"/>
    </row>
    <row r="1851" spans="1:26" ht="15.75" customHeight="1">
      <c r="A1851" s="103"/>
      <c r="B1851" s="103"/>
      <c r="C1851" s="104" t="e">
        <v>#REF!</v>
      </c>
      <c r="D1851" s="103"/>
      <c r="E1851" s="53"/>
      <c r="F1851" s="53"/>
      <c r="G1851" s="53"/>
      <c r="H1851" s="53"/>
      <c r="I1851" s="53"/>
      <c r="J1851" s="53"/>
      <c r="K1851" s="53"/>
      <c r="L1851" s="53"/>
      <c r="M1851" s="53"/>
      <c r="N1851" s="53"/>
      <c r="O1851" s="53"/>
      <c r="P1851" s="53"/>
      <c r="Q1851" s="53"/>
      <c r="R1851" s="53"/>
      <c r="S1851" s="53"/>
      <c r="T1851" s="53"/>
      <c r="U1851" s="53"/>
      <c r="V1851" s="53"/>
      <c r="W1851" s="53"/>
      <c r="X1851" s="53"/>
      <c r="Y1851" s="53"/>
      <c r="Z1851" s="53"/>
    </row>
    <row r="1852" spans="1:26" ht="15.75" customHeight="1">
      <c r="A1852" s="103"/>
      <c r="B1852" s="103"/>
      <c r="C1852" s="104" t="e">
        <v>#REF!</v>
      </c>
      <c r="D1852" s="103"/>
      <c r="E1852" s="53"/>
      <c r="F1852" s="53"/>
      <c r="G1852" s="53"/>
      <c r="H1852" s="53"/>
      <c r="I1852" s="53"/>
      <c r="J1852" s="53"/>
      <c r="K1852" s="53"/>
      <c r="L1852" s="53"/>
      <c r="M1852" s="53"/>
      <c r="N1852" s="53"/>
      <c r="O1852" s="53"/>
      <c r="P1852" s="53"/>
      <c r="Q1852" s="53"/>
      <c r="R1852" s="53"/>
      <c r="S1852" s="53"/>
      <c r="T1852" s="53"/>
      <c r="U1852" s="53"/>
      <c r="V1852" s="53"/>
      <c r="W1852" s="53"/>
      <c r="X1852" s="53"/>
      <c r="Y1852" s="53"/>
      <c r="Z1852" s="53"/>
    </row>
    <row r="1853" spans="1:26" ht="15.75" customHeight="1">
      <c r="A1853" s="103"/>
      <c r="B1853" s="103"/>
      <c r="C1853" s="104" t="e">
        <v>#REF!</v>
      </c>
      <c r="D1853" s="103"/>
      <c r="E1853" s="53"/>
      <c r="F1853" s="53"/>
      <c r="G1853" s="53"/>
      <c r="H1853" s="53"/>
      <c r="I1853" s="53"/>
      <c r="J1853" s="53"/>
      <c r="K1853" s="53"/>
      <c r="L1853" s="53"/>
      <c r="M1853" s="53"/>
      <c r="N1853" s="53"/>
      <c r="O1853" s="53"/>
      <c r="P1853" s="53"/>
      <c r="Q1853" s="53"/>
      <c r="R1853" s="53"/>
      <c r="S1853" s="53"/>
      <c r="T1853" s="53"/>
      <c r="U1853" s="53"/>
      <c r="V1853" s="53"/>
      <c r="W1853" s="53"/>
      <c r="X1853" s="53"/>
      <c r="Y1853" s="53"/>
      <c r="Z1853" s="53"/>
    </row>
    <row r="1854" spans="1:26" ht="15.75" customHeight="1">
      <c r="A1854" s="103"/>
      <c r="B1854" s="103"/>
      <c r="C1854" s="104" t="e">
        <v>#REF!</v>
      </c>
      <c r="D1854" s="103"/>
      <c r="E1854" s="53"/>
      <c r="F1854" s="53"/>
      <c r="G1854" s="53"/>
      <c r="H1854" s="53"/>
      <c r="I1854" s="53"/>
      <c r="J1854" s="53"/>
      <c r="K1854" s="53"/>
      <c r="L1854" s="53"/>
      <c r="M1854" s="53"/>
      <c r="N1854" s="53"/>
      <c r="O1854" s="53"/>
      <c r="P1854" s="53"/>
      <c r="Q1854" s="53"/>
      <c r="R1854" s="53"/>
      <c r="S1854" s="53"/>
      <c r="T1854" s="53"/>
      <c r="U1854" s="53"/>
      <c r="V1854" s="53"/>
      <c r="W1854" s="53"/>
      <c r="X1854" s="53"/>
      <c r="Y1854" s="53"/>
      <c r="Z1854" s="53"/>
    </row>
    <row r="1855" spans="1:26" ht="15.75" customHeight="1">
      <c r="A1855" s="103"/>
      <c r="B1855" s="103"/>
      <c r="C1855" s="104" t="e">
        <v>#REF!</v>
      </c>
      <c r="D1855" s="103"/>
      <c r="E1855" s="53"/>
      <c r="F1855" s="53"/>
      <c r="G1855" s="53"/>
      <c r="H1855" s="53"/>
      <c r="I1855" s="53"/>
      <c r="J1855" s="53"/>
      <c r="K1855" s="53"/>
      <c r="L1855" s="53"/>
      <c r="M1855" s="53"/>
      <c r="N1855" s="53"/>
      <c r="O1855" s="53"/>
      <c r="P1855" s="53"/>
      <c r="Q1855" s="53"/>
      <c r="R1855" s="53"/>
      <c r="S1855" s="53"/>
      <c r="T1855" s="53"/>
      <c r="U1855" s="53"/>
      <c r="V1855" s="53"/>
      <c r="W1855" s="53"/>
      <c r="X1855" s="53"/>
      <c r="Y1855" s="53"/>
      <c r="Z1855" s="53"/>
    </row>
    <row r="1856" spans="1:26" ht="15.75" customHeight="1">
      <c r="A1856" s="103"/>
      <c r="B1856" s="103"/>
      <c r="C1856" s="104" t="e">
        <v>#REF!</v>
      </c>
      <c r="D1856" s="103"/>
      <c r="E1856" s="53"/>
      <c r="F1856" s="53"/>
      <c r="G1856" s="53"/>
      <c r="H1856" s="53"/>
      <c r="I1856" s="53"/>
      <c r="J1856" s="53"/>
      <c r="K1856" s="53"/>
      <c r="L1856" s="53"/>
      <c r="M1856" s="53"/>
      <c r="N1856" s="53"/>
      <c r="O1856" s="53"/>
      <c r="P1856" s="53"/>
      <c r="Q1856" s="53"/>
      <c r="R1856" s="53"/>
      <c r="S1856" s="53"/>
      <c r="T1856" s="53"/>
      <c r="U1856" s="53"/>
      <c r="V1856" s="53"/>
      <c r="W1856" s="53"/>
      <c r="X1856" s="53"/>
      <c r="Y1856" s="53"/>
      <c r="Z1856" s="53"/>
    </row>
    <row r="1857" spans="1:26" ht="15.75" customHeight="1">
      <c r="A1857" s="103"/>
      <c r="B1857" s="103"/>
      <c r="C1857" s="104" t="e">
        <v>#REF!</v>
      </c>
      <c r="D1857" s="103"/>
      <c r="E1857" s="53"/>
      <c r="F1857" s="53"/>
      <c r="G1857" s="53"/>
      <c r="H1857" s="53"/>
      <c r="I1857" s="53"/>
      <c r="J1857" s="53"/>
      <c r="K1857" s="53"/>
      <c r="L1857" s="53"/>
      <c r="M1857" s="53"/>
      <c r="N1857" s="53"/>
      <c r="O1857" s="53"/>
      <c r="P1857" s="53"/>
      <c r="Q1857" s="53"/>
      <c r="R1857" s="53"/>
      <c r="S1857" s="53"/>
      <c r="T1857" s="53"/>
      <c r="U1857" s="53"/>
      <c r="V1857" s="53"/>
      <c r="W1857" s="53"/>
      <c r="X1857" s="53"/>
      <c r="Y1857" s="53"/>
      <c r="Z1857" s="53"/>
    </row>
    <row r="1858" spans="1:26" ht="15.75" customHeight="1">
      <c r="A1858" s="103"/>
      <c r="B1858" s="103"/>
      <c r="C1858" s="104" t="e">
        <v>#REF!</v>
      </c>
      <c r="D1858" s="103"/>
      <c r="E1858" s="53"/>
      <c r="F1858" s="53"/>
      <c r="G1858" s="53"/>
      <c r="H1858" s="53"/>
      <c r="I1858" s="53"/>
      <c r="J1858" s="53"/>
      <c r="K1858" s="53"/>
      <c r="L1858" s="53"/>
      <c r="M1858" s="53"/>
      <c r="N1858" s="53"/>
      <c r="O1858" s="53"/>
      <c r="P1858" s="53"/>
      <c r="Q1858" s="53"/>
      <c r="R1858" s="53"/>
      <c r="S1858" s="53"/>
      <c r="T1858" s="53"/>
      <c r="U1858" s="53"/>
      <c r="V1858" s="53"/>
      <c r="W1858" s="53"/>
      <c r="X1858" s="53"/>
      <c r="Y1858" s="53"/>
      <c r="Z1858" s="53"/>
    </row>
    <row r="1859" spans="1:26" ht="15.75" customHeight="1">
      <c r="A1859" s="103"/>
      <c r="B1859" s="103"/>
      <c r="C1859" s="104" t="e">
        <v>#REF!</v>
      </c>
      <c r="D1859" s="103"/>
      <c r="E1859" s="53"/>
      <c r="F1859" s="53"/>
      <c r="G1859" s="53"/>
      <c r="H1859" s="53"/>
      <c r="I1859" s="53"/>
      <c r="J1859" s="53"/>
      <c r="K1859" s="53"/>
      <c r="L1859" s="53"/>
      <c r="M1859" s="53"/>
      <c r="N1859" s="53"/>
      <c r="O1859" s="53"/>
      <c r="P1859" s="53"/>
      <c r="Q1859" s="53"/>
      <c r="R1859" s="53"/>
      <c r="S1859" s="53"/>
      <c r="T1859" s="53"/>
      <c r="U1859" s="53"/>
      <c r="V1859" s="53"/>
      <c r="W1859" s="53"/>
      <c r="X1859" s="53"/>
      <c r="Y1859" s="53"/>
      <c r="Z1859" s="53"/>
    </row>
    <row r="1860" spans="1:26" ht="15.75" customHeight="1">
      <c r="A1860" s="103"/>
      <c r="B1860" s="103"/>
      <c r="C1860" s="104" t="e">
        <v>#REF!</v>
      </c>
      <c r="D1860" s="103"/>
      <c r="E1860" s="53"/>
      <c r="F1860" s="53"/>
      <c r="G1860" s="53"/>
      <c r="H1860" s="53"/>
      <c r="I1860" s="53"/>
      <c r="J1860" s="53"/>
      <c r="K1860" s="53"/>
      <c r="L1860" s="53"/>
      <c r="M1860" s="53"/>
      <c r="N1860" s="53"/>
      <c r="O1860" s="53"/>
      <c r="P1860" s="53"/>
      <c r="Q1860" s="53"/>
      <c r="R1860" s="53"/>
      <c r="S1860" s="53"/>
      <c r="T1860" s="53"/>
      <c r="U1860" s="53"/>
      <c r="V1860" s="53"/>
      <c r="W1860" s="53"/>
      <c r="X1860" s="53"/>
      <c r="Y1860" s="53"/>
      <c r="Z1860" s="53"/>
    </row>
    <row r="1861" spans="1:26" ht="15.75" customHeight="1">
      <c r="A1861" s="103"/>
      <c r="B1861" s="103"/>
      <c r="C1861" s="104" t="e">
        <v>#REF!</v>
      </c>
      <c r="D1861" s="103"/>
      <c r="E1861" s="53"/>
      <c r="F1861" s="53"/>
      <c r="G1861" s="53"/>
      <c r="H1861" s="53"/>
      <c r="I1861" s="53"/>
      <c r="J1861" s="53"/>
      <c r="K1861" s="53"/>
      <c r="L1861" s="53"/>
      <c r="M1861" s="53"/>
      <c r="N1861" s="53"/>
      <c r="O1861" s="53"/>
      <c r="P1861" s="53"/>
      <c r="Q1861" s="53"/>
      <c r="R1861" s="53"/>
      <c r="S1861" s="53"/>
      <c r="T1861" s="53"/>
      <c r="U1861" s="53"/>
      <c r="V1861" s="53"/>
      <c r="W1861" s="53"/>
      <c r="X1861" s="53"/>
      <c r="Y1861" s="53"/>
      <c r="Z1861" s="53"/>
    </row>
    <row r="1862" spans="1:26" ht="15.75" customHeight="1">
      <c r="A1862" s="103"/>
      <c r="B1862" s="103"/>
      <c r="C1862" s="104" t="e">
        <v>#REF!</v>
      </c>
      <c r="D1862" s="103"/>
      <c r="E1862" s="53"/>
      <c r="F1862" s="53"/>
      <c r="G1862" s="53"/>
      <c r="H1862" s="53"/>
      <c r="I1862" s="53"/>
      <c r="J1862" s="53"/>
      <c r="K1862" s="53"/>
      <c r="L1862" s="53"/>
      <c r="M1862" s="53"/>
      <c r="N1862" s="53"/>
      <c r="O1862" s="53"/>
      <c r="P1862" s="53"/>
      <c r="Q1862" s="53"/>
      <c r="R1862" s="53"/>
      <c r="S1862" s="53"/>
      <c r="T1862" s="53"/>
      <c r="U1862" s="53"/>
      <c r="V1862" s="53"/>
      <c r="W1862" s="53"/>
      <c r="X1862" s="53"/>
      <c r="Y1862" s="53"/>
      <c r="Z1862" s="53"/>
    </row>
    <row r="1863" spans="1:26" ht="15.75" customHeight="1">
      <c r="A1863" s="103"/>
      <c r="B1863" s="103"/>
      <c r="C1863" s="104" t="e">
        <v>#REF!</v>
      </c>
      <c r="D1863" s="103"/>
      <c r="E1863" s="53"/>
      <c r="F1863" s="53"/>
      <c r="G1863" s="53"/>
      <c r="H1863" s="53"/>
      <c r="I1863" s="53"/>
      <c r="J1863" s="53"/>
      <c r="K1863" s="53"/>
      <c r="L1863" s="53"/>
      <c r="M1863" s="53"/>
      <c r="N1863" s="53"/>
      <c r="O1863" s="53"/>
      <c r="P1863" s="53"/>
      <c r="Q1863" s="53"/>
      <c r="R1863" s="53"/>
      <c r="S1863" s="53"/>
      <c r="T1863" s="53"/>
      <c r="U1863" s="53"/>
      <c r="V1863" s="53"/>
      <c r="W1863" s="53"/>
      <c r="X1863" s="53"/>
      <c r="Y1863" s="53"/>
      <c r="Z1863" s="53"/>
    </row>
    <row r="1864" spans="1:26" ht="15.75" customHeight="1">
      <c r="A1864" s="103"/>
      <c r="B1864" s="103"/>
      <c r="C1864" s="104" t="e">
        <v>#REF!</v>
      </c>
      <c r="D1864" s="103"/>
      <c r="E1864" s="53"/>
      <c r="F1864" s="53"/>
      <c r="G1864" s="53"/>
      <c r="H1864" s="53"/>
      <c r="I1864" s="53"/>
      <c r="J1864" s="53"/>
      <c r="K1864" s="53"/>
      <c r="L1864" s="53"/>
      <c r="M1864" s="53"/>
      <c r="N1864" s="53"/>
      <c r="O1864" s="53"/>
      <c r="P1864" s="53"/>
      <c r="Q1864" s="53"/>
      <c r="R1864" s="53"/>
      <c r="S1864" s="53"/>
      <c r="T1864" s="53"/>
      <c r="U1864" s="53"/>
      <c r="V1864" s="53"/>
      <c r="W1864" s="53"/>
      <c r="X1864" s="53"/>
      <c r="Y1864" s="53"/>
      <c r="Z1864" s="53"/>
    </row>
    <row r="1865" spans="1:26" ht="15.75" customHeight="1">
      <c r="A1865" s="103"/>
      <c r="B1865" s="103"/>
      <c r="C1865" s="104" t="e">
        <v>#REF!</v>
      </c>
      <c r="D1865" s="103"/>
      <c r="E1865" s="53"/>
      <c r="F1865" s="53"/>
      <c r="G1865" s="53"/>
      <c r="H1865" s="53"/>
      <c r="I1865" s="53"/>
      <c r="J1865" s="53"/>
      <c r="K1865" s="53"/>
      <c r="L1865" s="53"/>
      <c r="M1865" s="53"/>
      <c r="N1865" s="53"/>
      <c r="O1865" s="53"/>
      <c r="P1865" s="53"/>
      <c r="Q1865" s="53"/>
      <c r="R1865" s="53"/>
      <c r="S1865" s="53"/>
      <c r="T1865" s="53"/>
      <c r="U1865" s="53"/>
      <c r="V1865" s="53"/>
      <c r="W1865" s="53"/>
      <c r="X1865" s="53"/>
      <c r="Y1865" s="53"/>
      <c r="Z1865" s="53"/>
    </row>
    <row r="1866" spans="1:26" ht="15.75" customHeight="1">
      <c r="A1866" s="103"/>
      <c r="B1866" s="103"/>
      <c r="C1866" s="104" t="e">
        <v>#REF!</v>
      </c>
      <c r="D1866" s="103"/>
      <c r="E1866" s="53"/>
      <c r="F1866" s="53"/>
      <c r="G1866" s="53"/>
      <c r="H1866" s="53"/>
      <c r="I1866" s="53"/>
      <c r="J1866" s="53"/>
      <c r="K1866" s="53"/>
      <c r="L1866" s="53"/>
      <c r="M1866" s="53"/>
      <c r="N1866" s="53"/>
      <c r="O1866" s="53"/>
      <c r="P1866" s="53"/>
      <c r="Q1866" s="53"/>
      <c r="R1866" s="53"/>
      <c r="S1866" s="53"/>
      <c r="T1866" s="53"/>
      <c r="U1866" s="53"/>
      <c r="V1866" s="53"/>
      <c r="W1866" s="53"/>
      <c r="X1866" s="53"/>
      <c r="Y1866" s="53"/>
      <c r="Z1866" s="53"/>
    </row>
    <row r="1867" spans="1:26" ht="15.75" customHeight="1">
      <c r="A1867" s="103"/>
      <c r="B1867" s="103"/>
      <c r="C1867" s="104" t="e">
        <v>#REF!</v>
      </c>
      <c r="D1867" s="103"/>
      <c r="E1867" s="53"/>
      <c r="F1867" s="53"/>
      <c r="G1867" s="53"/>
      <c r="H1867" s="53"/>
      <c r="I1867" s="53"/>
      <c r="J1867" s="53"/>
      <c r="K1867" s="53"/>
      <c r="L1867" s="53"/>
      <c r="M1867" s="53"/>
      <c r="N1867" s="53"/>
      <c r="O1867" s="53"/>
      <c r="P1867" s="53"/>
      <c r="Q1867" s="53"/>
      <c r="R1867" s="53"/>
      <c r="S1867" s="53"/>
      <c r="T1867" s="53"/>
      <c r="U1867" s="53"/>
      <c r="V1867" s="53"/>
      <c r="W1867" s="53"/>
      <c r="X1867" s="53"/>
      <c r="Y1867" s="53"/>
      <c r="Z1867" s="53"/>
    </row>
    <row r="1868" spans="1:26" ht="15.75" customHeight="1">
      <c r="A1868" s="103"/>
      <c r="B1868" s="103"/>
      <c r="C1868" s="104" t="e">
        <v>#REF!</v>
      </c>
      <c r="D1868" s="103"/>
      <c r="E1868" s="53"/>
      <c r="F1868" s="53"/>
      <c r="G1868" s="53"/>
      <c r="H1868" s="53"/>
      <c r="I1868" s="53"/>
      <c r="J1868" s="53"/>
      <c r="K1868" s="53"/>
      <c r="L1868" s="53"/>
      <c r="M1868" s="53"/>
      <c r="N1868" s="53"/>
      <c r="O1868" s="53"/>
      <c r="P1868" s="53"/>
      <c r="Q1868" s="53"/>
      <c r="R1868" s="53"/>
      <c r="S1868" s="53"/>
      <c r="T1868" s="53"/>
      <c r="U1868" s="53"/>
      <c r="V1868" s="53"/>
      <c r="W1868" s="53"/>
      <c r="X1868" s="53"/>
      <c r="Y1868" s="53"/>
      <c r="Z1868" s="53"/>
    </row>
    <row r="1869" spans="1:26" ht="15.75" customHeight="1">
      <c r="A1869" s="103"/>
      <c r="B1869" s="103"/>
      <c r="C1869" s="104" t="e">
        <v>#REF!</v>
      </c>
      <c r="D1869" s="103"/>
      <c r="E1869" s="53"/>
      <c r="F1869" s="53"/>
      <c r="G1869" s="53"/>
      <c r="H1869" s="53"/>
      <c r="I1869" s="53"/>
      <c r="J1869" s="53"/>
      <c r="K1869" s="53"/>
      <c r="L1869" s="53"/>
      <c r="M1869" s="53"/>
      <c r="N1869" s="53"/>
      <c r="O1869" s="53"/>
      <c r="P1869" s="53"/>
      <c r="Q1869" s="53"/>
      <c r="R1869" s="53"/>
      <c r="S1869" s="53"/>
      <c r="T1869" s="53"/>
      <c r="U1869" s="53"/>
      <c r="V1869" s="53"/>
      <c r="W1869" s="53"/>
      <c r="X1869" s="53"/>
      <c r="Y1869" s="53"/>
      <c r="Z1869" s="53"/>
    </row>
    <row r="1870" spans="1:26" ht="15.75" customHeight="1">
      <c r="A1870" s="103"/>
      <c r="B1870" s="103"/>
      <c r="C1870" s="104" t="e">
        <v>#REF!</v>
      </c>
      <c r="D1870" s="103"/>
      <c r="E1870" s="53"/>
      <c r="F1870" s="53"/>
      <c r="G1870" s="53"/>
      <c r="H1870" s="53"/>
      <c r="I1870" s="53"/>
      <c r="J1870" s="53"/>
      <c r="K1870" s="53"/>
      <c r="L1870" s="53"/>
      <c r="M1870" s="53"/>
      <c r="N1870" s="53"/>
      <c r="O1870" s="53"/>
      <c r="P1870" s="53"/>
      <c r="Q1870" s="53"/>
      <c r="R1870" s="53"/>
      <c r="S1870" s="53"/>
      <c r="T1870" s="53"/>
      <c r="U1870" s="53"/>
      <c r="V1870" s="53"/>
      <c r="W1870" s="53"/>
      <c r="X1870" s="53"/>
      <c r="Y1870" s="53"/>
      <c r="Z1870" s="53"/>
    </row>
    <row r="1871" spans="1:26" ht="15.75" customHeight="1">
      <c r="A1871" s="103"/>
      <c r="B1871" s="103"/>
      <c r="C1871" s="104" t="e">
        <v>#REF!</v>
      </c>
      <c r="D1871" s="103"/>
      <c r="E1871" s="53"/>
      <c r="F1871" s="53"/>
      <c r="G1871" s="53"/>
      <c r="H1871" s="53"/>
      <c r="I1871" s="53"/>
      <c r="J1871" s="53"/>
      <c r="K1871" s="53"/>
      <c r="L1871" s="53"/>
      <c r="M1871" s="53"/>
      <c r="N1871" s="53"/>
      <c r="O1871" s="53"/>
      <c r="P1871" s="53"/>
      <c r="Q1871" s="53"/>
      <c r="R1871" s="53"/>
      <c r="S1871" s="53"/>
      <c r="T1871" s="53"/>
      <c r="U1871" s="53"/>
      <c r="V1871" s="53"/>
      <c r="W1871" s="53"/>
      <c r="X1871" s="53"/>
      <c r="Y1871" s="53"/>
      <c r="Z1871" s="53"/>
    </row>
    <row r="1872" spans="1:26" ht="15.75" customHeight="1">
      <c r="A1872" s="103"/>
      <c r="B1872" s="103"/>
      <c r="C1872" s="104" t="e">
        <v>#REF!</v>
      </c>
      <c r="D1872" s="103"/>
      <c r="E1872" s="53"/>
      <c r="F1872" s="53"/>
      <c r="G1872" s="53"/>
      <c r="H1872" s="53"/>
      <c r="I1872" s="53"/>
      <c r="J1872" s="53"/>
      <c r="K1872" s="53"/>
      <c r="L1872" s="53"/>
      <c r="M1872" s="53"/>
      <c r="N1872" s="53"/>
      <c r="O1872" s="53"/>
      <c r="P1872" s="53"/>
      <c r="Q1872" s="53"/>
      <c r="R1872" s="53"/>
      <c r="S1872" s="53"/>
      <c r="T1872" s="53"/>
      <c r="U1872" s="53"/>
      <c r="V1872" s="53"/>
      <c r="W1872" s="53"/>
      <c r="X1872" s="53"/>
      <c r="Y1872" s="53"/>
      <c r="Z1872" s="53"/>
    </row>
    <row r="1873" spans="1:26" ht="15.75" customHeight="1">
      <c r="A1873" s="103"/>
      <c r="B1873" s="103"/>
      <c r="C1873" s="104" t="e">
        <v>#REF!</v>
      </c>
      <c r="D1873" s="103"/>
      <c r="E1873" s="53"/>
      <c r="F1873" s="53"/>
      <c r="G1873" s="53"/>
      <c r="H1873" s="53"/>
      <c r="I1873" s="53"/>
      <c r="J1873" s="53"/>
      <c r="K1873" s="53"/>
      <c r="L1873" s="53"/>
      <c r="M1873" s="53"/>
      <c r="N1873" s="53"/>
      <c r="O1873" s="53"/>
      <c r="P1873" s="53"/>
      <c r="Q1873" s="53"/>
      <c r="R1873" s="53"/>
      <c r="S1873" s="53"/>
      <c r="T1873" s="53"/>
      <c r="U1873" s="53"/>
      <c r="V1873" s="53"/>
      <c r="W1873" s="53"/>
      <c r="X1873" s="53"/>
      <c r="Y1873" s="53"/>
      <c r="Z1873" s="53"/>
    </row>
    <row r="1874" spans="1:26" ht="15.75" customHeight="1">
      <c r="A1874" s="103"/>
      <c r="B1874" s="103"/>
      <c r="C1874" s="104" t="e">
        <v>#REF!</v>
      </c>
      <c r="D1874" s="103"/>
      <c r="E1874" s="53"/>
      <c r="F1874" s="53"/>
      <c r="G1874" s="53"/>
      <c r="H1874" s="53"/>
      <c r="I1874" s="53"/>
      <c r="J1874" s="53"/>
      <c r="K1874" s="53"/>
      <c r="L1874" s="53"/>
      <c r="M1874" s="53"/>
      <c r="N1874" s="53"/>
      <c r="O1874" s="53"/>
      <c r="P1874" s="53"/>
      <c r="Q1874" s="53"/>
      <c r="R1874" s="53"/>
      <c r="S1874" s="53"/>
      <c r="T1874" s="53"/>
      <c r="U1874" s="53"/>
      <c r="V1874" s="53"/>
      <c r="W1874" s="53"/>
      <c r="X1874" s="53"/>
      <c r="Y1874" s="53"/>
      <c r="Z1874" s="53"/>
    </row>
    <row r="1875" spans="1:26" ht="15.75" customHeight="1">
      <c r="A1875" s="103"/>
      <c r="B1875" s="103"/>
      <c r="C1875" s="104" t="e">
        <v>#REF!</v>
      </c>
      <c r="D1875" s="103"/>
      <c r="E1875" s="53"/>
      <c r="F1875" s="53"/>
      <c r="G1875" s="53"/>
      <c r="H1875" s="53"/>
      <c r="I1875" s="53"/>
      <c r="J1875" s="53"/>
      <c r="K1875" s="53"/>
      <c r="L1875" s="53"/>
      <c r="M1875" s="53"/>
      <c r="N1875" s="53"/>
      <c r="O1875" s="53"/>
      <c r="P1875" s="53"/>
      <c r="Q1875" s="53"/>
      <c r="R1875" s="53"/>
      <c r="S1875" s="53"/>
      <c r="T1875" s="53"/>
      <c r="U1875" s="53"/>
      <c r="V1875" s="53"/>
      <c r="W1875" s="53"/>
      <c r="X1875" s="53"/>
      <c r="Y1875" s="53"/>
      <c r="Z1875" s="53"/>
    </row>
    <row r="1876" spans="1:26" ht="15.75" customHeight="1">
      <c r="A1876" s="103"/>
      <c r="B1876" s="103"/>
      <c r="C1876" s="104" t="e">
        <v>#REF!</v>
      </c>
      <c r="D1876" s="103"/>
      <c r="E1876" s="53"/>
      <c r="F1876" s="53"/>
      <c r="G1876" s="53"/>
      <c r="H1876" s="53"/>
      <c r="I1876" s="53"/>
      <c r="J1876" s="53"/>
      <c r="K1876" s="53"/>
      <c r="L1876" s="53"/>
      <c r="M1876" s="53"/>
      <c r="N1876" s="53"/>
      <c r="O1876" s="53"/>
      <c r="P1876" s="53"/>
      <c r="Q1876" s="53"/>
      <c r="R1876" s="53"/>
      <c r="S1876" s="53"/>
      <c r="T1876" s="53"/>
      <c r="U1876" s="53"/>
      <c r="V1876" s="53"/>
      <c r="W1876" s="53"/>
      <c r="X1876" s="53"/>
      <c r="Y1876" s="53"/>
      <c r="Z1876" s="53"/>
    </row>
    <row r="1877" spans="1:26" ht="15.75" customHeight="1">
      <c r="A1877" s="103"/>
      <c r="B1877" s="103"/>
      <c r="C1877" s="104" t="e">
        <v>#REF!</v>
      </c>
      <c r="D1877" s="103"/>
      <c r="E1877" s="53"/>
      <c r="F1877" s="53"/>
      <c r="G1877" s="53"/>
      <c r="H1877" s="53"/>
      <c r="I1877" s="53"/>
      <c r="J1877" s="53"/>
      <c r="K1877" s="53"/>
      <c r="L1877" s="53"/>
      <c r="M1877" s="53"/>
      <c r="N1877" s="53"/>
      <c r="O1877" s="53"/>
      <c r="P1877" s="53"/>
      <c r="Q1877" s="53"/>
      <c r="R1877" s="53"/>
      <c r="S1877" s="53"/>
      <c r="T1877" s="53"/>
      <c r="U1877" s="53"/>
      <c r="V1877" s="53"/>
      <c r="W1877" s="53"/>
      <c r="X1877" s="53"/>
      <c r="Y1877" s="53"/>
      <c r="Z1877" s="53"/>
    </row>
    <row r="1878" spans="1:26" ht="15.75" customHeight="1">
      <c r="A1878" s="103"/>
      <c r="B1878" s="103"/>
      <c r="C1878" s="104" t="e">
        <v>#REF!</v>
      </c>
      <c r="D1878" s="103"/>
      <c r="E1878" s="53"/>
      <c r="F1878" s="53"/>
      <c r="G1878" s="53"/>
      <c r="H1878" s="53"/>
      <c r="I1878" s="53"/>
      <c r="J1878" s="53"/>
      <c r="K1878" s="53"/>
      <c r="L1878" s="53"/>
      <c r="M1878" s="53"/>
      <c r="N1878" s="53"/>
      <c r="O1878" s="53"/>
      <c r="P1878" s="53"/>
      <c r="Q1878" s="53"/>
      <c r="R1878" s="53"/>
      <c r="S1878" s="53"/>
      <c r="T1878" s="53"/>
      <c r="U1878" s="53"/>
      <c r="V1878" s="53"/>
      <c r="W1878" s="53"/>
      <c r="X1878" s="53"/>
      <c r="Y1878" s="53"/>
      <c r="Z1878" s="53"/>
    </row>
    <row r="1879" spans="1:26" ht="15.75" customHeight="1">
      <c r="A1879" s="103"/>
      <c r="B1879" s="103"/>
      <c r="C1879" s="104" t="e">
        <v>#REF!</v>
      </c>
      <c r="D1879" s="103"/>
      <c r="E1879" s="53"/>
      <c r="F1879" s="53"/>
      <c r="G1879" s="53"/>
      <c r="H1879" s="53"/>
      <c r="I1879" s="53"/>
      <c r="J1879" s="53"/>
      <c r="K1879" s="53"/>
      <c r="L1879" s="53"/>
      <c r="M1879" s="53"/>
      <c r="N1879" s="53"/>
      <c r="O1879" s="53"/>
      <c r="P1879" s="53"/>
      <c r="Q1879" s="53"/>
      <c r="R1879" s="53"/>
      <c r="S1879" s="53"/>
      <c r="T1879" s="53"/>
      <c r="U1879" s="53"/>
      <c r="V1879" s="53"/>
      <c r="W1879" s="53"/>
      <c r="X1879" s="53"/>
      <c r="Y1879" s="53"/>
      <c r="Z1879" s="53"/>
    </row>
    <row r="1880" spans="1:26" ht="15.75" customHeight="1">
      <c r="A1880" s="103"/>
      <c r="B1880" s="103"/>
      <c r="C1880" s="104" t="e">
        <v>#REF!</v>
      </c>
      <c r="D1880" s="103"/>
      <c r="E1880" s="53"/>
      <c r="F1880" s="53"/>
      <c r="G1880" s="53"/>
      <c r="H1880" s="53"/>
      <c r="I1880" s="53"/>
      <c r="J1880" s="53"/>
      <c r="K1880" s="53"/>
      <c r="L1880" s="53"/>
      <c r="M1880" s="53"/>
      <c r="N1880" s="53"/>
      <c r="O1880" s="53"/>
      <c r="P1880" s="53"/>
      <c r="Q1880" s="53"/>
      <c r="R1880" s="53"/>
      <c r="S1880" s="53"/>
      <c r="T1880" s="53"/>
      <c r="U1880" s="53"/>
      <c r="V1880" s="53"/>
      <c r="W1880" s="53"/>
      <c r="X1880" s="53"/>
      <c r="Y1880" s="53"/>
      <c r="Z1880" s="53"/>
    </row>
    <row r="1881" spans="1:26" ht="15.75" customHeight="1">
      <c r="A1881" s="103"/>
      <c r="B1881" s="103"/>
      <c r="C1881" s="104" t="e">
        <v>#REF!</v>
      </c>
      <c r="D1881" s="103"/>
      <c r="E1881" s="53"/>
      <c r="F1881" s="53"/>
      <c r="G1881" s="53"/>
      <c r="H1881" s="53"/>
      <c r="I1881" s="53"/>
      <c r="J1881" s="53"/>
      <c r="K1881" s="53"/>
      <c r="L1881" s="53"/>
      <c r="M1881" s="53"/>
      <c r="N1881" s="53"/>
      <c r="O1881" s="53"/>
      <c r="P1881" s="53"/>
      <c r="Q1881" s="53"/>
      <c r="R1881" s="53"/>
      <c r="S1881" s="53"/>
      <c r="T1881" s="53"/>
      <c r="U1881" s="53"/>
      <c r="V1881" s="53"/>
      <c r="W1881" s="53"/>
      <c r="X1881" s="53"/>
      <c r="Y1881" s="53"/>
      <c r="Z1881" s="53"/>
    </row>
    <row r="1882" spans="1:26" ht="15.75" customHeight="1">
      <c r="A1882" s="103"/>
      <c r="B1882" s="103"/>
      <c r="C1882" s="104" t="e">
        <v>#REF!</v>
      </c>
      <c r="D1882" s="103"/>
      <c r="E1882" s="53"/>
      <c r="F1882" s="53"/>
      <c r="G1882" s="53"/>
      <c r="H1882" s="53"/>
      <c r="I1882" s="53"/>
      <c r="J1882" s="53"/>
      <c r="K1882" s="53"/>
      <c r="L1882" s="53"/>
      <c r="M1882" s="53"/>
      <c r="N1882" s="53"/>
      <c r="O1882" s="53"/>
      <c r="P1882" s="53"/>
      <c r="Q1882" s="53"/>
      <c r="R1882" s="53"/>
      <c r="S1882" s="53"/>
      <c r="T1882" s="53"/>
      <c r="U1882" s="53"/>
      <c r="V1882" s="53"/>
      <c r="W1882" s="53"/>
      <c r="X1882" s="53"/>
      <c r="Y1882" s="53"/>
      <c r="Z1882" s="53"/>
    </row>
    <row r="1883" spans="1:26" ht="15.75" customHeight="1">
      <c r="A1883" s="103"/>
      <c r="B1883" s="103"/>
      <c r="C1883" s="104" t="e">
        <v>#REF!</v>
      </c>
      <c r="D1883" s="103"/>
      <c r="E1883" s="53"/>
      <c r="F1883" s="53"/>
      <c r="G1883" s="53"/>
      <c r="H1883" s="53"/>
      <c r="I1883" s="53"/>
      <c r="J1883" s="53"/>
      <c r="K1883" s="53"/>
      <c r="L1883" s="53"/>
      <c r="M1883" s="53"/>
      <c r="N1883" s="53"/>
      <c r="O1883" s="53"/>
      <c r="P1883" s="53"/>
      <c r="Q1883" s="53"/>
      <c r="R1883" s="53"/>
      <c r="S1883" s="53"/>
      <c r="T1883" s="53"/>
      <c r="U1883" s="53"/>
      <c r="V1883" s="53"/>
      <c r="W1883" s="53"/>
      <c r="X1883" s="53"/>
      <c r="Y1883" s="53"/>
      <c r="Z1883" s="53"/>
    </row>
    <row r="1884" spans="1:26" ht="15.75" customHeight="1">
      <c r="A1884" s="103"/>
      <c r="B1884" s="103"/>
      <c r="C1884" s="104" t="e">
        <v>#REF!</v>
      </c>
      <c r="D1884" s="103"/>
      <c r="E1884" s="53"/>
      <c r="F1884" s="53"/>
      <c r="G1884" s="53"/>
      <c r="H1884" s="53"/>
      <c r="I1884" s="53"/>
      <c r="J1884" s="53"/>
      <c r="K1884" s="53"/>
      <c r="L1884" s="53"/>
      <c r="M1884" s="53"/>
      <c r="N1884" s="53"/>
      <c r="O1884" s="53"/>
      <c r="P1884" s="53"/>
      <c r="Q1884" s="53"/>
      <c r="R1884" s="53"/>
      <c r="S1884" s="53"/>
      <c r="T1884" s="53"/>
      <c r="U1884" s="53"/>
      <c r="V1884" s="53"/>
      <c r="W1884" s="53"/>
      <c r="X1884" s="53"/>
      <c r="Y1884" s="53"/>
      <c r="Z1884" s="53"/>
    </row>
    <row r="1885" spans="1:26" ht="15.75" customHeight="1">
      <c r="A1885" s="103"/>
      <c r="B1885" s="103"/>
      <c r="C1885" s="104" t="e">
        <v>#REF!</v>
      </c>
      <c r="D1885" s="103"/>
      <c r="E1885" s="53"/>
      <c r="F1885" s="53"/>
      <c r="G1885" s="53"/>
      <c r="H1885" s="53"/>
      <c r="I1885" s="53"/>
      <c r="J1885" s="53"/>
      <c r="K1885" s="53"/>
      <c r="L1885" s="53"/>
      <c r="M1885" s="53"/>
      <c r="N1885" s="53"/>
      <c r="O1885" s="53"/>
      <c r="P1885" s="53"/>
      <c r="Q1885" s="53"/>
      <c r="R1885" s="53"/>
      <c r="S1885" s="53"/>
      <c r="T1885" s="53"/>
      <c r="U1885" s="53"/>
      <c r="V1885" s="53"/>
      <c r="W1885" s="53"/>
      <c r="X1885" s="53"/>
      <c r="Y1885" s="53"/>
      <c r="Z1885" s="53"/>
    </row>
    <row r="1886" spans="1:26" ht="15.75" customHeight="1">
      <c r="A1886" s="103"/>
      <c r="B1886" s="103"/>
      <c r="C1886" s="104" t="e">
        <v>#REF!</v>
      </c>
      <c r="D1886" s="103"/>
      <c r="E1886" s="53"/>
      <c r="F1886" s="53"/>
      <c r="G1886" s="53"/>
      <c r="H1886" s="53"/>
      <c r="I1886" s="53"/>
      <c r="J1886" s="53"/>
      <c r="K1886" s="53"/>
      <c r="L1886" s="53"/>
      <c r="M1886" s="53"/>
      <c r="N1886" s="53"/>
      <c r="O1886" s="53"/>
      <c r="P1886" s="53"/>
      <c r="Q1886" s="53"/>
      <c r="R1886" s="53"/>
      <c r="S1886" s="53"/>
      <c r="T1886" s="53"/>
      <c r="U1886" s="53"/>
      <c r="V1886" s="53"/>
      <c r="W1886" s="53"/>
      <c r="X1886" s="53"/>
      <c r="Y1886" s="53"/>
      <c r="Z1886" s="53"/>
    </row>
    <row r="1887" spans="1:26" ht="15.75" customHeight="1">
      <c r="A1887" s="103"/>
      <c r="B1887" s="103"/>
      <c r="C1887" s="104" t="e">
        <v>#REF!</v>
      </c>
      <c r="D1887" s="103"/>
      <c r="E1887" s="53"/>
      <c r="F1887" s="53"/>
      <c r="G1887" s="53"/>
      <c r="H1887" s="53"/>
      <c r="I1887" s="53"/>
      <c r="J1887" s="53"/>
      <c r="K1887" s="53"/>
      <c r="L1887" s="53"/>
      <c r="M1887" s="53"/>
      <c r="N1887" s="53"/>
      <c r="O1887" s="53"/>
      <c r="P1887" s="53"/>
      <c r="Q1887" s="53"/>
      <c r="R1887" s="53"/>
      <c r="S1887" s="53"/>
      <c r="T1887" s="53"/>
      <c r="U1887" s="53"/>
      <c r="V1887" s="53"/>
      <c r="W1887" s="53"/>
      <c r="X1887" s="53"/>
      <c r="Y1887" s="53"/>
      <c r="Z1887" s="53"/>
    </row>
    <row r="1888" spans="1:26" ht="15.75" customHeight="1">
      <c r="A1888" s="103"/>
      <c r="B1888" s="103"/>
      <c r="C1888" s="104" t="e">
        <v>#REF!</v>
      </c>
      <c r="D1888" s="103"/>
      <c r="E1888" s="53"/>
      <c r="F1888" s="53"/>
      <c r="G1888" s="53"/>
      <c r="H1888" s="53"/>
      <c r="I1888" s="53"/>
      <c r="J1888" s="53"/>
      <c r="K1888" s="53"/>
      <c r="L1888" s="53"/>
      <c r="M1888" s="53"/>
      <c r="N1888" s="53"/>
      <c r="O1888" s="53"/>
      <c r="P1888" s="53"/>
      <c r="Q1888" s="53"/>
      <c r="R1888" s="53"/>
      <c r="S1888" s="53"/>
      <c r="T1888" s="53"/>
      <c r="U1888" s="53"/>
      <c r="V1888" s="53"/>
      <c r="W1888" s="53"/>
      <c r="X1888" s="53"/>
      <c r="Y1888" s="53"/>
      <c r="Z1888" s="53"/>
    </row>
    <row r="1889" spans="1:26" ht="15.75" customHeight="1">
      <c r="A1889" s="103"/>
      <c r="B1889" s="103"/>
      <c r="C1889" s="104" t="e">
        <v>#REF!</v>
      </c>
      <c r="D1889" s="103"/>
      <c r="E1889" s="53"/>
      <c r="F1889" s="53"/>
      <c r="G1889" s="53"/>
      <c r="H1889" s="53"/>
      <c r="I1889" s="53"/>
      <c r="J1889" s="53"/>
      <c r="K1889" s="53"/>
      <c r="L1889" s="53"/>
      <c r="M1889" s="53"/>
      <c r="N1889" s="53"/>
      <c r="O1889" s="53"/>
      <c r="P1889" s="53"/>
      <c r="Q1889" s="53"/>
      <c r="R1889" s="53"/>
      <c r="S1889" s="53"/>
      <c r="T1889" s="53"/>
      <c r="U1889" s="53"/>
      <c r="V1889" s="53"/>
      <c r="W1889" s="53"/>
      <c r="X1889" s="53"/>
      <c r="Y1889" s="53"/>
      <c r="Z1889" s="53"/>
    </row>
    <row r="1890" spans="1:26" ht="15.75" customHeight="1">
      <c r="A1890" s="103"/>
      <c r="B1890" s="103"/>
      <c r="C1890" s="104" t="e">
        <v>#REF!</v>
      </c>
      <c r="D1890" s="103"/>
      <c r="E1890" s="53"/>
      <c r="F1890" s="53"/>
      <c r="G1890" s="53"/>
      <c r="H1890" s="53"/>
      <c r="I1890" s="53"/>
      <c r="J1890" s="53"/>
      <c r="K1890" s="53"/>
      <c r="L1890" s="53"/>
      <c r="M1890" s="53"/>
      <c r="N1890" s="53"/>
      <c r="O1890" s="53"/>
      <c r="P1890" s="53"/>
      <c r="Q1890" s="53"/>
      <c r="R1890" s="53"/>
      <c r="S1890" s="53"/>
      <c r="T1890" s="53"/>
      <c r="U1890" s="53"/>
      <c r="V1890" s="53"/>
      <c r="W1890" s="53"/>
      <c r="X1890" s="53"/>
      <c r="Y1890" s="53"/>
      <c r="Z1890" s="53"/>
    </row>
    <row r="1891" spans="1:26" ht="15.75" customHeight="1">
      <c r="A1891" s="103"/>
      <c r="B1891" s="103"/>
      <c r="C1891" s="104" t="e">
        <v>#REF!</v>
      </c>
      <c r="D1891" s="103"/>
      <c r="E1891" s="53"/>
      <c r="F1891" s="53"/>
      <c r="G1891" s="53"/>
      <c r="H1891" s="53"/>
      <c r="I1891" s="53"/>
      <c r="J1891" s="53"/>
      <c r="K1891" s="53"/>
      <c r="L1891" s="53"/>
      <c r="M1891" s="53"/>
      <c r="N1891" s="53"/>
      <c r="O1891" s="53"/>
      <c r="P1891" s="53"/>
      <c r="Q1891" s="53"/>
      <c r="R1891" s="53"/>
      <c r="S1891" s="53"/>
      <c r="T1891" s="53"/>
      <c r="U1891" s="53"/>
      <c r="V1891" s="53"/>
      <c r="W1891" s="53"/>
      <c r="X1891" s="53"/>
      <c r="Y1891" s="53"/>
      <c r="Z1891" s="53"/>
    </row>
    <row r="1892" spans="1:26" ht="15.75" customHeight="1">
      <c r="A1892" s="103"/>
      <c r="B1892" s="103"/>
      <c r="C1892" s="104" t="e">
        <v>#REF!</v>
      </c>
      <c r="D1892" s="103"/>
      <c r="E1892" s="53"/>
      <c r="F1892" s="53"/>
      <c r="G1892" s="53"/>
      <c r="H1892" s="53"/>
      <c r="I1892" s="53"/>
      <c r="J1892" s="53"/>
      <c r="K1892" s="53"/>
      <c r="L1892" s="53"/>
      <c r="M1892" s="53"/>
      <c r="N1892" s="53"/>
      <c r="O1892" s="53"/>
      <c r="P1892" s="53"/>
      <c r="Q1892" s="53"/>
      <c r="R1892" s="53"/>
      <c r="S1892" s="53"/>
      <c r="T1892" s="53"/>
      <c r="U1892" s="53"/>
      <c r="V1892" s="53"/>
      <c r="W1892" s="53"/>
      <c r="X1892" s="53"/>
      <c r="Y1892" s="53"/>
      <c r="Z1892" s="53"/>
    </row>
    <row r="1893" spans="1:26" ht="15.75" customHeight="1">
      <c r="A1893" s="103"/>
      <c r="B1893" s="103"/>
      <c r="C1893" s="104" t="e">
        <v>#REF!</v>
      </c>
      <c r="D1893" s="103"/>
      <c r="E1893" s="53"/>
      <c r="F1893" s="53"/>
      <c r="G1893" s="53"/>
      <c r="H1893" s="53"/>
      <c r="I1893" s="53"/>
      <c r="J1893" s="53"/>
      <c r="K1893" s="53"/>
      <c r="L1893" s="53"/>
      <c r="M1893" s="53"/>
      <c r="N1893" s="53"/>
      <c r="O1893" s="53"/>
      <c r="P1893" s="53"/>
      <c r="Q1893" s="53"/>
      <c r="R1893" s="53"/>
      <c r="S1893" s="53"/>
      <c r="T1893" s="53"/>
      <c r="U1893" s="53"/>
      <c r="V1893" s="53"/>
      <c r="W1893" s="53"/>
      <c r="X1893" s="53"/>
      <c r="Y1893" s="53"/>
      <c r="Z1893" s="53"/>
    </row>
    <row r="1894" spans="1:26" ht="15.75" customHeight="1">
      <c r="A1894" s="103"/>
      <c r="B1894" s="103"/>
      <c r="C1894" s="104" t="e">
        <v>#REF!</v>
      </c>
      <c r="D1894" s="103"/>
      <c r="E1894" s="53"/>
      <c r="F1894" s="53"/>
      <c r="G1894" s="53"/>
      <c r="H1894" s="53"/>
      <c r="I1894" s="53"/>
      <c r="J1894" s="53"/>
      <c r="K1894" s="53"/>
      <c r="L1894" s="53"/>
      <c r="M1894" s="53"/>
      <c r="N1894" s="53"/>
      <c r="O1894" s="53"/>
      <c r="P1894" s="53"/>
      <c r="Q1894" s="53"/>
      <c r="R1894" s="53"/>
      <c r="S1894" s="53"/>
      <c r="T1894" s="53"/>
      <c r="U1894" s="53"/>
      <c r="V1894" s="53"/>
      <c r="W1894" s="53"/>
      <c r="X1894" s="53"/>
      <c r="Y1894" s="53"/>
      <c r="Z1894" s="53"/>
    </row>
    <row r="1895" spans="1:26" ht="15.75" customHeight="1">
      <c r="A1895" s="103"/>
      <c r="B1895" s="103"/>
      <c r="C1895" s="104" t="e">
        <v>#REF!</v>
      </c>
      <c r="D1895" s="103"/>
      <c r="E1895" s="53"/>
      <c r="F1895" s="53"/>
      <c r="G1895" s="53"/>
      <c r="H1895" s="53"/>
      <c r="I1895" s="53"/>
      <c r="J1895" s="53"/>
      <c r="K1895" s="53"/>
      <c r="L1895" s="53"/>
      <c r="M1895" s="53"/>
      <c r="N1895" s="53"/>
      <c r="O1895" s="53"/>
      <c r="P1895" s="53"/>
      <c r="Q1895" s="53"/>
      <c r="R1895" s="53"/>
      <c r="S1895" s="53"/>
      <c r="T1895" s="53"/>
      <c r="U1895" s="53"/>
      <c r="V1895" s="53"/>
      <c r="W1895" s="53"/>
      <c r="X1895" s="53"/>
      <c r="Y1895" s="53"/>
      <c r="Z1895" s="53"/>
    </row>
    <row r="1896" spans="1:26" ht="15.75" customHeight="1">
      <c r="A1896" s="103"/>
      <c r="B1896" s="103"/>
      <c r="C1896" s="104" t="e">
        <v>#REF!</v>
      </c>
      <c r="D1896" s="103"/>
      <c r="E1896" s="53"/>
      <c r="F1896" s="53"/>
      <c r="G1896" s="53"/>
      <c r="H1896" s="53"/>
      <c r="I1896" s="53"/>
      <c r="J1896" s="53"/>
      <c r="K1896" s="53"/>
      <c r="L1896" s="53"/>
      <c r="M1896" s="53"/>
      <c r="N1896" s="53"/>
      <c r="O1896" s="53"/>
      <c r="P1896" s="53"/>
      <c r="Q1896" s="53"/>
      <c r="R1896" s="53"/>
      <c r="S1896" s="53"/>
      <c r="T1896" s="53"/>
      <c r="U1896" s="53"/>
      <c r="V1896" s="53"/>
      <c r="W1896" s="53"/>
      <c r="X1896" s="53"/>
      <c r="Y1896" s="53"/>
      <c r="Z1896" s="53"/>
    </row>
    <row r="1897" spans="1:26" ht="15.75" customHeight="1">
      <c r="A1897" s="103"/>
      <c r="B1897" s="103"/>
      <c r="C1897" s="104" t="e">
        <v>#REF!</v>
      </c>
      <c r="D1897" s="103"/>
      <c r="E1897" s="53"/>
      <c r="F1897" s="53"/>
      <c r="G1897" s="53"/>
      <c r="H1897" s="53"/>
      <c r="I1897" s="53"/>
      <c r="J1897" s="53"/>
      <c r="K1897" s="53"/>
      <c r="L1897" s="53"/>
      <c r="M1897" s="53"/>
      <c r="N1897" s="53"/>
      <c r="O1897" s="53"/>
      <c r="P1897" s="53"/>
      <c r="Q1897" s="53"/>
      <c r="R1897" s="53"/>
      <c r="S1897" s="53"/>
      <c r="T1897" s="53"/>
      <c r="U1897" s="53"/>
      <c r="V1897" s="53"/>
      <c r="W1897" s="53"/>
      <c r="X1897" s="53"/>
      <c r="Y1897" s="53"/>
      <c r="Z1897" s="53"/>
    </row>
    <row r="1898" spans="1:26" ht="15.75" customHeight="1">
      <c r="A1898" s="103"/>
      <c r="B1898" s="103"/>
      <c r="C1898" s="104" t="e">
        <v>#REF!</v>
      </c>
      <c r="D1898" s="103"/>
      <c r="E1898" s="53"/>
      <c r="F1898" s="53"/>
      <c r="G1898" s="53"/>
      <c r="H1898" s="53"/>
      <c r="I1898" s="53"/>
      <c r="J1898" s="53"/>
      <c r="K1898" s="53"/>
      <c r="L1898" s="53"/>
      <c r="M1898" s="53"/>
      <c r="N1898" s="53"/>
      <c r="O1898" s="53"/>
      <c r="P1898" s="53"/>
      <c r="Q1898" s="53"/>
      <c r="R1898" s="53"/>
      <c r="S1898" s="53"/>
      <c r="T1898" s="53"/>
      <c r="U1898" s="53"/>
      <c r="V1898" s="53"/>
      <c r="W1898" s="53"/>
      <c r="X1898" s="53"/>
      <c r="Y1898" s="53"/>
      <c r="Z1898" s="53"/>
    </row>
    <row r="1899" spans="1:26" ht="15.75" customHeight="1">
      <c r="A1899" s="103"/>
      <c r="B1899" s="103"/>
      <c r="C1899" s="104" t="e">
        <v>#REF!</v>
      </c>
      <c r="D1899" s="103"/>
      <c r="E1899" s="53"/>
      <c r="F1899" s="53"/>
      <c r="G1899" s="53"/>
      <c r="H1899" s="53"/>
      <c r="I1899" s="53"/>
      <c r="J1899" s="53"/>
      <c r="K1899" s="53"/>
      <c r="L1899" s="53"/>
      <c r="M1899" s="53"/>
      <c r="N1899" s="53"/>
      <c r="O1899" s="53"/>
      <c r="P1899" s="53"/>
      <c r="Q1899" s="53"/>
      <c r="R1899" s="53"/>
      <c r="S1899" s="53"/>
      <c r="T1899" s="53"/>
      <c r="U1899" s="53"/>
      <c r="V1899" s="53"/>
      <c r="W1899" s="53"/>
      <c r="X1899" s="53"/>
      <c r="Y1899" s="53"/>
      <c r="Z1899" s="53"/>
    </row>
    <row r="1900" spans="1:26" ht="15.75" customHeight="1">
      <c r="A1900" s="103"/>
      <c r="B1900" s="103"/>
      <c r="C1900" s="104" t="e">
        <v>#REF!</v>
      </c>
      <c r="D1900" s="103"/>
      <c r="E1900" s="53"/>
      <c r="F1900" s="53"/>
      <c r="G1900" s="53"/>
      <c r="H1900" s="53"/>
      <c r="I1900" s="53"/>
      <c r="J1900" s="53"/>
      <c r="K1900" s="53"/>
      <c r="L1900" s="53"/>
      <c r="M1900" s="53"/>
      <c r="N1900" s="53"/>
      <c r="O1900" s="53"/>
      <c r="P1900" s="53"/>
      <c r="Q1900" s="53"/>
      <c r="R1900" s="53"/>
      <c r="S1900" s="53"/>
      <c r="T1900" s="53"/>
      <c r="U1900" s="53"/>
      <c r="V1900" s="53"/>
      <c r="W1900" s="53"/>
      <c r="X1900" s="53"/>
      <c r="Y1900" s="53"/>
      <c r="Z1900" s="53"/>
    </row>
    <row r="1901" spans="1:26" ht="15.75" customHeight="1">
      <c r="A1901" s="103"/>
      <c r="B1901" s="103"/>
      <c r="C1901" s="104" t="e">
        <v>#REF!</v>
      </c>
      <c r="D1901" s="103"/>
      <c r="E1901" s="53"/>
      <c r="F1901" s="53"/>
      <c r="G1901" s="53"/>
      <c r="H1901" s="53"/>
      <c r="I1901" s="53"/>
      <c r="J1901" s="53"/>
      <c r="K1901" s="53"/>
      <c r="L1901" s="53"/>
      <c r="M1901" s="53"/>
      <c r="N1901" s="53"/>
      <c r="O1901" s="53"/>
      <c r="P1901" s="53"/>
      <c r="Q1901" s="53"/>
      <c r="R1901" s="53"/>
      <c r="S1901" s="53"/>
      <c r="T1901" s="53"/>
      <c r="U1901" s="53"/>
      <c r="V1901" s="53"/>
      <c r="W1901" s="53"/>
      <c r="X1901" s="53"/>
      <c r="Y1901" s="53"/>
      <c r="Z1901" s="53"/>
    </row>
    <row r="1902" spans="1:26" ht="15.75" customHeight="1">
      <c r="A1902" s="103"/>
      <c r="B1902" s="103"/>
      <c r="C1902" s="104" t="e">
        <v>#REF!</v>
      </c>
      <c r="D1902" s="103"/>
      <c r="E1902" s="53"/>
      <c r="F1902" s="53"/>
      <c r="G1902" s="53"/>
      <c r="H1902" s="53"/>
      <c r="I1902" s="53"/>
      <c r="J1902" s="53"/>
      <c r="K1902" s="53"/>
      <c r="L1902" s="53"/>
      <c r="M1902" s="53"/>
      <c r="N1902" s="53"/>
      <c r="O1902" s="53"/>
      <c r="P1902" s="53"/>
      <c r="Q1902" s="53"/>
      <c r="R1902" s="53"/>
      <c r="S1902" s="53"/>
      <c r="T1902" s="53"/>
      <c r="U1902" s="53"/>
      <c r="V1902" s="53"/>
      <c r="W1902" s="53"/>
      <c r="X1902" s="53"/>
      <c r="Y1902" s="53"/>
      <c r="Z1902" s="53"/>
    </row>
    <row r="1903" spans="1:26" ht="15.75" customHeight="1">
      <c r="A1903" s="103"/>
      <c r="B1903" s="103"/>
      <c r="C1903" s="104" t="e">
        <v>#REF!</v>
      </c>
      <c r="D1903" s="103"/>
      <c r="E1903" s="53"/>
      <c r="F1903" s="53"/>
      <c r="G1903" s="53"/>
      <c r="H1903" s="53"/>
      <c r="I1903" s="53"/>
      <c r="J1903" s="53"/>
      <c r="K1903" s="53"/>
      <c r="L1903" s="53"/>
      <c r="M1903" s="53"/>
      <c r="N1903" s="53"/>
      <c r="O1903" s="53"/>
      <c r="P1903" s="53"/>
      <c r="Q1903" s="53"/>
      <c r="R1903" s="53"/>
      <c r="S1903" s="53"/>
      <c r="T1903" s="53"/>
      <c r="U1903" s="53"/>
      <c r="V1903" s="53"/>
      <c r="W1903" s="53"/>
      <c r="X1903" s="53"/>
      <c r="Y1903" s="53"/>
      <c r="Z1903" s="53"/>
    </row>
    <row r="1904" spans="1:26" ht="15.75" customHeight="1">
      <c r="A1904" s="103"/>
      <c r="B1904" s="103"/>
      <c r="C1904" s="104" t="e">
        <v>#REF!</v>
      </c>
      <c r="D1904" s="103"/>
      <c r="E1904" s="53"/>
      <c r="F1904" s="53"/>
      <c r="G1904" s="53"/>
      <c r="H1904" s="53"/>
      <c r="I1904" s="53"/>
      <c r="J1904" s="53"/>
      <c r="K1904" s="53"/>
      <c r="L1904" s="53"/>
      <c r="M1904" s="53"/>
      <c r="N1904" s="53"/>
      <c r="O1904" s="53"/>
      <c r="P1904" s="53"/>
      <c r="Q1904" s="53"/>
      <c r="R1904" s="53"/>
      <c r="S1904" s="53"/>
      <c r="T1904" s="53"/>
      <c r="U1904" s="53"/>
      <c r="V1904" s="53"/>
      <c r="W1904" s="53"/>
      <c r="X1904" s="53"/>
      <c r="Y1904" s="53"/>
      <c r="Z1904" s="53"/>
    </row>
    <row r="1905" spans="1:26" ht="15.75" customHeight="1">
      <c r="A1905" s="103"/>
      <c r="B1905" s="103"/>
      <c r="C1905" s="104" t="e">
        <v>#REF!</v>
      </c>
      <c r="D1905" s="103"/>
      <c r="E1905" s="53"/>
      <c r="F1905" s="53"/>
      <c r="G1905" s="53"/>
      <c r="H1905" s="53"/>
      <c r="I1905" s="53"/>
      <c r="J1905" s="53"/>
      <c r="K1905" s="53"/>
      <c r="L1905" s="53"/>
      <c r="M1905" s="53"/>
      <c r="N1905" s="53"/>
      <c r="O1905" s="53"/>
      <c r="P1905" s="53"/>
      <c r="Q1905" s="53"/>
      <c r="R1905" s="53"/>
      <c r="S1905" s="53"/>
      <c r="T1905" s="53"/>
      <c r="U1905" s="53"/>
      <c r="V1905" s="53"/>
      <c r="W1905" s="53"/>
      <c r="X1905" s="53"/>
      <c r="Y1905" s="53"/>
      <c r="Z1905" s="53"/>
    </row>
    <row r="1906" spans="1:26" ht="15.75" customHeight="1">
      <c r="A1906" s="103"/>
      <c r="B1906" s="103"/>
      <c r="C1906" s="104" t="e">
        <v>#REF!</v>
      </c>
      <c r="D1906" s="103"/>
      <c r="E1906" s="53"/>
      <c r="F1906" s="53"/>
      <c r="G1906" s="53"/>
      <c r="H1906" s="53"/>
      <c r="I1906" s="53"/>
      <c r="J1906" s="53"/>
      <c r="K1906" s="53"/>
      <c r="L1906" s="53"/>
      <c r="M1906" s="53"/>
      <c r="N1906" s="53"/>
      <c r="O1906" s="53"/>
      <c r="P1906" s="53"/>
      <c r="Q1906" s="53"/>
      <c r="R1906" s="53"/>
      <c r="S1906" s="53"/>
      <c r="T1906" s="53"/>
      <c r="U1906" s="53"/>
      <c r="V1906" s="53"/>
      <c r="W1906" s="53"/>
      <c r="X1906" s="53"/>
      <c r="Y1906" s="53"/>
      <c r="Z1906" s="53"/>
    </row>
    <row r="1907" spans="1:26" ht="15.75" customHeight="1">
      <c r="A1907" s="103"/>
      <c r="B1907" s="103"/>
      <c r="C1907" s="104" t="e">
        <v>#REF!</v>
      </c>
      <c r="D1907" s="103"/>
      <c r="E1907" s="53"/>
      <c r="F1907" s="53"/>
      <c r="G1907" s="53"/>
      <c r="H1907" s="53"/>
      <c r="I1907" s="53"/>
      <c r="J1907" s="53"/>
      <c r="K1907" s="53"/>
      <c r="L1907" s="53"/>
      <c r="M1907" s="53"/>
      <c r="N1907" s="53"/>
      <c r="O1907" s="53"/>
      <c r="P1907" s="53"/>
      <c r="Q1907" s="53"/>
      <c r="R1907" s="53"/>
      <c r="S1907" s="53"/>
      <c r="T1907" s="53"/>
      <c r="U1907" s="53"/>
      <c r="V1907" s="53"/>
      <c r="W1907" s="53"/>
      <c r="X1907" s="53"/>
      <c r="Y1907" s="53"/>
      <c r="Z1907" s="53"/>
    </row>
    <row r="1908" spans="1:26" ht="15.75" customHeight="1">
      <c r="A1908" s="103"/>
      <c r="B1908" s="103"/>
      <c r="C1908" s="104" t="e">
        <v>#REF!</v>
      </c>
      <c r="D1908" s="103"/>
      <c r="E1908" s="53"/>
      <c r="F1908" s="53"/>
      <c r="G1908" s="53"/>
      <c r="H1908" s="53"/>
      <c r="I1908" s="53"/>
      <c r="J1908" s="53"/>
      <c r="K1908" s="53"/>
      <c r="L1908" s="53"/>
      <c r="M1908" s="53"/>
      <c r="N1908" s="53"/>
      <c r="O1908" s="53"/>
      <c r="P1908" s="53"/>
      <c r="Q1908" s="53"/>
      <c r="R1908" s="53"/>
      <c r="S1908" s="53"/>
      <c r="T1908" s="53"/>
      <c r="U1908" s="53"/>
      <c r="V1908" s="53"/>
      <c r="W1908" s="53"/>
      <c r="X1908" s="53"/>
      <c r="Y1908" s="53"/>
      <c r="Z1908" s="53"/>
    </row>
    <row r="1909" spans="1:26" ht="15.75" customHeight="1">
      <c r="A1909" s="103"/>
      <c r="B1909" s="103"/>
      <c r="C1909" s="104" t="e">
        <v>#REF!</v>
      </c>
      <c r="D1909" s="103"/>
      <c r="E1909" s="53"/>
      <c r="F1909" s="53"/>
      <c r="G1909" s="53"/>
      <c r="H1909" s="53"/>
      <c r="I1909" s="53"/>
      <c r="J1909" s="53"/>
      <c r="K1909" s="53"/>
      <c r="L1909" s="53"/>
      <c r="M1909" s="53"/>
      <c r="N1909" s="53"/>
      <c r="O1909" s="53"/>
      <c r="P1909" s="53"/>
      <c r="Q1909" s="53"/>
      <c r="R1909" s="53"/>
      <c r="S1909" s="53"/>
      <c r="T1909" s="53"/>
      <c r="U1909" s="53"/>
      <c r="V1909" s="53"/>
      <c r="W1909" s="53"/>
      <c r="X1909" s="53"/>
      <c r="Y1909" s="53"/>
      <c r="Z1909" s="53"/>
    </row>
    <row r="1910" spans="1:26" ht="15.75" customHeight="1">
      <c r="A1910" s="103"/>
      <c r="B1910" s="103"/>
      <c r="C1910" s="104" t="e">
        <v>#REF!</v>
      </c>
      <c r="D1910" s="103"/>
      <c r="E1910" s="53"/>
      <c r="F1910" s="53"/>
      <c r="G1910" s="53"/>
      <c r="H1910" s="53"/>
      <c r="I1910" s="53"/>
      <c r="J1910" s="53"/>
      <c r="K1910" s="53"/>
      <c r="L1910" s="53"/>
      <c r="M1910" s="53"/>
      <c r="N1910" s="53"/>
      <c r="O1910" s="53"/>
      <c r="P1910" s="53"/>
      <c r="Q1910" s="53"/>
      <c r="R1910" s="53"/>
      <c r="S1910" s="53"/>
      <c r="T1910" s="53"/>
      <c r="U1910" s="53"/>
      <c r="V1910" s="53"/>
      <c r="W1910" s="53"/>
      <c r="X1910" s="53"/>
      <c r="Y1910" s="53"/>
      <c r="Z1910" s="53"/>
    </row>
    <row r="1911" spans="1:26" ht="15.75" customHeight="1">
      <c r="A1911" s="103"/>
      <c r="B1911" s="103"/>
      <c r="C1911" s="104" t="e">
        <v>#REF!</v>
      </c>
      <c r="D1911" s="103"/>
      <c r="E1911" s="53"/>
      <c r="F1911" s="53"/>
      <c r="G1911" s="53"/>
      <c r="H1911" s="53"/>
      <c r="I1911" s="53"/>
      <c r="J1911" s="53"/>
      <c r="K1911" s="53"/>
      <c r="L1911" s="53"/>
      <c r="M1911" s="53"/>
      <c r="N1911" s="53"/>
      <c r="O1911" s="53"/>
      <c r="P1911" s="53"/>
      <c r="Q1911" s="53"/>
      <c r="R1911" s="53"/>
      <c r="S1911" s="53"/>
      <c r="T1911" s="53"/>
      <c r="U1911" s="53"/>
      <c r="V1911" s="53"/>
      <c r="W1911" s="53"/>
      <c r="X1911" s="53"/>
      <c r="Y1911" s="53"/>
      <c r="Z1911" s="53"/>
    </row>
    <row r="1912" spans="1:26" ht="15.75" customHeight="1">
      <c r="A1912" s="103"/>
      <c r="B1912" s="103"/>
      <c r="C1912" s="104" t="e">
        <v>#REF!</v>
      </c>
      <c r="D1912" s="103"/>
      <c r="E1912" s="53"/>
      <c r="F1912" s="53"/>
      <c r="G1912" s="53"/>
      <c r="H1912" s="53"/>
      <c r="I1912" s="53"/>
      <c r="J1912" s="53"/>
      <c r="K1912" s="53"/>
      <c r="L1912" s="53"/>
      <c r="M1912" s="53"/>
      <c r="N1912" s="53"/>
      <c r="O1912" s="53"/>
      <c r="P1912" s="53"/>
      <c r="Q1912" s="53"/>
      <c r="R1912" s="53"/>
      <c r="S1912" s="53"/>
      <c r="T1912" s="53"/>
      <c r="U1912" s="53"/>
      <c r="V1912" s="53"/>
      <c r="W1912" s="53"/>
      <c r="X1912" s="53"/>
      <c r="Y1912" s="53"/>
      <c r="Z1912" s="53"/>
    </row>
    <row r="1913" spans="1:26" ht="15.75" customHeight="1">
      <c r="A1913" s="103"/>
      <c r="B1913" s="103"/>
      <c r="C1913" s="104" t="e">
        <v>#REF!</v>
      </c>
      <c r="D1913" s="103"/>
      <c r="E1913" s="53"/>
      <c r="F1913" s="53"/>
      <c r="G1913" s="53"/>
      <c r="H1913" s="53"/>
      <c r="I1913" s="53"/>
      <c r="J1913" s="53"/>
      <c r="K1913" s="53"/>
      <c r="L1913" s="53"/>
      <c r="M1913" s="53"/>
      <c r="N1913" s="53"/>
      <c r="O1913" s="53"/>
      <c r="P1913" s="53"/>
      <c r="Q1913" s="53"/>
      <c r="R1913" s="53"/>
      <c r="S1913" s="53"/>
      <c r="T1913" s="53"/>
      <c r="U1913" s="53"/>
      <c r="V1913" s="53"/>
      <c r="W1913" s="53"/>
      <c r="X1913" s="53"/>
      <c r="Y1913" s="53"/>
      <c r="Z1913" s="53"/>
    </row>
    <row r="1914" spans="1:26" ht="15.75" customHeight="1">
      <c r="A1914" s="103"/>
      <c r="B1914" s="103"/>
      <c r="C1914" s="104" t="e">
        <v>#REF!</v>
      </c>
      <c r="D1914" s="103"/>
      <c r="E1914" s="53"/>
      <c r="F1914" s="53"/>
      <c r="G1914" s="53"/>
      <c r="H1914" s="53"/>
      <c r="I1914" s="53"/>
      <c r="J1914" s="53"/>
      <c r="K1914" s="53"/>
      <c r="L1914" s="53"/>
      <c r="M1914" s="53"/>
      <c r="N1914" s="53"/>
      <c r="O1914" s="53"/>
      <c r="P1914" s="53"/>
      <c r="Q1914" s="53"/>
      <c r="R1914" s="53"/>
      <c r="S1914" s="53"/>
      <c r="T1914" s="53"/>
      <c r="U1914" s="53"/>
      <c r="V1914" s="53"/>
      <c r="W1914" s="53"/>
      <c r="X1914" s="53"/>
      <c r="Y1914" s="53"/>
      <c r="Z1914" s="53"/>
    </row>
    <row r="1915" spans="1:26" ht="15.75" customHeight="1">
      <c r="A1915" s="103"/>
      <c r="B1915" s="103"/>
      <c r="C1915" s="104" t="e">
        <v>#REF!</v>
      </c>
      <c r="D1915" s="103"/>
      <c r="E1915" s="53"/>
      <c r="F1915" s="53"/>
      <c r="G1915" s="53"/>
      <c r="H1915" s="53"/>
      <c r="I1915" s="53"/>
      <c r="J1915" s="53"/>
      <c r="K1915" s="53"/>
      <c r="L1915" s="53"/>
      <c r="M1915" s="53"/>
      <c r="N1915" s="53"/>
      <c r="O1915" s="53"/>
      <c r="P1915" s="53"/>
      <c r="Q1915" s="53"/>
      <c r="R1915" s="53"/>
      <c r="S1915" s="53"/>
      <c r="T1915" s="53"/>
      <c r="U1915" s="53"/>
      <c r="V1915" s="53"/>
      <c r="W1915" s="53"/>
      <c r="X1915" s="53"/>
      <c r="Y1915" s="53"/>
      <c r="Z1915" s="53"/>
    </row>
    <row r="1916" spans="1:26" ht="15.75" customHeight="1">
      <c r="A1916" s="103"/>
      <c r="B1916" s="103"/>
      <c r="C1916" s="104" t="e">
        <v>#REF!</v>
      </c>
      <c r="D1916" s="103"/>
      <c r="E1916" s="53"/>
      <c r="F1916" s="53"/>
      <c r="G1916" s="53"/>
      <c r="H1916" s="53"/>
      <c r="I1916" s="53"/>
      <c r="J1916" s="53"/>
      <c r="K1916" s="53"/>
      <c r="L1916" s="53"/>
      <c r="M1916" s="53"/>
      <c r="N1916" s="53"/>
      <c r="O1916" s="53"/>
      <c r="P1916" s="53"/>
      <c r="Q1916" s="53"/>
      <c r="R1916" s="53"/>
      <c r="S1916" s="53"/>
      <c r="T1916" s="53"/>
      <c r="U1916" s="53"/>
      <c r="V1916" s="53"/>
      <c r="W1916" s="53"/>
      <c r="X1916" s="53"/>
      <c r="Y1916" s="53"/>
      <c r="Z1916" s="53"/>
    </row>
    <row r="1917" spans="1:26" ht="15.75" customHeight="1">
      <c r="A1917" s="103"/>
      <c r="B1917" s="103"/>
      <c r="C1917" s="104" t="e">
        <v>#REF!</v>
      </c>
      <c r="D1917" s="103"/>
      <c r="E1917" s="53"/>
      <c r="F1917" s="53"/>
      <c r="G1917" s="53"/>
      <c r="H1917" s="53"/>
      <c r="I1917" s="53"/>
      <c r="J1917" s="53"/>
      <c r="K1917" s="53"/>
      <c r="L1917" s="53"/>
      <c r="M1917" s="53"/>
      <c r="N1917" s="53"/>
      <c r="O1917" s="53"/>
      <c r="P1917" s="53"/>
      <c r="Q1917" s="53"/>
      <c r="R1917" s="53"/>
      <c r="S1917" s="53"/>
      <c r="T1917" s="53"/>
      <c r="U1917" s="53"/>
      <c r="V1917" s="53"/>
      <c r="W1917" s="53"/>
      <c r="X1917" s="53"/>
      <c r="Y1917" s="53"/>
      <c r="Z1917" s="53"/>
    </row>
    <row r="1918" spans="1:26" ht="15.75" customHeight="1">
      <c r="A1918" s="103"/>
      <c r="B1918" s="103"/>
      <c r="C1918" s="104" t="e">
        <v>#REF!</v>
      </c>
      <c r="D1918" s="103"/>
      <c r="E1918" s="53"/>
      <c r="F1918" s="53"/>
      <c r="G1918" s="53"/>
      <c r="H1918" s="53"/>
      <c r="I1918" s="53"/>
      <c r="J1918" s="53"/>
      <c r="K1918" s="53"/>
      <c r="L1918" s="53"/>
      <c r="M1918" s="53"/>
      <c r="N1918" s="53"/>
      <c r="O1918" s="53"/>
      <c r="P1918" s="53"/>
      <c r="Q1918" s="53"/>
      <c r="R1918" s="53"/>
      <c r="S1918" s="53"/>
      <c r="T1918" s="53"/>
      <c r="U1918" s="53"/>
      <c r="V1918" s="53"/>
      <c r="W1918" s="53"/>
      <c r="X1918" s="53"/>
      <c r="Y1918" s="53"/>
      <c r="Z1918" s="53"/>
    </row>
    <row r="1919" spans="1:26" ht="15.75" customHeight="1">
      <c r="A1919" s="103"/>
      <c r="B1919" s="103"/>
      <c r="C1919" s="104" t="e">
        <v>#REF!</v>
      </c>
      <c r="D1919" s="103"/>
      <c r="E1919" s="53"/>
      <c r="F1919" s="53"/>
      <c r="G1919" s="53"/>
      <c r="H1919" s="53"/>
      <c r="I1919" s="53"/>
      <c r="J1919" s="53"/>
      <c r="K1919" s="53"/>
      <c r="L1919" s="53"/>
      <c r="M1919" s="53"/>
      <c r="N1919" s="53"/>
      <c r="O1919" s="53"/>
      <c r="P1919" s="53"/>
      <c r="Q1919" s="53"/>
      <c r="R1919" s="53"/>
      <c r="S1919" s="53"/>
      <c r="T1919" s="53"/>
      <c r="U1919" s="53"/>
      <c r="V1919" s="53"/>
      <c r="W1919" s="53"/>
      <c r="X1919" s="53"/>
      <c r="Y1919" s="53"/>
      <c r="Z1919" s="53"/>
    </row>
    <row r="1920" spans="1:26" ht="15.75" customHeight="1">
      <c r="A1920" s="103"/>
      <c r="B1920" s="103"/>
      <c r="C1920" s="104" t="e">
        <v>#REF!</v>
      </c>
      <c r="D1920" s="103"/>
      <c r="E1920" s="53"/>
      <c r="F1920" s="53"/>
      <c r="G1920" s="53"/>
      <c r="H1920" s="53"/>
      <c r="I1920" s="53"/>
      <c r="J1920" s="53"/>
      <c r="K1920" s="53"/>
      <c r="L1920" s="53"/>
      <c r="M1920" s="53"/>
      <c r="N1920" s="53"/>
      <c r="O1920" s="53"/>
      <c r="P1920" s="53"/>
      <c r="Q1920" s="53"/>
      <c r="R1920" s="53"/>
      <c r="S1920" s="53"/>
      <c r="T1920" s="53"/>
      <c r="U1920" s="53"/>
      <c r="V1920" s="53"/>
      <c r="W1920" s="53"/>
      <c r="X1920" s="53"/>
      <c r="Y1920" s="53"/>
      <c r="Z1920" s="53"/>
    </row>
    <row r="1921" spans="1:26" ht="15.75" customHeight="1">
      <c r="A1921" s="103"/>
      <c r="B1921" s="103"/>
      <c r="C1921" s="104" t="e">
        <v>#REF!</v>
      </c>
      <c r="D1921" s="103"/>
      <c r="E1921" s="53"/>
      <c r="F1921" s="53"/>
      <c r="G1921" s="53"/>
      <c r="H1921" s="53"/>
      <c r="I1921" s="53"/>
      <c r="J1921" s="53"/>
      <c r="K1921" s="53"/>
      <c r="L1921" s="53"/>
      <c r="M1921" s="53"/>
      <c r="N1921" s="53"/>
      <c r="O1921" s="53"/>
      <c r="P1921" s="53"/>
      <c r="Q1921" s="53"/>
      <c r="R1921" s="53"/>
      <c r="S1921" s="53"/>
      <c r="T1921" s="53"/>
      <c r="U1921" s="53"/>
      <c r="V1921" s="53"/>
      <c r="W1921" s="53"/>
      <c r="X1921" s="53"/>
      <c r="Y1921" s="53"/>
      <c r="Z1921" s="53"/>
    </row>
    <row r="1922" spans="1:26" ht="15.75" customHeight="1">
      <c r="A1922" s="103"/>
      <c r="B1922" s="103"/>
      <c r="C1922" s="104" t="e">
        <v>#REF!</v>
      </c>
      <c r="D1922" s="103"/>
      <c r="E1922" s="53"/>
      <c r="F1922" s="53"/>
      <c r="G1922" s="53"/>
      <c r="H1922" s="53"/>
      <c r="I1922" s="53"/>
      <c r="J1922" s="53"/>
      <c r="K1922" s="53"/>
      <c r="L1922" s="53"/>
      <c r="M1922" s="53"/>
      <c r="N1922" s="53"/>
      <c r="O1922" s="53"/>
      <c r="P1922" s="53"/>
      <c r="Q1922" s="53"/>
      <c r="R1922" s="53"/>
      <c r="S1922" s="53"/>
      <c r="T1922" s="53"/>
      <c r="U1922" s="53"/>
      <c r="V1922" s="53"/>
      <c r="W1922" s="53"/>
      <c r="X1922" s="53"/>
      <c r="Y1922" s="53"/>
      <c r="Z1922" s="53"/>
    </row>
    <row r="1923" spans="1:26" ht="15.75" customHeight="1">
      <c r="A1923" s="103"/>
      <c r="B1923" s="103"/>
      <c r="C1923" s="104" t="e">
        <v>#REF!</v>
      </c>
      <c r="D1923" s="103"/>
      <c r="E1923" s="53"/>
      <c r="F1923" s="53"/>
      <c r="G1923" s="53"/>
      <c r="H1923" s="53"/>
      <c r="I1923" s="53"/>
      <c r="J1923" s="53"/>
      <c r="K1923" s="53"/>
      <c r="L1923" s="53"/>
      <c r="M1923" s="53"/>
      <c r="N1923" s="53"/>
      <c r="O1923" s="53"/>
      <c r="P1923" s="53"/>
      <c r="Q1923" s="53"/>
      <c r="R1923" s="53"/>
      <c r="S1923" s="53"/>
      <c r="T1923" s="53"/>
      <c r="U1923" s="53"/>
      <c r="V1923" s="53"/>
      <c r="W1923" s="53"/>
      <c r="X1923" s="53"/>
      <c r="Y1923" s="53"/>
      <c r="Z1923" s="53"/>
    </row>
    <row r="1924" spans="1:26" ht="15.75" customHeight="1">
      <c r="A1924" s="103"/>
      <c r="B1924" s="103"/>
      <c r="C1924" s="104" t="e">
        <v>#REF!</v>
      </c>
      <c r="D1924" s="103"/>
      <c r="E1924" s="53"/>
      <c r="F1924" s="53"/>
      <c r="G1924" s="53"/>
      <c r="H1924" s="53"/>
      <c r="I1924" s="53"/>
      <c r="J1924" s="53"/>
      <c r="K1924" s="53"/>
      <c r="L1924" s="53"/>
      <c r="M1924" s="53"/>
      <c r="N1924" s="53"/>
      <c r="O1924" s="53"/>
      <c r="P1924" s="53"/>
      <c r="Q1924" s="53"/>
      <c r="R1924" s="53"/>
      <c r="S1924" s="53"/>
      <c r="T1924" s="53"/>
      <c r="U1924" s="53"/>
      <c r="V1924" s="53"/>
      <c r="W1924" s="53"/>
      <c r="X1924" s="53"/>
      <c r="Y1924" s="53"/>
      <c r="Z1924" s="53"/>
    </row>
    <row r="1925" spans="1:26" ht="15.75" customHeight="1">
      <c r="A1925" s="103"/>
      <c r="B1925" s="103"/>
      <c r="C1925" s="104" t="e">
        <v>#REF!</v>
      </c>
      <c r="D1925" s="103"/>
      <c r="E1925" s="53"/>
      <c r="F1925" s="53"/>
      <c r="G1925" s="53"/>
      <c r="H1925" s="53"/>
      <c r="I1925" s="53"/>
      <c r="J1925" s="53"/>
      <c r="K1925" s="53"/>
      <c r="L1925" s="53"/>
      <c r="M1925" s="53"/>
      <c r="N1925" s="53"/>
      <c r="O1925" s="53"/>
      <c r="P1925" s="53"/>
      <c r="Q1925" s="53"/>
      <c r="R1925" s="53"/>
      <c r="S1925" s="53"/>
      <c r="T1925" s="53"/>
      <c r="U1925" s="53"/>
      <c r="V1925" s="53"/>
      <c r="W1925" s="53"/>
      <c r="X1925" s="53"/>
      <c r="Y1925" s="53"/>
      <c r="Z1925" s="53"/>
    </row>
    <row r="1926" spans="1:26" ht="15.75" customHeight="1">
      <c r="A1926" s="103"/>
      <c r="B1926" s="103"/>
      <c r="C1926" s="104" t="e">
        <v>#REF!</v>
      </c>
      <c r="D1926" s="103"/>
      <c r="E1926" s="53"/>
      <c r="F1926" s="53"/>
      <c r="G1926" s="53"/>
      <c r="H1926" s="53"/>
      <c r="I1926" s="53"/>
      <c r="J1926" s="53"/>
      <c r="K1926" s="53"/>
      <c r="L1926" s="53"/>
      <c r="M1926" s="53"/>
      <c r="N1926" s="53"/>
      <c r="O1926" s="53"/>
      <c r="P1926" s="53"/>
      <c r="Q1926" s="53"/>
      <c r="R1926" s="53"/>
      <c r="S1926" s="53"/>
      <c r="T1926" s="53"/>
      <c r="U1926" s="53"/>
      <c r="V1926" s="53"/>
      <c r="W1926" s="53"/>
      <c r="X1926" s="53"/>
      <c r="Y1926" s="53"/>
      <c r="Z1926" s="53"/>
    </row>
    <row r="1927" spans="1:26" ht="15.75" customHeight="1">
      <c r="A1927" s="103"/>
      <c r="B1927" s="103"/>
      <c r="C1927" s="104" t="e">
        <v>#REF!</v>
      </c>
      <c r="D1927" s="103"/>
      <c r="E1927" s="53"/>
      <c r="F1927" s="53"/>
      <c r="G1927" s="53"/>
      <c r="H1927" s="53"/>
      <c r="I1927" s="53"/>
      <c r="J1927" s="53"/>
      <c r="K1927" s="53"/>
      <c r="L1927" s="53"/>
      <c r="M1927" s="53"/>
      <c r="N1927" s="53"/>
      <c r="O1927" s="53"/>
      <c r="P1927" s="53"/>
      <c r="Q1927" s="53"/>
      <c r="R1927" s="53"/>
      <c r="S1927" s="53"/>
      <c r="T1927" s="53"/>
      <c r="U1927" s="53"/>
      <c r="V1927" s="53"/>
      <c r="W1927" s="53"/>
      <c r="X1927" s="53"/>
      <c r="Y1927" s="53"/>
      <c r="Z1927" s="53"/>
    </row>
    <row r="1928" spans="1:26" ht="15.75" customHeight="1">
      <c r="A1928" s="103"/>
      <c r="B1928" s="103"/>
      <c r="C1928" s="104" t="e">
        <v>#REF!</v>
      </c>
      <c r="D1928" s="103"/>
      <c r="E1928" s="53"/>
      <c r="F1928" s="53"/>
      <c r="G1928" s="53"/>
      <c r="H1928" s="53"/>
      <c r="I1928" s="53"/>
      <c r="J1928" s="53"/>
      <c r="K1928" s="53"/>
      <c r="L1928" s="53"/>
      <c r="M1928" s="53"/>
      <c r="N1928" s="53"/>
      <c r="O1928" s="53"/>
      <c r="P1928" s="53"/>
      <c r="Q1928" s="53"/>
      <c r="R1928" s="53"/>
      <c r="S1928" s="53"/>
      <c r="T1928" s="53"/>
      <c r="U1928" s="53"/>
      <c r="V1928" s="53"/>
      <c r="W1928" s="53"/>
      <c r="X1928" s="53"/>
      <c r="Y1928" s="53"/>
      <c r="Z1928" s="53"/>
    </row>
    <row r="1929" spans="1:26" ht="15.75" customHeight="1">
      <c r="A1929" s="103"/>
      <c r="B1929" s="103"/>
      <c r="C1929" s="104" t="e">
        <v>#REF!</v>
      </c>
      <c r="D1929" s="103"/>
      <c r="E1929" s="53"/>
      <c r="F1929" s="53"/>
      <c r="G1929" s="53"/>
      <c r="H1929" s="53"/>
      <c r="I1929" s="53"/>
      <c r="J1929" s="53"/>
      <c r="K1929" s="53"/>
      <c r="L1929" s="53"/>
      <c r="M1929" s="53"/>
      <c r="N1929" s="53"/>
      <c r="O1929" s="53"/>
      <c r="P1929" s="53"/>
      <c r="Q1929" s="53"/>
      <c r="R1929" s="53"/>
      <c r="S1929" s="53"/>
      <c r="T1929" s="53"/>
      <c r="U1929" s="53"/>
      <c r="V1929" s="53"/>
      <c r="W1929" s="53"/>
      <c r="X1929" s="53"/>
      <c r="Y1929" s="53"/>
      <c r="Z1929" s="53"/>
    </row>
    <row r="1930" spans="1:26" ht="15.75" customHeight="1">
      <c r="A1930" s="103"/>
      <c r="B1930" s="103"/>
      <c r="C1930" s="104" t="e">
        <v>#REF!</v>
      </c>
      <c r="D1930" s="103"/>
      <c r="E1930" s="53"/>
      <c r="F1930" s="53"/>
      <c r="G1930" s="53"/>
      <c r="H1930" s="53"/>
      <c r="I1930" s="53"/>
      <c r="J1930" s="53"/>
      <c r="K1930" s="53"/>
      <c r="L1930" s="53"/>
      <c r="M1930" s="53"/>
      <c r="N1930" s="53"/>
      <c r="O1930" s="53"/>
      <c r="P1930" s="53"/>
      <c r="Q1930" s="53"/>
      <c r="R1930" s="53"/>
      <c r="S1930" s="53"/>
      <c r="T1930" s="53"/>
      <c r="U1930" s="53"/>
      <c r="V1930" s="53"/>
      <c r="W1930" s="53"/>
      <c r="X1930" s="53"/>
      <c r="Y1930" s="53"/>
      <c r="Z1930" s="53"/>
    </row>
    <row r="1931" spans="1:26" ht="15.75" customHeight="1">
      <c r="A1931" s="103"/>
      <c r="B1931" s="103"/>
      <c r="C1931" s="104" t="e">
        <v>#REF!</v>
      </c>
      <c r="D1931" s="103"/>
      <c r="E1931" s="53"/>
      <c r="F1931" s="53"/>
      <c r="G1931" s="53"/>
      <c r="H1931" s="53"/>
      <c r="I1931" s="53"/>
      <c r="J1931" s="53"/>
      <c r="K1931" s="53"/>
      <c r="L1931" s="53"/>
      <c r="M1931" s="53"/>
      <c r="N1931" s="53"/>
      <c r="O1931" s="53"/>
      <c r="P1931" s="53"/>
      <c r="Q1931" s="53"/>
      <c r="R1931" s="53"/>
      <c r="S1931" s="53"/>
      <c r="T1931" s="53"/>
      <c r="U1931" s="53"/>
      <c r="V1931" s="53"/>
      <c r="W1931" s="53"/>
      <c r="X1931" s="53"/>
      <c r="Y1931" s="53"/>
      <c r="Z1931" s="53"/>
    </row>
    <row r="1932" spans="1:26" ht="15.75" customHeight="1">
      <c r="A1932" s="103"/>
      <c r="B1932" s="103"/>
      <c r="C1932" s="104" t="e">
        <v>#REF!</v>
      </c>
      <c r="D1932" s="103"/>
      <c r="E1932" s="53"/>
      <c r="F1932" s="53"/>
      <c r="G1932" s="53"/>
      <c r="H1932" s="53"/>
      <c r="I1932" s="53"/>
      <c r="J1932" s="53"/>
      <c r="K1932" s="53"/>
      <c r="L1932" s="53"/>
      <c r="M1932" s="53"/>
      <c r="N1932" s="53"/>
      <c r="O1932" s="53"/>
      <c r="P1932" s="53"/>
      <c r="Q1932" s="53"/>
      <c r="R1932" s="53"/>
      <c r="S1932" s="53"/>
      <c r="T1932" s="53"/>
      <c r="U1932" s="53"/>
      <c r="V1932" s="53"/>
      <c r="W1932" s="53"/>
      <c r="X1932" s="53"/>
      <c r="Y1932" s="53"/>
      <c r="Z1932" s="53"/>
    </row>
    <row r="1933" spans="1:26" ht="15.75" customHeight="1">
      <c r="A1933" s="103"/>
      <c r="B1933" s="103"/>
      <c r="C1933" s="104" t="e">
        <v>#REF!</v>
      </c>
      <c r="D1933" s="103"/>
      <c r="E1933" s="53"/>
      <c r="F1933" s="53"/>
      <c r="G1933" s="53"/>
      <c r="H1933" s="53"/>
      <c r="I1933" s="53"/>
      <c r="J1933" s="53"/>
      <c r="K1933" s="53"/>
      <c r="L1933" s="53"/>
      <c r="M1933" s="53"/>
      <c r="N1933" s="53"/>
      <c r="O1933" s="53"/>
      <c r="P1933" s="53"/>
      <c r="Q1933" s="53"/>
      <c r="R1933" s="53"/>
      <c r="S1933" s="53"/>
      <c r="T1933" s="53"/>
      <c r="U1933" s="53"/>
      <c r="V1933" s="53"/>
      <c r="W1933" s="53"/>
      <c r="X1933" s="53"/>
      <c r="Y1933" s="53"/>
      <c r="Z1933" s="53"/>
    </row>
    <row r="1934" spans="1:26" ht="15.75" customHeight="1">
      <c r="A1934" s="103"/>
      <c r="B1934" s="103"/>
      <c r="C1934" s="104" t="e">
        <v>#REF!</v>
      </c>
      <c r="D1934" s="103"/>
      <c r="E1934" s="53"/>
      <c r="F1934" s="53"/>
      <c r="G1934" s="53"/>
      <c r="H1934" s="53"/>
      <c r="I1934" s="53"/>
      <c r="J1934" s="53"/>
      <c r="K1934" s="53"/>
      <c r="L1934" s="53"/>
      <c r="M1934" s="53"/>
      <c r="N1934" s="53"/>
      <c r="O1934" s="53"/>
      <c r="P1934" s="53"/>
      <c r="Q1934" s="53"/>
      <c r="R1934" s="53"/>
      <c r="S1934" s="53"/>
      <c r="T1934" s="53"/>
      <c r="U1934" s="53"/>
      <c r="V1934" s="53"/>
      <c r="W1934" s="53"/>
      <c r="X1934" s="53"/>
      <c r="Y1934" s="53"/>
      <c r="Z1934" s="53"/>
    </row>
    <row r="1935" spans="1:26" ht="15.75" customHeight="1">
      <c r="A1935" s="103"/>
      <c r="B1935" s="103"/>
      <c r="C1935" s="104" t="e">
        <v>#REF!</v>
      </c>
      <c r="D1935" s="103"/>
      <c r="E1935" s="53"/>
      <c r="F1935" s="53"/>
      <c r="G1935" s="53"/>
      <c r="H1935" s="53"/>
      <c r="I1935" s="53"/>
      <c r="J1935" s="53"/>
      <c r="K1935" s="53"/>
      <c r="L1935" s="53"/>
      <c r="M1935" s="53"/>
      <c r="N1935" s="53"/>
      <c r="O1935" s="53"/>
      <c r="P1935" s="53"/>
      <c r="Q1935" s="53"/>
      <c r="R1935" s="53"/>
      <c r="S1935" s="53"/>
      <c r="T1935" s="53"/>
      <c r="U1935" s="53"/>
      <c r="V1935" s="53"/>
      <c r="W1935" s="53"/>
      <c r="X1935" s="53"/>
      <c r="Y1935" s="53"/>
      <c r="Z1935" s="53"/>
    </row>
    <row r="1936" spans="1:26" ht="15.75" customHeight="1">
      <c r="A1936" s="103"/>
      <c r="B1936" s="103"/>
      <c r="C1936" s="104" t="e">
        <v>#REF!</v>
      </c>
      <c r="D1936" s="103"/>
      <c r="E1936" s="53"/>
      <c r="F1936" s="53"/>
      <c r="G1936" s="53"/>
      <c r="H1936" s="53"/>
      <c r="I1936" s="53"/>
      <c r="J1936" s="53"/>
      <c r="K1936" s="53"/>
      <c r="L1936" s="53"/>
      <c r="M1936" s="53"/>
      <c r="N1936" s="53"/>
      <c r="O1936" s="53"/>
      <c r="P1936" s="53"/>
      <c r="Q1936" s="53"/>
      <c r="R1936" s="53"/>
      <c r="S1936" s="53"/>
      <c r="T1936" s="53"/>
      <c r="U1936" s="53"/>
      <c r="V1936" s="53"/>
      <c r="W1936" s="53"/>
      <c r="X1936" s="53"/>
      <c r="Y1936" s="53"/>
      <c r="Z1936" s="53"/>
    </row>
    <row r="1937" spans="1:26" ht="15.75" customHeight="1">
      <c r="A1937" s="103"/>
      <c r="B1937" s="103"/>
      <c r="C1937" s="104" t="e">
        <v>#REF!</v>
      </c>
      <c r="D1937" s="103"/>
      <c r="E1937" s="53"/>
      <c r="F1937" s="53"/>
      <c r="G1937" s="53"/>
      <c r="H1937" s="53"/>
      <c r="I1937" s="53"/>
      <c r="J1937" s="53"/>
      <c r="K1937" s="53"/>
      <c r="L1937" s="53"/>
      <c r="M1937" s="53"/>
      <c r="N1937" s="53"/>
      <c r="O1937" s="53"/>
      <c r="P1937" s="53"/>
      <c r="Q1937" s="53"/>
      <c r="R1937" s="53"/>
      <c r="S1937" s="53"/>
      <c r="T1937" s="53"/>
      <c r="U1937" s="53"/>
      <c r="V1937" s="53"/>
      <c r="W1937" s="53"/>
      <c r="X1937" s="53"/>
      <c r="Y1937" s="53"/>
      <c r="Z1937" s="53"/>
    </row>
    <row r="1938" spans="1:26" ht="15.75" customHeight="1">
      <c r="A1938" s="103"/>
      <c r="B1938" s="103"/>
      <c r="C1938" s="104" t="e">
        <v>#REF!</v>
      </c>
      <c r="D1938" s="103"/>
      <c r="E1938" s="53"/>
      <c r="F1938" s="53"/>
      <c r="G1938" s="53"/>
      <c r="H1938" s="53"/>
      <c r="I1938" s="53"/>
      <c r="J1938" s="53"/>
      <c r="K1938" s="53"/>
      <c r="L1938" s="53"/>
      <c r="M1938" s="53"/>
      <c r="N1938" s="53"/>
      <c r="O1938" s="53"/>
      <c r="P1938" s="53"/>
      <c r="Q1938" s="53"/>
      <c r="R1938" s="53"/>
      <c r="S1938" s="53"/>
      <c r="T1938" s="53"/>
      <c r="U1938" s="53"/>
      <c r="V1938" s="53"/>
      <c r="W1938" s="53"/>
      <c r="X1938" s="53"/>
      <c r="Y1938" s="53"/>
      <c r="Z1938" s="53"/>
    </row>
    <row r="1939" spans="1:26" ht="15.75" customHeight="1">
      <c r="A1939" s="103"/>
      <c r="B1939" s="103"/>
      <c r="C1939" s="104" t="e">
        <v>#REF!</v>
      </c>
      <c r="D1939" s="103"/>
      <c r="E1939" s="53"/>
      <c r="F1939" s="53"/>
      <c r="G1939" s="53"/>
      <c r="H1939" s="53"/>
      <c r="I1939" s="53"/>
      <c r="J1939" s="53"/>
      <c r="K1939" s="53"/>
      <c r="L1939" s="53"/>
      <c r="M1939" s="53"/>
      <c r="N1939" s="53"/>
      <c r="O1939" s="53"/>
      <c r="P1939" s="53"/>
      <c r="Q1939" s="53"/>
      <c r="R1939" s="53"/>
      <c r="S1939" s="53"/>
      <c r="T1939" s="53"/>
      <c r="U1939" s="53"/>
      <c r="V1939" s="53"/>
      <c r="W1939" s="53"/>
      <c r="X1939" s="53"/>
      <c r="Y1939" s="53"/>
      <c r="Z1939" s="53"/>
    </row>
    <row r="1940" spans="1:26" ht="15.75" customHeight="1">
      <c r="A1940" s="103"/>
      <c r="B1940" s="103"/>
      <c r="C1940" s="104" t="e">
        <v>#REF!</v>
      </c>
      <c r="D1940" s="103"/>
      <c r="E1940" s="53"/>
      <c r="F1940" s="53"/>
      <c r="G1940" s="53"/>
      <c r="H1940" s="53"/>
      <c r="I1940" s="53"/>
      <c r="J1940" s="53"/>
      <c r="K1940" s="53"/>
      <c r="L1940" s="53"/>
      <c r="M1940" s="53"/>
      <c r="N1940" s="53"/>
      <c r="O1940" s="53"/>
      <c r="P1940" s="53"/>
      <c r="Q1940" s="53"/>
      <c r="R1940" s="53"/>
      <c r="S1940" s="53"/>
      <c r="T1940" s="53"/>
      <c r="U1940" s="53"/>
      <c r="V1940" s="53"/>
      <c r="W1940" s="53"/>
      <c r="X1940" s="53"/>
      <c r="Y1940" s="53"/>
      <c r="Z1940" s="53"/>
    </row>
    <row r="1941" spans="1:26" ht="15.75" customHeight="1">
      <c r="A1941" s="103"/>
      <c r="B1941" s="103"/>
      <c r="C1941" s="104" t="e">
        <v>#REF!</v>
      </c>
      <c r="D1941" s="103"/>
      <c r="E1941" s="53"/>
      <c r="F1941" s="53"/>
      <c r="G1941" s="53"/>
      <c r="H1941" s="53"/>
      <c r="I1941" s="53"/>
      <c r="J1941" s="53"/>
      <c r="K1941" s="53"/>
      <c r="L1941" s="53"/>
      <c r="M1941" s="53"/>
      <c r="N1941" s="53"/>
      <c r="O1941" s="53"/>
      <c r="P1941" s="53"/>
      <c r="Q1941" s="53"/>
      <c r="R1941" s="53"/>
      <c r="S1941" s="53"/>
      <c r="T1941" s="53"/>
      <c r="U1941" s="53"/>
      <c r="V1941" s="53"/>
      <c r="W1941" s="53"/>
      <c r="X1941" s="53"/>
      <c r="Y1941" s="53"/>
      <c r="Z1941" s="53"/>
    </row>
    <row r="1942" spans="1:26" ht="15.75" customHeight="1">
      <c r="A1942" s="103"/>
      <c r="B1942" s="103"/>
      <c r="C1942" s="104" t="e">
        <v>#REF!</v>
      </c>
      <c r="D1942" s="103"/>
      <c r="E1942" s="53"/>
      <c r="F1942" s="53"/>
      <c r="G1942" s="53"/>
      <c r="H1942" s="53"/>
      <c r="I1942" s="53"/>
      <c r="J1942" s="53"/>
      <c r="K1942" s="53"/>
      <c r="L1942" s="53"/>
      <c r="M1942" s="53"/>
      <c r="N1942" s="53"/>
      <c r="O1942" s="53"/>
      <c r="P1942" s="53"/>
      <c r="Q1942" s="53"/>
      <c r="R1942" s="53"/>
      <c r="S1942" s="53"/>
      <c r="T1942" s="53"/>
      <c r="U1942" s="53"/>
      <c r="V1942" s="53"/>
      <c r="W1942" s="53"/>
      <c r="X1942" s="53"/>
      <c r="Y1942" s="53"/>
      <c r="Z1942" s="53"/>
    </row>
    <row r="1943" spans="1:26" ht="15.75" customHeight="1">
      <c r="A1943" s="103"/>
      <c r="B1943" s="103"/>
      <c r="C1943" s="104" t="e">
        <v>#REF!</v>
      </c>
      <c r="D1943" s="103"/>
      <c r="E1943" s="53"/>
      <c r="F1943" s="53"/>
      <c r="G1943" s="53"/>
      <c r="H1943" s="53"/>
      <c r="I1943" s="53"/>
      <c r="J1943" s="53"/>
      <c r="K1943" s="53"/>
      <c r="L1943" s="53"/>
      <c r="M1943" s="53"/>
      <c r="N1943" s="53"/>
      <c r="O1943" s="53"/>
      <c r="P1943" s="53"/>
      <c r="Q1943" s="53"/>
      <c r="R1943" s="53"/>
      <c r="S1943" s="53"/>
      <c r="T1943" s="53"/>
      <c r="U1943" s="53"/>
      <c r="V1943" s="53"/>
      <c r="W1943" s="53"/>
      <c r="X1943" s="53"/>
      <c r="Y1943" s="53"/>
      <c r="Z1943" s="53"/>
    </row>
    <row r="1944" spans="1:26" ht="15.75" customHeight="1">
      <c r="A1944" s="103"/>
      <c r="B1944" s="103"/>
      <c r="C1944" s="104" t="e">
        <v>#REF!</v>
      </c>
      <c r="D1944" s="103"/>
      <c r="E1944" s="53"/>
      <c r="F1944" s="53"/>
      <c r="G1944" s="53"/>
      <c r="H1944" s="53"/>
      <c r="I1944" s="53"/>
      <c r="J1944" s="53"/>
      <c r="K1944" s="53"/>
      <c r="L1944" s="53"/>
      <c r="M1944" s="53"/>
      <c r="N1944" s="53"/>
      <c r="O1944" s="53"/>
      <c r="P1944" s="53"/>
      <c r="Q1944" s="53"/>
      <c r="R1944" s="53"/>
      <c r="S1944" s="53"/>
      <c r="T1944" s="53"/>
      <c r="U1944" s="53"/>
      <c r="V1944" s="53"/>
      <c r="W1944" s="53"/>
      <c r="X1944" s="53"/>
      <c r="Y1944" s="53"/>
      <c r="Z1944" s="53"/>
    </row>
    <row r="1945" spans="1:26" ht="15.75" customHeight="1">
      <c r="A1945" s="103"/>
      <c r="B1945" s="103"/>
      <c r="C1945" s="104" t="e">
        <v>#REF!</v>
      </c>
      <c r="D1945" s="103"/>
      <c r="E1945" s="53"/>
      <c r="F1945" s="53"/>
      <c r="G1945" s="53"/>
      <c r="H1945" s="53"/>
      <c r="I1945" s="53"/>
      <c r="J1945" s="53"/>
      <c r="K1945" s="53"/>
      <c r="L1945" s="53"/>
      <c r="M1945" s="53"/>
      <c r="N1945" s="53"/>
      <c r="O1945" s="53"/>
      <c r="P1945" s="53"/>
      <c r="Q1945" s="53"/>
      <c r="R1945" s="53"/>
      <c r="S1945" s="53"/>
      <c r="T1945" s="53"/>
      <c r="U1945" s="53"/>
      <c r="V1945" s="53"/>
      <c r="W1945" s="53"/>
      <c r="X1945" s="53"/>
      <c r="Y1945" s="53"/>
      <c r="Z1945" s="53"/>
    </row>
    <row r="1946" spans="1:26" ht="15.75" customHeight="1">
      <c r="A1946" s="103"/>
      <c r="B1946" s="103"/>
      <c r="C1946" s="104" t="e">
        <v>#REF!</v>
      </c>
      <c r="D1946" s="103"/>
      <c r="E1946" s="53"/>
      <c r="F1946" s="53"/>
      <c r="G1946" s="53"/>
      <c r="H1946" s="53"/>
      <c r="I1946" s="53"/>
      <c r="J1946" s="53"/>
      <c r="K1946" s="53"/>
      <c r="L1946" s="53"/>
      <c r="M1946" s="53"/>
      <c r="N1946" s="53"/>
      <c r="O1946" s="53"/>
      <c r="P1946" s="53"/>
      <c r="Q1946" s="53"/>
      <c r="R1946" s="53"/>
      <c r="S1946" s="53"/>
      <c r="T1946" s="53"/>
      <c r="U1946" s="53"/>
      <c r="V1946" s="53"/>
      <c r="W1946" s="53"/>
      <c r="X1946" s="53"/>
      <c r="Y1946" s="53"/>
      <c r="Z1946" s="53"/>
    </row>
    <row r="1947" spans="1:26" ht="15.75" customHeight="1">
      <c r="A1947" s="103"/>
      <c r="B1947" s="103"/>
      <c r="C1947" s="104" t="e">
        <v>#REF!</v>
      </c>
      <c r="D1947" s="103"/>
      <c r="E1947" s="53"/>
      <c r="F1947" s="53"/>
      <c r="G1947" s="53"/>
      <c r="H1947" s="53"/>
      <c r="I1947" s="53"/>
      <c r="J1947" s="53"/>
      <c r="K1947" s="53"/>
      <c r="L1947" s="53"/>
      <c r="M1947" s="53"/>
      <c r="N1947" s="53"/>
      <c r="O1947" s="53"/>
      <c r="P1947" s="53"/>
      <c r="Q1947" s="53"/>
      <c r="R1947" s="53"/>
      <c r="S1947" s="53"/>
      <c r="T1947" s="53"/>
      <c r="U1947" s="53"/>
      <c r="V1947" s="53"/>
      <c r="W1947" s="53"/>
      <c r="X1947" s="53"/>
      <c r="Y1947" s="53"/>
      <c r="Z1947" s="53"/>
    </row>
    <row r="1948" spans="1:26" ht="15.75" customHeight="1">
      <c r="A1948" s="103"/>
      <c r="B1948" s="103"/>
      <c r="C1948" s="104" t="e">
        <v>#REF!</v>
      </c>
      <c r="D1948" s="103"/>
      <c r="E1948" s="53"/>
      <c r="F1948" s="53"/>
      <c r="G1948" s="53"/>
      <c r="H1948" s="53"/>
      <c r="I1948" s="53"/>
      <c r="J1948" s="53"/>
      <c r="K1948" s="53"/>
      <c r="L1948" s="53"/>
      <c r="M1948" s="53"/>
      <c r="N1948" s="53"/>
      <c r="O1948" s="53"/>
      <c r="P1948" s="53"/>
      <c r="Q1948" s="53"/>
      <c r="R1948" s="53"/>
      <c r="S1948" s="53"/>
      <c r="T1948" s="53"/>
      <c r="U1948" s="53"/>
      <c r="V1948" s="53"/>
      <c r="W1948" s="53"/>
      <c r="X1948" s="53"/>
      <c r="Y1948" s="53"/>
      <c r="Z1948" s="53"/>
    </row>
    <row r="1949" spans="1:26" ht="15.75" customHeight="1">
      <c r="A1949" s="103"/>
      <c r="B1949" s="103"/>
      <c r="C1949" s="104" t="e">
        <v>#REF!</v>
      </c>
      <c r="D1949" s="103"/>
      <c r="E1949" s="53"/>
      <c r="F1949" s="53"/>
      <c r="G1949" s="53"/>
      <c r="H1949" s="53"/>
      <c r="I1949" s="53"/>
      <c r="J1949" s="53"/>
      <c r="K1949" s="53"/>
      <c r="L1949" s="53"/>
      <c r="M1949" s="53"/>
      <c r="N1949" s="53"/>
      <c r="O1949" s="53"/>
      <c r="P1949" s="53"/>
      <c r="Q1949" s="53"/>
      <c r="R1949" s="53"/>
      <c r="S1949" s="53"/>
      <c r="T1949" s="53"/>
      <c r="U1949" s="53"/>
      <c r="V1949" s="53"/>
      <c r="W1949" s="53"/>
      <c r="X1949" s="53"/>
      <c r="Y1949" s="53"/>
      <c r="Z1949" s="53"/>
    </row>
    <row r="1950" spans="1:26" ht="15.75" customHeight="1">
      <c r="A1950" s="103"/>
      <c r="B1950" s="103"/>
      <c r="C1950" s="104" t="e">
        <v>#REF!</v>
      </c>
      <c r="D1950" s="103"/>
      <c r="E1950" s="53"/>
      <c r="F1950" s="53"/>
      <c r="G1950" s="53"/>
      <c r="H1950" s="53"/>
      <c r="I1950" s="53"/>
      <c r="J1950" s="53"/>
      <c r="K1950" s="53"/>
      <c r="L1950" s="53"/>
      <c r="M1950" s="53"/>
      <c r="N1950" s="53"/>
      <c r="O1950" s="53"/>
      <c r="P1950" s="53"/>
      <c r="Q1950" s="53"/>
      <c r="R1950" s="53"/>
      <c r="S1950" s="53"/>
      <c r="T1950" s="53"/>
      <c r="U1950" s="53"/>
      <c r="V1950" s="53"/>
      <c r="W1950" s="53"/>
      <c r="X1950" s="53"/>
      <c r="Y1950" s="53"/>
      <c r="Z1950" s="53"/>
    </row>
    <row r="1951" spans="1:26" ht="15.75" customHeight="1">
      <c r="A1951" s="103"/>
      <c r="B1951" s="103"/>
      <c r="C1951" s="104" t="e">
        <v>#REF!</v>
      </c>
      <c r="D1951" s="103"/>
      <c r="E1951" s="53"/>
      <c r="F1951" s="53"/>
      <c r="G1951" s="53"/>
      <c r="H1951" s="53"/>
      <c r="I1951" s="53"/>
      <c r="J1951" s="53"/>
      <c r="K1951" s="53"/>
      <c r="L1951" s="53"/>
      <c r="M1951" s="53"/>
      <c r="N1951" s="53"/>
      <c r="O1951" s="53"/>
      <c r="P1951" s="53"/>
      <c r="Q1951" s="53"/>
      <c r="R1951" s="53"/>
      <c r="S1951" s="53"/>
      <c r="T1951" s="53"/>
      <c r="U1951" s="53"/>
      <c r="V1951" s="53"/>
      <c r="W1951" s="53"/>
      <c r="X1951" s="53"/>
      <c r="Y1951" s="53"/>
      <c r="Z1951" s="53"/>
    </row>
    <row r="1952" spans="1:26" ht="15.75" customHeight="1">
      <c r="A1952" s="103"/>
      <c r="B1952" s="103"/>
      <c r="C1952" s="104" t="e">
        <v>#REF!</v>
      </c>
      <c r="D1952" s="103"/>
      <c r="E1952" s="53"/>
      <c r="F1952" s="53"/>
      <c r="G1952" s="53"/>
      <c r="H1952" s="53"/>
      <c r="I1952" s="53"/>
      <c r="J1952" s="53"/>
      <c r="K1952" s="53"/>
      <c r="L1952" s="53"/>
      <c r="M1952" s="53"/>
      <c r="N1952" s="53"/>
      <c r="O1952" s="53"/>
      <c r="P1952" s="53"/>
      <c r="Q1952" s="53"/>
      <c r="R1952" s="53"/>
      <c r="S1952" s="53"/>
      <c r="T1952" s="53"/>
      <c r="U1952" s="53"/>
      <c r="V1952" s="53"/>
      <c r="W1952" s="53"/>
      <c r="X1952" s="53"/>
      <c r="Y1952" s="53"/>
      <c r="Z1952" s="53"/>
    </row>
    <row r="1953" spans="1:26" ht="15.75" customHeight="1">
      <c r="A1953" s="103"/>
      <c r="B1953" s="103"/>
      <c r="C1953" s="104" t="e">
        <v>#REF!</v>
      </c>
      <c r="D1953" s="103"/>
      <c r="E1953" s="53"/>
      <c r="F1953" s="53"/>
      <c r="G1953" s="53"/>
      <c r="H1953" s="53"/>
      <c r="I1953" s="53"/>
      <c r="J1953" s="53"/>
      <c r="K1953" s="53"/>
      <c r="L1953" s="53"/>
      <c r="M1953" s="53"/>
      <c r="N1953" s="53"/>
      <c r="O1953" s="53"/>
      <c r="P1953" s="53"/>
      <c r="Q1953" s="53"/>
      <c r="R1953" s="53"/>
      <c r="S1953" s="53"/>
      <c r="T1953" s="53"/>
      <c r="U1953" s="53"/>
      <c r="V1953" s="53"/>
      <c r="W1953" s="53"/>
      <c r="X1953" s="53"/>
      <c r="Y1953" s="53"/>
      <c r="Z1953" s="53"/>
    </row>
    <row r="1954" spans="1:26" ht="15.75" customHeight="1">
      <c r="A1954" s="103"/>
      <c r="B1954" s="103"/>
      <c r="C1954" s="104" t="e">
        <v>#REF!</v>
      </c>
      <c r="D1954" s="103"/>
      <c r="E1954" s="53"/>
      <c r="F1954" s="53"/>
      <c r="G1954" s="53"/>
      <c r="H1954" s="53"/>
      <c r="I1954" s="53"/>
      <c r="J1954" s="53"/>
      <c r="K1954" s="53"/>
      <c r="L1954" s="53"/>
      <c r="M1954" s="53"/>
      <c r="N1954" s="53"/>
      <c r="O1954" s="53"/>
      <c r="P1954" s="53"/>
      <c r="Q1954" s="53"/>
      <c r="R1954" s="53"/>
      <c r="S1954" s="53"/>
      <c r="T1954" s="53"/>
      <c r="U1954" s="53"/>
      <c r="V1954" s="53"/>
      <c r="W1954" s="53"/>
      <c r="X1954" s="53"/>
      <c r="Y1954" s="53"/>
      <c r="Z1954" s="53"/>
    </row>
    <row r="1955" spans="1:26" ht="15.75" customHeight="1">
      <c r="A1955" s="103"/>
      <c r="B1955" s="103"/>
      <c r="C1955" s="104" t="e">
        <v>#REF!</v>
      </c>
      <c r="D1955" s="103"/>
      <c r="E1955" s="53"/>
      <c r="F1955" s="53"/>
      <c r="G1955" s="53"/>
      <c r="H1955" s="53"/>
      <c r="I1955" s="53"/>
      <c r="J1955" s="53"/>
      <c r="K1955" s="53"/>
      <c r="L1955" s="53"/>
      <c r="M1955" s="53"/>
      <c r="N1955" s="53"/>
      <c r="O1955" s="53"/>
      <c r="P1955" s="53"/>
      <c r="Q1955" s="53"/>
      <c r="R1955" s="53"/>
      <c r="S1955" s="53"/>
      <c r="T1955" s="53"/>
      <c r="U1955" s="53"/>
      <c r="V1955" s="53"/>
      <c r="W1955" s="53"/>
      <c r="X1955" s="53"/>
      <c r="Y1955" s="53"/>
      <c r="Z1955" s="53"/>
    </row>
    <row r="1956" spans="1:26" ht="15.75" customHeight="1">
      <c r="A1956" s="103"/>
      <c r="B1956" s="103"/>
      <c r="C1956" s="104" t="e">
        <v>#REF!</v>
      </c>
      <c r="D1956" s="103"/>
      <c r="E1956" s="53"/>
      <c r="F1956" s="53"/>
      <c r="G1956" s="53"/>
      <c r="H1956" s="53"/>
      <c r="I1956" s="53"/>
      <c r="J1956" s="53"/>
      <c r="K1956" s="53"/>
      <c r="L1956" s="53"/>
      <c r="M1956" s="53"/>
      <c r="N1956" s="53"/>
      <c r="O1956" s="53"/>
      <c r="P1956" s="53"/>
      <c r="Q1956" s="53"/>
      <c r="R1956" s="53"/>
      <c r="S1956" s="53"/>
      <c r="T1956" s="53"/>
      <c r="U1956" s="53"/>
      <c r="V1956" s="53"/>
      <c r="W1956" s="53"/>
      <c r="X1956" s="53"/>
      <c r="Y1956" s="53"/>
      <c r="Z1956" s="53"/>
    </row>
    <row r="1957" spans="1:26" ht="15.75" customHeight="1">
      <c r="A1957" s="103"/>
      <c r="B1957" s="103"/>
      <c r="C1957" s="104" t="e">
        <v>#REF!</v>
      </c>
      <c r="D1957" s="103"/>
      <c r="E1957" s="53"/>
      <c r="F1957" s="53"/>
      <c r="G1957" s="53"/>
      <c r="H1957" s="53"/>
      <c r="I1957" s="53"/>
      <c r="J1957" s="53"/>
      <c r="K1957" s="53"/>
      <c r="L1957" s="53"/>
      <c r="M1957" s="53"/>
      <c r="N1957" s="53"/>
      <c r="O1957" s="53"/>
      <c r="P1957" s="53"/>
      <c r="Q1957" s="53"/>
      <c r="R1957" s="53"/>
      <c r="S1957" s="53"/>
      <c r="T1957" s="53"/>
      <c r="U1957" s="53"/>
      <c r="V1957" s="53"/>
      <c r="W1957" s="53"/>
      <c r="X1957" s="53"/>
      <c r="Y1957" s="53"/>
      <c r="Z1957" s="53"/>
    </row>
    <row r="1958" spans="1:26" ht="15.75" customHeight="1">
      <c r="A1958" s="103"/>
      <c r="B1958" s="103"/>
      <c r="C1958" s="104" t="e">
        <v>#REF!</v>
      </c>
      <c r="D1958" s="103"/>
      <c r="E1958" s="53"/>
      <c r="F1958" s="53"/>
      <c r="G1958" s="53"/>
      <c r="H1958" s="53"/>
      <c r="I1958" s="53"/>
      <c r="J1958" s="53"/>
      <c r="K1958" s="53"/>
      <c r="L1958" s="53"/>
      <c r="M1958" s="53"/>
      <c r="N1958" s="53"/>
      <c r="O1958" s="53"/>
      <c r="P1958" s="53"/>
      <c r="Q1958" s="53"/>
      <c r="R1958" s="53"/>
      <c r="S1958" s="53"/>
      <c r="T1958" s="53"/>
      <c r="U1958" s="53"/>
      <c r="V1958" s="53"/>
      <c r="W1958" s="53"/>
      <c r="X1958" s="53"/>
      <c r="Y1958" s="53"/>
      <c r="Z1958" s="53"/>
    </row>
    <row r="1959" spans="1:26" ht="15.75" customHeight="1">
      <c r="A1959" s="103"/>
      <c r="B1959" s="103"/>
      <c r="C1959" s="104" t="e">
        <v>#REF!</v>
      </c>
      <c r="D1959" s="103"/>
      <c r="E1959" s="53"/>
      <c r="F1959" s="53"/>
      <c r="G1959" s="53"/>
      <c r="H1959" s="53"/>
      <c r="I1959" s="53"/>
      <c r="J1959" s="53"/>
      <c r="K1959" s="53"/>
      <c r="L1959" s="53"/>
      <c r="M1959" s="53"/>
      <c r="N1959" s="53"/>
      <c r="O1959" s="53"/>
      <c r="P1959" s="53"/>
      <c r="Q1959" s="53"/>
      <c r="R1959" s="53"/>
      <c r="S1959" s="53"/>
      <c r="T1959" s="53"/>
      <c r="U1959" s="53"/>
      <c r="V1959" s="53"/>
      <c r="W1959" s="53"/>
      <c r="X1959" s="53"/>
      <c r="Y1959" s="53"/>
      <c r="Z1959" s="53"/>
    </row>
    <row r="1960" spans="1:26" ht="15.75" customHeight="1">
      <c r="A1960" s="103"/>
      <c r="B1960" s="103"/>
      <c r="C1960" s="104" t="e">
        <v>#REF!</v>
      </c>
      <c r="D1960" s="103"/>
      <c r="E1960" s="53"/>
      <c r="F1960" s="53"/>
      <c r="G1960" s="53"/>
      <c r="H1960" s="53"/>
      <c r="I1960" s="53"/>
      <c r="J1960" s="53"/>
      <c r="K1960" s="53"/>
      <c r="L1960" s="53"/>
      <c r="M1960" s="53"/>
      <c r="N1960" s="53"/>
      <c r="O1960" s="53"/>
      <c r="P1960" s="53"/>
      <c r="Q1960" s="53"/>
      <c r="R1960" s="53"/>
      <c r="S1960" s="53"/>
      <c r="T1960" s="53"/>
      <c r="U1960" s="53"/>
      <c r="V1960" s="53"/>
      <c r="W1960" s="53"/>
      <c r="X1960" s="53"/>
      <c r="Y1960" s="53"/>
      <c r="Z1960" s="53"/>
    </row>
    <row r="1961" spans="1:26" ht="15.75" customHeight="1">
      <c r="A1961" s="103"/>
      <c r="B1961" s="103"/>
      <c r="C1961" s="104" t="e">
        <v>#REF!</v>
      </c>
      <c r="D1961" s="103"/>
      <c r="E1961" s="53"/>
      <c r="F1961" s="53"/>
      <c r="G1961" s="53"/>
      <c r="H1961" s="53"/>
      <c r="I1961" s="53"/>
      <c r="J1961" s="53"/>
      <c r="K1961" s="53"/>
      <c r="L1961" s="53"/>
      <c r="M1961" s="53"/>
      <c r="N1961" s="53"/>
      <c r="O1961" s="53"/>
      <c r="P1961" s="53"/>
      <c r="Q1961" s="53"/>
      <c r="R1961" s="53"/>
      <c r="S1961" s="53"/>
      <c r="T1961" s="53"/>
      <c r="U1961" s="53"/>
      <c r="V1961" s="53"/>
      <c r="W1961" s="53"/>
      <c r="X1961" s="53"/>
      <c r="Y1961" s="53"/>
      <c r="Z1961" s="53"/>
    </row>
    <row r="1962" spans="1:26" ht="15.75" customHeight="1">
      <c r="A1962" s="103"/>
      <c r="B1962" s="103"/>
      <c r="C1962" s="104" t="e">
        <v>#REF!</v>
      </c>
      <c r="D1962" s="103"/>
      <c r="E1962" s="53"/>
      <c r="F1962" s="53"/>
      <c r="G1962" s="53"/>
      <c r="H1962" s="53"/>
      <c r="I1962" s="53"/>
      <c r="J1962" s="53"/>
      <c r="K1962" s="53"/>
      <c r="L1962" s="53"/>
      <c r="M1962" s="53"/>
      <c r="N1962" s="53"/>
      <c r="O1962" s="53"/>
      <c r="P1962" s="53"/>
      <c r="Q1962" s="53"/>
      <c r="R1962" s="53"/>
      <c r="S1962" s="53"/>
      <c r="T1962" s="53"/>
      <c r="U1962" s="53"/>
      <c r="V1962" s="53"/>
      <c r="W1962" s="53"/>
      <c r="X1962" s="53"/>
      <c r="Y1962" s="53"/>
      <c r="Z1962" s="53"/>
    </row>
    <row r="1963" spans="1:26" ht="15.75" customHeight="1">
      <c r="A1963" s="103"/>
      <c r="B1963" s="103"/>
      <c r="C1963" s="104" t="e">
        <v>#REF!</v>
      </c>
      <c r="D1963" s="103"/>
      <c r="E1963" s="53"/>
      <c r="F1963" s="53"/>
      <c r="G1963" s="53"/>
      <c r="H1963" s="53"/>
      <c r="I1963" s="53"/>
      <c r="J1963" s="53"/>
      <c r="K1963" s="53"/>
      <c r="L1963" s="53"/>
      <c r="M1963" s="53"/>
      <c r="N1963" s="53"/>
      <c r="O1963" s="53"/>
      <c r="P1963" s="53"/>
      <c r="Q1963" s="53"/>
      <c r="R1963" s="53"/>
      <c r="S1963" s="53"/>
      <c r="T1963" s="53"/>
      <c r="U1963" s="53"/>
      <c r="V1963" s="53"/>
      <c r="W1963" s="53"/>
      <c r="X1963" s="53"/>
      <c r="Y1963" s="53"/>
      <c r="Z1963" s="53"/>
    </row>
    <row r="1964" spans="1:26" ht="15.75" customHeight="1">
      <c r="A1964" s="103"/>
      <c r="B1964" s="103"/>
      <c r="C1964" s="104" t="e">
        <v>#REF!</v>
      </c>
      <c r="D1964" s="103"/>
      <c r="E1964" s="53"/>
      <c r="F1964" s="53"/>
      <c r="G1964" s="53"/>
      <c r="H1964" s="53"/>
      <c r="I1964" s="53"/>
      <c r="J1964" s="53"/>
      <c r="K1964" s="53"/>
      <c r="L1964" s="53"/>
      <c r="M1964" s="53"/>
      <c r="N1964" s="53"/>
      <c r="O1964" s="53"/>
      <c r="P1964" s="53"/>
      <c r="Q1964" s="53"/>
      <c r="R1964" s="53"/>
      <c r="S1964" s="53"/>
      <c r="T1964" s="53"/>
      <c r="U1964" s="53"/>
      <c r="V1964" s="53"/>
      <c r="W1964" s="53"/>
      <c r="X1964" s="53"/>
      <c r="Y1964" s="53"/>
      <c r="Z1964" s="53"/>
    </row>
    <row r="1965" spans="1:26" ht="15.75" customHeight="1">
      <c r="A1965" s="103"/>
      <c r="B1965" s="103"/>
      <c r="C1965" s="104" t="e">
        <v>#REF!</v>
      </c>
      <c r="D1965" s="103"/>
      <c r="E1965" s="53"/>
      <c r="F1965" s="53"/>
      <c r="G1965" s="53"/>
      <c r="H1965" s="53"/>
      <c r="I1965" s="53"/>
      <c r="J1965" s="53"/>
      <c r="K1965" s="53"/>
      <c r="L1965" s="53"/>
      <c r="M1965" s="53"/>
      <c r="N1965" s="53"/>
      <c r="O1965" s="53"/>
      <c r="P1965" s="53"/>
      <c r="Q1965" s="53"/>
      <c r="R1965" s="53"/>
      <c r="S1965" s="53"/>
      <c r="T1965" s="53"/>
      <c r="U1965" s="53"/>
      <c r="V1965" s="53"/>
      <c r="W1965" s="53"/>
      <c r="X1965" s="53"/>
      <c r="Y1965" s="53"/>
      <c r="Z1965" s="53"/>
    </row>
    <row r="1966" spans="1:26" ht="15.75" customHeight="1">
      <c r="A1966" s="103"/>
      <c r="B1966" s="103"/>
      <c r="C1966" s="104" t="e">
        <v>#REF!</v>
      </c>
      <c r="D1966" s="103"/>
      <c r="E1966" s="53"/>
      <c r="F1966" s="53"/>
      <c r="G1966" s="53"/>
      <c r="H1966" s="53"/>
      <c r="I1966" s="53"/>
      <c r="J1966" s="53"/>
      <c r="K1966" s="53"/>
      <c r="L1966" s="53"/>
      <c r="M1966" s="53"/>
      <c r="N1966" s="53"/>
      <c r="O1966" s="53"/>
      <c r="P1966" s="53"/>
      <c r="Q1966" s="53"/>
      <c r="R1966" s="53"/>
      <c r="S1966" s="53"/>
      <c r="T1966" s="53"/>
      <c r="U1966" s="53"/>
      <c r="V1966" s="53"/>
      <c r="W1966" s="53"/>
      <c r="X1966" s="53"/>
      <c r="Y1966" s="53"/>
      <c r="Z1966" s="53"/>
    </row>
    <row r="1967" spans="1:26" ht="15.75" customHeight="1">
      <c r="A1967" s="103"/>
      <c r="B1967" s="103"/>
      <c r="C1967" s="104" t="e">
        <v>#REF!</v>
      </c>
      <c r="D1967" s="103"/>
      <c r="E1967" s="53"/>
      <c r="F1967" s="53"/>
      <c r="G1967" s="53"/>
      <c r="H1967" s="53"/>
      <c r="I1967" s="53"/>
      <c r="J1967" s="53"/>
      <c r="K1967" s="53"/>
      <c r="L1967" s="53"/>
      <c r="M1967" s="53"/>
      <c r="N1967" s="53"/>
      <c r="O1967" s="53"/>
      <c r="P1967" s="53"/>
      <c r="Q1967" s="53"/>
      <c r="R1967" s="53"/>
      <c r="S1967" s="53"/>
      <c r="T1967" s="53"/>
      <c r="U1967" s="53"/>
      <c r="V1967" s="53"/>
      <c r="W1967" s="53"/>
      <c r="X1967" s="53"/>
      <c r="Y1967" s="53"/>
      <c r="Z1967" s="53"/>
    </row>
    <row r="1968" spans="1:26" ht="15.75" customHeight="1">
      <c r="A1968" s="103"/>
      <c r="B1968" s="103"/>
      <c r="C1968" s="104" t="e">
        <v>#REF!</v>
      </c>
      <c r="D1968" s="103"/>
      <c r="E1968" s="53"/>
      <c r="F1968" s="53"/>
      <c r="G1968" s="53"/>
      <c r="H1968" s="53"/>
      <c r="I1968" s="53"/>
      <c r="J1968" s="53"/>
      <c r="K1968" s="53"/>
      <c r="L1968" s="53"/>
      <c r="M1968" s="53"/>
      <c r="N1968" s="53"/>
      <c r="O1968" s="53"/>
      <c r="P1968" s="53"/>
      <c r="Q1968" s="53"/>
      <c r="R1968" s="53"/>
      <c r="S1968" s="53"/>
      <c r="T1968" s="53"/>
      <c r="U1968" s="53"/>
      <c r="V1968" s="53"/>
      <c r="W1968" s="53"/>
      <c r="X1968" s="53"/>
      <c r="Y1968" s="53"/>
      <c r="Z1968" s="53"/>
    </row>
    <row r="1969" spans="1:26" ht="15.75" customHeight="1">
      <c r="A1969" s="103"/>
      <c r="B1969" s="103"/>
      <c r="C1969" s="104" t="e">
        <v>#REF!</v>
      </c>
      <c r="D1969" s="103"/>
      <c r="E1969" s="53"/>
      <c r="F1969" s="53"/>
      <c r="G1969" s="53"/>
      <c r="H1969" s="53"/>
      <c r="I1969" s="53"/>
      <c r="J1969" s="53"/>
      <c r="K1969" s="53"/>
      <c r="L1969" s="53"/>
      <c r="M1969" s="53"/>
      <c r="N1969" s="53"/>
      <c r="O1969" s="53"/>
      <c r="P1969" s="53"/>
      <c r="Q1969" s="53"/>
      <c r="R1969" s="53"/>
      <c r="S1969" s="53"/>
      <c r="T1969" s="53"/>
      <c r="U1969" s="53"/>
      <c r="V1969" s="53"/>
      <c r="W1969" s="53"/>
      <c r="X1969" s="53"/>
      <c r="Y1969" s="53"/>
      <c r="Z1969" s="53"/>
    </row>
    <row r="1970" spans="1:26" ht="15.75" customHeight="1">
      <c r="A1970" s="103"/>
      <c r="B1970" s="103"/>
      <c r="C1970" s="104" t="e">
        <v>#REF!</v>
      </c>
      <c r="D1970" s="103"/>
      <c r="E1970" s="53"/>
      <c r="F1970" s="53"/>
      <c r="G1970" s="53"/>
      <c r="H1970" s="53"/>
      <c r="I1970" s="53"/>
      <c r="J1970" s="53"/>
      <c r="K1970" s="53"/>
      <c r="L1970" s="53"/>
      <c r="M1970" s="53"/>
      <c r="N1970" s="53"/>
      <c r="O1970" s="53"/>
      <c r="P1970" s="53"/>
      <c r="Q1970" s="53"/>
      <c r="R1970" s="53"/>
      <c r="S1970" s="53"/>
      <c r="T1970" s="53"/>
      <c r="U1970" s="53"/>
      <c r="V1970" s="53"/>
      <c r="W1970" s="53"/>
      <c r="X1970" s="53"/>
      <c r="Y1970" s="53"/>
      <c r="Z1970" s="53"/>
    </row>
    <row r="1971" spans="1:26" ht="15.75" customHeight="1">
      <c r="A1971" s="103"/>
      <c r="B1971" s="103"/>
      <c r="C1971" s="104" t="e">
        <v>#REF!</v>
      </c>
      <c r="D1971" s="103"/>
      <c r="E1971" s="53"/>
      <c r="F1971" s="53"/>
      <c r="G1971" s="53"/>
      <c r="H1971" s="53"/>
      <c r="I1971" s="53"/>
      <c r="J1971" s="53"/>
      <c r="K1971" s="53"/>
      <c r="L1971" s="53"/>
      <c r="M1971" s="53"/>
      <c r="N1971" s="53"/>
      <c r="O1971" s="53"/>
      <c r="P1971" s="53"/>
      <c r="Q1971" s="53"/>
      <c r="R1971" s="53"/>
      <c r="S1971" s="53"/>
      <c r="T1971" s="53"/>
      <c r="U1971" s="53"/>
      <c r="V1971" s="53"/>
      <c r="W1971" s="53"/>
      <c r="X1971" s="53"/>
      <c r="Y1971" s="53"/>
      <c r="Z1971" s="53"/>
    </row>
    <row r="1972" spans="1:26" ht="15.75" customHeight="1">
      <c r="A1972" s="103"/>
      <c r="B1972" s="103"/>
      <c r="C1972" s="104" t="e">
        <v>#REF!</v>
      </c>
      <c r="D1972" s="103"/>
      <c r="E1972" s="53"/>
      <c r="F1972" s="53"/>
      <c r="G1972" s="53"/>
      <c r="H1972" s="53"/>
      <c r="I1972" s="53"/>
      <c r="J1972" s="53"/>
      <c r="K1972" s="53"/>
      <c r="L1972" s="53"/>
      <c r="M1972" s="53"/>
      <c r="N1972" s="53"/>
      <c r="O1972" s="53"/>
      <c r="P1972" s="53"/>
      <c r="Q1972" s="53"/>
      <c r="R1972" s="53"/>
      <c r="S1972" s="53"/>
      <c r="T1972" s="53"/>
      <c r="U1972" s="53"/>
      <c r="V1972" s="53"/>
      <c r="W1972" s="53"/>
      <c r="X1972" s="53"/>
      <c r="Y1972" s="53"/>
      <c r="Z1972" s="53"/>
    </row>
    <row r="1973" spans="1:26" ht="15.75" customHeight="1">
      <c r="A1973" s="103"/>
      <c r="B1973" s="103"/>
      <c r="C1973" s="104" t="e">
        <v>#REF!</v>
      </c>
      <c r="D1973" s="103"/>
      <c r="E1973" s="53"/>
      <c r="F1973" s="53"/>
      <c r="G1973" s="53"/>
      <c r="H1973" s="53"/>
      <c r="I1973" s="53"/>
      <c r="J1973" s="53"/>
      <c r="K1973" s="53"/>
      <c r="L1973" s="53"/>
      <c r="M1973" s="53"/>
      <c r="N1973" s="53"/>
      <c r="O1973" s="53"/>
      <c r="P1973" s="53"/>
      <c r="Q1973" s="53"/>
      <c r="R1973" s="53"/>
      <c r="S1973" s="53"/>
      <c r="T1973" s="53"/>
      <c r="U1973" s="53"/>
      <c r="V1973" s="53"/>
      <c r="W1973" s="53"/>
      <c r="X1973" s="53"/>
      <c r="Y1973" s="53"/>
      <c r="Z1973" s="53"/>
    </row>
    <row r="1974" spans="1:26" ht="15.75" customHeight="1">
      <c r="A1974" s="103"/>
      <c r="B1974" s="103"/>
      <c r="C1974" s="104" t="e">
        <v>#REF!</v>
      </c>
      <c r="D1974" s="103"/>
      <c r="E1974" s="53"/>
      <c r="F1974" s="53"/>
      <c r="G1974" s="53"/>
      <c r="H1974" s="53"/>
      <c r="I1974" s="53"/>
      <c r="J1974" s="53"/>
      <c r="K1974" s="53"/>
      <c r="L1974" s="53"/>
      <c r="M1974" s="53"/>
      <c r="N1974" s="53"/>
      <c r="O1974" s="53"/>
      <c r="P1974" s="53"/>
      <c r="Q1974" s="53"/>
      <c r="R1974" s="53"/>
      <c r="S1974" s="53"/>
      <c r="T1974" s="53"/>
      <c r="U1974" s="53"/>
      <c r="V1974" s="53"/>
      <c r="W1974" s="53"/>
      <c r="X1974" s="53"/>
      <c r="Y1974" s="53"/>
      <c r="Z1974" s="53"/>
    </row>
    <row r="1975" spans="1:26" ht="15.75" customHeight="1">
      <c r="A1975" s="103"/>
      <c r="B1975" s="103"/>
      <c r="C1975" s="104" t="e">
        <v>#REF!</v>
      </c>
      <c r="D1975" s="103"/>
      <c r="E1975" s="53"/>
      <c r="F1975" s="53"/>
      <c r="G1975" s="53"/>
      <c r="H1975" s="53"/>
      <c r="I1975" s="53"/>
      <c r="J1975" s="53"/>
      <c r="K1975" s="53"/>
      <c r="L1975" s="53"/>
      <c r="M1975" s="53"/>
      <c r="N1975" s="53"/>
      <c r="O1975" s="53"/>
      <c r="P1975" s="53"/>
      <c r="Q1975" s="53"/>
      <c r="R1975" s="53"/>
      <c r="S1975" s="53"/>
      <c r="T1975" s="53"/>
      <c r="U1975" s="53"/>
      <c r="V1975" s="53"/>
      <c r="W1975" s="53"/>
      <c r="X1975" s="53"/>
      <c r="Y1975" s="53"/>
      <c r="Z1975" s="53"/>
    </row>
    <row r="1976" spans="1:26" ht="15.75" customHeight="1">
      <c r="A1976" s="103"/>
      <c r="B1976" s="103"/>
      <c r="C1976" s="104" t="e">
        <v>#REF!</v>
      </c>
      <c r="D1976" s="103"/>
      <c r="E1976" s="53"/>
      <c r="F1976" s="53"/>
      <c r="G1976" s="53"/>
      <c r="H1976" s="53"/>
      <c r="I1976" s="53"/>
      <c r="J1976" s="53"/>
      <c r="K1976" s="53"/>
      <c r="L1976" s="53"/>
      <c r="M1976" s="53"/>
      <c r="N1976" s="53"/>
      <c r="O1976" s="53"/>
      <c r="P1976" s="53"/>
      <c r="Q1976" s="53"/>
      <c r="R1976" s="53"/>
      <c r="S1976" s="53"/>
      <c r="T1976" s="53"/>
      <c r="U1976" s="53"/>
      <c r="V1976" s="53"/>
      <c r="W1976" s="53"/>
      <c r="X1976" s="53"/>
      <c r="Y1976" s="53"/>
      <c r="Z1976" s="53"/>
    </row>
    <row r="1977" spans="1:26" ht="15.75" customHeight="1">
      <c r="A1977" s="103"/>
      <c r="B1977" s="103"/>
      <c r="C1977" s="104" t="e">
        <v>#REF!</v>
      </c>
      <c r="D1977" s="103"/>
      <c r="E1977" s="53"/>
      <c r="F1977" s="53"/>
      <c r="G1977" s="53"/>
      <c r="H1977" s="53"/>
      <c r="I1977" s="53"/>
      <c r="J1977" s="53"/>
      <c r="K1977" s="53"/>
      <c r="L1977" s="53"/>
      <c r="M1977" s="53"/>
      <c r="N1977" s="53"/>
      <c r="O1977" s="53"/>
      <c r="P1977" s="53"/>
      <c r="Q1977" s="53"/>
      <c r="R1977" s="53"/>
      <c r="S1977" s="53"/>
      <c r="T1977" s="53"/>
      <c r="U1977" s="53"/>
      <c r="V1977" s="53"/>
      <c r="W1977" s="53"/>
      <c r="X1977" s="53"/>
      <c r="Y1977" s="53"/>
      <c r="Z1977" s="53"/>
    </row>
    <row r="1978" spans="1:26" ht="15.75" customHeight="1">
      <c r="A1978" s="103"/>
      <c r="B1978" s="103"/>
      <c r="C1978" s="104" t="e">
        <v>#REF!</v>
      </c>
      <c r="D1978" s="103"/>
      <c r="E1978" s="53"/>
      <c r="F1978" s="53"/>
      <c r="G1978" s="53"/>
      <c r="H1978" s="53"/>
      <c r="I1978" s="53"/>
      <c r="J1978" s="53"/>
      <c r="K1978" s="53"/>
      <c r="L1978" s="53"/>
      <c r="M1978" s="53"/>
      <c r="N1978" s="53"/>
      <c r="O1978" s="53"/>
      <c r="P1978" s="53"/>
      <c r="Q1978" s="53"/>
      <c r="R1978" s="53"/>
      <c r="S1978" s="53"/>
      <c r="T1978" s="53"/>
      <c r="U1978" s="53"/>
      <c r="V1978" s="53"/>
      <c r="W1978" s="53"/>
      <c r="X1978" s="53"/>
      <c r="Y1978" s="53"/>
      <c r="Z1978" s="53"/>
    </row>
    <row r="1979" spans="1:26" ht="15.75" customHeight="1">
      <c r="A1979" s="103"/>
      <c r="B1979" s="103"/>
      <c r="C1979" s="104" t="e">
        <v>#REF!</v>
      </c>
      <c r="D1979" s="103"/>
      <c r="E1979" s="53"/>
      <c r="F1979" s="53"/>
      <c r="G1979" s="53"/>
      <c r="H1979" s="53"/>
      <c r="I1979" s="53"/>
      <c r="J1979" s="53"/>
      <c r="K1979" s="53"/>
      <c r="L1979" s="53"/>
      <c r="M1979" s="53"/>
      <c r="N1979" s="53"/>
      <c r="O1979" s="53"/>
      <c r="P1979" s="53"/>
      <c r="Q1979" s="53"/>
      <c r="R1979" s="53"/>
      <c r="S1979" s="53"/>
      <c r="T1979" s="53"/>
      <c r="U1979" s="53"/>
      <c r="V1979" s="53"/>
      <c r="W1979" s="53"/>
      <c r="X1979" s="53"/>
      <c r="Y1979" s="53"/>
      <c r="Z1979" s="53"/>
    </row>
    <row r="1980" spans="1:26" ht="15.75" customHeight="1">
      <c r="A1980" s="103"/>
      <c r="B1980" s="103"/>
      <c r="C1980" s="104" t="e">
        <v>#REF!</v>
      </c>
      <c r="D1980" s="103"/>
      <c r="E1980" s="53"/>
      <c r="F1980" s="53"/>
      <c r="G1980" s="53"/>
      <c r="H1980" s="53"/>
      <c r="I1980" s="53"/>
      <c r="J1980" s="53"/>
      <c r="K1980" s="53"/>
      <c r="L1980" s="53"/>
      <c r="M1980" s="53"/>
      <c r="N1980" s="53"/>
      <c r="O1980" s="53"/>
      <c r="P1980" s="53"/>
      <c r="Q1980" s="53"/>
      <c r="R1980" s="53"/>
      <c r="S1980" s="53"/>
      <c r="T1980" s="53"/>
      <c r="U1980" s="53"/>
      <c r="V1980" s="53"/>
      <c r="W1980" s="53"/>
      <c r="X1980" s="53"/>
      <c r="Y1980" s="53"/>
      <c r="Z1980" s="53"/>
    </row>
    <row r="1981" spans="1:26" ht="15.75" customHeight="1">
      <c r="A1981" s="103"/>
      <c r="B1981" s="103"/>
      <c r="C1981" s="104" t="e">
        <v>#REF!</v>
      </c>
      <c r="D1981" s="103"/>
      <c r="E1981" s="53"/>
      <c r="F1981" s="53"/>
      <c r="G1981" s="53"/>
      <c r="H1981" s="53"/>
      <c r="I1981" s="53"/>
      <c r="J1981" s="53"/>
      <c r="K1981" s="53"/>
      <c r="L1981" s="53"/>
      <c r="M1981" s="53"/>
      <c r="N1981" s="53"/>
      <c r="O1981" s="53"/>
      <c r="P1981" s="53"/>
      <c r="Q1981" s="53"/>
      <c r="R1981" s="53"/>
      <c r="S1981" s="53"/>
      <c r="T1981" s="53"/>
      <c r="U1981" s="53"/>
      <c r="V1981" s="53"/>
      <c r="W1981" s="53"/>
      <c r="X1981" s="53"/>
      <c r="Y1981" s="53"/>
      <c r="Z1981" s="53"/>
    </row>
    <row r="1982" spans="1:26" ht="15.75" customHeight="1">
      <c r="A1982" s="103"/>
      <c r="B1982" s="103"/>
      <c r="C1982" s="104" t="e">
        <v>#REF!</v>
      </c>
      <c r="D1982" s="103"/>
      <c r="E1982" s="53"/>
      <c r="F1982" s="53"/>
      <c r="G1982" s="53"/>
      <c r="H1982" s="53"/>
      <c r="I1982" s="53"/>
      <c r="J1982" s="53"/>
      <c r="K1982" s="53"/>
      <c r="L1982" s="53"/>
      <c r="M1982" s="53"/>
      <c r="N1982" s="53"/>
      <c r="O1982" s="53"/>
      <c r="P1982" s="53"/>
      <c r="Q1982" s="53"/>
      <c r="R1982" s="53"/>
      <c r="S1982" s="53"/>
      <c r="T1982" s="53"/>
      <c r="U1982" s="53"/>
      <c r="V1982" s="53"/>
      <c r="W1982" s="53"/>
      <c r="X1982" s="53"/>
      <c r="Y1982" s="53"/>
      <c r="Z1982" s="53"/>
    </row>
    <row r="1983" spans="1:26" ht="15.75" customHeight="1">
      <c r="A1983" s="103"/>
      <c r="B1983" s="103"/>
      <c r="C1983" s="104" t="e">
        <v>#REF!</v>
      </c>
      <c r="D1983" s="103"/>
      <c r="E1983" s="53"/>
      <c r="F1983" s="53"/>
      <c r="G1983" s="53"/>
      <c r="H1983" s="53"/>
      <c r="I1983" s="53"/>
      <c r="J1983" s="53"/>
      <c r="K1983" s="53"/>
      <c r="L1983" s="53"/>
      <c r="M1983" s="53"/>
      <c r="N1983" s="53"/>
      <c r="O1983" s="53"/>
      <c r="P1983" s="53"/>
      <c r="Q1983" s="53"/>
      <c r="R1983" s="53"/>
      <c r="S1983" s="53"/>
      <c r="T1983" s="53"/>
      <c r="U1983" s="53"/>
      <c r="V1983" s="53"/>
      <c r="W1983" s="53"/>
      <c r="X1983" s="53"/>
      <c r="Y1983" s="53"/>
      <c r="Z1983" s="53"/>
    </row>
    <row r="1984" spans="1:26" ht="15.75" customHeight="1">
      <c r="A1984" s="103"/>
      <c r="B1984" s="103"/>
      <c r="C1984" s="104" t="e">
        <v>#REF!</v>
      </c>
      <c r="D1984" s="103"/>
      <c r="E1984" s="53"/>
      <c r="F1984" s="53"/>
      <c r="G1984" s="53"/>
      <c r="H1984" s="53"/>
      <c r="I1984" s="53"/>
      <c r="J1984" s="53"/>
      <c r="K1984" s="53"/>
      <c r="L1984" s="53"/>
      <c r="M1984" s="53"/>
      <c r="N1984" s="53"/>
      <c r="O1984" s="53"/>
      <c r="P1984" s="53"/>
      <c r="Q1984" s="53"/>
      <c r="R1984" s="53"/>
      <c r="S1984" s="53"/>
      <c r="T1984" s="53"/>
      <c r="U1984" s="53"/>
      <c r="V1984" s="53"/>
      <c r="W1984" s="53"/>
      <c r="X1984" s="53"/>
      <c r="Y1984" s="53"/>
      <c r="Z1984" s="53"/>
    </row>
    <row r="1985" spans="1:26" ht="15.75" customHeight="1">
      <c r="A1985" s="103"/>
      <c r="B1985" s="103"/>
      <c r="C1985" s="104" t="e">
        <v>#REF!</v>
      </c>
      <c r="D1985" s="103"/>
      <c r="E1985" s="53"/>
      <c r="F1985" s="53"/>
      <c r="G1985" s="53"/>
      <c r="H1985" s="53"/>
      <c r="I1985" s="53"/>
      <c r="J1985" s="53"/>
      <c r="K1985" s="53"/>
      <c r="L1985" s="53"/>
      <c r="M1985" s="53"/>
      <c r="N1985" s="53"/>
      <c r="O1985" s="53"/>
      <c r="P1985" s="53"/>
      <c r="Q1985" s="53"/>
      <c r="R1985" s="53"/>
      <c r="S1985" s="53"/>
      <c r="T1985" s="53"/>
      <c r="U1985" s="53"/>
      <c r="V1985" s="53"/>
      <c r="W1985" s="53"/>
      <c r="X1985" s="53"/>
      <c r="Y1985" s="53"/>
      <c r="Z1985" s="53"/>
    </row>
    <row r="1986" spans="1:26" ht="15.75" customHeight="1">
      <c r="A1986" s="103"/>
      <c r="B1986" s="103"/>
      <c r="C1986" s="104" t="e">
        <v>#REF!</v>
      </c>
      <c r="D1986" s="103"/>
      <c r="E1986" s="53"/>
      <c r="F1986" s="53"/>
      <c r="G1986" s="53"/>
      <c r="H1986" s="53"/>
      <c r="I1986" s="53"/>
      <c r="J1986" s="53"/>
      <c r="K1986" s="53"/>
      <c r="L1986" s="53"/>
      <c r="M1986" s="53"/>
      <c r="N1986" s="53"/>
      <c r="O1986" s="53"/>
      <c r="P1986" s="53"/>
      <c r="Q1986" s="53"/>
      <c r="R1986" s="53"/>
      <c r="S1986" s="53"/>
      <c r="T1986" s="53"/>
      <c r="U1986" s="53"/>
      <c r="V1986" s="53"/>
      <c r="W1986" s="53"/>
      <c r="X1986" s="53"/>
      <c r="Y1986" s="53"/>
      <c r="Z1986" s="53"/>
    </row>
    <row r="1987" spans="1:26" ht="15.75" customHeight="1">
      <c r="A1987" s="103"/>
      <c r="B1987" s="103"/>
      <c r="C1987" s="104" t="e">
        <v>#REF!</v>
      </c>
      <c r="D1987" s="103"/>
      <c r="E1987" s="53"/>
      <c r="F1987" s="53"/>
      <c r="G1987" s="53"/>
      <c r="H1987" s="53"/>
      <c r="I1987" s="53"/>
      <c r="J1987" s="53"/>
      <c r="K1987" s="53"/>
      <c r="L1987" s="53"/>
      <c r="M1987" s="53"/>
      <c r="N1987" s="53"/>
      <c r="O1987" s="53"/>
      <c r="P1987" s="53"/>
      <c r="Q1987" s="53"/>
      <c r="R1987" s="53"/>
      <c r="S1987" s="53"/>
      <c r="T1987" s="53"/>
      <c r="U1987" s="53"/>
      <c r="V1987" s="53"/>
      <c r="W1987" s="53"/>
      <c r="X1987" s="53"/>
      <c r="Y1987" s="53"/>
      <c r="Z1987" s="53"/>
    </row>
    <row r="1988" spans="1:26" ht="15.75" customHeight="1">
      <c r="A1988" s="103"/>
      <c r="B1988" s="103"/>
      <c r="C1988" s="104" t="e">
        <v>#REF!</v>
      </c>
      <c r="D1988" s="103"/>
      <c r="E1988" s="53"/>
      <c r="F1988" s="53"/>
      <c r="G1988" s="53"/>
      <c r="H1988" s="53"/>
      <c r="I1988" s="53"/>
      <c r="J1988" s="53"/>
      <c r="K1988" s="53"/>
      <c r="L1988" s="53"/>
      <c r="M1988" s="53"/>
      <c r="N1988" s="53"/>
      <c r="O1988" s="53"/>
      <c r="P1988" s="53"/>
      <c r="Q1988" s="53"/>
      <c r="R1988" s="53"/>
      <c r="S1988" s="53"/>
      <c r="T1988" s="53"/>
      <c r="U1988" s="53"/>
      <c r="V1988" s="53"/>
      <c r="W1988" s="53"/>
      <c r="X1988" s="53"/>
      <c r="Y1988" s="53"/>
      <c r="Z1988" s="53"/>
    </row>
    <row r="1989" spans="1:26" ht="15.75" customHeight="1">
      <c r="A1989" s="103"/>
      <c r="B1989" s="103"/>
      <c r="C1989" s="104" t="e">
        <v>#REF!</v>
      </c>
      <c r="D1989" s="103"/>
      <c r="E1989" s="53"/>
      <c r="F1989" s="53"/>
      <c r="G1989" s="53"/>
      <c r="H1989" s="53"/>
      <c r="I1989" s="53"/>
      <c r="J1989" s="53"/>
      <c r="K1989" s="53"/>
      <c r="L1989" s="53"/>
      <c r="M1989" s="53"/>
      <c r="N1989" s="53"/>
      <c r="O1989" s="53"/>
      <c r="P1989" s="53"/>
      <c r="Q1989" s="53"/>
      <c r="R1989" s="53"/>
      <c r="S1989" s="53"/>
      <c r="T1989" s="53"/>
      <c r="U1989" s="53"/>
      <c r="V1989" s="53"/>
      <c r="W1989" s="53"/>
      <c r="X1989" s="53"/>
      <c r="Y1989" s="53"/>
      <c r="Z1989" s="53"/>
    </row>
    <row r="1990" spans="1:26" ht="15.75" customHeight="1">
      <c r="A1990" s="103"/>
      <c r="B1990" s="103"/>
      <c r="C1990" s="104" t="e">
        <v>#REF!</v>
      </c>
      <c r="D1990" s="103"/>
      <c r="E1990" s="53"/>
      <c r="F1990" s="53"/>
      <c r="G1990" s="53"/>
      <c r="H1990" s="53"/>
      <c r="I1990" s="53"/>
      <c r="J1990" s="53"/>
      <c r="K1990" s="53"/>
      <c r="L1990" s="53"/>
      <c r="M1990" s="53"/>
      <c r="N1990" s="53"/>
      <c r="O1990" s="53"/>
      <c r="P1990" s="53"/>
      <c r="Q1990" s="53"/>
      <c r="R1990" s="53"/>
      <c r="S1990" s="53"/>
      <c r="T1990" s="53"/>
      <c r="U1990" s="53"/>
      <c r="V1990" s="53"/>
      <c r="W1990" s="53"/>
      <c r="X1990" s="53"/>
      <c r="Y1990" s="53"/>
      <c r="Z1990" s="53"/>
    </row>
    <row r="1991" spans="1:26" ht="15.75" customHeight="1">
      <c r="A1991" s="103"/>
      <c r="B1991" s="103"/>
      <c r="C1991" s="104" t="e">
        <v>#REF!</v>
      </c>
      <c r="D1991" s="103"/>
      <c r="E1991" s="53"/>
      <c r="F1991" s="53"/>
      <c r="G1991" s="53"/>
      <c r="H1991" s="53"/>
      <c r="I1991" s="53"/>
      <c r="J1991" s="53"/>
      <c r="K1991" s="53"/>
      <c r="L1991" s="53"/>
      <c r="M1991" s="53"/>
      <c r="N1991" s="53"/>
      <c r="O1991" s="53"/>
      <c r="P1991" s="53"/>
      <c r="Q1991" s="53"/>
      <c r="R1991" s="53"/>
      <c r="S1991" s="53"/>
      <c r="T1991" s="53"/>
      <c r="U1991" s="53"/>
      <c r="V1991" s="53"/>
      <c r="W1991" s="53"/>
      <c r="X1991" s="53"/>
      <c r="Y1991" s="53"/>
      <c r="Z1991" s="53"/>
    </row>
    <row r="1992" spans="1:26" ht="15.75" customHeight="1">
      <c r="A1992" s="103"/>
      <c r="B1992" s="103"/>
      <c r="C1992" s="104" t="e">
        <v>#REF!</v>
      </c>
      <c r="D1992" s="103"/>
      <c r="E1992" s="53"/>
      <c r="F1992" s="53"/>
      <c r="G1992" s="53"/>
      <c r="H1992" s="53"/>
      <c r="I1992" s="53"/>
      <c r="J1992" s="53"/>
      <c r="K1992" s="53"/>
      <c r="L1992" s="53"/>
      <c r="M1992" s="53"/>
      <c r="N1992" s="53"/>
      <c r="O1992" s="53"/>
      <c r="P1992" s="53"/>
      <c r="Q1992" s="53"/>
      <c r="R1992" s="53"/>
      <c r="S1992" s="53"/>
      <c r="T1992" s="53"/>
      <c r="U1992" s="53"/>
      <c r="V1992" s="53"/>
      <c r="W1992" s="53"/>
      <c r="X1992" s="53"/>
      <c r="Y1992" s="53"/>
      <c r="Z1992" s="53"/>
    </row>
    <row r="1993" spans="1:26" ht="15.75" customHeight="1">
      <c r="A1993" s="103"/>
      <c r="B1993" s="103"/>
      <c r="C1993" s="104" t="e">
        <v>#REF!</v>
      </c>
      <c r="D1993" s="103"/>
      <c r="E1993" s="53"/>
      <c r="F1993" s="53"/>
      <c r="G1993" s="53"/>
      <c r="H1993" s="53"/>
      <c r="I1993" s="53"/>
      <c r="J1993" s="53"/>
      <c r="K1993" s="53"/>
      <c r="L1993" s="53"/>
      <c r="M1993" s="53"/>
      <c r="N1993" s="53"/>
      <c r="O1993" s="53"/>
      <c r="P1993" s="53"/>
      <c r="Q1993" s="53"/>
      <c r="R1993" s="53"/>
      <c r="S1993" s="53"/>
      <c r="T1993" s="53"/>
      <c r="U1993" s="53"/>
      <c r="V1993" s="53"/>
      <c r="W1993" s="53"/>
      <c r="X1993" s="53"/>
      <c r="Y1993" s="53"/>
      <c r="Z1993" s="53"/>
    </row>
    <row r="1994" spans="1:26" ht="15.75" customHeight="1">
      <c r="A1994" s="103"/>
      <c r="B1994" s="103"/>
      <c r="C1994" s="104" t="e">
        <v>#REF!</v>
      </c>
      <c r="D1994" s="103"/>
      <c r="E1994" s="53"/>
      <c r="F1994" s="53"/>
      <c r="G1994" s="53"/>
      <c r="H1994" s="53"/>
      <c r="I1994" s="53"/>
      <c r="J1994" s="53"/>
      <c r="K1994" s="53"/>
      <c r="L1994" s="53"/>
      <c r="M1994" s="53"/>
      <c r="N1994" s="53"/>
      <c r="O1994" s="53"/>
      <c r="P1994" s="53"/>
      <c r="Q1994" s="53"/>
      <c r="R1994" s="53"/>
      <c r="S1994" s="53"/>
      <c r="T1994" s="53"/>
      <c r="U1994" s="53"/>
      <c r="V1994" s="53"/>
      <c r="W1994" s="53"/>
      <c r="X1994" s="53"/>
      <c r="Y1994" s="53"/>
      <c r="Z1994" s="53"/>
    </row>
    <row r="1995" spans="1:26" ht="15.75" customHeight="1">
      <c r="A1995" s="103"/>
      <c r="B1995" s="103"/>
      <c r="C1995" s="104" t="e">
        <v>#REF!</v>
      </c>
      <c r="D1995" s="103"/>
      <c r="E1995" s="53"/>
      <c r="F1995" s="53"/>
      <c r="G1995" s="53"/>
      <c r="H1995" s="53"/>
      <c r="I1995" s="53"/>
      <c r="J1995" s="53"/>
      <c r="K1995" s="53"/>
      <c r="L1995" s="53"/>
      <c r="M1995" s="53"/>
      <c r="N1995" s="53"/>
      <c r="O1995" s="53"/>
      <c r="P1995" s="53"/>
      <c r="Q1995" s="53"/>
      <c r="R1995" s="53"/>
      <c r="S1995" s="53"/>
      <c r="T1995" s="53"/>
      <c r="U1995" s="53"/>
      <c r="V1995" s="53"/>
      <c r="W1995" s="53"/>
      <c r="X1995" s="53"/>
      <c r="Y1995" s="53"/>
      <c r="Z1995" s="53"/>
    </row>
    <row r="1996" spans="1:26" ht="15.75" customHeight="1">
      <c r="A1996" s="103"/>
      <c r="B1996" s="103"/>
      <c r="C1996" s="104" t="e">
        <v>#REF!</v>
      </c>
      <c r="D1996" s="103"/>
      <c r="E1996" s="53"/>
      <c r="F1996" s="53"/>
      <c r="G1996" s="53"/>
      <c r="H1996" s="53"/>
      <c r="I1996" s="53"/>
      <c r="J1996" s="53"/>
      <c r="K1996" s="53"/>
      <c r="L1996" s="53"/>
      <c r="M1996" s="53"/>
      <c r="N1996" s="53"/>
      <c r="O1996" s="53"/>
      <c r="P1996" s="53"/>
      <c r="Q1996" s="53"/>
      <c r="R1996" s="53"/>
      <c r="S1996" s="53"/>
      <c r="T1996" s="53"/>
      <c r="U1996" s="53"/>
      <c r="V1996" s="53"/>
      <c r="W1996" s="53"/>
      <c r="X1996" s="53"/>
      <c r="Y1996" s="53"/>
      <c r="Z1996" s="53"/>
    </row>
    <row r="1997" spans="1:26" ht="15.75" customHeight="1">
      <c r="A1997" s="103"/>
      <c r="B1997" s="103"/>
      <c r="C1997" s="104" t="e">
        <v>#REF!</v>
      </c>
      <c r="D1997" s="103"/>
      <c r="E1997" s="53"/>
      <c r="F1997" s="53"/>
      <c r="G1997" s="53"/>
      <c r="H1997" s="53"/>
      <c r="I1997" s="53"/>
      <c r="J1997" s="53"/>
      <c r="K1997" s="53"/>
      <c r="L1997" s="53"/>
      <c r="M1997" s="53"/>
      <c r="N1997" s="53"/>
      <c r="O1997" s="53"/>
      <c r="P1997" s="53"/>
      <c r="Q1997" s="53"/>
      <c r="R1997" s="53"/>
      <c r="S1997" s="53"/>
      <c r="T1997" s="53"/>
      <c r="U1997" s="53"/>
      <c r="V1997" s="53"/>
      <c r="W1997" s="53"/>
      <c r="X1997" s="53"/>
      <c r="Y1997" s="53"/>
      <c r="Z1997" s="53"/>
    </row>
    <row r="1998" spans="1:26" ht="15.75" customHeight="1">
      <c r="A1998" s="103"/>
      <c r="B1998" s="103"/>
      <c r="C1998" s="104" t="e">
        <v>#REF!</v>
      </c>
      <c r="D1998" s="103"/>
      <c r="E1998" s="53"/>
      <c r="F1998" s="53"/>
      <c r="G1998" s="53"/>
      <c r="H1998" s="53"/>
      <c r="I1998" s="53"/>
      <c r="J1998" s="53"/>
      <c r="K1998" s="53"/>
      <c r="L1998" s="53"/>
      <c r="M1998" s="53"/>
      <c r="N1998" s="53"/>
      <c r="O1998" s="53"/>
      <c r="P1998" s="53"/>
      <c r="Q1998" s="53"/>
      <c r="R1998" s="53"/>
      <c r="S1998" s="53"/>
      <c r="T1998" s="53"/>
      <c r="U1998" s="53"/>
      <c r="V1998" s="53"/>
      <c r="W1998" s="53"/>
      <c r="X1998" s="53"/>
      <c r="Y1998" s="53"/>
      <c r="Z1998" s="53"/>
    </row>
    <row r="1999" spans="1:26" ht="15.75" customHeight="1">
      <c r="A1999" s="103"/>
      <c r="B1999" s="103"/>
      <c r="C1999" s="104" t="e">
        <v>#REF!</v>
      </c>
      <c r="D1999" s="103"/>
      <c r="E1999" s="53"/>
      <c r="F1999" s="53"/>
      <c r="G1999" s="53"/>
      <c r="H1999" s="53"/>
      <c r="I1999" s="53"/>
      <c r="J1999" s="53"/>
      <c r="K1999" s="53"/>
      <c r="L1999" s="53"/>
      <c r="M1999" s="53"/>
      <c r="N1999" s="53"/>
      <c r="O1999" s="53"/>
      <c r="P1999" s="53"/>
      <c r="Q1999" s="53"/>
      <c r="R1999" s="53"/>
      <c r="S1999" s="53"/>
      <c r="T1999" s="53"/>
      <c r="U1999" s="53"/>
      <c r="V1999" s="53"/>
      <c r="W1999" s="53"/>
      <c r="X1999" s="53"/>
      <c r="Y1999" s="53"/>
      <c r="Z1999" s="53"/>
    </row>
    <row r="2000" spans="1:26" ht="15.75" customHeight="1">
      <c r="A2000" s="103"/>
      <c r="B2000" s="103"/>
      <c r="C2000" s="104" t="e">
        <v>#REF!</v>
      </c>
      <c r="D2000" s="103"/>
      <c r="E2000" s="53"/>
      <c r="F2000" s="53"/>
      <c r="G2000" s="53"/>
      <c r="H2000" s="53"/>
      <c r="I2000" s="53"/>
      <c r="J2000" s="53"/>
      <c r="K2000" s="53"/>
      <c r="L2000" s="53"/>
      <c r="M2000" s="53"/>
      <c r="N2000" s="53"/>
      <c r="O2000" s="53"/>
      <c r="P2000" s="53"/>
      <c r="Q2000" s="53"/>
      <c r="R2000" s="53"/>
      <c r="S2000" s="53"/>
      <c r="T2000" s="53"/>
      <c r="U2000" s="53"/>
      <c r="V2000" s="53"/>
      <c r="W2000" s="53"/>
      <c r="X2000" s="53"/>
      <c r="Y2000" s="53"/>
      <c r="Z2000" s="53"/>
    </row>
    <row r="2001" spans="1:26" ht="15.75" customHeight="1">
      <c r="A2001" s="103"/>
      <c r="B2001" s="103"/>
      <c r="C2001" s="104" t="e">
        <v>#REF!</v>
      </c>
      <c r="D2001" s="103"/>
      <c r="E2001" s="53"/>
      <c r="F2001" s="53"/>
      <c r="G2001" s="53"/>
      <c r="H2001" s="53"/>
      <c r="I2001" s="53"/>
      <c r="J2001" s="53"/>
      <c r="K2001" s="53"/>
      <c r="L2001" s="53"/>
      <c r="M2001" s="53"/>
      <c r="N2001" s="53"/>
      <c r="O2001" s="53"/>
      <c r="P2001" s="53"/>
      <c r="Q2001" s="53"/>
      <c r="R2001" s="53"/>
      <c r="S2001" s="53"/>
      <c r="T2001" s="53"/>
      <c r="U2001" s="53"/>
      <c r="V2001" s="53"/>
      <c r="W2001" s="53"/>
      <c r="X2001" s="53"/>
      <c r="Y2001" s="53"/>
      <c r="Z2001" s="53"/>
    </row>
    <row r="2002" spans="1:26" ht="15.75" customHeight="1">
      <c r="A2002" s="103"/>
      <c r="B2002" s="103"/>
      <c r="C2002" s="104" t="e">
        <v>#REF!</v>
      </c>
      <c r="D2002" s="103"/>
      <c r="E2002" s="53"/>
      <c r="F2002" s="53"/>
      <c r="G2002" s="53"/>
      <c r="H2002" s="53"/>
      <c r="I2002" s="53"/>
      <c r="J2002" s="53"/>
      <c r="K2002" s="53"/>
      <c r="L2002" s="53"/>
      <c r="M2002" s="53"/>
      <c r="N2002" s="53"/>
      <c r="O2002" s="53"/>
      <c r="P2002" s="53"/>
      <c r="Q2002" s="53"/>
      <c r="R2002" s="53"/>
      <c r="S2002" s="53"/>
      <c r="T2002" s="53"/>
      <c r="U2002" s="53"/>
      <c r="V2002" s="53"/>
      <c r="W2002" s="53"/>
      <c r="X2002" s="53"/>
      <c r="Y2002" s="53"/>
      <c r="Z2002" s="53"/>
    </row>
    <row r="2003" spans="1:26" ht="15.75" customHeight="1">
      <c r="A2003" s="103"/>
      <c r="B2003" s="103"/>
      <c r="C2003" s="104" t="e">
        <v>#REF!</v>
      </c>
      <c r="D2003" s="103"/>
      <c r="E2003" s="53"/>
      <c r="F2003" s="53"/>
      <c r="G2003" s="53"/>
      <c r="H2003" s="53"/>
      <c r="I2003" s="53"/>
      <c r="J2003" s="53"/>
      <c r="K2003" s="53"/>
      <c r="L2003" s="53"/>
      <c r="M2003" s="53"/>
      <c r="N2003" s="53"/>
      <c r="O2003" s="53"/>
      <c r="P2003" s="53"/>
      <c r="Q2003" s="53"/>
      <c r="R2003" s="53"/>
      <c r="S2003" s="53"/>
      <c r="T2003" s="53"/>
      <c r="U2003" s="53"/>
      <c r="V2003" s="53"/>
      <c r="W2003" s="53"/>
      <c r="X2003" s="53"/>
      <c r="Y2003" s="53"/>
      <c r="Z2003" s="53"/>
    </row>
    <row r="2004" spans="1:26" ht="15.75" customHeight="1">
      <c r="A2004" s="103"/>
      <c r="B2004" s="103"/>
      <c r="C2004" s="104" t="e">
        <v>#REF!</v>
      </c>
      <c r="D2004" s="103"/>
      <c r="E2004" s="53"/>
      <c r="F2004" s="53"/>
      <c r="G2004" s="53"/>
      <c r="H2004" s="53"/>
      <c r="I2004" s="53"/>
      <c r="J2004" s="53"/>
      <c r="K2004" s="53"/>
      <c r="L2004" s="53"/>
      <c r="M2004" s="53"/>
      <c r="N2004" s="53"/>
      <c r="O2004" s="53"/>
      <c r="P2004" s="53"/>
      <c r="Q2004" s="53"/>
      <c r="R2004" s="53"/>
      <c r="S2004" s="53"/>
      <c r="T2004" s="53"/>
      <c r="U2004" s="53"/>
      <c r="V2004" s="53"/>
      <c r="W2004" s="53"/>
      <c r="X2004" s="53"/>
      <c r="Y2004" s="53"/>
      <c r="Z2004" s="53"/>
    </row>
    <row r="2005" spans="1:26" ht="15.75" customHeight="1">
      <c r="A2005" s="103"/>
      <c r="B2005" s="103"/>
      <c r="C2005" s="104" t="e">
        <v>#REF!</v>
      </c>
      <c r="D2005" s="103"/>
      <c r="E2005" s="53"/>
      <c r="F2005" s="53"/>
      <c r="G2005" s="53"/>
      <c r="H2005" s="53"/>
      <c r="I2005" s="53"/>
      <c r="J2005" s="53"/>
      <c r="K2005" s="53"/>
      <c r="L2005" s="53"/>
      <c r="M2005" s="53"/>
      <c r="N2005" s="53"/>
      <c r="O2005" s="53"/>
      <c r="P2005" s="53"/>
      <c r="Q2005" s="53"/>
      <c r="R2005" s="53"/>
      <c r="S2005" s="53"/>
      <c r="T2005" s="53"/>
      <c r="U2005" s="53"/>
      <c r="V2005" s="53"/>
      <c r="W2005" s="53"/>
      <c r="X2005" s="53"/>
      <c r="Y2005" s="53"/>
      <c r="Z2005" s="53"/>
    </row>
    <row r="2006" spans="1:26" ht="15.75" customHeight="1">
      <c r="A2006" s="103"/>
      <c r="B2006" s="103"/>
      <c r="C2006" s="104" t="e">
        <v>#REF!</v>
      </c>
      <c r="D2006" s="103"/>
      <c r="E2006" s="53"/>
      <c r="F2006" s="53"/>
      <c r="G2006" s="53"/>
      <c r="H2006" s="53"/>
      <c r="I2006" s="53"/>
      <c r="J2006" s="53"/>
      <c r="K2006" s="53"/>
      <c r="L2006" s="53"/>
      <c r="M2006" s="53"/>
      <c r="N2006" s="53"/>
      <c r="O2006" s="53"/>
      <c r="P2006" s="53"/>
      <c r="Q2006" s="53"/>
      <c r="R2006" s="53"/>
      <c r="S2006" s="53"/>
      <c r="T2006" s="53"/>
      <c r="U2006" s="53"/>
      <c r="V2006" s="53"/>
      <c r="W2006" s="53"/>
      <c r="X2006" s="53"/>
      <c r="Y2006" s="53"/>
      <c r="Z2006" s="53"/>
    </row>
    <row r="2007" spans="1:26" ht="15.75" customHeight="1">
      <c r="A2007" s="103"/>
      <c r="B2007" s="103"/>
      <c r="C2007" s="104" t="e">
        <v>#REF!</v>
      </c>
      <c r="D2007" s="103"/>
      <c r="E2007" s="53"/>
      <c r="F2007" s="53"/>
      <c r="G2007" s="53"/>
      <c r="H2007" s="53"/>
      <c r="I2007" s="53"/>
      <c r="J2007" s="53"/>
      <c r="K2007" s="53"/>
      <c r="L2007" s="53"/>
      <c r="M2007" s="53"/>
      <c r="N2007" s="53"/>
      <c r="O2007" s="53"/>
      <c r="P2007" s="53"/>
      <c r="Q2007" s="53"/>
      <c r="R2007" s="53"/>
      <c r="S2007" s="53"/>
      <c r="T2007" s="53"/>
      <c r="U2007" s="53"/>
      <c r="V2007" s="53"/>
      <c r="W2007" s="53"/>
      <c r="X2007" s="53"/>
      <c r="Y2007" s="53"/>
      <c r="Z2007" s="53"/>
    </row>
    <row r="2008" spans="1:26" ht="15.75" customHeight="1">
      <c r="A2008" s="103"/>
      <c r="B2008" s="103"/>
      <c r="C2008" s="104" t="e">
        <v>#REF!</v>
      </c>
      <c r="D2008" s="103"/>
      <c r="E2008" s="53"/>
      <c r="F2008" s="53"/>
      <c r="G2008" s="53"/>
      <c r="H2008" s="53"/>
      <c r="I2008" s="53"/>
      <c r="J2008" s="53"/>
      <c r="K2008" s="53"/>
      <c r="L2008" s="53"/>
      <c r="M2008" s="53"/>
      <c r="N2008" s="53"/>
      <c r="O2008" s="53"/>
      <c r="P2008" s="53"/>
      <c r="Q2008" s="53"/>
      <c r="R2008" s="53"/>
      <c r="S2008" s="53"/>
      <c r="T2008" s="53"/>
      <c r="U2008" s="53"/>
      <c r="V2008" s="53"/>
      <c r="W2008" s="53"/>
      <c r="X2008" s="53"/>
      <c r="Y2008" s="53"/>
      <c r="Z2008" s="53"/>
    </row>
    <row r="2009" spans="1:26" ht="15.75" customHeight="1">
      <c r="A2009" s="103"/>
      <c r="B2009" s="103"/>
      <c r="C2009" s="104" t="e">
        <v>#REF!</v>
      </c>
      <c r="D2009" s="103"/>
      <c r="E2009" s="53"/>
      <c r="F2009" s="53"/>
      <c r="G2009" s="53"/>
      <c r="H2009" s="53"/>
      <c r="I2009" s="53"/>
      <c r="J2009" s="53"/>
      <c r="K2009" s="53"/>
      <c r="L2009" s="53"/>
      <c r="M2009" s="53"/>
      <c r="N2009" s="53"/>
      <c r="O2009" s="53"/>
      <c r="P2009" s="53"/>
      <c r="Q2009" s="53"/>
      <c r="R2009" s="53"/>
      <c r="S2009" s="53"/>
      <c r="T2009" s="53"/>
      <c r="U2009" s="53"/>
      <c r="V2009" s="53"/>
      <c r="W2009" s="53"/>
      <c r="X2009" s="53"/>
      <c r="Y2009" s="53"/>
      <c r="Z2009" s="53"/>
    </row>
    <row r="2010" spans="1:26" ht="15.75" customHeight="1">
      <c r="A2010" s="103"/>
      <c r="B2010" s="103"/>
      <c r="C2010" s="104" t="e">
        <v>#REF!</v>
      </c>
      <c r="D2010" s="103"/>
      <c r="E2010" s="53"/>
      <c r="F2010" s="53"/>
      <c r="G2010" s="53"/>
      <c r="H2010" s="53"/>
      <c r="I2010" s="53"/>
      <c r="J2010" s="53"/>
      <c r="K2010" s="53"/>
      <c r="L2010" s="53"/>
      <c r="M2010" s="53"/>
      <c r="N2010" s="53"/>
      <c r="O2010" s="53"/>
      <c r="P2010" s="53"/>
      <c r="Q2010" s="53"/>
      <c r="R2010" s="53"/>
      <c r="S2010" s="53"/>
      <c r="T2010" s="53"/>
      <c r="U2010" s="53"/>
      <c r="V2010" s="53"/>
      <c r="W2010" s="53"/>
      <c r="X2010" s="53"/>
      <c r="Y2010" s="53"/>
      <c r="Z2010" s="53"/>
    </row>
    <row r="2011" spans="1:26" ht="15.75" customHeight="1">
      <c r="A2011" s="103"/>
      <c r="B2011" s="103"/>
      <c r="C2011" s="104" t="e">
        <v>#REF!</v>
      </c>
      <c r="D2011" s="103"/>
      <c r="E2011" s="53"/>
      <c r="F2011" s="53"/>
      <c r="G2011" s="53"/>
      <c r="H2011" s="53"/>
      <c r="I2011" s="53"/>
      <c r="J2011" s="53"/>
      <c r="K2011" s="53"/>
      <c r="L2011" s="53"/>
      <c r="M2011" s="53"/>
      <c r="N2011" s="53"/>
      <c r="O2011" s="53"/>
      <c r="P2011" s="53"/>
      <c r="Q2011" s="53"/>
      <c r="R2011" s="53"/>
      <c r="S2011" s="53"/>
      <c r="T2011" s="53"/>
      <c r="U2011" s="53"/>
      <c r="V2011" s="53"/>
      <c r="W2011" s="53"/>
      <c r="X2011" s="53"/>
      <c r="Y2011" s="53"/>
      <c r="Z2011" s="53"/>
    </row>
    <row r="2012" spans="1:26" ht="15.75" customHeight="1">
      <c r="A2012" s="103"/>
      <c r="B2012" s="103"/>
      <c r="C2012" s="104" t="e">
        <v>#REF!</v>
      </c>
      <c r="D2012" s="103"/>
      <c r="E2012" s="53"/>
      <c r="F2012" s="53"/>
      <c r="G2012" s="53"/>
      <c r="H2012" s="53"/>
      <c r="I2012" s="53"/>
      <c r="J2012" s="53"/>
      <c r="K2012" s="53"/>
      <c r="L2012" s="53"/>
      <c r="M2012" s="53"/>
      <c r="N2012" s="53"/>
      <c r="O2012" s="53"/>
      <c r="P2012" s="53"/>
      <c r="Q2012" s="53"/>
      <c r="R2012" s="53"/>
      <c r="S2012" s="53"/>
      <c r="T2012" s="53"/>
      <c r="U2012" s="53"/>
      <c r="V2012" s="53"/>
      <c r="W2012" s="53"/>
      <c r="X2012" s="53"/>
      <c r="Y2012" s="53"/>
      <c r="Z2012" s="53"/>
    </row>
    <row r="2013" spans="1:26" ht="15.75" customHeight="1">
      <c r="A2013" s="103"/>
      <c r="B2013" s="103"/>
      <c r="C2013" s="104" t="e">
        <v>#REF!</v>
      </c>
      <c r="D2013" s="103"/>
      <c r="E2013" s="53"/>
      <c r="F2013" s="53"/>
      <c r="G2013" s="53"/>
      <c r="H2013" s="53"/>
      <c r="I2013" s="53"/>
      <c r="J2013" s="53"/>
      <c r="K2013" s="53"/>
      <c r="L2013" s="53"/>
      <c r="M2013" s="53"/>
      <c r="N2013" s="53"/>
      <c r="O2013" s="53"/>
      <c r="P2013" s="53"/>
      <c r="Q2013" s="53"/>
      <c r="R2013" s="53"/>
      <c r="S2013" s="53"/>
      <c r="T2013" s="53"/>
      <c r="U2013" s="53"/>
      <c r="V2013" s="53"/>
      <c r="W2013" s="53"/>
      <c r="X2013" s="53"/>
      <c r="Y2013" s="53"/>
      <c r="Z2013" s="53"/>
    </row>
    <row r="2014" spans="1:26" ht="15.75" customHeight="1">
      <c r="A2014" s="103"/>
      <c r="B2014" s="103"/>
      <c r="C2014" s="104" t="e">
        <v>#REF!</v>
      </c>
      <c r="D2014" s="103"/>
      <c r="E2014" s="53"/>
      <c r="F2014" s="53"/>
      <c r="G2014" s="53"/>
      <c r="H2014" s="53"/>
      <c r="I2014" s="53"/>
      <c r="J2014" s="53"/>
      <c r="K2014" s="53"/>
      <c r="L2014" s="53"/>
      <c r="M2014" s="53"/>
      <c r="N2014" s="53"/>
      <c r="O2014" s="53"/>
      <c r="P2014" s="53"/>
      <c r="Q2014" s="53"/>
      <c r="R2014" s="53"/>
      <c r="S2014" s="53"/>
      <c r="T2014" s="53"/>
      <c r="U2014" s="53"/>
      <c r="V2014" s="53"/>
      <c r="W2014" s="53"/>
      <c r="X2014" s="53"/>
      <c r="Y2014" s="53"/>
      <c r="Z2014" s="53"/>
    </row>
    <row r="2015" spans="1:26" ht="15.75" customHeight="1">
      <c r="A2015" s="103"/>
      <c r="B2015" s="103"/>
      <c r="C2015" s="104" t="e">
        <v>#REF!</v>
      </c>
      <c r="D2015" s="103"/>
      <c r="E2015" s="53"/>
      <c r="F2015" s="53"/>
      <c r="G2015" s="53"/>
      <c r="H2015" s="53"/>
      <c r="I2015" s="53"/>
      <c r="J2015" s="53"/>
      <c r="K2015" s="53"/>
      <c r="L2015" s="53"/>
      <c r="M2015" s="53"/>
      <c r="N2015" s="53"/>
      <c r="O2015" s="53"/>
      <c r="P2015" s="53"/>
      <c r="Q2015" s="53"/>
      <c r="R2015" s="53"/>
      <c r="S2015" s="53"/>
      <c r="T2015" s="53"/>
      <c r="U2015" s="53"/>
      <c r="V2015" s="53"/>
      <c r="W2015" s="53"/>
      <c r="X2015" s="53"/>
      <c r="Y2015" s="53"/>
      <c r="Z2015" s="53"/>
    </row>
    <row r="2016" spans="1:26" ht="15.75" customHeight="1">
      <c r="A2016" s="103"/>
      <c r="B2016" s="103"/>
      <c r="C2016" s="104" t="e">
        <v>#REF!</v>
      </c>
      <c r="D2016" s="103"/>
      <c r="E2016" s="53"/>
      <c r="F2016" s="53"/>
      <c r="G2016" s="53"/>
      <c r="H2016" s="53"/>
      <c r="I2016" s="53"/>
      <c r="J2016" s="53"/>
      <c r="K2016" s="53"/>
      <c r="L2016" s="53"/>
      <c r="M2016" s="53"/>
      <c r="N2016" s="53"/>
      <c r="O2016" s="53"/>
      <c r="P2016" s="53"/>
      <c r="Q2016" s="53"/>
      <c r="R2016" s="53"/>
      <c r="S2016" s="53"/>
      <c r="T2016" s="53"/>
      <c r="U2016" s="53"/>
      <c r="V2016" s="53"/>
      <c r="W2016" s="53"/>
      <c r="X2016" s="53"/>
      <c r="Y2016" s="53"/>
      <c r="Z2016" s="53"/>
    </row>
    <row r="2017" spans="1:26" ht="15.75" customHeight="1">
      <c r="A2017" s="103"/>
      <c r="B2017" s="103"/>
      <c r="C2017" s="104" t="e">
        <v>#REF!</v>
      </c>
      <c r="D2017" s="103"/>
      <c r="E2017" s="53"/>
      <c r="F2017" s="53"/>
      <c r="G2017" s="53"/>
      <c r="H2017" s="53"/>
      <c r="I2017" s="53"/>
      <c r="J2017" s="53"/>
      <c r="K2017" s="53"/>
      <c r="L2017" s="53"/>
      <c r="M2017" s="53"/>
      <c r="N2017" s="53"/>
      <c r="O2017" s="53"/>
      <c r="P2017" s="53"/>
      <c r="Q2017" s="53"/>
      <c r="R2017" s="53"/>
      <c r="S2017" s="53"/>
      <c r="T2017" s="53"/>
      <c r="U2017" s="53"/>
      <c r="V2017" s="53"/>
      <c r="W2017" s="53"/>
      <c r="X2017" s="53"/>
      <c r="Y2017" s="53"/>
      <c r="Z2017" s="53"/>
    </row>
    <row r="2018" spans="1:26" ht="15.75" customHeight="1">
      <c r="A2018" s="103"/>
      <c r="B2018" s="103"/>
      <c r="C2018" s="104" t="e">
        <v>#REF!</v>
      </c>
      <c r="D2018" s="103"/>
      <c r="E2018" s="53"/>
      <c r="F2018" s="53"/>
      <c r="G2018" s="53"/>
      <c r="H2018" s="53"/>
      <c r="I2018" s="53"/>
      <c r="J2018" s="53"/>
      <c r="K2018" s="53"/>
      <c r="L2018" s="53"/>
      <c r="M2018" s="53"/>
      <c r="N2018" s="53"/>
      <c r="O2018" s="53"/>
      <c r="P2018" s="53"/>
      <c r="Q2018" s="53"/>
      <c r="R2018" s="53"/>
      <c r="S2018" s="53"/>
      <c r="T2018" s="53"/>
      <c r="U2018" s="53"/>
      <c r="V2018" s="53"/>
      <c r="W2018" s="53"/>
      <c r="X2018" s="53"/>
      <c r="Y2018" s="53"/>
      <c r="Z2018" s="53"/>
    </row>
    <row r="2019" spans="1:26" ht="15.75" customHeight="1">
      <c r="A2019" s="103"/>
      <c r="B2019" s="103"/>
      <c r="C2019" s="104" t="e">
        <v>#REF!</v>
      </c>
      <c r="D2019" s="103"/>
      <c r="E2019" s="53"/>
      <c r="F2019" s="53"/>
      <c r="G2019" s="53"/>
      <c r="H2019" s="53"/>
      <c r="I2019" s="53"/>
      <c r="J2019" s="53"/>
      <c r="K2019" s="53"/>
      <c r="L2019" s="53"/>
      <c r="M2019" s="53"/>
      <c r="N2019" s="53"/>
      <c r="O2019" s="53"/>
      <c r="P2019" s="53"/>
      <c r="Q2019" s="53"/>
      <c r="R2019" s="53"/>
      <c r="S2019" s="53"/>
      <c r="T2019" s="53"/>
      <c r="U2019" s="53"/>
      <c r="V2019" s="53"/>
      <c r="W2019" s="53"/>
      <c r="X2019" s="53"/>
      <c r="Y2019" s="53"/>
      <c r="Z2019" s="53"/>
    </row>
    <row r="2020" spans="1:26" ht="15.75" customHeight="1">
      <c r="A2020" s="103"/>
      <c r="B2020" s="103"/>
      <c r="C2020" s="104" t="e">
        <v>#REF!</v>
      </c>
      <c r="D2020" s="103"/>
      <c r="E2020" s="53"/>
      <c r="F2020" s="53"/>
      <c r="G2020" s="53"/>
      <c r="H2020" s="53"/>
      <c r="I2020" s="53"/>
      <c r="J2020" s="53"/>
      <c r="K2020" s="53"/>
      <c r="L2020" s="53"/>
      <c r="M2020" s="53"/>
      <c r="N2020" s="53"/>
      <c r="O2020" s="53"/>
      <c r="P2020" s="53"/>
      <c r="Q2020" s="53"/>
      <c r="R2020" s="53"/>
      <c r="S2020" s="53"/>
      <c r="T2020" s="53"/>
      <c r="U2020" s="53"/>
      <c r="V2020" s="53"/>
      <c r="W2020" s="53"/>
      <c r="X2020" s="53"/>
      <c r="Y2020" s="53"/>
      <c r="Z2020" s="53"/>
    </row>
    <row r="2021" spans="1:26" ht="15.75" customHeight="1">
      <c r="A2021" s="103"/>
      <c r="B2021" s="103"/>
      <c r="C2021" s="104" t="e">
        <v>#REF!</v>
      </c>
      <c r="D2021" s="103"/>
      <c r="E2021" s="53"/>
      <c r="F2021" s="53"/>
      <c r="G2021" s="53"/>
      <c r="H2021" s="53"/>
      <c r="I2021" s="53"/>
      <c r="J2021" s="53"/>
      <c r="K2021" s="53"/>
      <c r="L2021" s="53"/>
      <c r="M2021" s="53"/>
      <c r="N2021" s="53"/>
      <c r="O2021" s="53"/>
      <c r="P2021" s="53"/>
      <c r="Q2021" s="53"/>
      <c r="R2021" s="53"/>
      <c r="S2021" s="53"/>
      <c r="T2021" s="53"/>
      <c r="U2021" s="53"/>
      <c r="V2021" s="53"/>
      <c r="W2021" s="53"/>
      <c r="X2021" s="53"/>
      <c r="Y2021" s="53"/>
      <c r="Z2021" s="53"/>
    </row>
    <row r="2022" spans="1:26" ht="15.75" customHeight="1">
      <c r="A2022" s="103"/>
      <c r="B2022" s="103"/>
      <c r="C2022" s="104" t="e">
        <v>#REF!</v>
      </c>
      <c r="D2022" s="103"/>
      <c r="E2022" s="53"/>
      <c r="F2022" s="53"/>
      <c r="G2022" s="53"/>
      <c r="H2022" s="53"/>
      <c r="I2022" s="53"/>
      <c r="J2022" s="53"/>
      <c r="K2022" s="53"/>
      <c r="L2022" s="53"/>
      <c r="M2022" s="53"/>
      <c r="N2022" s="53"/>
      <c r="O2022" s="53"/>
      <c r="P2022" s="53"/>
      <c r="Q2022" s="53"/>
      <c r="R2022" s="53"/>
      <c r="S2022" s="53"/>
      <c r="T2022" s="53"/>
      <c r="U2022" s="53"/>
      <c r="V2022" s="53"/>
      <c r="W2022" s="53"/>
      <c r="X2022" s="53"/>
      <c r="Y2022" s="53"/>
      <c r="Z2022" s="53"/>
    </row>
    <row r="2023" spans="1:26" ht="15.75" customHeight="1">
      <c r="A2023" s="103"/>
      <c r="B2023" s="103"/>
      <c r="C2023" s="104" t="e">
        <v>#REF!</v>
      </c>
      <c r="D2023" s="103"/>
      <c r="E2023" s="53"/>
      <c r="F2023" s="53"/>
      <c r="G2023" s="53"/>
      <c r="H2023" s="53"/>
      <c r="I2023" s="53"/>
      <c r="J2023" s="53"/>
      <c r="K2023" s="53"/>
      <c r="L2023" s="53"/>
      <c r="M2023" s="53"/>
      <c r="N2023" s="53"/>
      <c r="O2023" s="53"/>
      <c r="P2023" s="53"/>
      <c r="Q2023" s="53"/>
      <c r="R2023" s="53"/>
      <c r="S2023" s="53"/>
      <c r="T2023" s="53"/>
      <c r="U2023" s="53"/>
      <c r="V2023" s="53"/>
      <c r="W2023" s="53"/>
      <c r="X2023" s="53"/>
      <c r="Y2023" s="53"/>
      <c r="Z2023" s="53"/>
    </row>
    <row r="2024" spans="1:26" ht="15.75" customHeight="1">
      <c r="A2024" s="103"/>
      <c r="B2024" s="103"/>
      <c r="C2024" s="104" t="e">
        <v>#REF!</v>
      </c>
      <c r="D2024" s="103"/>
      <c r="E2024" s="53"/>
      <c r="F2024" s="53"/>
      <c r="G2024" s="53"/>
      <c r="H2024" s="53"/>
      <c r="I2024" s="53"/>
      <c r="J2024" s="53"/>
      <c r="K2024" s="53"/>
      <c r="L2024" s="53"/>
      <c r="M2024" s="53"/>
      <c r="N2024" s="53"/>
      <c r="O2024" s="53"/>
      <c r="P2024" s="53"/>
      <c r="Q2024" s="53"/>
      <c r="R2024" s="53"/>
      <c r="S2024" s="53"/>
      <c r="T2024" s="53"/>
      <c r="U2024" s="53"/>
      <c r="V2024" s="53"/>
      <c r="W2024" s="53"/>
      <c r="X2024" s="53"/>
      <c r="Y2024" s="53"/>
      <c r="Z2024" s="53"/>
    </row>
    <row r="2025" spans="1:26" ht="15.75" customHeight="1">
      <c r="A2025" s="103"/>
      <c r="B2025" s="103"/>
      <c r="C2025" s="104" t="e">
        <v>#REF!</v>
      </c>
      <c r="D2025" s="103"/>
      <c r="E2025" s="53"/>
      <c r="F2025" s="53"/>
      <c r="G2025" s="53"/>
      <c r="H2025" s="53"/>
      <c r="I2025" s="53"/>
      <c r="J2025" s="53"/>
      <c r="K2025" s="53"/>
      <c r="L2025" s="53"/>
      <c r="M2025" s="53"/>
      <c r="N2025" s="53"/>
      <c r="O2025" s="53"/>
      <c r="P2025" s="53"/>
      <c r="Q2025" s="53"/>
      <c r="R2025" s="53"/>
      <c r="S2025" s="53"/>
      <c r="T2025" s="53"/>
      <c r="U2025" s="53"/>
      <c r="V2025" s="53"/>
      <c r="W2025" s="53"/>
      <c r="X2025" s="53"/>
      <c r="Y2025" s="53"/>
      <c r="Z2025" s="53"/>
    </row>
    <row r="2026" spans="1:26" ht="15.75" customHeight="1">
      <c r="A2026" s="103"/>
      <c r="B2026" s="103"/>
      <c r="C2026" s="104" t="e">
        <v>#REF!</v>
      </c>
      <c r="D2026" s="103"/>
      <c r="E2026" s="53"/>
      <c r="F2026" s="53"/>
      <c r="G2026" s="53"/>
      <c r="H2026" s="53"/>
      <c r="I2026" s="53"/>
      <c r="J2026" s="53"/>
      <c r="K2026" s="53"/>
      <c r="L2026" s="53"/>
      <c r="M2026" s="53"/>
      <c r="N2026" s="53"/>
      <c r="O2026" s="53"/>
      <c r="P2026" s="53"/>
      <c r="Q2026" s="53"/>
      <c r="R2026" s="53"/>
      <c r="S2026" s="53"/>
      <c r="T2026" s="53"/>
      <c r="U2026" s="53"/>
      <c r="V2026" s="53"/>
      <c r="W2026" s="53"/>
      <c r="X2026" s="53"/>
      <c r="Y2026" s="53"/>
      <c r="Z2026" s="53"/>
    </row>
    <row r="2027" spans="1:26" ht="15.75" customHeight="1">
      <c r="A2027" s="103"/>
      <c r="B2027" s="103"/>
      <c r="C2027" s="104" t="e">
        <v>#REF!</v>
      </c>
      <c r="D2027" s="103"/>
      <c r="E2027" s="53"/>
      <c r="F2027" s="53"/>
      <c r="G2027" s="53"/>
      <c r="H2027" s="53"/>
      <c r="I2027" s="53"/>
      <c r="J2027" s="53"/>
      <c r="K2027" s="53"/>
      <c r="L2027" s="53"/>
      <c r="M2027" s="53"/>
      <c r="N2027" s="53"/>
      <c r="O2027" s="53"/>
      <c r="P2027" s="53"/>
      <c r="Q2027" s="53"/>
      <c r="R2027" s="53"/>
      <c r="S2027" s="53"/>
      <c r="T2027" s="53"/>
      <c r="U2027" s="53"/>
      <c r="V2027" s="53"/>
      <c r="W2027" s="53"/>
      <c r="X2027" s="53"/>
      <c r="Y2027" s="53"/>
      <c r="Z2027" s="53"/>
    </row>
    <row r="2028" spans="1:26" ht="15.75" customHeight="1">
      <c r="A2028" s="103"/>
      <c r="B2028" s="103"/>
      <c r="C2028" s="104" t="e">
        <v>#REF!</v>
      </c>
      <c r="D2028" s="103"/>
      <c r="E2028" s="53"/>
      <c r="F2028" s="53"/>
      <c r="G2028" s="53"/>
      <c r="H2028" s="53"/>
      <c r="I2028" s="53"/>
      <c r="J2028" s="53"/>
      <c r="K2028" s="53"/>
      <c r="L2028" s="53"/>
      <c r="M2028" s="53"/>
      <c r="N2028" s="53"/>
      <c r="O2028" s="53"/>
      <c r="P2028" s="53"/>
      <c r="Q2028" s="53"/>
      <c r="R2028" s="53"/>
      <c r="S2028" s="53"/>
      <c r="T2028" s="53"/>
      <c r="U2028" s="53"/>
      <c r="V2028" s="53"/>
      <c r="W2028" s="53"/>
      <c r="X2028" s="53"/>
      <c r="Y2028" s="53"/>
      <c r="Z2028" s="53"/>
    </row>
    <row r="2029" spans="1:26" ht="15.75" customHeight="1">
      <c r="A2029" s="103"/>
      <c r="B2029" s="103"/>
      <c r="C2029" s="104" t="e">
        <v>#REF!</v>
      </c>
      <c r="D2029" s="103"/>
      <c r="E2029" s="53"/>
      <c r="F2029" s="53"/>
      <c r="G2029" s="53"/>
      <c r="H2029" s="53"/>
      <c r="I2029" s="53"/>
      <c r="J2029" s="53"/>
      <c r="K2029" s="53"/>
      <c r="L2029" s="53"/>
      <c r="M2029" s="53"/>
      <c r="N2029" s="53"/>
      <c r="O2029" s="53"/>
      <c r="P2029" s="53"/>
      <c r="Q2029" s="53"/>
      <c r="R2029" s="53"/>
      <c r="S2029" s="53"/>
      <c r="T2029" s="53"/>
      <c r="U2029" s="53"/>
      <c r="V2029" s="53"/>
      <c r="W2029" s="53"/>
      <c r="X2029" s="53"/>
      <c r="Y2029" s="53"/>
      <c r="Z2029" s="53"/>
    </row>
    <row r="2030" spans="1:26" ht="15.75" customHeight="1">
      <c r="A2030" s="103"/>
      <c r="B2030" s="103"/>
      <c r="C2030" s="104" t="e">
        <v>#REF!</v>
      </c>
      <c r="D2030" s="103"/>
      <c r="E2030" s="53"/>
      <c r="F2030" s="53"/>
      <c r="G2030" s="53"/>
      <c r="H2030" s="53"/>
      <c r="I2030" s="53"/>
      <c r="J2030" s="53"/>
      <c r="K2030" s="53"/>
      <c r="L2030" s="53"/>
      <c r="M2030" s="53"/>
      <c r="N2030" s="53"/>
      <c r="O2030" s="53"/>
      <c r="P2030" s="53"/>
      <c r="Q2030" s="53"/>
      <c r="R2030" s="53"/>
      <c r="S2030" s="53"/>
      <c r="T2030" s="53"/>
      <c r="U2030" s="53"/>
      <c r="V2030" s="53"/>
      <c r="W2030" s="53"/>
      <c r="X2030" s="53"/>
      <c r="Y2030" s="53"/>
      <c r="Z2030" s="53"/>
    </row>
    <row r="2031" spans="1:26" ht="15.75" customHeight="1">
      <c r="A2031" s="103"/>
      <c r="B2031" s="103"/>
      <c r="C2031" s="104" t="e">
        <v>#REF!</v>
      </c>
      <c r="D2031" s="103"/>
      <c r="E2031" s="53"/>
      <c r="F2031" s="53"/>
      <c r="G2031" s="53"/>
      <c r="H2031" s="53"/>
      <c r="I2031" s="53"/>
      <c r="J2031" s="53"/>
      <c r="K2031" s="53"/>
      <c r="L2031" s="53"/>
      <c r="M2031" s="53"/>
      <c r="N2031" s="53"/>
      <c r="O2031" s="53"/>
      <c r="P2031" s="53"/>
      <c r="Q2031" s="53"/>
      <c r="R2031" s="53"/>
      <c r="S2031" s="53"/>
      <c r="T2031" s="53"/>
      <c r="U2031" s="53"/>
      <c r="V2031" s="53"/>
      <c r="W2031" s="53"/>
      <c r="X2031" s="53"/>
      <c r="Y2031" s="53"/>
      <c r="Z2031" s="53"/>
    </row>
    <row r="2032" spans="1:26" ht="15.75" customHeight="1">
      <c r="A2032" s="103"/>
      <c r="B2032" s="103"/>
      <c r="C2032" s="104" t="e">
        <v>#REF!</v>
      </c>
      <c r="D2032" s="103"/>
      <c r="E2032" s="53"/>
      <c r="F2032" s="53"/>
      <c r="G2032" s="53"/>
      <c r="H2032" s="53"/>
      <c r="I2032" s="53"/>
      <c r="J2032" s="53"/>
      <c r="K2032" s="53"/>
      <c r="L2032" s="53"/>
      <c r="M2032" s="53"/>
      <c r="N2032" s="53"/>
      <c r="O2032" s="53"/>
      <c r="P2032" s="53"/>
      <c r="Q2032" s="53"/>
      <c r="R2032" s="53"/>
      <c r="S2032" s="53"/>
      <c r="T2032" s="53"/>
      <c r="U2032" s="53"/>
      <c r="V2032" s="53"/>
      <c r="W2032" s="53"/>
      <c r="X2032" s="53"/>
      <c r="Y2032" s="53"/>
      <c r="Z2032" s="53"/>
    </row>
    <row r="2033" spans="1:26" ht="15.75" customHeight="1">
      <c r="A2033" s="103"/>
      <c r="B2033" s="103"/>
      <c r="C2033" s="104" t="e">
        <v>#REF!</v>
      </c>
      <c r="D2033" s="103"/>
      <c r="E2033" s="53"/>
      <c r="F2033" s="53"/>
      <c r="G2033" s="53"/>
      <c r="H2033" s="53"/>
      <c r="I2033" s="53"/>
      <c r="J2033" s="53"/>
      <c r="K2033" s="53"/>
      <c r="L2033" s="53"/>
      <c r="M2033" s="53"/>
      <c r="N2033" s="53"/>
      <c r="O2033" s="53"/>
      <c r="P2033" s="53"/>
      <c r="Q2033" s="53"/>
      <c r="R2033" s="53"/>
      <c r="S2033" s="53"/>
      <c r="T2033" s="53"/>
      <c r="U2033" s="53"/>
      <c r="V2033" s="53"/>
      <c r="W2033" s="53"/>
      <c r="X2033" s="53"/>
      <c r="Y2033" s="53"/>
      <c r="Z2033" s="53"/>
    </row>
    <row r="2034" spans="1:26" ht="15.75" customHeight="1">
      <c r="A2034" s="103"/>
      <c r="B2034" s="103"/>
      <c r="C2034" s="104" t="e">
        <v>#REF!</v>
      </c>
      <c r="D2034" s="103"/>
      <c r="E2034" s="53"/>
      <c r="F2034" s="53"/>
      <c r="G2034" s="53"/>
      <c r="H2034" s="53"/>
      <c r="I2034" s="53"/>
      <c r="J2034" s="53"/>
      <c r="K2034" s="53"/>
      <c r="L2034" s="53"/>
      <c r="M2034" s="53"/>
      <c r="N2034" s="53"/>
      <c r="O2034" s="53"/>
      <c r="P2034" s="53"/>
      <c r="Q2034" s="53"/>
      <c r="R2034" s="53"/>
      <c r="S2034" s="53"/>
      <c r="T2034" s="53"/>
      <c r="U2034" s="53"/>
      <c r="V2034" s="53"/>
      <c r="W2034" s="53"/>
      <c r="X2034" s="53"/>
      <c r="Y2034" s="53"/>
      <c r="Z2034" s="53"/>
    </row>
    <row r="2035" spans="1:26" ht="15.75" customHeight="1">
      <c r="A2035" s="103"/>
      <c r="B2035" s="103"/>
      <c r="C2035" s="104" t="e">
        <v>#REF!</v>
      </c>
      <c r="D2035" s="103"/>
      <c r="E2035" s="53"/>
      <c r="F2035" s="53"/>
      <c r="G2035" s="53"/>
      <c r="H2035" s="53"/>
      <c r="I2035" s="53"/>
      <c r="J2035" s="53"/>
      <c r="K2035" s="53"/>
      <c r="L2035" s="53"/>
      <c r="M2035" s="53"/>
      <c r="N2035" s="53"/>
      <c r="O2035" s="53"/>
      <c r="P2035" s="53"/>
      <c r="Q2035" s="53"/>
      <c r="R2035" s="53"/>
      <c r="S2035" s="53"/>
      <c r="T2035" s="53"/>
      <c r="U2035" s="53"/>
      <c r="V2035" s="53"/>
      <c r="W2035" s="53"/>
      <c r="X2035" s="53"/>
      <c r="Y2035" s="53"/>
      <c r="Z2035" s="53"/>
    </row>
    <row r="2036" spans="1:26" ht="15.75" customHeight="1">
      <c r="A2036" s="103"/>
      <c r="B2036" s="103"/>
      <c r="C2036" s="104" t="e">
        <v>#REF!</v>
      </c>
      <c r="D2036" s="103"/>
      <c r="E2036" s="53"/>
      <c r="F2036" s="53"/>
      <c r="G2036" s="53"/>
      <c r="H2036" s="53"/>
      <c r="I2036" s="53"/>
      <c r="J2036" s="53"/>
      <c r="K2036" s="53"/>
      <c r="L2036" s="53"/>
      <c r="M2036" s="53"/>
      <c r="N2036" s="53"/>
      <c r="O2036" s="53"/>
      <c r="P2036" s="53"/>
      <c r="Q2036" s="53"/>
      <c r="R2036" s="53"/>
      <c r="S2036" s="53"/>
      <c r="T2036" s="53"/>
      <c r="U2036" s="53"/>
      <c r="V2036" s="53"/>
      <c r="W2036" s="53"/>
      <c r="X2036" s="53"/>
      <c r="Y2036" s="53"/>
      <c r="Z2036" s="53"/>
    </row>
    <row r="2037" spans="1:26" ht="15.75" customHeight="1">
      <c r="A2037" s="103"/>
      <c r="B2037" s="103"/>
      <c r="C2037" s="104" t="e">
        <v>#REF!</v>
      </c>
      <c r="D2037" s="103"/>
      <c r="E2037" s="53"/>
      <c r="F2037" s="53"/>
      <c r="G2037" s="53"/>
      <c r="H2037" s="53"/>
      <c r="I2037" s="53"/>
      <c r="J2037" s="53"/>
      <c r="K2037" s="53"/>
      <c r="L2037" s="53"/>
      <c r="M2037" s="53"/>
      <c r="N2037" s="53"/>
      <c r="O2037" s="53"/>
      <c r="P2037" s="53"/>
      <c r="Q2037" s="53"/>
      <c r="R2037" s="53"/>
      <c r="S2037" s="53"/>
      <c r="T2037" s="53"/>
      <c r="U2037" s="53"/>
      <c r="V2037" s="53"/>
      <c r="W2037" s="53"/>
      <c r="X2037" s="53"/>
      <c r="Y2037" s="53"/>
      <c r="Z2037" s="53"/>
    </row>
    <row r="2038" spans="1:26" ht="15.75" customHeight="1">
      <c r="A2038" s="103"/>
      <c r="B2038" s="103"/>
      <c r="C2038" s="104" t="e">
        <v>#REF!</v>
      </c>
      <c r="D2038" s="103"/>
      <c r="E2038" s="53"/>
      <c r="F2038" s="53"/>
      <c r="G2038" s="53"/>
      <c r="H2038" s="53"/>
      <c r="I2038" s="53"/>
      <c r="J2038" s="53"/>
      <c r="K2038" s="53"/>
      <c r="L2038" s="53"/>
      <c r="M2038" s="53"/>
      <c r="N2038" s="53"/>
      <c r="O2038" s="53"/>
      <c r="P2038" s="53"/>
      <c r="Q2038" s="53"/>
      <c r="R2038" s="53"/>
      <c r="S2038" s="53"/>
      <c r="T2038" s="53"/>
      <c r="U2038" s="53"/>
      <c r="V2038" s="53"/>
      <c r="W2038" s="53"/>
      <c r="X2038" s="53"/>
      <c r="Y2038" s="53"/>
      <c r="Z2038" s="53"/>
    </row>
    <row r="2039" spans="1:26" ht="15.75" customHeight="1">
      <c r="A2039" s="103"/>
      <c r="B2039" s="103"/>
      <c r="C2039" s="104" t="e">
        <v>#REF!</v>
      </c>
      <c r="D2039" s="103"/>
      <c r="E2039" s="53"/>
      <c r="F2039" s="53"/>
      <c r="G2039" s="53"/>
      <c r="H2039" s="53"/>
      <c r="I2039" s="53"/>
      <c r="J2039" s="53"/>
      <c r="K2039" s="53"/>
      <c r="L2039" s="53"/>
      <c r="M2039" s="53"/>
      <c r="N2039" s="53"/>
      <c r="O2039" s="53"/>
      <c r="P2039" s="53"/>
      <c r="Q2039" s="53"/>
      <c r="R2039" s="53"/>
      <c r="S2039" s="53"/>
      <c r="T2039" s="53"/>
      <c r="U2039" s="53"/>
      <c r="V2039" s="53"/>
      <c r="W2039" s="53"/>
      <c r="X2039" s="53"/>
      <c r="Y2039" s="53"/>
      <c r="Z2039" s="53"/>
    </row>
    <row r="2040" spans="1:26" ht="15.75" customHeight="1">
      <c r="A2040" s="103"/>
      <c r="B2040" s="103"/>
      <c r="C2040" s="104" t="e">
        <v>#REF!</v>
      </c>
      <c r="D2040" s="103"/>
      <c r="E2040" s="53"/>
      <c r="F2040" s="53"/>
      <c r="G2040" s="53"/>
      <c r="H2040" s="53"/>
      <c r="I2040" s="53"/>
      <c r="J2040" s="53"/>
      <c r="K2040" s="53"/>
      <c r="L2040" s="53"/>
      <c r="M2040" s="53"/>
      <c r="N2040" s="53"/>
      <c r="O2040" s="53"/>
      <c r="P2040" s="53"/>
      <c r="Q2040" s="53"/>
      <c r="R2040" s="53"/>
      <c r="S2040" s="53"/>
      <c r="T2040" s="53"/>
      <c r="U2040" s="53"/>
      <c r="V2040" s="53"/>
      <c r="W2040" s="53"/>
      <c r="X2040" s="53"/>
      <c r="Y2040" s="53"/>
      <c r="Z2040" s="53"/>
    </row>
    <row r="2041" spans="1:26" ht="15.75" customHeight="1">
      <c r="A2041" s="103"/>
      <c r="B2041" s="103"/>
      <c r="C2041" s="104" t="e">
        <v>#REF!</v>
      </c>
      <c r="D2041" s="103"/>
      <c r="E2041" s="53"/>
      <c r="F2041" s="53"/>
      <c r="G2041" s="53"/>
      <c r="H2041" s="53"/>
      <c r="I2041" s="53"/>
      <c r="J2041" s="53"/>
      <c r="K2041" s="53"/>
      <c r="L2041" s="53"/>
      <c r="M2041" s="53"/>
      <c r="N2041" s="53"/>
      <c r="O2041" s="53"/>
      <c r="P2041" s="53"/>
      <c r="Q2041" s="53"/>
      <c r="R2041" s="53"/>
      <c r="S2041" s="53"/>
      <c r="T2041" s="53"/>
      <c r="U2041" s="53"/>
      <c r="V2041" s="53"/>
      <c r="W2041" s="53"/>
      <c r="X2041" s="53"/>
      <c r="Y2041" s="53"/>
      <c r="Z2041" s="53"/>
    </row>
    <row r="2042" spans="1:26" ht="15.75" customHeight="1">
      <c r="A2042" s="103"/>
      <c r="B2042" s="103"/>
      <c r="C2042" s="104" t="e">
        <v>#REF!</v>
      </c>
      <c r="D2042" s="103"/>
      <c r="E2042" s="53"/>
      <c r="F2042" s="53"/>
      <c r="G2042" s="53"/>
      <c r="H2042" s="53"/>
      <c r="I2042" s="53"/>
      <c r="J2042" s="53"/>
      <c r="K2042" s="53"/>
      <c r="L2042" s="53"/>
      <c r="M2042" s="53"/>
      <c r="N2042" s="53"/>
      <c r="O2042" s="53"/>
      <c r="P2042" s="53"/>
      <c r="Q2042" s="53"/>
      <c r="R2042" s="53"/>
      <c r="S2042" s="53"/>
      <c r="T2042" s="53"/>
      <c r="U2042" s="53"/>
      <c r="V2042" s="53"/>
      <c r="W2042" s="53"/>
      <c r="X2042" s="53"/>
      <c r="Y2042" s="53"/>
      <c r="Z2042" s="53"/>
    </row>
    <row r="2043" spans="1:26" ht="15.75" customHeight="1">
      <c r="A2043" s="103"/>
      <c r="B2043" s="103"/>
      <c r="C2043" s="104" t="e">
        <v>#REF!</v>
      </c>
      <c r="D2043" s="103"/>
      <c r="E2043" s="53"/>
      <c r="F2043" s="53"/>
      <c r="G2043" s="53"/>
      <c r="H2043" s="53"/>
      <c r="I2043" s="53"/>
      <c r="J2043" s="53"/>
      <c r="K2043" s="53"/>
      <c r="L2043" s="53"/>
      <c r="M2043" s="53"/>
      <c r="N2043" s="53"/>
      <c r="O2043" s="53"/>
      <c r="P2043" s="53"/>
      <c r="Q2043" s="53"/>
      <c r="R2043" s="53"/>
      <c r="S2043" s="53"/>
      <c r="T2043" s="53"/>
      <c r="U2043" s="53"/>
      <c r="V2043" s="53"/>
      <c r="W2043" s="53"/>
      <c r="X2043" s="53"/>
      <c r="Y2043" s="53"/>
      <c r="Z2043" s="53"/>
    </row>
    <row r="2044" spans="1:26" ht="15.75" customHeight="1">
      <c r="A2044" s="103"/>
      <c r="B2044" s="103"/>
      <c r="C2044" s="104" t="e">
        <v>#REF!</v>
      </c>
      <c r="D2044" s="103"/>
      <c r="E2044" s="53"/>
      <c r="F2044" s="53"/>
      <c r="G2044" s="53"/>
      <c r="H2044" s="53"/>
      <c r="I2044" s="53"/>
      <c r="J2044" s="53"/>
      <c r="K2044" s="53"/>
      <c r="L2044" s="53"/>
      <c r="M2044" s="53"/>
      <c r="N2044" s="53"/>
      <c r="O2044" s="53"/>
      <c r="P2044" s="53"/>
      <c r="Q2044" s="53"/>
      <c r="R2044" s="53"/>
      <c r="S2044" s="53"/>
      <c r="T2044" s="53"/>
      <c r="U2044" s="53"/>
      <c r="V2044" s="53"/>
      <c r="W2044" s="53"/>
      <c r="X2044" s="53"/>
      <c r="Y2044" s="53"/>
      <c r="Z2044" s="53"/>
    </row>
    <row r="2045" spans="1:26" ht="15.75" customHeight="1">
      <c r="A2045" s="103"/>
      <c r="B2045" s="103"/>
      <c r="C2045" s="104" t="e">
        <v>#REF!</v>
      </c>
      <c r="D2045" s="103"/>
      <c r="E2045" s="53"/>
      <c r="F2045" s="53"/>
      <c r="G2045" s="53"/>
      <c r="H2045" s="53"/>
      <c r="I2045" s="53"/>
      <c r="J2045" s="53"/>
      <c r="K2045" s="53"/>
      <c r="L2045" s="53"/>
      <c r="M2045" s="53"/>
      <c r="N2045" s="53"/>
      <c r="O2045" s="53"/>
      <c r="P2045" s="53"/>
      <c r="Q2045" s="53"/>
      <c r="R2045" s="53"/>
      <c r="S2045" s="53"/>
      <c r="T2045" s="53"/>
      <c r="U2045" s="53"/>
      <c r="V2045" s="53"/>
      <c r="W2045" s="53"/>
      <c r="X2045" s="53"/>
      <c r="Y2045" s="53"/>
      <c r="Z2045" s="53"/>
    </row>
    <row r="2046" spans="1:26" ht="15.75" customHeight="1">
      <c r="A2046" s="103"/>
      <c r="B2046" s="103"/>
      <c r="C2046" s="104" t="e">
        <v>#REF!</v>
      </c>
      <c r="D2046" s="103"/>
      <c r="E2046" s="53"/>
      <c r="F2046" s="53"/>
      <c r="G2046" s="53"/>
      <c r="H2046" s="53"/>
      <c r="I2046" s="53"/>
      <c r="J2046" s="53"/>
      <c r="K2046" s="53"/>
      <c r="L2046" s="53"/>
      <c r="M2046" s="53"/>
      <c r="N2046" s="53"/>
      <c r="O2046" s="53"/>
      <c r="P2046" s="53"/>
      <c r="Q2046" s="53"/>
      <c r="R2046" s="53"/>
      <c r="S2046" s="53"/>
      <c r="T2046" s="53"/>
      <c r="U2046" s="53"/>
      <c r="V2046" s="53"/>
      <c r="W2046" s="53"/>
      <c r="X2046" s="53"/>
      <c r="Y2046" s="53"/>
      <c r="Z2046" s="53"/>
    </row>
    <row r="2047" spans="1:26" ht="15.75" customHeight="1">
      <c r="A2047" s="103"/>
      <c r="B2047" s="103"/>
      <c r="C2047" s="104" t="e">
        <v>#REF!</v>
      </c>
      <c r="D2047" s="103"/>
      <c r="E2047" s="53"/>
      <c r="F2047" s="53"/>
      <c r="G2047" s="53"/>
      <c r="H2047" s="53"/>
      <c r="I2047" s="53"/>
      <c r="J2047" s="53"/>
      <c r="K2047" s="53"/>
      <c r="L2047" s="53"/>
      <c r="M2047" s="53"/>
      <c r="N2047" s="53"/>
      <c r="O2047" s="53"/>
      <c r="P2047" s="53"/>
      <c r="Q2047" s="53"/>
      <c r="R2047" s="53"/>
      <c r="S2047" s="53"/>
      <c r="T2047" s="53"/>
      <c r="U2047" s="53"/>
      <c r="V2047" s="53"/>
      <c r="W2047" s="53"/>
      <c r="X2047" s="53"/>
      <c r="Y2047" s="53"/>
      <c r="Z2047" s="53"/>
    </row>
    <row r="2048" spans="1:26" ht="15.75" customHeight="1">
      <c r="A2048" s="103"/>
      <c r="B2048" s="103"/>
      <c r="C2048" s="104" t="e">
        <v>#REF!</v>
      </c>
      <c r="D2048" s="103"/>
      <c r="E2048" s="53"/>
      <c r="F2048" s="53"/>
      <c r="G2048" s="53"/>
      <c r="H2048" s="53"/>
      <c r="I2048" s="53"/>
      <c r="J2048" s="53"/>
      <c r="K2048" s="53"/>
      <c r="L2048" s="53"/>
      <c r="M2048" s="53"/>
      <c r="N2048" s="53"/>
      <c r="O2048" s="53"/>
      <c r="P2048" s="53"/>
      <c r="Q2048" s="53"/>
      <c r="R2048" s="53"/>
      <c r="S2048" s="53"/>
      <c r="T2048" s="53"/>
      <c r="U2048" s="53"/>
      <c r="V2048" s="53"/>
      <c r="W2048" s="53"/>
      <c r="X2048" s="53"/>
      <c r="Y2048" s="53"/>
      <c r="Z2048" s="53"/>
    </row>
    <row r="2049" spans="1:26" ht="15.75" customHeight="1">
      <c r="A2049" s="103"/>
      <c r="B2049" s="103"/>
      <c r="C2049" s="104" t="e">
        <v>#REF!</v>
      </c>
      <c r="D2049" s="103"/>
      <c r="E2049" s="53"/>
      <c r="F2049" s="53"/>
      <c r="G2049" s="53"/>
      <c r="H2049" s="53"/>
      <c r="I2049" s="53"/>
      <c r="J2049" s="53"/>
      <c r="K2049" s="53"/>
      <c r="L2049" s="53"/>
      <c r="M2049" s="53"/>
      <c r="N2049" s="53"/>
      <c r="O2049" s="53"/>
      <c r="P2049" s="53"/>
      <c r="Q2049" s="53"/>
      <c r="R2049" s="53"/>
      <c r="S2049" s="53"/>
      <c r="T2049" s="53"/>
      <c r="U2049" s="53"/>
      <c r="V2049" s="53"/>
      <c r="W2049" s="53"/>
      <c r="X2049" s="53"/>
      <c r="Y2049" s="53"/>
      <c r="Z2049" s="53"/>
    </row>
    <row r="2050" spans="1:26" ht="15.75" customHeight="1">
      <c r="A2050" s="103"/>
      <c r="B2050" s="103"/>
      <c r="C2050" s="104" t="e">
        <v>#REF!</v>
      </c>
      <c r="D2050" s="103"/>
      <c r="E2050" s="53"/>
      <c r="F2050" s="53"/>
      <c r="G2050" s="53"/>
      <c r="H2050" s="53"/>
      <c r="I2050" s="53"/>
      <c r="J2050" s="53"/>
      <c r="K2050" s="53"/>
      <c r="L2050" s="53"/>
      <c r="M2050" s="53"/>
      <c r="N2050" s="53"/>
      <c r="O2050" s="53"/>
      <c r="P2050" s="53"/>
      <c r="Q2050" s="53"/>
      <c r="R2050" s="53"/>
      <c r="S2050" s="53"/>
      <c r="T2050" s="53"/>
      <c r="U2050" s="53"/>
      <c r="V2050" s="53"/>
      <c r="W2050" s="53"/>
      <c r="X2050" s="53"/>
      <c r="Y2050" s="53"/>
      <c r="Z2050" s="53"/>
    </row>
    <row r="2051" spans="1:26" ht="15.75" customHeight="1">
      <c r="A2051" s="103"/>
      <c r="B2051" s="103"/>
      <c r="C2051" s="104" t="e">
        <v>#REF!</v>
      </c>
      <c r="D2051" s="103"/>
      <c r="E2051" s="53"/>
      <c r="F2051" s="53"/>
      <c r="G2051" s="53"/>
      <c r="H2051" s="53"/>
      <c r="I2051" s="53"/>
      <c r="J2051" s="53"/>
      <c r="K2051" s="53"/>
      <c r="L2051" s="53"/>
      <c r="M2051" s="53"/>
      <c r="N2051" s="53"/>
      <c r="O2051" s="53"/>
      <c r="P2051" s="53"/>
      <c r="Q2051" s="53"/>
      <c r="R2051" s="53"/>
      <c r="S2051" s="53"/>
      <c r="T2051" s="53"/>
      <c r="U2051" s="53"/>
      <c r="V2051" s="53"/>
      <c r="W2051" s="53"/>
      <c r="X2051" s="53"/>
      <c r="Y2051" s="53"/>
      <c r="Z2051" s="53"/>
    </row>
    <row r="2052" spans="1:26" ht="15.75" customHeight="1">
      <c r="A2052" s="103"/>
      <c r="B2052" s="103"/>
      <c r="C2052" s="104" t="e">
        <v>#REF!</v>
      </c>
      <c r="D2052" s="103"/>
      <c r="E2052" s="53"/>
      <c r="F2052" s="53"/>
      <c r="G2052" s="53"/>
      <c r="H2052" s="53"/>
      <c r="I2052" s="53"/>
      <c r="J2052" s="53"/>
      <c r="K2052" s="53"/>
      <c r="L2052" s="53"/>
      <c r="M2052" s="53"/>
      <c r="N2052" s="53"/>
      <c r="O2052" s="53"/>
      <c r="P2052" s="53"/>
      <c r="Q2052" s="53"/>
      <c r="R2052" s="53"/>
      <c r="S2052" s="53"/>
      <c r="T2052" s="53"/>
      <c r="U2052" s="53"/>
      <c r="V2052" s="53"/>
      <c r="W2052" s="53"/>
      <c r="X2052" s="53"/>
      <c r="Y2052" s="53"/>
      <c r="Z2052" s="53"/>
    </row>
    <row r="2053" spans="1:26" ht="15.75" customHeight="1">
      <c r="A2053" s="103"/>
      <c r="B2053" s="103"/>
      <c r="C2053" s="104" t="e">
        <v>#REF!</v>
      </c>
      <c r="D2053" s="103"/>
      <c r="E2053" s="53"/>
      <c r="F2053" s="53"/>
      <c r="G2053" s="53"/>
      <c r="H2053" s="53"/>
      <c r="I2053" s="53"/>
      <c r="J2053" s="53"/>
      <c r="K2053" s="53"/>
      <c r="L2053" s="53"/>
      <c r="M2053" s="53"/>
      <c r="N2053" s="53"/>
      <c r="O2053" s="53"/>
      <c r="P2053" s="53"/>
      <c r="Q2053" s="53"/>
      <c r="R2053" s="53"/>
      <c r="S2053" s="53"/>
      <c r="T2053" s="53"/>
      <c r="U2053" s="53"/>
      <c r="V2053" s="53"/>
      <c r="W2053" s="53"/>
      <c r="X2053" s="53"/>
      <c r="Y2053" s="53"/>
      <c r="Z2053" s="53"/>
    </row>
    <row r="2054" spans="1:26" ht="15.75" customHeight="1">
      <c r="A2054" s="103"/>
      <c r="B2054" s="103"/>
      <c r="C2054" s="104" t="e">
        <v>#REF!</v>
      </c>
      <c r="D2054" s="103"/>
      <c r="E2054" s="53"/>
      <c r="F2054" s="53"/>
      <c r="G2054" s="53"/>
      <c r="H2054" s="53"/>
      <c r="I2054" s="53"/>
      <c r="J2054" s="53"/>
      <c r="K2054" s="53"/>
      <c r="L2054" s="53"/>
      <c r="M2054" s="53"/>
      <c r="N2054" s="53"/>
      <c r="O2054" s="53"/>
      <c r="P2054" s="53"/>
      <c r="Q2054" s="53"/>
      <c r="R2054" s="53"/>
      <c r="S2054" s="53"/>
      <c r="T2054" s="53"/>
      <c r="U2054" s="53"/>
      <c r="V2054" s="53"/>
      <c r="W2054" s="53"/>
      <c r="X2054" s="53"/>
      <c r="Y2054" s="53"/>
      <c r="Z2054" s="53"/>
    </row>
    <row r="2055" spans="1:26" ht="15.75" customHeight="1">
      <c r="A2055" s="103"/>
      <c r="B2055" s="103"/>
      <c r="C2055" s="104" t="e">
        <v>#REF!</v>
      </c>
      <c r="D2055" s="103"/>
      <c r="E2055" s="53"/>
      <c r="F2055" s="53"/>
      <c r="G2055" s="53"/>
      <c r="H2055" s="53"/>
      <c r="I2055" s="53"/>
      <c r="J2055" s="53"/>
      <c r="K2055" s="53"/>
      <c r="L2055" s="53"/>
      <c r="M2055" s="53"/>
      <c r="N2055" s="53"/>
      <c r="O2055" s="53"/>
      <c r="P2055" s="53"/>
      <c r="Q2055" s="53"/>
      <c r="R2055" s="53"/>
      <c r="S2055" s="53"/>
      <c r="T2055" s="53"/>
      <c r="U2055" s="53"/>
      <c r="V2055" s="53"/>
      <c r="W2055" s="53"/>
      <c r="X2055" s="53"/>
      <c r="Y2055" s="53"/>
      <c r="Z2055" s="53"/>
    </row>
    <row r="2056" spans="1:26" ht="15.75" customHeight="1">
      <c r="A2056" s="103"/>
      <c r="B2056" s="103"/>
      <c r="C2056" s="104" t="e">
        <v>#REF!</v>
      </c>
      <c r="D2056" s="103"/>
      <c r="E2056" s="53"/>
      <c r="F2056" s="53"/>
      <c r="G2056" s="53"/>
      <c r="H2056" s="53"/>
      <c r="I2056" s="53"/>
      <c r="J2056" s="53"/>
      <c r="K2056" s="53"/>
      <c r="L2056" s="53"/>
      <c r="M2056" s="53"/>
      <c r="N2056" s="53"/>
      <c r="O2056" s="53"/>
      <c r="P2056" s="53"/>
      <c r="Q2056" s="53"/>
      <c r="R2056" s="53"/>
      <c r="S2056" s="53"/>
      <c r="T2056" s="53"/>
      <c r="U2056" s="53"/>
      <c r="V2056" s="53"/>
      <c r="W2056" s="53"/>
      <c r="X2056" s="53"/>
      <c r="Y2056" s="53"/>
      <c r="Z2056" s="53"/>
    </row>
    <row r="2057" spans="1:26" ht="15.75" customHeight="1">
      <c r="A2057" s="103"/>
      <c r="B2057" s="103"/>
      <c r="C2057" s="104" t="e">
        <v>#REF!</v>
      </c>
      <c r="D2057" s="103"/>
      <c r="E2057" s="53"/>
      <c r="F2057" s="53"/>
      <c r="G2057" s="53"/>
      <c r="H2057" s="53"/>
      <c r="I2057" s="53"/>
      <c r="J2057" s="53"/>
      <c r="K2057" s="53"/>
      <c r="L2057" s="53"/>
      <c r="M2057" s="53"/>
      <c r="N2057" s="53"/>
      <c r="O2057" s="53"/>
      <c r="P2057" s="53"/>
      <c r="Q2057" s="53"/>
      <c r="R2057" s="53"/>
      <c r="S2057" s="53"/>
      <c r="T2057" s="53"/>
      <c r="U2057" s="53"/>
      <c r="V2057" s="53"/>
      <c r="W2057" s="53"/>
      <c r="X2057" s="53"/>
      <c r="Y2057" s="53"/>
      <c r="Z2057" s="53"/>
    </row>
    <row r="2058" spans="1:26" ht="15.75" customHeight="1">
      <c r="A2058" s="103"/>
      <c r="B2058" s="103"/>
      <c r="C2058" s="104" t="e">
        <v>#REF!</v>
      </c>
      <c r="D2058" s="103"/>
      <c r="E2058" s="53"/>
      <c r="F2058" s="53"/>
      <c r="G2058" s="53"/>
      <c r="H2058" s="53"/>
      <c r="I2058" s="53"/>
      <c r="J2058" s="53"/>
      <c r="K2058" s="53"/>
      <c r="L2058" s="53"/>
      <c r="M2058" s="53"/>
      <c r="N2058" s="53"/>
      <c r="O2058" s="53"/>
      <c r="P2058" s="53"/>
      <c r="Q2058" s="53"/>
      <c r="R2058" s="53"/>
      <c r="S2058" s="53"/>
      <c r="T2058" s="53"/>
      <c r="U2058" s="53"/>
      <c r="V2058" s="53"/>
      <c r="W2058" s="53"/>
      <c r="X2058" s="53"/>
      <c r="Y2058" s="53"/>
      <c r="Z2058" s="53"/>
    </row>
    <row r="2059" spans="1:26" ht="15.75" customHeight="1">
      <c r="A2059" s="103"/>
      <c r="B2059" s="103"/>
      <c r="C2059" s="104" t="e">
        <v>#REF!</v>
      </c>
      <c r="D2059" s="103"/>
      <c r="E2059" s="53"/>
      <c r="F2059" s="53"/>
      <c r="G2059" s="53"/>
      <c r="H2059" s="53"/>
      <c r="I2059" s="53"/>
      <c r="J2059" s="53"/>
      <c r="K2059" s="53"/>
      <c r="L2059" s="53"/>
      <c r="M2059" s="53"/>
      <c r="N2059" s="53"/>
      <c r="O2059" s="53"/>
      <c r="P2059" s="53"/>
      <c r="Q2059" s="53"/>
      <c r="R2059" s="53"/>
      <c r="S2059" s="53"/>
      <c r="T2059" s="53"/>
      <c r="U2059" s="53"/>
      <c r="V2059" s="53"/>
      <c r="W2059" s="53"/>
      <c r="X2059" s="53"/>
      <c r="Y2059" s="53"/>
      <c r="Z2059" s="53"/>
    </row>
    <row r="2060" spans="1:26" ht="15.75" customHeight="1">
      <c r="A2060" s="103"/>
      <c r="B2060" s="103"/>
      <c r="C2060" s="104" t="e">
        <v>#REF!</v>
      </c>
      <c r="D2060" s="103"/>
      <c r="E2060" s="53"/>
      <c r="F2060" s="53"/>
      <c r="G2060" s="53"/>
      <c r="H2060" s="53"/>
      <c r="I2060" s="53"/>
      <c r="J2060" s="53"/>
      <c r="K2060" s="53"/>
      <c r="L2060" s="53"/>
      <c r="M2060" s="53"/>
      <c r="N2060" s="53"/>
      <c r="O2060" s="53"/>
      <c r="P2060" s="53"/>
      <c r="Q2060" s="53"/>
      <c r="R2060" s="53"/>
      <c r="S2060" s="53"/>
      <c r="T2060" s="53"/>
      <c r="U2060" s="53"/>
      <c r="V2060" s="53"/>
      <c r="W2060" s="53"/>
      <c r="X2060" s="53"/>
      <c r="Y2060" s="53"/>
      <c r="Z2060" s="53"/>
    </row>
    <row r="2061" spans="1:26" ht="15.75" customHeight="1">
      <c r="A2061" s="103"/>
      <c r="B2061" s="103"/>
      <c r="C2061" s="104" t="e">
        <v>#REF!</v>
      </c>
      <c r="D2061" s="103"/>
      <c r="E2061" s="53"/>
      <c r="F2061" s="53"/>
      <c r="G2061" s="53"/>
      <c r="H2061" s="53"/>
      <c r="I2061" s="53"/>
      <c r="J2061" s="53"/>
      <c r="K2061" s="53"/>
      <c r="L2061" s="53"/>
      <c r="M2061" s="53"/>
      <c r="N2061" s="53"/>
      <c r="O2061" s="53"/>
      <c r="P2061" s="53"/>
      <c r="Q2061" s="53"/>
      <c r="R2061" s="53"/>
      <c r="S2061" s="53"/>
      <c r="T2061" s="53"/>
      <c r="U2061" s="53"/>
      <c r="V2061" s="53"/>
      <c r="W2061" s="53"/>
      <c r="X2061" s="53"/>
      <c r="Y2061" s="53"/>
      <c r="Z2061" s="53"/>
    </row>
    <row r="2062" spans="1:26" ht="15.75" customHeight="1">
      <c r="A2062" s="103"/>
      <c r="B2062" s="103"/>
      <c r="C2062" s="104" t="e">
        <v>#REF!</v>
      </c>
      <c r="D2062" s="103"/>
      <c r="E2062" s="53"/>
      <c r="F2062" s="53"/>
      <c r="G2062" s="53"/>
      <c r="H2062" s="53"/>
      <c r="I2062" s="53"/>
      <c r="J2062" s="53"/>
      <c r="K2062" s="53"/>
      <c r="L2062" s="53"/>
      <c r="M2062" s="53"/>
      <c r="N2062" s="53"/>
      <c r="O2062" s="53"/>
      <c r="P2062" s="53"/>
      <c r="Q2062" s="53"/>
      <c r="R2062" s="53"/>
      <c r="S2062" s="53"/>
      <c r="T2062" s="53"/>
      <c r="U2062" s="53"/>
      <c r="V2062" s="53"/>
      <c r="W2062" s="53"/>
      <c r="X2062" s="53"/>
      <c r="Y2062" s="53"/>
      <c r="Z2062" s="53"/>
    </row>
    <row r="2063" spans="1:26" ht="15.75" customHeight="1">
      <c r="A2063" s="103"/>
      <c r="B2063" s="103"/>
      <c r="C2063" s="104" t="e">
        <v>#REF!</v>
      </c>
      <c r="D2063" s="103"/>
      <c r="E2063" s="53"/>
      <c r="F2063" s="53"/>
      <c r="G2063" s="53"/>
      <c r="H2063" s="53"/>
      <c r="I2063" s="53"/>
      <c r="J2063" s="53"/>
      <c r="K2063" s="53"/>
      <c r="L2063" s="53"/>
      <c r="M2063" s="53"/>
      <c r="N2063" s="53"/>
      <c r="O2063" s="53"/>
      <c r="P2063" s="53"/>
      <c r="Q2063" s="53"/>
      <c r="R2063" s="53"/>
      <c r="S2063" s="53"/>
      <c r="T2063" s="53"/>
      <c r="U2063" s="53"/>
      <c r="V2063" s="53"/>
      <c r="W2063" s="53"/>
      <c r="X2063" s="53"/>
      <c r="Y2063" s="53"/>
      <c r="Z2063" s="53"/>
    </row>
    <row r="2064" spans="1:26" ht="15.75" customHeight="1">
      <c r="A2064" s="103"/>
      <c r="B2064" s="103"/>
      <c r="C2064" s="104" t="e">
        <v>#REF!</v>
      </c>
      <c r="D2064" s="103"/>
      <c r="E2064" s="53"/>
      <c r="F2064" s="53"/>
      <c r="G2064" s="53"/>
      <c r="H2064" s="53"/>
      <c r="I2064" s="53"/>
      <c r="J2064" s="53"/>
      <c r="K2064" s="53"/>
      <c r="L2064" s="53"/>
      <c r="M2064" s="53"/>
      <c r="N2064" s="53"/>
      <c r="O2064" s="53"/>
      <c r="P2064" s="53"/>
      <c r="Q2064" s="53"/>
      <c r="R2064" s="53"/>
      <c r="S2064" s="53"/>
      <c r="T2064" s="53"/>
      <c r="U2064" s="53"/>
      <c r="V2064" s="53"/>
      <c r="W2064" s="53"/>
      <c r="X2064" s="53"/>
      <c r="Y2064" s="53"/>
      <c r="Z2064" s="53"/>
    </row>
    <row r="2065" spans="1:26" ht="15.75" customHeight="1">
      <c r="A2065" s="103"/>
      <c r="B2065" s="103"/>
      <c r="C2065" s="104" t="e">
        <v>#REF!</v>
      </c>
      <c r="D2065" s="103"/>
      <c r="E2065" s="53"/>
      <c r="F2065" s="53"/>
      <c r="G2065" s="53"/>
      <c r="H2065" s="53"/>
      <c r="I2065" s="53"/>
      <c r="J2065" s="53"/>
      <c r="K2065" s="53"/>
      <c r="L2065" s="53"/>
      <c r="M2065" s="53"/>
      <c r="N2065" s="53"/>
      <c r="O2065" s="53"/>
      <c r="P2065" s="53"/>
      <c r="Q2065" s="53"/>
      <c r="R2065" s="53"/>
      <c r="S2065" s="53"/>
      <c r="T2065" s="53"/>
      <c r="U2065" s="53"/>
      <c r="V2065" s="53"/>
      <c r="W2065" s="53"/>
      <c r="X2065" s="53"/>
      <c r="Y2065" s="53"/>
      <c r="Z2065" s="53"/>
    </row>
    <row r="2066" spans="1:26" ht="15.75" customHeight="1">
      <c r="A2066" s="103"/>
      <c r="B2066" s="103"/>
      <c r="C2066" s="104" t="e">
        <v>#REF!</v>
      </c>
      <c r="D2066" s="103"/>
      <c r="E2066" s="53"/>
      <c r="F2066" s="53"/>
      <c r="G2066" s="53"/>
      <c r="H2066" s="53"/>
      <c r="I2066" s="53"/>
      <c r="J2066" s="53"/>
      <c r="K2066" s="53"/>
      <c r="L2066" s="53"/>
      <c r="M2066" s="53"/>
      <c r="N2066" s="53"/>
      <c r="O2066" s="53"/>
      <c r="P2066" s="53"/>
      <c r="Q2066" s="53"/>
      <c r="R2066" s="53"/>
      <c r="S2066" s="53"/>
      <c r="T2066" s="53"/>
      <c r="U2066" s="53"/>
      <c r="V2066" s="53"/>
      <c r="W2066" s="53"/>
      <c r="X2066" s="53"/>
      <c r="Y2066" s="53"/>
      <c r="Z2066" s="53"/>
    </row>
    <row r="2067" spans="1:26" ht="15.75" customHeight="1">
      <c r="A2067" s="103"/>
      <c r="B2067" s="103"/>
      <c r="C2067" s="104" t="e">
        <v>#REF!</v>
      </c>
      <c r="D2067" s="103"/>
      <c r="E2067" s="53"/>
      <c r="F2067" s="53"/>
      <c r="G2067" s="53"/>
      <c r="H2067" s="53"/>
      <c r="I2067" s="53"/>
      <c r="J2067" s="53"/>
      <c r="K2067" s="53"/>
      <c r="L2067" s="53"/>
      <c r="M2067" s="53"/>
      <c r="N2067" s="53"/>
      <c r="O2067" s="53"/>
      <c r="P2067" s="53"/>
      <c r="Q2067" s="53"/>
      <c r="R2067" s="53"/>
      <c r="S2067" s="53"/>
      <c r="T2067" s="53"/>
      <c r="U2067" s="53"/>
      <c r="V2067" s="53"/>
      <c r="W2067" s="53"/>
      <c r="X2067" s="53"/>
      <c r="Y2067" s="53"/>
      <c r="Z2067" s="53"/>
    </row>
    <row r="2068" spans="1:26" ht="15.75" customHeight="1">
      <c r="A2068" s="103"/>
      <c r="B2068" s="103"/>
      <c r="C2068" s="104" t="e">
        <v>#REF!</v>
      </c>
      <c r="D2068" s="103"/>
      <c r="E2068" s="53"/>
      <c r="F2068" s="53"/>
      <c r="G2068" s="53"/>
      <c r="H2068" s="53"/>
      <c r="I2068" s="53"/>
      <c r="J2068" s="53"/>
      <c r="K2068" s="53"/>
      <c r="L2068" s="53"/>
      <c r="M2068" s="53"/>
      <c r="N2068" s="53"/>
      <c r="O2068" s="53"/>
      <c r="P2068" s="53"/>
      <c r="Q2068" s="53"/>
      <c r="R2068" s="53"/>
      <c r="S2068" s="53"/>
      <c r="T2068" s="53"/>
      <c r="U2068" s="53"/>
      <c r="V2068" s="53"/>
      <c r="W2068" s="53"/>
      <c r="X2068" s="53"/>
      <c r="Y2068" s="53"/>
      <c r="Z2068" s="53"/>
    </row>
    <row r="2069" spans="1:26" ht="15.75" customHeight="1">
      <c r="A2069" s="103"/>
      <c r="B2069" s="103"/>
      <c r="C2069" s="104" t="e">
        <v>#REF!</v>
      </c>
      <c r="D2069" s="103"/>
      <c r="E2069" s="53"/>
      <c r="F2069" s="53"/>
      <c r="G2069" s="53"/>
      <c r="H2069" s="53"/>
      <c r="I2069" s="53"/>
      <c r="J2069" s="53"/>
      <c r="K2069" s="53"/>
      <c r="L2069" s="53"/>
      <c r="M2069" s="53"/>
      <c r="N2069" s="53"/>
      <c r="O2069" s="53"/>
      <c r="P2069" s="53"/>
      <c r="Q2069" s="53"/>
      <c r="R2069" s="53"/>
      <c r="S2069" s="53"/>
      <c r="T2069" s="53"/>
      <c r="U2069" s="53"/>
      <c r="V2069" s="53"/>
      <c r="W2069" s="53"/>
      <c r="X2069" s="53"/>
      <c r="Y2069" s="53"/>
      <c r="Z2069" s="53"/>
    </row>
    <row r="2070" spans="1:26" ht="15.75" customHeight="1">
      <c r="A2070" s="103"/>
      <c r="B2070" s="103"/>
      <c r="C2070" s="104" t="e">
        <v>#REF!</v>
      </c>
      <c r="D2070" s="103"/>
      <c r="E2070" s="53"/>
      <c r="F2070" s="53"/>
      <c r="G2070" s="53"/>
      <c r="H2070" s="53"/>
      <c r="I2070" s="53"/>
      <c r="J2070" s="53"/>
      <c r="K2070" s="53"/>
      <c r="L2070" s="53"/>
      <c r="M2070" s="53"/>
      <c r="N2070" s="53"/>
      <c r="O2070" s="53"/>
      <c r="P2070" s="53"/>
      <c r="Q2070" s="53"/>
      <c r="R2070" s="53"/>
      <c r="S2070" s="53"/>
      <c r="T2070" s="53"/>
      <c r="U2070" s="53"/>
      <c r="V2070" s="53"/>
      <c r="W2070" s="53"/>
      <c r="X2070" s="53"/>
      <c r="Y2070" s="53"/>
      <c r="Z2070" s="53"/>
    </row>
    <row r="2071" spans="1:26" ht="15.75" customHeight="1">
      <c r="A2071" s="103"/>
      <c r="B2071" s="103"/>
      <c r="C2071" s="104" t="e">
        <v>#REF!</v>
      </c>
      <c r="D2071" s="103"/>
      <c r="E2071" s="53"/>
      <c r="F2071" s="53"/>
      <c r="G2071" s="53"/>
      <c r="H2071" s="53"/>
      <c r="I2071" s="53"/>
      <c r="J2071" s="53"/>
      <c r="K2071" s="53"/>
      <c r="L2071" s="53"/>
      <c r="M2071" s="53"/>
      <c r="N2071" s="53"/>
      <c r="O2071" s="53"/>
      <c r="P2071" s="53"/>
      <c r="Q2071" s="53"/>
      <c r="R2071" s="53"/>
      <c r="S2071" s="53"/>
      <c r="T2071" s="53"/>
      <c r="U2071" s="53"/>
      <c r="V2071" s="53"/>
      <c r="W2071" s="53"/>
      <c r="X2071" s="53"/>
      <c r="Y2071" s="53"/>
      <c r="Z2071" s="53"/>
    </row>
    <row r="2072" spans="1:26" ht="15.75" customHeight="1">
      <c r="A2072" s="103"/>
      <c r="B2072" s="103"/>
      <c r="C2072" s="104" t="e">
        <v>#REF!</v>
      </c>
      <c r="D2072" s="103"/>
      <c r="E2072" s="53"/>
      <c r="F2072" s="53"/>
      <c r="G2072" s="53"/>
      <c r="H2072" s="53"/>
      <c r="I2072" s="53"/>
      <c r="J2072" s="53"/>
      <c r="K2072" s="53"/>
      <c r="L2072" s="53"/>
      <c r="M2072" s="53"/>
      <c r="N2072" s="53"/>
      <c r="O2072" s="53"/>
      <c r="P2072" s="53"/>
      <c r="Q2072" s="53"/>
      <c r="R2072" s="53"/>
      <c r="S2072" s="53"/>
      <c r="T2072" s="53"/>
      <c r="U2072" s="53"/>
      <c r="V2072" s="53"/>
      <c r="W2072" s="53"/>
      <c r="X2072" s="53"/>
      <c r="Y2072" s="53"/>
      <c r="Z2072" s="53"/>
    </row>
    <row r="2073" spans="1:26" ht="15.75" customHeight="1">
      <c r="A2073" s="103"/>
      <c r="B2073" s="103"/>
      <c r="C2073" s="104" t="e">
        <v>#REF!</v>
      </c>
      <c r="D2073" s="103"/>
      <c r="E2073" s="53"/>
      <c r="F2073" s="53"/>
      <c r="G2073" s="53"/>
      <c r="H2073" s="53"/>
      <c r="I2073" s="53"/>
      <c r="J2073" s="53"/>
      <c r="K2073" s="53"/>
      <c r="L2073" s="53"/>
      <c r="M2073" s="53"/>
      <c r="N2073" s="53"/>
      <c r="O2073" s="53"/>
      <c r="P2073" s="53"/>
      <c r="Q2073" s="53"/>
      <c r="R2073" s="53"/>
      <c r="S2073" s="53"/>
      <c r="T2073" s="53"/>
      <c r="U2073" s="53"/>
      <c r="V2073" s="53"/>
      <c r="W2073" s="53"/>
      <c r="X2073" s="53"/>
      <c r="Y2073" s="53"/>
      <c r="Z2073" s="53"/>
    </row>
    <row r="2074" spans="1:26" ht="15.75" customHeight="1">
      <c r="A2074" s="103"/>
      <c r="B2074" s="103"/>
      <c r="C2074" s="104" t="e">
        <v>#REF!</v>
      </c>
      <c r="D2074" s="103"/>
      <c r="E2074" s="53"/>
      <c r="F2074" s="53"/>
      <c r="G2074" s="53"/>
      <c r="H2074" s="53"/>
      <c r="I2074" s="53"/>
      <c r="J2074" s="53"/>
      <c r="K2074" s="53"/>
      <c r="L2074" s="53"/>
      <c r="M2074" s="53"/>
      <c r="N2074" s="53"/>
      <c r="O2074" s="53"/>
      <c r="P2074" s="53"/>
      <c r="Q2074" s="53"/>
      <c r="R2074" s="53"/>
      <c r="S2074" s="53"/>
      <c r="T2074" s="53"/>
      <c r="U2074" s="53"/>
      <c r="V2074" s="53"/>
      <c r="W2074" s="53"/>
      <c r="X2074" s="53"/>
      <c r="Y2074" s="53"/>
      <c r="Z2074" s="53"/>
    </row>
    <row r="2075" spans="1:26" ht="15.75" customHeight="1">
      <c r="A2075" s="103"/>
      <c r="B2075" s="103"/>
      <c r="C2075" s="104" t="e">
        <v>#REF!</v>
      </c>
      <c r="D2075" s="103"/>
      <c r="E2075" s="53"/>
      <c r="F2075" s="53"/>
      <c r="G2075" s="53"/>
      <c r="H2075" s="53"/>
      <c r="I2075" s="53"/>
      <c r="J2075" s="53"/>
      <c r="K2075" s="53"/>
      <c r="L2075" s="53"/>
      <c r="M2075" s="53"/>
      <c r="N2075" s="53"/>
      <c r="O2075" s="53"/>
      <c r="P2075" s="53"/>
      <c r="Q2075" s="53"/>
      <c r="R2075" s="53"/>
      <c r="S2075" s="53"/>
      <c r="T2075" s="53"/>
      <c r="U2075" s="53"/>
      <c r="V2075" s="53"/>
      <c r="W2075" s="53"/>
      <c r="X2075" s="53"/>
      <c r="Y2075" s="53"/>
      <c r="Z2075" s="53"/>
    </row>
    <row r="2076" spans="1:26" ht="15.75" customHeight="1">
      <c r="A2076" s="103"/>
      <c r="B2076" s="103"/>
      <c r="C2076" s="104" t="e">
        <v>#REF!</v>
      </c>
      <c r="D2076" s="103"/>
      <c r="E2076" s="53"/>
      <c r="F2076" s="53"/>
      <c r="G2076" s="53"/>
      <c r="H2076" s="53"/>
      <c r="I2076" s="53"/>
      <c r="J2076" s="53"/>
      <c r="K2076" s="53"/>
      <c r="L2076" s="53"/>
      <c r="M2076" s="53"/>
      <c r="N2076" s="53"/>
      <c r="O2076" s="53"/>
      <c r="P2076" s="53"/>
      <c r="Q2076" s="53"/>
      <c r="R2076" s="53"/>
      <c r="S2076" s="53"/>
      <c r="T2076" s="53"/>
      <c r="U2076" s="53"/>
      <c r="V2076" s="53"/>
      <c r="W2076" s="53"/>
      <c r="X2076" s="53"/>
      <c r="Y2076" s="53"/>
      <c r="Z2076" s="53"/>
    </row>
    <row r="2077" spans="1:26" ht="15.75" customHeight="1">
      <c r="A2077" s="103"/>
      <c r="B2077" s="103"/>
      <c r="C2077" s="104" t="e">
        <v>#REF!</v>
      </c>
      <c r="D2077" s="103"/>
      <c r="E2077" s="53"/>
      <c r="F2077" s="53"/>
      <c r="G2077" s="53"/>
      <c r="H2077" s="53"/>
      <c r="I2077" s="53"/>
      <c r="J2077" s="53"/>
      <c r="K2077" s="53"/>
      <c r="L2077" s="53"/>
      <c r="M2077" s="53"/>
      <c r="N2077" s="53"/>
      <c r="O2077" s="53"/>
      <c r="P2077" s="53"/>
      <c r="Q2077" s="53"/>
      <c r="R2077" s="53"/>
      <c r="S2077" s="53"/>
      <c r="T2077" s="53"/>
      <c r="U2077" s="53"/>
      <c r="V2077" s="53"/>
      <c r="W2077" s="53"/>
      <c r="X2077" s="53"/>
      <c r="Y2077" s="53"/>
      <c r="Z2077" s="53"/>
    </row>
    <row r="2078" spans="1:26" ht="15.75" customHeight="1">
      <c r="A2078" s="103"/>
      <c r="B2078" s="103"/>
      <c r="C2078" s="104" t="e">
        <v>#REF!</v>
      </c>
      <c r="D2078" s="103"/>
      <c r="E2078" s="53"/>
      <c r="F2078" s="53"/>
      <c r="G2078" s="53"/>
      <c r="H2078" s="53"/>
      <c r="I2078" s="53"/>
      <c r="J2078" s="53"/>
      <c r="K2078" s="53"/>
      <c r="L2078" s="53"/>
      <c r="M2078" s="53"/>
      <c r="N2078" s="53"/>
      <c r="O2078" s="53"/>
      <c r="P2078" s="53"/>
      <c r="Q2078" s="53"/>
      <c r="R2078" s="53"/>
      <c r="S2078" s="53"/>
      <c r="T2078" s="53"/>
      <c r="U2078" s="53"/>
      <c r="V2078" s="53"/>
      <c r="W2078" s="53"/>
      <c r="X2078" s="53"/>
      <c r="Y2078" s="53"/>
      <c r="Z2078" s="53"/>
    </row>
    <row r="2079" spans="1:26" ht="15.75" customHeight="1">
      <c r="A2079" s="103"/>
      <c r="B2079" s="103"/>
      <c r="C2079" s="104" t="e">
        <v>#REF!</v>
      </c>
      <c r="D2079" s="103"/>
      <c r="E2079" s="53"/>
      <c r="F2079" s="53"/>
      <c r="G2079" s="53"/>
      <c r="H2079" s="53"/>
      <c r="I2079" s="53"/>
      <c r="J2079" s="53"/>
      <c r="K2079" s="53"/>
      <c r="L2079" s="53"/>
      <c r="M2079" s="53"/>
      <c r="N2079" s="53"/>
      <c r="O2079" s="53"/>
      <c r="P2079" s="53"/>
      <c r="Q2079" s="53"/>
      <c r="R2079" s="53"/>
      <c r="S2079" s="53"/>
      <c r="T2079" s="53"/>
      <c r="U2079" s="53"/>
      <c r="V2079" s="53"/>
      <c r="W2079" s="53"/>
      <c r="X2079" s="53"/>
      <c r="Y2079" s="53"/>
      <c r="Z2079" s="53"/>
    </row>
    <row r="2080" spans="1:26" ht="15.75" customHeight="1">
      <c r="A2080" s="103"/>
      <c r="B2080" s="103"/>
      <c r="C2080" s="104" t="e">
        <v>#REF!</v>
      </c>
      <c r="D2080" s="103"/>
      <c r="E2080" s="53"/>
      <c r="F2080" s="53"/>
      <c r="G2080" s="53"/>
      <c r="H2080" s="53"/>
      <c r="I2080" s="53"/>
      <c r="J2080" s="53"/>
      <c r="K2080" s="53"/>
      <c r="L2080" s="53"/>
      <c r="M2080" s="53"/>
      <c r="N2080" s="53"/>
      <c r="O2080" s="53"/>
      <c r="P2080" s="53"/>
      <c r="Q2080" s="53"/>
      <c r="R2080" s="53"/>
      <c r="S2080" s="53"/>
      <c r="T2080" s="53"/>
      <c r="U2080" s="53"/>
      <c r="V2080" s="53"/>
      <c r="W2080" s="53"/>
      <c r="X2080" s="53"/>
      <c r="Y2080" s="53"/>
      <c r="Z2080" s="53"/>
    </row>
    <row r="2081" spans="1:26" ht="15.75" customHeight="1">
      <c r="A2081" s="103"/>
      <c r="B2081" s="103"/>
      <c r="C2081" s="104" t="e">
        <v>#REF!</v>
      </c>
      <c r="D2081" s="103"/>
      <c r="E2081" s="53"/>
      <c r="F2081" s="53"/>
      <c r="G2081" s="53"/>
      <c r="H2081" s="53"/>
      <c r="I2081" s="53"/>
      <c r="J2081" s="53"/>
      <c r="K2081" s="53"/>
      <c r="L2081" s="53"/>
      <c r="M2081" s="53"/>
      <c r="N2081" s="53"/>
      <c r="O2081" s="53"/>
      <c r="P2081" s="53"/>
      <c r="Q2081" s="53"/>
      <c r="R2081" s="53"/>
      <c r="S2081" s="53"/>
      <c r="T2081" s="53"/>
      <c r="U2081" s="53"/>
      <c r="V2081" s="53"/>
      <c r="W2081" s="53"/>
      <c r="X2081" s="53"/>
      <c r="Y2081" s="53"/>
      <c r="Z2081" s="53"/>
    </row>
    <row r="2082" spans="1:26" ht="15.75" customHeight="1">
      <c r="A2082" s="103"/>
      <c r="B2082" s="103"/>
      <c r="C2082" s="104" t="e">
        <v>#REF!</v>
      </c>
      <c r="D2082" s="103"/>
      <c r="E2082" s="53"/>
      <c r="F2082" s="53"/>
      <c r="G2082" s="53"/>
      <c r="H2082" s="53"/>
      <c r="I2082" s="53"/>
      <c r="J2082" s="53"/>
      <c r="K2082" s="53"/>
      <c r="L2082" s="53"/>
      <c r="M2082" s="53"/>
      <c r="N2082" s="53"/>
      <c r="O2082" s="53"/>
      <c r="P2082" s="53"/>
      <c r="Q2082" s="53"/>
      <c r="R2082" s="53"/>
      <c r="S2082" s="53"/>
      <c r="T2082" s="53"/>
      <c r="U2082" s="53"/>
      <c r="V2082" s="53"/>
      <c r="W2082" s="53"/>
      <c r="X2082" s="53"/>
      <c r="Y2082" s="53"/>
      <c r="Z2082" s="53"/>
    </row>
    <row r="2083" spans="1:26" ht="15.75" customHeight="1">
      <c r="A2083" s="103"/>
      <c r="B2083" s="103"/>
      <c r="C2083" s="104" t="e">
        <v>#REF!</v>
      </c>
      <c r="D2083" s="103"/>
      <c r="E2083" s="53"/>
      <c r="F2083" s="53"/>
      <c r="G2083" s="53"/>
      <c r="H2083" s="53"/>
      <c r="I2083" s="53"/>
      <c r="J2083" s="53"/>
      <c r="K2083" s="53"/>
      <c r="L2083" s="53"/>
      <c r="M2083" s="53"/>
      <c r="N2083" s="53"/>
      <c r="O2083" s="53"/>
      <c r="P2083" s="53"/>
      <c r="Q2083" s="53"/>
      <c r="R2083" s="53"/>
      <c r="S2083" s="53"/>
      <c r="T2083" s="53"/>
      <c r="U2083" s="53"/>
      <c r="V2083" s="53"/>
      <c r="W2083" s="53"/>
      <c r="X2083" s="53"/>
      <c r="Y2083" s="53"/>
      <c r="Z2083" s="53"/>
    </row>
    <row r="2084" spans="1:26" ht="15.75" customHeight="1">
      <c r="A2084" s="103"/>
      <c r="B2084" s="103"/>
      <c r="C2084" s="104" t="e">
        <v>#REF!</v>
      </c>
      <c r="D2084" s="103"/>
      <c r="E2084" s="53"/>
      <c r="F2084" s="53"/>
      <c r="G2084" s="53"/>
      <c r="H2084" s="53"/>
      <c r="I2084" s="53"/>
      <c r="J2084" s="53"/>
      <c r="K2084" s="53"/>
      <c r="L2084" s="53"/>
      <c r="M2084" s="53"/>
      <c r="N2084" s="53"/>
      <c r="O2084" s="53"/>
      <c r="P2084" s="53"/>
      <c r="Q2084" s="53"/>
      <c r="R2084" s="53"/>
      <c r="S2084" s="53"/>
      <c r="T2084" s="53"/>
      <c r="U2084" s="53"/>
      <c r="V2084" s="53"/>
      <c r="W2084" s="53"/>
      <c r="X2084" s="53"/>
      <c r="Y2084" s="53"/>
      <c r="Z2084" s="53"/>
    </row>
    <row r="2085" spans="1:26" ht="15.75" customHeight="1">
      <c r="A2085" s="103"/>
      <c r="B2085" s="103"/>
      <c r="C2085" s="104" t="e">
        <v>#REF!</v>
      </c>
      <c r="D2085" s="103"/>
      <c r="E2085" s="53"/>
      <c r="F2085" s="53"/>
      <c r="G2085" s="53"/>
      <c r="H2085" s="53"/>
      <c r="I2085" s="53"/>
      <c r="J2085" s="53"/>
      <c r="K2085" s="53"/>
      <c r="L2085" s="53"/>
      <c r="M2085" s="53"/>
      <c r="N2085" s="53"/>
      <c r="O2085" s="53"/>
      <c r="P2085" s="53"/>
      <c r="Q2085" s="53"/>
      <c r="R2085" s="53"/>
      <c r="S2085" s="53"/>
      <c r="T2085" s="53"/>
      <c r="U2085" s="53"/>
      <c r="V2085" s="53"/>
      <c r="W2085" s="53"/>
      <c r="X2085" s="53"/>
      <c r="Y2085" s="53"/>
      <c r="Z2085" s="53"/>
    </row>
    <row r="2086" spans="1:26" ht="15.75" customHeight="1">
      <c r="A2086" s="103"/>
      <c r="B2086" s="103"/>
      <c r="C2086" s="104" t="e">
        <v>#REF!</v>
      </c>
      <c r="D2086" s="103"/>
      <c r="E2086" s="53"/>
      <c r="F2086" s="53"/>
      <c r="G2086" s="53"/>
      <c r="H2086" s="53"/>
      <c r="I2086" s="53"/>
      <c r="J2086" s="53"/>
      <c r="K2086" s="53"/>
      <c r="L2086" s="53"/>
      <c r="M2086" s="53"/>
      <c r="N2086" s="53"/>
      <c r="O2086" s="53"/>
      <c r="P2086" s="53"/>
      <c r="Q2086" s="53"/>
      <c r="R2086" s="53"/>
      <c r="S2086" s="53"/>
      <c r="T2086" s="53"/>
      <c r="U2086" s="53"/>
      <c r="V2086" s="53"/>
      <c r="W2086" s="53"/>
      <c r="X2086" s="53"/>
      <c r="Y2086" s="53"/>
      <c r="Z2086" s="53"/>
    </row>
    <row r="2087" spans="1:26" ht="15.75" customHeight="1">
      <c r="A2087" s="103"/>
      <c r="B2087" s="103"/>
      <c r="C2087" s="104" t="e">
        <v>#REF!</v>
      </c>
      <c r="D2087" s="103"/>
      <c r="E2087" s="53"/>
      <c r="F2087" s="53"/>
      <c r="G2087" s="53"/>
      <c r="H2087" s="53"/>
      <c r="I2087" s="53"/>
      <c r="J2087" s="53"/>
      <c r="K2087" s="53"/>
      <c r="L2087" s="53"/>
      <c r="M2087" s="53"/>
      <c r="N2087" s="53"/>
      <c r="O2087" s="53"/>
      <c r="P2087" s="53"/>
      <c r="Q2087" s="53"/>
      <c r="R2087" s="53"/>
      <c r="S2087" s="53"/>
      <c r="T2087" s="53"/>
      <c r="U2087" s="53"/>
      <c r="V2087" s="53"/>
      <c r="W2087" s="53"/>
      <c r="X2087" s="53"/>
      <c r="Y2087" s="53"/>
      <c r="Z2087" s="53"/>
    </row>
    <row r="2088" spans="1:26" ht="15.75" customHeight="1">
      <c r="A2088" s="103"/>
      <c r="B2088" s="103"/>
      <c r="C2088" s="104" t="e">
        <v>#REF!</v>
      </c>
      <c r="D2088" s="103"/>
      <c r="E2088" s="53"/>
      <c r="F2088" s="53"/>
      <c r="G2088" s="53"/>
      <c r="H2088" s="53"/>
      <c r="I2088" s="53"/>
      <c r="J2088" s="53"/>
      <c r="K2088" s="53"/>
      <c r="L2088" s="53"/>
      <c r="M2088" s="53"/>
      <c r="N2088" s="53"/>
      <c r="O2088" s="53"/>
      <c r="P2088" s="53"/>
      <c r="Q2088" s="53"/>
      <c r="R2088" s="53"/>
      <c r="S2088" s="53"/>
      <c r="T2088" s="53"/>
      <c r="U2088" s="53"/>
      <c r="V2088" s="53"/>
      <c r="W2088" s="53"/>
      <c r="X2088" s="53"/>
      <c r="Y2088" s="53"/>
      <c r="Z2088" s="53"/>
    </row>
    <row r="2089" spans="1:26" ht="15.75" customHeight="1">
      <c r="A2089" s="103"/>
      <c r="B2089" s="103"/>
      <c r="C2089" s="104" t="e">
        <v>#REF!</v>
      </c>
      <c r="D2089" s="103"/>
      <c r="E2089" s="53"/>
      <c r="F2089" s="53"/>
      <c r="G2089" s="53"/>
      <c r="H2089" s="53"/>
      <c r="I2089" s="53"/>
      <c r="J2089" s="53"/>
      <c r="K2089" s="53"/>
      <c r="L2089" s="53"/>
      <c r="M2089" s="53"/>
      <c r="N2089" s="53"/>
      <c r="O2089" s="53"/>
      <c r="P2089" s="53"/>
      <c r="Q2089" s="53"/>
      <c r="R2089" s="53"/>
      <c r="S2089" s="53"/>
      <c r="T2089" s="53"/>
      <c r="U2089" s="53"/>
      <c r="V2089" s="53"/>
      <c r="W2089" s="53"/>
      <c r="X2089" s="53"/>
      <c r="Y2089" s="53"/>
      <c r="Z2089" s="53"/>
    </row>
    <row r="2090" spans="1:26" ht="15.75" customHeight="1">
      <c r="A2090" s="103"/>
      <c r="B2090" s="103"/>
      <c r="C2090" s="104" t="e">
        <v>#REF!</v>
      </c>
      <c r="D2090" s="103"/>
      <c r="E2090" s="53"/>
      <c r="F2090" s="53"/>
      <c r="G2090" s="53"/>
      <c r="H2090" s="53"/>
      <c r="I2090" s="53"/>
      <c r="J2090" s="53"/>
      <c r="K2090" s="53"/>
      <c r="L2090" s="53"/>
      <c r="M2090" s="53"/>
      <c r="N2090" s="53"/>
      <c r="O2090" s="53"/>
      <c r="P2090" s="53"/>
      <c r="Q2090" s="53"/>
      <c r="R2090" s="53"/>
      <c r="S2090" s="53"/>
      <c r="T2090" s="53"/>
      <c r="U2090" s="53"/>
      <c r="V2090" s="53"/>
      <c r="W2090" s="53"/>
      <c r="X2090" s="53"/>
      <c r="Y2090" s="53"/>
      <c r="Z2090" s="53"/>
    </row>
    <row r="2091" spans="1:26" ht="15.75" customHeight="1">
      <c r="A2091" s="103"/>
      <c r="B2091" s="103"/>
      <c r="C2091" s="104" t="e">
        <v>#REF!</v>
      </c>
      <c r="D2091" s="103"/>
      <c r="E2091" s="53"/>
      <c r="F2091" s="53"/>
      <c r="G2091" s="53"/>
      <c r="H2091" s="53"/>
      <c r="I2091" s="53"/>
      <c r="J2091" s="53"/>
      <c r="K2091" s="53"/>
      <c r="L2091" s="53"/>
      <c r="M2091" s="53"/>
      <c r="N2091" s="53"/>
      <c r="O2091" s="53"/>
      <c r="P2091" s="53"/>
      <c r="Q2091" s="53"/>
      <c r="R2091" s="53"/>
      <c r="S2091" s="53"/>
      <c r="T2091" s="53"/>
      <c r="U2091" s="53"/>
      <c r="V2091" s="53"/>
      <c r="W2091" s="53"/>
      <c r="X2091" s="53"/>
      <c r="Y2091" s="53"/>
      <c r="Z2091" s="53"/>
    </row>
    <row r="2092" spans="1:26" ht="15.75" customHeight="1">
      <c r="A2092" s="103"/>
      <c r="B2092" s="103"/>
      <c r="C2092" s="104" t="e">
        <v>#REF!</v>
      </c>
      <c r="D2092" s="103"/>
      <c r="E2092" s="53"/>
      <c r="F2092" s="53"/>
      <c r="G2092" s="53"/>
      <c r="H2092" s="53"/>
      <c r="I2092" s="53"/>
      <c r="J2092" s="53"/>
      <c r="K2092" s="53"/>
      <c r="L2092" s="53"/>
      <c r="M2092" s="53"/>
      <c r="N2092" s="53"/>
      <c r="O2092" s="53"/>
      <c r="P2092" s="53"/>
      <c r="Q2092" s="53"/>
      <c r="R2092" s="53"/>
      <c r="S2092" s="53"/>
      <c r="T2092" s="53"/>
      <c r="U2092" s="53"/>
      <c r="V2092" s="53"/>
      <c r="W2092" s="53"/>
      <c r="X2092" s="53"/>
      <c r="Y2092" s="53"/>
      <c r="Z2092" s="53"/>
    </row>
    <row r="2093" spans="1:26" ht="15.75" customHeight="1">
      <c r="A2093" s="103"/>
      <c r="B2093" s="103"/>
      <c r="C2093" s="104" t="e">
        <v>#REF!</v>
      </c>
      <c r="D2093" s="103"/>
      <c r="E2093" s="53"/>
      <c r="F2093" s="53"/>
      <c r="G2093" s="53"/>
      <c r="H2093" s="53"/>
      <c r="I2093" s="53"/>
      <c r="J2093" s="53"/>
      <c r="K2093" s="53"/>
      <c r="L2093" s="53"/>
      <c r="M2093" s="53"/>
      <c r="N2093" s="53"/>
      <c r="O2093" s="53"/>
      <c r="P2093" s="53"/>
      <c r="Q2093" s="53"/>
      <c r="R2093" s="53"/>
      <c r="S2093" s="53"/>
      <c r="T2093" s="53"/>
      <c r="U2093" s="53"/>
      <c r="V2093" s="53"/>
      <c r="W2093" s="53"/>
      <c r="X2093" s="53"/>
      <c r="Y2093" s="53"/>
      <c r="Z2093" s="53"/>
    </row>
    <row r="2094" spans="1:26" ht="15.75" customHeight="1">
      <c r="A2094" s="103"/>
      <c r="B2094" s="103"/>
      <c r="C2094" s="104" t="e">
        <v>#REF!</v>
      </c>
      <c r="D2094" s="103"/>
      <c r="E2094" s="53"/>
      <c r="F2094" s="53"/>
      <c r="G2094" s="53"/>
      <c r="H2094" s="53"/>
      <c r="I2094" s="53"/>
      <c r="J2094" s="53"/>
      <c r="K2094" s="53"/>
      <c r="L2094" s="53"/>
      <c r="M2094" s="53"/>
      <c r="N2094" s="53"/>
      <c r="O2094" s="53"/>
      <c r="P2094" s="53"/>
      <c r="Q2094" s="53"/>
      <c r="R2094" s="53"/>
      <c r="S2094" s="53"/>
      <c r="T2094" s="53"/>
      <c r="U2094" s="53"/>
      <c r="V2094" s="53"/>
      <c r="W2094" s="53"/>
      <c r="X2094" s="53"/>
      <c r="Y2094" s="53"/>
      <c r="Z2094" s="53"/>
    </row>
    <row r="2095" spans="1:26" ht="15.75" customHeight="1">
      <c r="A2095" s="103"/>
      <c r="B2095" s="103"/>
      <c r="C2095" s="104" t="e">
        <v>#REF!</v>
      </c>
      <c r="D2095" s="103"/>
      <c r="E2095" s="53"/>
      <c r="F2095" s="53"/>
      <c r="G2095" s="53"/>
      <c r="H2095" s="53"/>
      <c r="I2095" s="53"/>
      <c r="J2095" s="53"/>
      <c r="K2095" s="53"/>
      <c r="L2095" s="53"/>
      <c r="M2095" s="53"/>
      <c r="N2095" s="53"/>
      <c r="O2095" s="53"/>
      <c r="P2095" s="53"/>
      <c r="Q2095" s="53"/>
      <c r="R2095" s="53"/>
      <c r="S2095" s="53"/>
      <c r="T2095" s="53"/>
      <c r="U2095" s="53"/>
      <c r="V2095" s="53"/>
      <c r="W2095" s="53"/>
      <c r="X2095" s="53"/>
      <c r="Y2095" s="53"/>
      <c r="Z2095" s="53"/>
    </row>
    <row r="2096" spans="1:26" ht="15.75" customHeight="1">
      <c r="A2096" s="103"/>
      <c r="B2096" s="103"/>
      <c r="C2096" s="104" t="e">
        <v>#REF!</v>
      </c>
      <c r="D2096" s="103"/>
      <c r="E2096" s="53"/>
      <c r="F2096" s="53"/>
      <c r="G2096" s="53"/>
      <c r="H2096" s="53"/>
      <c r="I2096" s="53"/>
      <c r="J2096" s="53"/>
      <c r="K2096" s="53"/>
      <c r="L2096" s="53"/>
      <c r="M2096" s="53"/>
      <c r="N2096" s="53"/>
      <c r="O2096" s="53"/>
      <c r="P2096" s="53"/>
      <c r="Q2096" s="53"/>
      <c r="R2096" s="53"/>
      <c r="S2096" s="53"/>
      <c r="T2096" s="53"/>
      <c r="U2096" s="53"/>
      <c r="V2096" s="53"/>
      <c r="W2096" s="53"/>
      <c r="X2096" s="53"/>
      <c r="Y2096" s="53"/>
      <c r="Z2096" s="53"/>
    </row>
    <row r="2097" spans="1:26" ht="15.75" customHeight="1">
      <c r="A2097" s="103"/>
      <c r="B2097" s="103"/>
      <c r="C2097" s="104" t="e">
        <v>#REF!</v>
      </c>
      <c r="D2097" s="103"/>
      <c r="E2097" s="53"/>
      <c r="F2097" s="53"/>
      <c r="G2097" s="53"/>
      <c r="H2097" s="53"/>
      <c r="I2097" s="53"/>
      <c r="J2097" s="53"/>
      <c r="K2097" s="53"/>
      <c r="L2097" s="53"/>
      <c r="M2097" s="53"/>
      <c r="N2097" s="53"/>
      <c r="O2097" s="53"/>
      <c r="P2097" s="53"/>
      <c r="Q2097" s="53"/>
      <c r="R2097" s="53"/>
      <c r="S2097" s="53"/>
      <c r="T2097" s="53"/>
      <c r="U2097" s="53"/>
      <c r="V2097" s="53"/>
      <c r="W2097" s="53"/>
      <c r="X2097" s="53"/>
      <c r="Y2097" s="53"/>
      <c r="Z2097" s="53"/>
    </row>
    <row r="2098" spans="1:26" ht="15.75" customHeight="1">
      <c r="A2098" s="103"/>
      <c r="B2098" s="103"/>
      <c r="C2098" s="104" t="e">
        <v>#REF!</v>
      </c>
      <c r="D2098" s="103"/>
      <c r="E2098" s="53"/>
      <c r="F2098" s="53"/>
      <c r="G2098" s="53"/>
      <c r="H2098" s="53"/>
      <c r="I2098" s="53"/>
      <c r="J2098" s="53"/>
      <c r="K2098" s="53"/>
      <c r="L2098" s="53"/>
      <c r="M2098" s="53"/>
      <c r="N2098" s="53"/>
      <c r="O2098" s="53"/>
      <c r="P2098" s="53"/>
      <c r="Q2098" s="53"/>
      <c r="R2098" s="53"/>
      <c r="S2098" s="53"/>
      <c r="T2098" s="53"/>
      <c r="U2098" s="53"/>
      <c r="V2098" s="53"/>
      <c r="W2098" s="53"/>
      <c r="X2098" s="53"/>
      <c r="Y2098" s="53"/>
      <c r="Z2098" s="53"/>
    </row>
    <row r="2099" spans="1:26" ht="15.75" customHeight="1">
      <c r="A2099" s="103"/>
      <c r="B2099" s="103"/>
      <c r="C2099" s="104" t="e">
        <v>#REF!</v>
      </c>
      <c r="D2099" s="103"/>
      <c r="E2099" s="53"/>
      <c r="F2099" s="53"/>
      <c r="G2099" s="53"/>
      <c r="H2099" s="53"/>
      <c r="I2099" s="53"/>
      <c r="J2099" s="53"/>
      <c r="K2099" s="53"/>
      <c r="L2099" s="53"/>
      <c r="M2099" s="53"/>
      <c r="N2099" s="53"/>
      <c r="O2099" s="53"/>
      <c r="P2099" s="53"/>
      <c r="Q2099" s="53"/>
      <c r="R2099" s="53"/>
      <c r="S2099" s="53"/>
      <c r="T2099" s="53"/>
      <c r="U2099" s="53"/>
      <c r="V2099" s="53"/>
      <c r="W2099" s="53"/>
      <c r="X2099" s="53"/>
      <c r="Y2099" s="53"/>
      <c r="Z2099" s="53"/>
    </row>
    <row r="2100" spans="1:26" ht="15.75" customHeight="1">
      <c r="A2100" s="103"/>
      <c r="B2100" s="103"/>
      <c r="C2100" s="104" t="e">
        <v>#REF!</v>
      </c>
      <c r="D2100" s="103"/>
      <c r="E2100" s="53"/>
      <c r="F2100" s="53"/>
      <c r="G2100" s="53"/>
      <c r="H2100" s="53"/>
      <c r="I2100" s="53"/>
      <c r="J2100" s="53"/>
      <c r="K2100" s="53"/>
      <c r="L2100" s="53"/>
      <c r="M2100" s="53"/>
      <c r="N2100" s="53"/>
      <c r="O2100" s="53"/>
      <c r="P2100" s="53"/>
      <c r="Q2100" s="53"/>
      <c r="R2100" s="53"/>
      <c r="S2100" s="53"/>
      <c r="T2100" s="53"/>
      <c r="U2100" s="53"/>
      <c r="V2100" s="53"/>
      <c r="W2100" s="53"/>
      <c r="X2100" s="53"/>
      <c r="Y2100" s="53"/>
      <c r="Z2100" s="53"/>
    </row>
    <row r="2101" spans="1:26" ht="15.75" customHeight="1">
      <c r="A2101" s="103"/>
      <c r="B2101" s="103"/>
      <c r="C2101" s="104" t="e">
        <v>#REF!</v>
      </c>
      <c r="D2101" s="103"/>
      <c r="E2101" s="53"/>
      <c r="F2101" s="53"/>
      <c r="G2101" s="53"/>
      <c r="H2101" s="53"/>
      <c r="I2101" s="53"/>
      <c r="J2101" s="53"/>
      <c r="K2101" s="53"/>
      <c r="L2101" s="53"/>
      <c r="M2101" s="53"/>
      <c r="N2101" s="53"/>
      <c r="O2101" s="53"/>
      <c r="P2101" s="53"/>
      <c r="Q2101" s="53"/>
      <c r="R2101" s="53"/>
      <c r="S2101" s="53"/>
      <c r="T2101" s="53"/>
      <c r="U2101" s="53"/>
      <c r="V2101" s="53"/>
      <c r="W2101" s="53"/>
      <c r="X2101" s="53"/>
      <c r="Y2101" s="53"/>
      <c r="Z2101" s="53"/>
    </row>
    <row r="2102" spans="1:26" ht="15.75" customHeight="1">
      <c r="A2102" s="103"/>
      <c r="B2102" s="103"/>
      <c r="C2102" s="104" t="e">
        <v>#REF!</v>
      </c>
      <c r="D2102" s="103"/>
      <c r="E2102" s="53"/>
      <c r="F2102" s="53"/>
      <c r="G2102" s="53"/>
      <c r="H2102" s="53"/>
      <c r="I2102" s="53"/>
      <c r="J2102" s="53"/>
      <c r="K2102" s="53"/>
      <c r="L2102" s="53"/>
      <c r="M2102" s="53"/>
      <c r="N2102" s="53"/>
      <c r="O2102" s="53"/>
      <c r="P2102" s="53"/>
      <c r="Q2102" s="53"/>
      <c r="R2102" s="53"/>
      <c r="S2102" s="53"/>
      <c r="T2102" s="53"/>
      <c r="U2102" s="53"/>
      <c r="V2102" s="53"/>
      <c r="W2102" s="53"/>
      <c r="X2102" s="53"/>
      <c r="Y2102" s="53"/>
      <c r="Z2102" s="53"/>
    </row>
    <row r="2103" spans="1:26" ht="15.75" customHeight="1">
      <c r="A2103" s="103"/>
      <c r="B2103" s="103"/>
      <c r="C2103" s="104" t="e">
        <v>#REF!</v>
      </c>
      <c r="D2103" s="103"/>
      <c r="E2103" s="53"/>
      <c r="F2103" s="53"/>
      <c r="G2103" s="53"/>
      <c r="H2103" s="53"/>
      <c r="I2103" s="53"/>
      <c r="J2103" s="53"/>
      <c r="K2103" s="53"/>
      <c r="L2103" s="53"/>
      <c r="M2103" s="53"/>
      <c r="N2103" s="53"/>
      <c r="O2103" s="53"/>
      <c r="P2103" s="53"/>
      <c r="Q2103" s="53"/>
      <c r="R2103" s="53"/>
      <c r="S2103" s="53"/>
      <c r="T2103" s="53"/>
      <c r="U2103" s="53"/>
      <c r="V2103" s="53"/>
      <c r="W2103" s="53"/>
      <c r="X2103" s="53"/>
      <c r="Y2103" s="53"/>
      <c r="Z2103" s="53"/>
    </row>
    <row r="2104" spans="1:26" ht="15.75" customHeight="1">
      <c r="A2104" s="103"/>
      <c r="B2104" s="103"/>
      <c r="C2104" s="104" t="e">
        <v>#REF!</v>
      </c>
      <c r="D2104" s="103"/>
      <c r="E2104" s="53"/>
      <c r="F2104" s="53"/>
      <c r="G2104" s="53"/>
      <c r="H2104" s="53"/>
      <c r="I2104" s="53"/>
      <c r="J2104" s="53"/>
      <c r="K2104" s="53"/>
      <c r="L2104" s="53"/>
      <c r="M2104" s="53"/>
      <c r="N2104" s="53"/>
      <c r="O2104" s="53"/>
      <c r="P2104" s="53"/>
      <c r="Q2104" s="53"/>
      <c r="R2104" s="53"/>
      <c r="S2104" s="53"/>
      <c r="T2104" s="53"/>
      <c r="U2104" s="53"/>
      <c r="V2104" s="53"/>
      <c r="W2104" s="53"/>
      <c r="X2104" s="53"/>
      <c r="Y2104" s="53"/>
      <c r="Z2104" s="53"/>
    </row>
    <row r="2105" spans="1:26" ht="15.75" customHeight="1">
      <c r="A2105" s="103"/>
      <c r="B2105" s="103"/>
      <c r="C2105" s="104" t="e">
        <v>#REF!</v>
      </c>
      <c r="D2105" s="103"/>
      <c r="E2105" s="53"/>
      <c r="F2105" s="53"/>
      <c r="G2105" s="53"/>
      <c r="H2105" s="53"/>
      <c r="I2105" s="53"/>
      <c r="J2105" s="53"/>
      <c r="K2105" s="53"/>
      <c r="L2105" s="53"/>
      <c r="M2105" s="53"/>
      <c r="N2105" s="53"/>
      <c r="O2105" s="53"/>
      <c r="P2105" s="53"/>
      <c r="Q2105" s="53"/>
      <c r="R2105" s="53"/>
      <c r="S2105" s="53"/>
      <c r="T2105" s="53"/>
      <c r="U2105" s="53"/>
      <c r="V2105" s="53"/>
      <c r="W2105" s="53"/>
      <c r="X2105" s="53"/>
      <c r="Y2105" s="53"/>
      <c r="Z2105" s="53"/>
    </row>
    <row r="2106" spans="1:26" ht="15.75" customHeight="1">
      <c r="A2106" s="103"/>
      <c r="B2106" s="103"/>
      <c r="C2106" s="104" t="e">
        <v>#REF!</v>
      </c>
      <c r="D2106" s="103"/>
      <c r="E2106" s="53"/>
      <c r="F2106" s="53"/>
      <c r="G2106" s="53"/>
      <c r="H2106" s="53"/>
      <c r="I2106" s="53"/>
      <c r="J2106" s="53"/>
      <c r="K2106" s="53"/>
      <c r="L2106" s="53"/>
      <c r="M2106" s="53"/>
      <c r="N2106" s="53"/>
      <c r="O2106" s="53"/>
      <c r="P2106" s="53"/>
      <c r="Q2106" s="53"/>
      <c r="R2106" s="53"/>
      <c r="S2106" s="53"/>
      <c r="T2106" s="53"/>
      <c r="U2106" s="53"/>
      <c r="V2106" s="53"/>
      <c r="W2106" s="53"/>
      <c r="X2106" s="53"/>
      <c r="Y2106" s="53"/>
      <c r="Z2106" s="53"/>
    </row>
    <row r="2107" spans="1:26" ht="15.75" customHeight="1">
      <c r="A2107" s="103"/>
      <c r="B2107" s="103"/>
      <c r="C2107" s="104" t="e">
        <v>#REF!</v>
      </c>
      <c r="D2107" s="103"/>
      <c r="E2107" s="53"/>
      <c r="F2107" s="53"/>
      <c r="G2107" s="53"/>
      <c r="H2107" s="53"/>
      <c r="I2107" s="53"/>
      <c r="J2107" s="53"/>
      <c r="K2107" s="53"/>
      <c r="L2107" s="53"/>
      <c r="M2107" s="53"/>
      <c r="N2107" s="53"/>
      <c r="O2107" s="53"/>
      <c r="P2107" s="53"/>
      <c r="Q2107" s="53"/>
      <c r="R2107" s="53"/>
      <c r="S2107" s="53"/>
      <c r="T2107" s="53"/>
      <c r="U2107" s="53"/>
      <c r="V2107" s="53"/>
      <c r="W2107" s="53"/>
      <c r="X2107" s="53"/>
      <c r="Y2107" s="53"/>
      <c r="Z2107" s="53"/>
    </row>
    <row r="2108" spans="1:26" ht="15.75" customHeight="1">
      <c r="A2108" s="103"/>
      <c r="B2108" s="103"/>
      <c r="C2108" s="104" t="e">
        <v>#REF!</v>
      </c>
      <c r="D2108" s="103"/>
      <c r="E2108" s="53"/>
      <c r="F2108" s="53"/>
      <c r="G2108" s="53"/>
      <c r="H2108" s="53"/>
      <c r="I2108" s="53"/>
      <c r="J2108" s="53"/>
      <c r="K2108" s="53"/>
      <c r="L2108" s="53"/>
      <c r="M2108" s="53"/>
      <c r="N2108" s="53"/>
      <c r="O2108" s="53"/>
      <c r="P2108" s="53"/>
      <c r="Q2108" s="53"/>
      <c r="R2108" s="53"/>
      <c r="S2108" s="53"/>
      <c r="T2108" s="53"/>
      <c r="U2108" s="53"/>
      <c r="V2108" s="53"/>
      <c r="W2108" s="53"/>
      <c r="X2108" s="53"/>
      <c r="Y2108" s="53"/>
      <c r="Z2108" s="53"/>
    </row>
    <row r="2109" spans="1:26" ht="15.75" customHeight="1">
      <c r="A2109" s="103"/>
      <c r="B2109" s="103"/>
      <c r="C2109" s="104" t="e">
        <v>#REF!</v>
      </c>
      <c r="D2109" s="103"/>
      <c r="E2109" s="53"/>
      <c r="F2109" s="53"/>
      <c r="G2109" s="53"/>
      <c r="H2109" s="53"/>
      <c r="I2109" s="53"/>
      <c r="J2109" s="53"/>
      <c r="K2109" s="53"/>
      <c r="L2109" s="53"/>
      <c r="M2109" s="53"/>
      <c r="N2109" s="53"/>
      <c r="O2109" s="53"/>
      <c r="P2109" s="53"/>
      <c r="Q2109" s="53"/>
      <c r="R2109" s="53"/>
      <c r="S2109" s="53"/>
      <c r="T2109" s="53"/>
      <c r="U2109" s="53"/>
      <c r="V2109" s="53"/>
      <c r="W2109" s="53"/>
      <c r="X2109" s="53"/>
      <c r="Y2109" s="53"/>
      <c r="Z2109" s="53"/>
    </row>
    <row r="2110" spans="1:26" ht="15.75" customHeight="1">
      <c r="A2110" s="103"/>
      <c r="B2110" s="103"/>
      <c r="C2110" s="104" t="e">
        <v>#REF!</v>
      </c>
      <c r="D2110" s="103"/>
      <c r="E2110" s="53"/>
      <c r="F2110" s="53"/>
      <c r="G2110" s="53"/>
      <c r="H2110" s="53"/>
      <c r="I2110" s="53"/>
      <c r="J2110" s="53"/>
      <c r="K2110" s="53"/>
      <c r="L2110" s="53"/>
      <c r="M2110" s="53"/>
      <c r="N2110" s="53"/>
      <c r="O2110" s="53"/>
      <c r="P2110" s="53"/>
      <c r="Q2110" s="53"/>
      <c r="R2110" s="53"/>
      <c r="S2110" s="53"/>
      <c r="T2110" s="53"/>
      <c r="U2110" s="53"/>
      <c r="V2110" s="53"/>
      <c r="W2110" s="53"/>
      <c r="X2110" s="53"/>
      <c r="Y2110" s="53"/>
      <c r="Z2110" s="53"/>
    </row>
    <row r="2111" spans="1:26" ht="15.75" customHeight="1">
      <c r="A2111" s="103"/>
      <c r="B2111" s="103"/>
      <c r="C2111" s="104" t="e">
        <v>#REF!</v>
      </c>
      <c r="D2111" s="103"/>
      <c r="E2111" s="53"/>
      <c r="F2111" s="53"/>
      <c r="G2111" s="53"/>
      <c r="H2111" s="53"/>
      <c r="I2111" s="53"/>
      <c r="J2111" s="53"/>
      <c r="K2111" s="53"/>
      <c r="L2111" s="53"/>
      <c r="M2111" s="53"/>
      <c r="N2111" s="53"/>
      <c r="O2111" s="53"/>
      <c r="P2111" s="53"/>
      <c r="Q2111" s="53"/>
      <c r="R2111" s="53"/>
      <c r="S2111" s="53"/>
      <c r="T2111" s="53"/>
      <c r="U2111" s="53"/>
      <c r="V2111" s="53"/>
      <c r="W2111" s="53"/>
      <c r="X2111" s="53"/>
      <c r="Y2111" s="53"/>
      <c r="Z2111" s="53"/>
    </row>
    <row r="2112" spans="1:26" ht="15.75" customHeight="1">
      <c r="A2112" s="103"/>
      <c r="B2112" s="103"/>
      <c r="C2112" s="104" t="e">
        <v>#REF!</v>
      </c>
      <c r="D2112" s="103"/>
      <c r="E2112" s="53"/>
      <c r="F2112" s="53"/>
      <c r="G2112" s="53"/>
      <c r="H2112" s="53"/>
      <c r="I2112" s="53"/>
      <c r="J2112" s="53"/>
      <c r="K2112" s="53"/>
      <c r="L2112" s="53"/>
      <c r="M2112" s="53"/>
      <c r="N2112" s="53"/>
      <c r="O2112" s="53"/>
      <c r="P2112" s="53"/>
      <c r="Q2112" s="53"/>
      <c r="R2112" s="53"/>
      <c r="S2112" s="53"/>
      <c r="T2112" s="53"/>
      <c r="U2112" s="53"/>
      <c r="V2112" s="53"/>
      <c r="W2112" s="53"/>
      <c r="X2112" s="53"/>
      <c r="Y2112" s="53"/>
      <c r="Z2112" s="53"/>
    </row>
    <row r="2113" spans="1:26" ht="15.75" customHeight="1">
      <c r="A2113" s="103"/>
      <c r="B2113" s="103"/>
      <c r="C2113" s="104" t="e">
        <v>#REF!</v>
      </c>
      <c r="D2113" s="103"/>
      <c r="E2113" s="53"/>
      <c r="F2113" s="53"/>
      <c r="G2113" s="53"/>
      <c r="H2113" s="53"/>
      <c r="I2113" s="53"/>
      <c r="J2113" s="53"/>
      <c r="K2113" s="53"/>
      <c r="L2113" s="53"/>
      <c r="M2113" s="53"/>
      <c r="N2113" s="53"/>
      <c r="O2113" s="53"/>
      <c r="P2113" s="53"/>
      <c r="Q2113" s="53"/>
      <c r="R2113" s="53"/>
      <c r="S2113" s="53"/>
      <c r="T2113" s="53"/>
      <c r="U2113" s="53"/>
      <c r="V2113" s="53"/>
      <c r="W2113" s="53"/>
      <c r="X2113" s="53"/>
      <c r="Y2113" s="53"/>
      <c r="Z2113" s="53"/>
    </row>
    <row r="2114" spans="1:26" ht="15.75" customHeight="1">
      <c r="A2114" s="103"/>
      <c r="B2114" s="103"/>
      <c r="C2114" s="104" t="e">
        <v>#REF!</v>
      </c>
      <c r="D2114" s="103"/>
      <c r="E2114" s="53"/>
      <c r="F2114" s="53"/>
      <c r="G2114" s="53"/>
      <c r="H2114" s="53"/>
      <c r="I2114" s="53"/>
      <c r="J2114" s="53"/>
      <c r="K2114" s="53"/>
      <c r="L2114" s="53"/>
      <c r="M2114" s="53"/>
      <c r="N2114" s="53"/>
      <c r="O2114" s="53"/>
      <c r="P2114" s="53"/>
      <c r="Q2114" s="53"/>
      <c r="R2114" s="53"/>
      <c r="S2114" s="53"/>
      <c r="T2114" s="53"/>
      <c r="U2114" s="53"/>
      <c r="V2114" s="53"/>
      <c r="W2114" s="53"/>
      <c r="X2114" s="53"/>
      <c r="Y2114" s="53"/>
      <c r="Z2114" s="53"/>
    </row>
    <row r="2115" spans="1:26" ht="15.75" customHeight="1">
      <c r="A2115" s="103"/>
      <c r="B2115" s="103"/>
      <c r="C2115" s="104" t="e">
        <v>#REF!</v>
      </c>
      <c r="D2115" s="103"/>
      <c r="E2115" s="53"/>
      <c r="F2115" s="53"/>
      <c r="G2115" s="53"/>
      <c r="H2115" s="53"/>
      <c r="I2115" s="53"/>
      <c r="J2115" s="53"/>
      <c r="K2115" s="53"/>
      <c r="L2115" s="53"/>
      <c r="M2115" s="53"/>
      <c r="N2115" s="53"/>
      <c r="O2115" s="53"/>
      <c r="P2115" s="53"/>
      <c r="Q2115" s="53"/>
      <c r="R2115" s="53"/>
      <c r="S2115" s="53"/>
      <c r="T2115" s="53"/>
      <c r="U2115" s="53"/>
      <c r="V2115" s="53"/>
      <c r="W2115" s="53"/>
      <c r="X2115" s="53"/>
      <c r="Y2115" s="53"/>
      <c r="Z2115" s="53"/>
    </row>
    <row r="2116" spans="1:26" ht="15.75" customHeight="1">
      <c r="A2116" s="103"/>
      <c r="B2116" s="103"/>
      <c r="C2116" s="104" t="e">
        <v>#REF!</v>
      </c>
      <c r="D2116" s="103"/>
      <c r="E2116" s="53"/>
      <c r="F2116" s="53"/>
      <c r="G2116" s="53"/>
      <c r="H2116" s="53"/>
      <c r="I2116" s="53"/>
      <c r="J2116" s="53"/>
      <c r="K2116" s="53"/>
      <c r="L2116" s="53"/>
      <c r="M2116" s="53"/>
      <c r="N2116" s="53"/>
      <c r="O2116" s="53"/>
      <c r="P2116" s="53"/>
      <c r="Q2116" s="53"/>
      <c r="R2116" s="53"/>
      <c r="S2116" s="53"/>
      <c r="T2116" s="53"/>
      <c r="U2116" s="53"/>
      <c r="V2116" s="53"/>
      <c r="W2116" s="53"/>
      <c r="X2116" s="53"/>
      <c r="Y2116" s="53"/>
      <c r="Z2116" s="53"/>
    </row>
    <row r="2117" spans="1:26" ht="15.75" customHeight="1">
      <c r="A2117" s="103"/>
      <c r="B2117" s="103"/>
      <c r="C2117" s="104" t="e">
        <v>#REF!</v>
      </c>
      <c r="D2117" s="103"/>
      <c r="E2117" s="53"/>
      <c r="F2117" s="53"/>
      <c r="G2117" s="53"/>
      <c r="H2117" s="53"/>
      <c r="I2117" s="53"/>
      <c r="J2117" s="53"/>
      <c r="K2117" s="53"/>
      <c r="L2117" s="53"/>
      <c r="M2117" s="53"/>
      <c r="N2117" s="53"/>
      <c r="O2117" s="53"/>
      <c r="P2117" s="53"/>
      <c r="Q2117" s="53"/>
      <c r="R2117" s="53"/>
      <c r="S2117" s="53"/>
      <c r="T2117" s="53"/>
      <c r="U2117" s="53"/>
      <c r="V2117" s="53"/>
      <c r="W2117" s="53"/>
      <c r="X2117" s="53"/>
      <c r="Y2117" s="53"/>
      <c r="Z2117" s="53"/>
    </row>
    <row r="2118" spans="1:26" ht="15.75" customHeight="1">
      <c r="A2118" s="103"/>
      <c r="B2118" s="103"/>
      <c r="C2118" s="104" t="e">
        <v>#REF!</v>
      </c>
      <c r="D2118" s="103"/>
      <c r="E2118" s="53"/>
      <c r="F2118" s="53"/>
      <c r="G2118" s="53"/>
      <c r="H2118" s="53"/>
      <c r="I2118" s="53"/>
      <c r="J2118" s="53"/>
      <c r="K2118" s="53"/>
      <c r="L2118" s="53"/>
      <c r="M2118" s="53"/>
      <c r="N2118" s="53"/>
      <c r="O2118" s="53"/>
      <c r="P2118" s="53"/>
      <c r="Q2118" s="53"/>
      <c r="R2118" s="53"/>
      <c r="S2118" s="53"/>
      <c r="T2118" s="53"/>
      <c r="U2118" s="53"/>
      <c r="V2118" s="53"/>
      <c r="W2118" s="53"/>
      <c r="X2118" s="53"/>
      <c r="Y2118" s="53"/>
      <c r="Z2118" s="53"/>
    </row>
    <row r="2119" spans="1:26" ht="15.75" customHeight="1">
      <c r="A2119" s="103"/>
      <c r="B2119" s="103"/>
      <c r="C2119" s="104" t="e">
        <v>#REF!</v>
      </c>
      <c r="D2119" s="103"/>
      <c r="E2119" s="53"/>
      <c r="F2119" s="53"/>
      <c r="G2119" s="53"/>
      <c r="H2119" s="53"/>
      <c r="I2119" s="53"/>
      <c r="J2119" s="53"/>
      <c r="K2119" s="53"/>
      <c r="L2119" s="53"/>
      <c r="M2119" s="53"/>
      <c r="N2119" s="53"/>
      <c r="O2119" s="53"/>
      <c r="P2119" s="53"/>
      <c r="Q2119" s="53"/>
      <c r="R2119" s="53"/>
      <c r="S2119" s="53"/>
      <c r="T2119" s="53"/>
      <c r="U2119" s="53"/>
      <c r="V2119" s="53"/>
      <c r="W2119" s="53"/>
      <c r="X2119" s="53"/>
      <c r="Y2119" s="53"/>
      <c r="Z2119" s="53"/>
    </row>
    <row r="2120" spans="1:26" ht="15.75" customHeight="1">
      <c r="A2120" s="103"/>
      <c r="B2120" s="103"/>
      <c r="C2120" s="104" t="e">
        <v>#REF!</v>
      </c>
      <c r="D2120" s="103"/>
      <c r="E2120" s="53"/>
      <c r="F2120" s="53"/>
      <c r="G2120" s="53"/>
      <c r="H2120" s="53"/>
      <c r="I2120" s="53"/>
      <c r="J2120" s="53"/>
      <c r="K2120" s="53"/>
      <c r="L2120" s="53"/>
      <c r="M2120" s="53"/>
      <c r="N2120" s="53"/>
      <c r="O2120" s="53"/>
      <c r="P2120" s="53"/>
      <c r="Q2120" s="53"/>
      <c r="R2120" s="53"/>
      <c r="S2120" s="53"/>
      <c r="T2120" s="53"/>
      <c r="U2120" s="53"/>
      <c r="V2120" s="53"/>
      <c r="W2120" s="53"/>
      <c r="X2120" s="53"/>
      <c r="Y2120" s="53"/>
      <c r="Z2120" s="53"/>
    </row>
    <row r="2121" spans="1:26" ht="15.75" customHeight="1">
      <c r="A2121" s="103"/>
      <c r="B2121" s="103"/>
      <c r="C2121" s="104" t="e">
        <v>#REF!</v>
      </c>
      <c r="D2121" s="103"/>
      <c r="E2121" s="53"/>
      <c r="F2121" s="53"/>
      <c r="G2121" s="53"/>
      <c r="H2121" s="53"/>
      <c r="I2121" s="53"/>
      <c r="J2121" s="53"/>
      <c r="K2121" s="53"/>
      <c r="L2121" s="53"/>
      <c r="M2121" s="53"/>
      <c r="N2121" s="53"/>
      <c r="O2121" s="53"/>
      <c r="P2121" s="53"/>
      <c r="Q2121" s="53"/>
      <c r="R2121" s="53"/>
      <c r="S2121" s="53"/>
      <c r="T2121" s="53"/>
      <c r="U2121" s="53"/>
      <c r="V2121" s="53"/>
      <c r="W2121" s="53"/>
      <c r="X2121" s="53"/>
      <c r="Y2121" s="53"/>
      <c r="Z2121" s="53"/>
    </row>
    <row r="2122" spans="1:26" ht="15.75" customHeight="1">
      <c r="A2122" s="103"/>
      <c r="B2122" s="103"/>
      <c r="C2122" s="104" t="e">
        <v>#REF!</v>
      </c>
      <c r="D2122" s="103"/>
      <c r="E2122" s="53"/>
      <c r="F2122" s="53"/>
      <c r="G2122" s="53"/>
      <c r="H2122" s="53"/>
      <c r="I2122" s="53"/>
      <c r="J2122" s="53"/>
      <c r="K2122" s="53"/>
      <c r="L2122" s="53"/>
      <c r="M2122" s="53"/>
      <c r="N2122" s="53"/>
      <c r="O2122" s="53"/>
      <c r="P2122" s="53"/>
      <c r="Q2122" s="53"/>
      <c r="R2122" s="53"/>
      <c r="S2122" s="53"/>
      <c r="T2122" s="53"/>
      <c r="U2122" s="53"/>
      <c r="V2122" s="53"/>
      <c r="W2122" s="53"/>
      <c r="X2122" s="53"/>
      <c r="Y2122" s="53"/>
      <c r="Z2122" s="53"/>
    </row>
    <row r="2123" spans="1:26" ht="15.75" customHeight="1">
      <c r="A2123" s="103"/>
      <c r="B2123" s="103"/>
      <c r="C2123" s="104" t="e">
        <v>#REF!</v>
      </c>
      <c r="D2123" s="103"/>
      <c r="E2123" s="53"/>
      <c r="F2123" s="53"/>
      <c r="G2123" s="53"/>
      <c r="H2123" s="53"/>
      <c r="I2123" s="53"/>
      <c r="J2123" s="53"/>
      <c r="K2123" s="53"/>
      <c r="L2123" s="53"/>
      <c r="M2123" s="53"/>
      <c r="N2123" s="53"/>
      <c r="O2123" s="53"/>
      <c r="P2123" s="53"/>
      <c r="Q2123" s="53"/>
      <c r="R2123" s="53"/>
      <c r="S2123" s="53"/>
      <c r="T2123" s="53"/>
      <c r="U2123" s="53"/>
      <c r="V2123" s="53"/>
      <c r="W2123" s="53"/>
      <c r="X2123" s="53"/>
      <c r="Y2123" s="53"/>
      <c r="Z2123" s="53"/>
    </row>
    <row r="2124" spans="1:26" ht="15.75" customHeight="1">
      <c r="A2124" s="103"/>
      <c r="B2124" s="103"/>
      <c r="C2124" s="104" t="e">
        <v>#REF!</v>
      </c>
      <c r="D2124" s="103"/>
      <c r="E2124" s="53"/>
      <c r="F2124" s="53"/>
      <c r="G2124" s="53"/>
      <c r="H2124" s="53"/>
      <c r="I2124" s="53"/>
      <c r="J2124" s="53"/>
      <c r="K2124" s="53"/>
      <c r="L2124" s="53"/>
      <c r="M2124" s="53"/>
      <c r="N2124" s="53"/>
      <c r="O2124" s="53"/>
      <c r="P2124" s="53"/>
      <c r="Q2124" s="53"/>
      <c r="R2124" s="53"/>
      <c r="S2124" s="53"/>
      <c r="T2124" s="53"/>
      <c r="U2124" s="53"/>
      <c r="V2124" s="53"/>
      <c r="W2124" s="53"/>
      <c r="X2124" s="53"/>
      <c r="Y2124" s="53"/>
      <c r="Z2124" s="53"/>
    </row>
    <row r="2125" spans="1:26" ht="15.75" customHeight="1">
      <c r="A2125" s="103"/>
      <c r="B2125" s="103"/>
      <c r="C2125" s="104" t="e">
        <v>#REF!</v>
      </c>
      <c r="D2125" s="103"/>
      <c r="E2125" s="53"/>
      <c r="F2125" s="53"/>
      <c r="G2125" s="53"/>
      <c r="H2125" s="53"/>
      <c r="I2125" s="53"/>
      <c r="J2125" s="53"/>
      <c r="K2125" s="53"/>
      <c r="L2125" s="53"/>
      <c r="M2125" s="53"/>
      <c r="N2125" s="53"/>
      <c r="O2125" s="53"/>
      <c r="P2125" s="53"/>
      <c r="Q2125" s="53"/>
      <c r="R2125" s="53"/>
      <c r="S2125" s="53"/>
      <c r="T2125" s="53"/>
      <c r="U2125" s="53"/>
      <c r="V2125" s="53"/>
      <c r="W2125" s="53"/>
      <c r="X2125" s="53"/>
      <c r="Y2125" s="53"/>
      <c r="Z2125" s="53"/>
    </row>
    <row r="2126" spans="1:26" ht="15.75" customHeight="1">
      <c r="A2126" s="103"/>
      <c r="B2126" s="103"/>
      <c r="C2126" s="104" t="e">
        <v>#REF!</v>
      </c>
      <c r="D2126" s="103"/>
      <c r="E2126" s="53"/>
      <c r="F2126" s="53"/>
      <c r="G2126" s="53"/>
      <c r="H2126" s="53"/>
      <c r="I2126" s="53"/>
      <c r="J2126" s="53"/>
      <c r="K2126" s="53"/>
      <c r="L2126" s="53"/>
      <c r="M2126" s="53"/>
      <c r="N2126" s="53"/>
      <c r="O2126" s="53"/>
      <c r="P2126" s="53"/>
      <c r="Q2126" s="53"/>
      <c r="R2126" s="53"/>
      <c r="S2126" s="53"/>
      <c r="T2126" s="53"/>
      <c r="U2126" s="53"/>
      <c r="V2126" s="53"/>
      <c r="W2126" s="53"/>
      <c r="X2126" s="53"/>
      <c r="Y2126" s="53"/>
      <c r="Z2126" s="53"/>
    </row>
    <row r="2127" spans="1:26" ht="15.75" customHeight="1">
      <c r="A2127" s="103"/>
      <c r="B2127" s="103"/>
      <c r="C2127" s="104" t="e">
        <v>#REF!</v>
      </c>
      <c r="D2127" s="103"/>
      <c r="E2127" s="53"/>
      <c r="F2127" s="53"/>
      <c r="G2127" s="53"/>
      <c r="H2127" s="53"/>
      <c r="I2127" s="53"/>
      <c r="J2127" s="53"/>
      <c r="K2127" s="53"/>
      <c r="L2127" s="53"/>
      <c r="M2127" s="53"/>
      <c r="N2127" s="53"/>
      <c r="O2127" s="53"/>
      <c r="P2127" s="53"/>
      <c r="Q2127" s="53"/>
      <c r="R2127" s="53"/>
      <c r="S2127" s="53"/>
      <c r="T2127" s="53"/>
      <c r="U2127" s="53"/>
      <c r="V2127" s="53"/>
      <c r="W2127" s="53"/>
      <c r="X2127" s="53"/>
      <c r="Y2127" s="53"/>
      <c r="Z2127" s="53"/>
    </row>
    <row r="2128" spans="1:26" ht="15.75" customHeight="1">
      <c r="A2128" s="103"/>
      <c r="B2128" s="103"/>
      <c r="C2128" s="104" t="e">
        <v>#REF!</v>
      </c>
      <c r="D2128" s="103"/>
      <c r="E2128" s="53"/>
      <c r="F2128" s="53"/>
      <c r="G2128" s="53"/>
      <c r="H2128" s="53"/>
      <c r="I2128" s="53"/>
      <c r="J2128" s="53"/>
      <c r="K2128" s="53"/>
      <c r="L2128" s="53"/>
      <c r="M2128" s="53"/>
      <c r="N2128" s="53"/>
      <c r="O2128" s="53"/>
      <c r="P2128" s="53"/>
      <c r="Q2128" s="53"/>
      <c r="R2128" s="53"/>
      <c r="S2128" s="53"/>
      <c r="T2128" s="53"/>
      <c r="U2128" s="53"/>
      <c r="V2128" s="53"/>
      <c r="W2128" s="53"/>
      <c r="X2128" s="53"/>
      <c r="Y2128" s="53"/>
      <c r="Z2128" s="53"/>
    </row>
    <row r="2129" spans="1:26" ht="15.75" customHeight="1">
      <c r="A2129" s="103"/>
      <c r="B2129" s="103"/>
      <c r="C2129" s="104" t="e">
        <v>#REF!</v>
      </c>
      <c r="D2129" s="103"/>
      <c r="E2129" s="53"/>
      <c r="F2129" s="53"/>
      <c r="G2129" s="53"/>
      <c r="H2129" s="53"/>
      <c r="I2129" s="53"/>
      <c r="J2129" s="53"/>
      <c r="K2129" s="53"/>
      <c r="L2129" s="53"/>
      <c r="M2129" s="53"/>
      <c r="N2129" s="53"/>
      <c r="O2129" s="53"/>
      <c r="P2129" s="53"/>
      <c r="Q2129" s="53"/>
      <c r="R2129" s="53"/>
      <c r="S2129" s="53"/>
      <c r="T2129" s="53"/>
      <c r="U2129" s="53"/>
      <c r="V2129" s="53"/>
      <c r="W2129" s="53"/>
      <c r="X2129" s="53"/>
      <c r="Y2129" s="53"/>
      <c r="Z2129" s="53"/>
    </row>
    <row r="2130" spans="1:26" ht="15.75" customHeight="1">
      <c r="A2130" s="103"/>
      <c r="B2130" s="103"/>
      <c r="C2130" s="104" t="e">
        <v>#REF!</v>
      </c>
      <c r="D2130" s="103"/>
      <c r="E2130" s="53"/>
      <c r="F2130" s="53"/>
      <c r="G2130" s="53"/>
      <c r="H2130" s="53"/>
      <c r="I2130" s="53"/>
      <c r="J2130" s="53"/>
      <c r="K2130" s="53"/>
      <c r="L2130" s="53"/>
      <c r="M2130" s="53"/>
      <c r="N2130" s="53"/>
      <c r="O2130" s="53"/>
      <c r="P2130" s="53"/>
      <c r="Q2130" s="53"/>
      <c r="R2130" s="53"/>
      <c r="S2130" s="53"/>
      <c r="T2130" s="53"/>
      <c r="U2130" s="53"/>
      <c r="V2130" s="53"/>
      <c r="W2130" s="53"/>
      <c r="X2130" s="53"/>
      <c r="Y2130" s="53"/>
      <c r="Z2130" s="53"/>
    </row>
    <row r="2131" spans="1:26" ht="15.75" customHeight="1">
      <c r="A2131" s="103"/>
      <c r="B2131" s="103"/>
      <c r="C2131" s="104" t="e">
        <v>#REF!</v>
      </c>
      <c r="D2131" s="103"/>
      <c r="E2131" s="53"/>
      <c r="F2131" s="53"/>
      <c r="G2131" s="53"/>
      <c r="H2131" s="53"/>
      <c r="I2131" s="53"/>
      <c r="J2131" s="53"/>
      <c r="K2131" s="53"/>
      <c r="L2131" s="53"/>
      <c r="M2131" s="53"/>
      <c r="N2131" s="53"/>
      <c r="O2131" s="53"/>
      <c r="P2131" s="53"/>
      <c r="Q2131" s="53"/>
      <c r="R2131" s="53"/>
      <c r="S2131" s="53"/>
      <c r="T2131" s="53"/>
      <c r="U2131" s="53"/>
      <c r="V2131" s="53"/>
      <c r="W2131" s="53"/>
      <c r="X2131" s="53"/>
      <c r="Y2131" s="53"/>
      <c r="Z2131" s="53"/>
    </row>
    <row r="2132" spans="1:26" ht="15.75" customHeight="1">
      <c r="A2132" s="103"/>
      <c r="B2132" s="103"/>
      <c r="C2132" s="104" t="e">
        <v>#REF!</v>
      </c>
      <c r="D2132" s="103"/>
      <c r="E2132" s="53"/>
      <c r="F2132" s="53"/>
      <c r="G2132" s="53"/>
      <c r="H2132" s="53"/>
      <c r="I2132" s="53"/>
      <c r="J2132" s="53"/>
      <c r="K2132" s="53"/>
      <c r="L2132" s="53"/>
      <c r="M2132" s="53"/>
      <c r="N2132" s="53"/>
      <c r="O2132" s="53"/>
      <c r="P2132" s="53"/>
      <c r="Q2132" s="53"/>
      <c r="R2132" s="53"/>
      <c r="S2132" s="53"/>
      <c r="T2132" s="53"/>
      <c r="U2132" s="53"/>
      <c r="V2132" s="53"/>
      <c r="W2132" s="53"/>
      <c r="X2132" s="53"/>
      <c r="Y2132" s="53"/>
      <c r="Z2132" s="53"/>
    </row>
    <row r="2133" spans="1:26" ht="15.75" customHeight="1">
      <c r="A2133" s="103"/>
      <c r="B2133" s="103"/>
      <c r="C2133" s="104" t="e">
        <v>#REF!</v>
      </c>
      <c r="D2133" s="103"/>
      <c r="E2133" s="53"/>
      <c r="F2133" s="53"/>
      <c r="G2133" s="53"/>
      <c r="H2133" s="53"/>
      <c r="I2133" s="53"/>
      <c r="J2133" s="53"/>
      <c r="K2133" s="53"/>
      <c r="L2133" s="53"/>
      <c r="M2133" s="53"/>
      <c r="N2133" s="53"/>
      <c r="O2133" s="53"/>
      <c r="P2133" s="53"/>
      <c r="Q2133" s="53"/>
      <c r="R2133" s="53"/>
      <c r="S2133" s="53"/>
      <c r="T2133" s="53"/>
      <c r="U2133" s="53"/>
      <c r="V2133" s="53"/>
      <c r="W2133" s="53"/>
      <c r="X2133" s="53"/>
      <c r="Y2133" s="53"/>
      <c r="Z2133" s="53"/>
    </row>
    <row r="2134" spans="1:26" ht="15.75" customHeight="1">
      <c r="A2134" s="103"/>
      <c r="B2134" s="103"/>
      <c r="C2134" s="104" t="e">
        <v>#REF!</v>
      </c>
      <c r="D2134" s="103"/>
      <c r="E2134" s="53"/>
      <c r="F2134" s="53"/>
      <c r="G2134" s="53"/>
      <c r="H2134" s="53"/>
      <c r="I2134" s="53"/>
      <c r="J2134" s="53"/>
      <c r="K2134" s="53"/>
      <c r="L2134" s="53"/>
      <c r="M2134" s="53"/>
      <c r="N2134" s="53"/>
      <c r="O2134" s="53"/>
      <c r="P2134" s="53"/>
      <c r="Q2134" s="53"/>
      <c r="R2134" s="53"/>
      <c r="S2134" s="53"/>
      <c r="T2134" s="53"/>
      <c r="U2134" s="53"/>
      <c r="V2134" s="53"/>
      <c r="W2134" s="53"/>
      <c r="X2134" s="53"/>
      <c r="Y2134" s="53"/>
      <c r="Z2134" s="53"/>
    </row>
    <row r="2135" spans="1:26" ht="15.75" customHeight="1">
      <c r="A2135" s="103"/>
      <c r="B2135" s="103"/>
      <c r="C2135" s="104" t="e">
        <v>#REF!</v>
      </c>
      <c r="D2135" s="103"/>
      <c r="E2135" s="53"/>
      <c r="F2135" s="53"/>
      <c r="G2135" s="53"/>
      <c r="H2135" s="53"/>
      <c r="I2135" s="53"/>
      <c r="J2135" s="53"/>
      <c r="K2135" s="53"/>
      <c r="L2135" s="53"/>
      <c r="M2135" s="53"/>
      <c r="N2135" s="53"/>
      <c r="O2135" s="53"/>
      <c r="P2135" s="53"/>
      <c r="Q2135" s="53"/>
      <c r="R2135" s="53"/>
      <c r="S2135" s="53"/>
      <c r="T2135" s="53"/>
      <c r="U2135" s="53"/>
      <c r="V2135" s="53"/>
      <c r="W2135" s="53"/>
      <c r="X2135" s="53"/>
      <c r="Y2135" s="53"/>
      <c r="Z2135" s="53"/>
    </row>
    <row r="2136" spans="1:26" ht="15.75" customHeight="1">
      <c r="A2136" s="103"/>
      <c r="B2136" s="103"/>
      <c r="C2136" s="104" t="e">
        <v>#REF!</v>
      </c>
      <c r="D2136" s="103"/>
      <c r="E2136" s="53"/>
      <c r="F2136" s="53"/>
      <c r="G2136" s="53"/>
      <c r="H2136" s="53"/>
      <c r="I2136" s="53"/>
      <c r="J2136" s="53"/>
      <c r="K2136" s="53"/>
      <c r="L2136" s="53"/>
      <c r="M2136" s="53"/>
      <c r="N2136" s="53"/>
      <c r="O2136" s="53"/>
      <c r="P2136" s="53"/>
      <c r="Q2136" s="53"/>
      <c r="R2136" s="53"/>
      <c r="S2136" s="53"/>
      <c r="T2136" s="53"/>
      <c r="U2136" s="53"/>
      <c r="V2136" s="53"/>
      <c r="W2136" s="53"/>
      <c r="X2136" s="53"/>
      <c r="Y2136" s="53"/>
      <c r="Z2136" s="53"/>
    </row>
    <row r="2137" spans="1:26" ht="15.75" customHeight="1">
      <c r="A2137" s="103"/>
      <c r="B2137" s="103"/>
      <c r="C2137" s="104" t="e">
        <v>#REF!</v>
      </c>
      <c r="D2137" s="103"/>
      <c r="E2137" s="53"/>
      <c r="F2137" s="53"/>
      <c r="G2137" s="53"/>
      <c r="H2137" s="53"/>
      <c r="I2137" s="53"/>
      <c r="J2137" s="53"/>
      <c r="K2137" s="53"/>
      <c r="L2137" s="53"/>
      <c r="M2137" s="53"/>
      <c r="N2137" s="53"/>
      <c r="O2137" s="53"/>
      <c r="P2137" s="53"/>
      <c r="Q2137" s="53"/>
      <c r="R2137" s="53"/>
      <c r="S2137" s="53"/>
      <c r="T2137" s="53"/>
      <c r="U2137" s="53"/>
      <c r="V2137" s="53"/>
      <c r="W2137" s="53"/>
      <c r="X2137" s="53"/>
      <c r="Y2137" s="53"/>
      <c r="Z2137" s="53"/>
    </row>
    <row r="2138" spans="1:26" ht="15.75" customHeight="1">
      <c r="A2138" s="103"/>
      <c r="B2138" s="103"/>
      <c r="C2138" s="104" t="e">
        <v>#REF!</v>
      </c>
      <c r="D2138" s="103"/>
      <c r="E2138" s="53"/>
      <c r="F2138" s="53"/>
      <c r="G2138" s="53"/>
      <c r="H2138" s="53"/>
      <c r="I2138" s="53"/>
      <c r="J2138" s="53"/>
      <c r="K2138" s="53"/>
      <c r="L2138" s="53"/>
      <c r="M2138" s="53"/>
      <c r="N2138" s="53"/>
      <c r="O2138" s="53"/>
      <c r="P2138" s="53"/>
      <c r="Q2138" s="53"/>
      <c r="R2138" s="53"/>
      <c r="S2138" s="53"/>
      <c r="T2138" s="53"/>
      <c r="U2138" s="53"/>
      <c r="V2138" s="53"/>
      <c r="W2138" s="53"/>
      <c r="X2138" s="53"/>
      <c r="Y2138" s="53"/>
      <c r="Z2138" s="53"/>
    </row>
    <row r="2139" spans="1:26" ht="15.75" customHeight="1">
      <c r="A2139" s="103"/>
      <c r="B2139" s="103"/>
      <c r="C2139" s="104" t="e">
        <v>#REF!</v>
      </c>
      <c r="D2139" s="103"/>
      <c r="E2139" s="53"/>
      <c r="F2139" s="53"/>
      <c r="G2139" s="53"/>
      <c r="H2139" s="53"/>
      <c r="I2139" s="53"/>
      <c r="J2139" s="53"/>
      <c r="K2139" s="53"/>
      <c r="L2139" s="53"/>
      <c r="M2139" s="53"/>
      <c r="N2139" s="53"/>
      <c r="O2139" s="53"/>
      <c r="P2139" s="53"/>
      <c r="Q2139" s="53"/>
      <c r="R2139" s="53"/>
      <c r="S2139" s="53"/>
      <c r="T2139" s="53"/>
      <c r="U2139" s="53"/>
      <c r="V2139" s="53"/>
      <c r="W2139" s="53"/>
      <c r="X2139" s="53"/>
      <c r="Y2139" s="53"/>
      <c r="Z2139" s="53"/>
    </row>
    <row r="2140" spans="1:26" ht="15.75" customHeight="1">
      <c r="A2140" s="103"/>
      <c r="B2140" s="103"/>
      <c r="C2140" s="104" t="e">
        <v>#REF!</v>
      </c>
      <c r="D2140" s="103"/>
      <c r="E2140" s="53"/>
      <c r="F2140" s="53"/>
      <c r="G2140" s="53"/>
      <c r="H2140" s="53"/>
      <c r="I2140" s="53"/>
      <c r="J2140" s="53"/>
      <c r="K2140" s="53"/>
      <c r="L2140" s="53"/>
      <c r="M2140" s="53"/>
      <c r="N2140" s="53"/>
      <c r="O2140" s="53"/>
      <c r="P2140" s="53"/>
      <c r="Q2140" s="53"/>
      <c r="R2140" s="53"/>
      <c r="S2140" s="53"/>
      <c r="T2140" s="53"/>
      <c r="U2140" s="53"/>
      <c r="V2140" s="53"/>
      <c r="W2140" s="53"/>
      <c r="X2140" s="53"/>
      <c r="Y2140" s="53"/>
      <c r="Z2140" s="53"/>
    </row>
    <row r="2141" spans="1:26" ht="15.75" customHeight="1">
      <c r="A2141" s="103"/>
      <c r="B2141" s="103"/>
      <c r="C2141" s="104" t="e">
        <v>#REF!</v>
      </c>
      <c r="D2141" s="103"/>
      <c r="E2141" s="53"/>
      <c r="F2141" s="53"/>
      <c r="G2141" s="53"/>
      <c r="H2141" s="53"/>
      <c r="I2141" s="53"/>
      <c r="J2141" s="53"/>
      <c r="K2141" s="53"/>
      <c r="L2141" s="53"/>
      <c r="M2141" s="53"/>
      <c r="N2141" s="53"/>
      <c r="O2141" s="53"/>
      <c r="P2141" s="53"/>
      <c r="Q2141" s="53"/>
      <c r="R2141" s="53"/>
      <c r="S2141" s="53"/>
      <c r="T2141" s="53"/>
      <c r="U2141" s="53"/>
      <c r="V2141" s="53"/>
      <c r="W2141" s="53"/>
      <c r="X2141" s="53"/>
      <c r="Y2141" s="53"/>
      <c r="Z2141" s="53"/>
    </row>
    <row r="2142" spans="1:26" ht="15.75" customHeight="1">
      <c r="A2142" s="103"/>
      <c r="B2142" s="103"/>
      <c r="C2142" s="104" t="e">
        <v>#REF!</v>
      </c>
      <c r="D2142" s="103"/>
      <c r="E2142" s="53"/>
      <c r="F2142" s="53"/>
      <c r="G2142" s="53"/>
      <c r="H2142" s="53"/>
      <c r="I2142" s="53"/>
      <c r="J2142" s="53"/>
      <c r="K2142" s="53"/>
      <c r="L2142" s="53"/>
      <c r="M2142" s="53"/>
      <c r="N2142" s="53"/>
      <c r="O2142" s="53"/>
      <c r="P2142" s="53"/>
      <c r="Q2142" s="53"/>
      <c r="R2142" s="53"/>
      <c r="S2142" s="53"/>
      <c r="T2142" s="53"/>
      <c r="U2142" s="53"/>
      <c r="V2142" s="53"/>
      <c r="W2142" s="53"/>
      <c r="X2142" s="53"/>
      <c r="Y2142" s="53"/>
      <c r="Z2142" s="53"/>
    </row>
    <row r="2143" spans="1:26" ht="15.75" customHeight="1">
      <c r="A2143" s="103"/>
      <c r="B2143" s="103"/>
      <c r="C2143" s="104" t="e">
        <v>#REF!</v>
      </c>
      <c r="D2143" s="103"/>
      <c r="E2143" s="53"/>
      <c r="F2143" s="53"/>
      <c r="G2143" s="53"/>
      <c r="H2143" s="53"/>
      <c r="I2143" s="53"/>
      <c r="J2143" s="53"/>
      <c r="K2143" s="53"/>
      <c r="L2143" s="53"/>
      <c r="M2143" s="53"/>
      <c r="N2143" s="53"/>
      <c r="O2143" s="53"/>
      <c r="P2143" s="53"/>
      <c r="Q2143" s="53"/>
      <c r="R2143" s="53"/>
      <c r="S2143" s="53"/>
      <c r="T2143" s="53"/>
      <c r="U2143" s="53"/>
      <c r="V2143" s="53"/>
      <c r="W2143" s="53"/>
      <c r="X2143" s="53"/>
      <c r="Y2143" s="53"/>
      <c r="Z2143" s="53"/>
    </row>
    <row r="2144" spans="1:26" ht="15.75" customHeight="1">
      <c r="A2144" s="103"/>
      <c r="B2144" s="103"/>
      <c r="C2144" s="104" t="e">
        <v>#REF!</v>
      </c>
      <c r="D2144" s="103"/>
      <c r="E2144" s="53"/>
      <c r="F2144" s="53"/>
      <c r="G2144" s="53"/>
      <c r="H2144" s="53"/>
      <c r="I2144" s="53"/>
      <c r="J2144" s="53"/>
      <c r="K2144" s="53"/>
      <c r="L2144" s="53"/>
      <c r="M2144" s="53"/>
      <c r="N2144" s="53"/>
      <c r="O2144" s="53"/>
      <c r="P2144" s="53"/>
      <c r="Q2144" s="53"/>
      <c r="R2144" s="53"/>
      <c r="S2144" s="53"/>
      <c r="T2144" s="53"/>
      <c r="U2144" s="53"/>
      <c r="V2144" s="53"/>
      <c r="W2144" s="53"/>
      <c r="X2144" s="53"/>
      <c r="Y2144" s="53"/>
      <c r="Z2144" s="53"/>
    </row>
    <row r="2145" spans="1:26" ht="15.75" customHeight="1">
      <c r="A2145" s="103"/>
      <c r="B2145" s="103"/>
      <c r="C2145" s="104" t="e">
        <v>#REF!</v>
      </c>
      <c r="D2145" s="103"/>
      <c r="E2145" s="53"/>
      <c r="F2145" s="53"/>
      <c r="G2145" s="53"/>
      <c r="H2145" s="53"/>
      <c r="I2145" s="53"/>
      <c r="J2145" s="53"/>
      <c r="K2145" s="53"/>
      <c r="L2145" s="53"/>
      <c r="M2145" s="53"/>
      <c r="N2145" s="53"/>
      <c r="O2145" s="53"/>
      <c r="P2145" s="53"/>
      <c r="Q2145" s="53"/>
      <c r="R2145" s="53"/>
      <c r="S2145" s="53"/>
      <c r="T2145" s="53"/>
      <c r="U2145" s="53"/>
      <c r="V2145" s="53"/>
      <c r="W2145" s="53"/>
      <c r="X2145" s="53"/>
      <c r="Y2145" s="53"/>
      <c r="Z2145" s="53"/>
    </row>
    <row r="2146" spans="1:26" ht="15.75" customHeight="1">
      <c r="A2146" s="103"/>
      <c r="B2146" s="103"/>
      <c r="C2146" s="104" t="e">
        <v>#REF!</v>
      </c>
      <c r="D2146" s="103"/>
      <c r="E2146" s="53"/>
      <c r="F2146" s="53"/>
      <c r="G2146" s="53"/>
      <c r="H2146" s="53"/>
      <c r="I2146" s="53"/>
      <c r="J2146" s="53"/>
      <c r="K2146" s="53"/>
      <c r="L2146" s="53"/>
      <c r="M2146" s="53"/>
      <c r="N2146" s="53"/>
      <c r="O2146" s="53"/>
      <c r="P2146" s="53"/>
      <c r="Q2146" s="53"/>
      <c r="R2146" s="53"/>
      <c r="S2146" s="53"/>
      <c r="T2146" s="53"/>
      <c r="U2146" s="53"/>
      <c r="V2146" s="53"/>
      <c r="W2146" s="53"/>
      <c r="X2146" s="53"/>
      <c r="Y2146" s="53"/>
      <c r="Z2146" s="53"/>
    </row>
    <row r="2147" spans="1:26" ht="15.75" customHeight="1">
      <c r="A2147" s="103"/>
      <c r="B2147" s="103"/>
      <c r="C2147" s="104" t="e">
        <v>#REF!</v>
      </c>
      <c r="D2147" s="103"/>
      <c r="E2147" s="53"/>
      <c r="F2147" s="53"/>
      <c r="G2147" s="53"/>
      <c r="H2147" s="53"/>
      <c r="I2147" s="53"/>
      <c r="J2147" s="53"/>
      <c r="K2147" s="53"/>
      <c r="L2147" s="53"/>
      <c r="M2147" s="53"/>
      <c r="N2147" s="53"/>
      <c r="O2147" s="53"/>
      <c r="P2147" s="53"/>
      <c r="Q2147" s="53"/>
      <c r="R2147" s="53"/>
      <c r="S2147" s="53"/>
      <c r="T2147" s="53"/>
      <c r="U2147" s="53"/>
      <c r="V2147" s="53"/>
      <c r="W2147" s="53"/>
      <c r="X2147" s="53"/>
      <c r="Y2147" s="53"/>
      <c r="Z2147" s="53"/>
    </row>
    <row r="2148" spans="1:26" ht="15.75" customHeight="1">
      <c r="A2148" s="103"/>
      <c r="B2148" s="103"/>
      <c r="C2148" s="104" t="e">
        <v>#REF!</v>
      </c>
      <c r="D2148" s="103"/>
      <c r="E2148" s="53"/>
      <c r="F2148" s="53"/>
      <c r="G2148" s="53"/>
      <c r="H2148" s="53"/>
      <c r="I2148" s="53"/>
      <c r="J2148" s="53"/>
      <c r="K2148" s="53"/>
      <c r="L2148" s="53"/>
      <c r="M2148" s="53"/>
      <c r="N2148" s="53"/>
      <c r="O2148" s="53"/>
      <c r="P2148" s="53"/>
      <c r="Q2148" s="53"/>
      <c r="R2148" s="53"/>
      <c r="S2148" s="53"/>
      <c r="T2148" s="53"/>
      <c r="U2148" s="53"/>
      <c r="V2148" s="53"/>
      <c r="W2148" s="53"/>
      <c r="X2148" s="53"/>
      <c r="Y2148" s="53"/>
      <c r="Z2148" s="53"/>
    </row>
    <row r="2149" spans="1:26" ht="15.75" customHeight="1">
      <c r="A2149" s="103"/>
      <c r="B2149" s="103"/>
      <c r="C2149" s="104" t="e">
        <v>#REF!</v>
      </c>
      <c r="D2149" s="103"/>
      <c r="E2149" s="53"/>
      <c r="F2149" s="53"/>
      <c r="G2149" s="53"/>
      <c r="H2149" s="53"/>
      <c r="I2149" s="53"/>
      <c r="J2149" s="53"/>
      <c r="K2149" s="53"/>
      <c r="L2149" s="53"/>
      <c r="M2149" s="53"/>
      <c r="N2149" s="53"/>
      <c r="O2149" s="53"/>
      <c r="P2149" s="53"/>
      <c r="Q2149" s="53"/>
      <c r="R2149" s="53"/>
      <c r="S2149" s="53"/>
      <c r="T2149" s="53"/>
      <c r="U2149" s="53"/>
      <c r="V2149" s="53"/>
      <c r="W2149" s="53"/>
      <c r="X2149" s="53"/>
      <c r="Y2149" s="53"/>
      <c r="Z2149" s="53"/>
    </row>
    <row r="2150" spans="1:26" ht="15.75" customHeight="1">
      <c r="A2150" s="103"/>
      <c r="B2150" s="103"/>
      <c r="C2150" s="104" t="e">
        <v>#REF!</v>
      </c>
      <c r="D2150" s="103"/>
      <c r="E2150" s="53"/>
      <c r="F2150" s="53"/>
      <c r="G2150" s="53"/>
      <c r="H2150" s="53"/>
      <c r="I2150" s="53"/>
      <c r="J2150" s="53"/>
      <c r="K2150" s="53"/>
      <c r="L2150" s="53"/>
      <c r="M2150" s="53"/>
      <c r="N2150" s="53"/>
      <c r="O2150" s="53"/>
      <c r="P2150" s="53"/>
      <c r="Q2150" s="53"/>
      <c r="R2150" s="53"/>
      <c r="S2150" s="53"/>
      <c r="T2150" s="53"/>
      <c r="U2150" s="53"/>
      <c r="V2150" s="53"/>
      <c r="W2150" s="53"/>
      <c r="X2150" s="53"/>
      <c r="Y2150" s="53"/>
      <c r="Z2150" s="53"/>
    </row>
    <row r="2151" spans="1:26" ht="15.75" customHeight="1">
      <c r="A2151" s="103"/>
      <c r="B2151" s="103"/>
      <c r="C2151" s="104" t="e">
        <v>#REF!</v>
      </c>
      <c r="D2151" s="103"/>
      <c r="E2151" s="53"/>
      <c r="F2151" s="53"/>
      <c r="G2151" s="53"/>
      <c r="H2151" s="53"/>
      <c r="I2151" s="53"/>
      <c r="J2151" s="53"/>
      <c r="K2151" s="53"/>
      <c r="L2151" s="53"/>
      <c r="M2151" s="53"/>
      <c r="N2151" s="53"/>
      <c r="O2151" s="53"/>
      <c r="P2151" s="53"/>
      <c r="Q2151" s="53"/>
      <c r="R2151" s="53"/>
      <c r="S2151" s="53"/>
      <c r="T2151" s="53"/>
      <c r="U2151" s="53"/>
      <c r="V2151" s="53"/>
      <c r="W2151" s="53"/>
      <c r="X2151" s="53"/>
      <c r="Y2151" s="53"/>
      <c r="Z2151" s="53"/>
    </row>
    <row r="2152" spans="1:26" ht="15.75" customHeight="1">
      <c r="A2152" s="103"/>
      <c r="B2152" s="103"/>
      <c r="C2152" s="104" t="e">
        <v>#REF!</v>
      </c>
      <c r="D2152" s="103"/>
      <c r="E2152" s="53"/>
      <c r="F2152" s="53"/>
      <c r="G2152" s="53"/>
      <c r="H2152" s="53"/>
      <c r="I2152" s="53"/>
      <c r="J2152" s="53"/>
      <c r="K2152" s="53"/>
      <c r="L2152" s="53"/>
      <c r="M2152" s="53"/>
      <c r="N2152" s="53"/>
      <c r="O2152" s="53"/>
      <c r="P2152" s="53"/>
      <c r="Q2152" s="53"/>
      <c r="R2152" s="53"/>
      <c r="S2152" s="53"/>
      <c r="T2152" s="53"/>
      <c r="U2152" s="53"/>
      <c r="V2152" s="53"/>
      <c r="W2152" s="53"/>
      <c r="X2152" s="53"/>
      <c r="Y2152" s="53"/>
      <c r="Z2152" s="53"/>
    </row>
    <row r="2153" spans="1:26" ht="15.75" customHeight="1">
      <c r="A2153" s="103"/>
      <c r="B2153" s="103"/>
      <c r="C2153" s="104" t="e">
        <v>#REF!</v>
      </c>
      <c r="D2153" s="103"/>
      <c r="E2153" s="53"/>
      <c r="F2153" s="53"/>
      <c r="G2153" s="53"/>
      <c r="H2153" s="53"/>
      <c r="I2153" s="53"/>
      <c r="J2153" s="53"/>
      <c r="K2153" s="53"/>
      <c r="L2153" s="53"/>
      <c r="M2153" s="53"/>
      <c r="N2153" s="53"/>
      <c r="O2153" s="53"/>
      <c r="P2153" s="53"/>
      <c r="Q2153" s="53"/>
      <c r="R2153" s="53"/>
      <c r="S2153" s="53"/>
      <c r="T2153" s="53"/>
      <c r="U2153" s="53"/>
      <c r="V2153" s="53"/>
      <c r="W2153" s="53"/>
      <c r="X2153" s="53"/>
      <c r="Y2153" s="53"/>
      <c r="Z2153" s="53"/>
    </row>
    <row r="2154" spans="1:26" ht="15.75" customHeight="1">
      <c r="A2154" s="103"/>
      <c r="B2154" s="103"/>
      <c r="C2154" s="104" t="e">
        <v>#REF!</v>
      </c>
      <c r="D2154" s="103"/>
      <c r="E2154" s="53"/>
      <c r="F2154" s="53"/>
      <c r="G2154" s="53"/>
      <c r="H2154" s="53"/>
      <c r="I2154" s="53"/>
      <c r="J2154" s="53"/>
      <c r="K2154" s="53"/>
      <c r="L2154" s="53"/>
      <c r="M2154" s="53"/>
      <c r="N2154" s="53"/>
      <c r="O2154" s="53"/>
      <c r="P2154" s="53"/>
      <c r="Q2154" s="53"/>
      <c r="R2154" s="53"/>
      <c r="S2154" s="53"/>
      <c r="T2154" s="53"/>
      <c r="U2154" s="53"/>
      <c r="V2154" s="53"/>
      <c r="W2154" s="53"/>
      <c r="X2154" s="53"/>
      <c r="Y2154" s="53"/>
      <c r="Z2154" s="53"/>
    </row>
    <row r="2155" spans="1:26" ht="15.75" customHeight="1">
      <c r="A2155" s="103"/>
      <c r="B2155" s="103"/>
      <c r="C2155" s="104" t="e">
        <v>#REF!</v>
      </c>
      <c r="D2155" s="103"/>
      <c r="E2155" s="53"/>
      <c r="F2155" s="53"/>
      <c r="G2155" s="53"/>
      <c r="H2155" s="53"/>
      <c r="I2155" s="53"/>
      <c r="J2155" s="53"/>
      <c r="K2155" s="53"/>
      <c r="L2155" s="53"/>
      <c r="M2155" s="53"/>
      <c r="N2155" s="53"/>
      <c r="O2155" s="53"/>
      <c r="P2155" s="53"/>
      <c r="Q2155" s="53"/>
      <c r="R2155" s="53"/>
      <c r="S2155" s="53"/>
      <c r="T2155" s="53"/>
      <c r="U2155" s="53"/>
      <c r="V2155" s="53"/>
      <c r="W2155" s="53"/>
      <c r="X2155" s="53"/>
      <c r="Y2155" s="53"/>
      <c r="Z2155" s="53"/>
    </row>
    <row r="2156" spans="1:26" ht="15.75" customHeight="1">
      <c r="A2156" s="103"/>
      <c r="B2156" s="103"/>
      <c r="C2156" s="104" t="e">
        <v>#REF!</v>
      </c>
      <c r="D2156" s="103"/>
      <c r="E2156" s="53"/>
      <c r="F2156" s="53"/>
      <c r="G2156" s="53"/>
      <c r="H2156" s="53"/>
      <c r="I2156" s="53"/>
      <c r="J2156" s="53"/>
      <c r="K2156" s="53"/>
      <c r="L2156" s="53"/>
      <c r="M2156" s="53"/>
      <c r="N2156" s="53"/>
      <c r="O2156" s="53"/>
      <c r="P2156" s="53"/>
      <c r="Q2156" s="53"/>
      <c r="R2156" s="53"/>
      <c r="S2156" s="53"/>
      <c r="T2156" s="53"/>
      <c r="U2156" s="53"/>
      <c r="V2156" s="53"/>
      <c r="W2156" s="53"/>
      <c r="X2156" s="53"/>
      <c r="Y2156" s="53"/>
      <c r="Z2156" s="53"/>
    </row>
    <row r="2157" spans="1:26" ht="15.75" customHeight="1">
      <c r="A2157" s="103"/>
      <c r="B2157" s="103"/>
      <c r="C2157" s="104" t="e">
        <v>#REF!</v>
      </c>
      <c r="D2157" s="103"/>
      <c r="E2157" s="53"/>
      <c r="F2157" s="53"/>
      <c r="G2157" s="53"/>
      <c r="H2157" s="53"/>
      <c r="I2157" s="53"/>
      <c r="J2157" s="53"/>
      <c r="K2157" s="53"/>
      <c r="L2157" s="53"/>
      <c r="M2157" s="53"/>
      <c r="N2157" s="53"/>
      <c r="O2157" s="53"/>
      <c r="P2157" s="53"/>
      <c r="Q2157" s="53"/>
      <c r="R2157" s="53"/>
      <c r="S2157" s="53"/>
      <c r="T2157" s="53"/>
      <c r="U2157" s="53"/>
      <c r="V2157" s="53"/>
      <c r="W2157" s="53"/>
      <c r="X2157" s="53"/>
      <c r="Y2157" s="53"/>
      <c r="Z2157" s="53"/>
    </row>
    <row r="2158" spans="1:26" ht="15.75" customHeight="1">
      <c r="A2158" s="103"/>
      <c r="B2158" s="103"/>
      <c r="C2158" s="104" t="e">
        <v>#REF!</v>
      </c>
      <c r="D2158" s="103"/>
      <c r="E2158" s="53"/>
      <c r="F2158" s="53"/>
      <c r="G2158" s="53"/>
      <c r="H2158" s="53"/>
      <c r="I2158" s="53"/>
      <c r="J2158" s="53"/>
      <c r="K2158" s="53"/>
      <c r="L2158" s="53"/>
      <c r="M2158" s="53"/>
      <c r="N2158" s="53"/>
      <c r="O2158" s="53"/>
      <c r="P2158" s="53"/>
      <c r="Q2158" s="53"/>
      <c r="R2158" s="53"/>
      <c r="S2158" s="53"/>
      <c r="T2158" s="53"/>
      <c r="U2158" s="53"/>
      <c r="V2158" s="53"/>
      <c r="W2158" s="53"/>
      <c r="X2158" s="53"/>
      <c r="Y2158" s="53"/>
      <c r="Z2158" s="53"/>
    </row>
    <row r="2159" spans="1:26" ht="15.75" customHeight="1">
      <c r="A2159" s="103"/>
      <c r="B2159" s="103"/>
      <c r="C2159" s="104" t="e">
        <v>#REF!</v>
      </c>
      <c r="D2159" s="103"/>
      <c r="E2159" s="53"/>
      <c r="F2159" s="53"/>
      <c r="G2159" s="53"/>
      <c r="H2159" s="53"/>
      <c r="I2159" s="53"/>
      <c r="J2159" s="53"/>
      <c r="K2159" s="53"/>
      <c r="L2159" s="53"/>
      <c r="M2159" s="53"/>
      <c r="N2159" s="53"/>
      <c r="O2159" s="53"/>
      <c r="P2159" s="53"/>
      <c r="Q2159" s="53"/>
      <c r="R2159" s="53"/>
      <c r="S2159" s="53"/>
      <c r="T2159" s="53"/>
      <c r="U2159" s="53"/>
      <c r="V2159" s="53"/>
      <c r="W2159" s="53"/>
      <c r="X2159" s="53"/>
      <c r="Y2159" s="53"/>
      <c r="Z2159" s="53"/>
    </row>
    <row r="2160" spans="1:26" ht="15.75" customHeight="1">
      <c r="A2160" s="103"/>
      <c r="B2160" s="103"/>
      <c r="C2160" s="104" t="e">
        <v>#REF!</v>
      </c>
      <c r="D2160" s="103"/>
      <c r="E2160" s="53"/>
      <c r="F2160" s="53"/>
      <c r="G2160" s="53"/>
      <c r="H2160" s="53"/>
      <c r="I2160" s="53"/>
      <c r="J2160" s="53"/>
      <c r="K2160" s="53"/>
      <c r="L2160" s="53"/>
      <c r="M2160" s="53"/>
      <c r="N2160" s="53"/>
      <c r="O2160" s="53"/>
      <c r="P2160" s="53"/>
      <c r="Q2160" s="53"/>
      <c r="R2160" s="53"/>
      <c r="S2160" s="53"/>
      <c r="T2160" s="53"/>
      <c r="U2160" s="53"/>
      <c r="V2160" s="53"/>
      <c r="W2160" s="53"/>
      <c r="X2160" s="53"/>
      <c r="Y2160" s="53"/>
      <c r="Z2160" s="53"/>
    </row>
    <row r="2161" spans="1:26" ht="15.75" customHeight="1">
      <c r="A2161" s="103"/>
      <c r="B2161" s="103"/>
      <c r="C2161" s="104" t="e">
        <v>#REF!</v>
      </c>
      <c r="D2161" s="103"/>
      <c r="E2161" s="53"/>
      <c r="F2161" s="53"/>
      <c r="G2161" s="53"/>
      <c r="H2161" s="53"/>
      <c r="I2161" s="53"/>
      <c r="J2161" s="53"/>
      <c r="K2161" s="53"/>
      <c r="L2161" s="53"/>
      <c r="M2161" s="53"/>
      <c r="N2161" s="53"/>
      <c r="O2161" s="53"/>
      <c r="P2161" s="53"/>
      <c r="Q2161" s="53"/>
      <c r="R2161" s="53"/>
      <c r="S2161" s="53"/>
      <c r="T2161" s="53"/>
      <c r="U2161" s="53"/>
      <c r="V2161" s="53"/>
      <c r="W2161" s="53"/>
      <c r="X2161" s="53"/>
      <c r="Y2161" s="53"/>
      <c r="Z2161" s="53"/>
    </row>
    <row r="2162" spans="1:26" ht="15.75" customHeight="1">
      <c r="A2162" s="103"/>
      <c r="B2162" s="103"/>
      <c r="C2162" s="104" t="e">
        <v>#REF!</v>
      </c>
      <c r="D2162" s="103"/>
      <c r="E2162" s="53"/>
      <c r="F2162" s="53"/>
      <c r="G2162" s="53"/>
      <c r="H2162" s="53"/>
      <c r="I2162" s="53"/>
      <c r="J2162" s="53"/>
      <c r="K2162" s="53"/>
      <c r="L2162" s="53"/>
      <c r="M2162" s="53"/>
      <c r="N2162" s="53"/>
      <c r="O2162" s="53"/>
      <c r="P2162" s="53"/>
      <c r="Q2162" s="53"/>
      <c r="R2162" s="53"/>
      <c r="S2162" s="53"/>
      <c r="T2162" s="53"/>
      <c r="U2162" s="53"/>
      <c r="V2162" s="53"/>
      <c r="W2162" s="53"/>
      <c r="X2162" s="53"/>
      <c r="Y2162" s="53"/>
      <c r="Z2162" s="53"/>
    </row>
    <row r="2163" spans="1:26" ht="15.75" customHeight="1">
      <c r="A2163" s="103"/>
      <c r="B2163" s="103"/>
      <c r="C2163" s="104" t="e">
        <v>#REF!</v>
      </c>
      <c r="D2163" s="103"/>
      <c r="E2163" s="53"/>
      <c r="F2163" s="53"/>
      <c r="G2163" s="53"/>
      <c r="H2163" s="53"/>
      <c r="I2163" s="53"/>
      <c r="J2163" s="53"/>
      <c r="K2163" s="53"/>
      <c r="L2163" s="53"/>
      <c r="M2163" s="53"/>
      <c r="N2163" s="53"/>
      <c r="O2163" s="53"/>
      <c r="P2163" s="53"/>
      <c r="Q2163" s="53"/>
      <c r="R2163" s="53"/>
      <c r="S2163" s="53"/>
      <c r="T2163" s="53"/>
      <c r="U2163" s="53"/>
      <c r="V2163" s="53"/>
      <c r="W2163" s="53"/>
      <c r="X2163" s="53"/>
      <c r="Y2163" s="53"/>
      <c r="Z2163" s="53"/>
    </row>
    <row r="2164" spans="1:26" ht="15.75" customHeight="1">
      <c r="A2164" s="103"/>
      <c r="B2164" s="103"/>
      <c r="C2164" s="104" t="e">
        <v>#REF!</v>
      </c>
      <c r="D2164" s="103"/>
      <c r="E2164" s="53"/>
      <c r="F2164" s="53"/>
      <c r="G2164" s="53"/>
      <c r="H2164" s="53"/>
      <c r="I2164" s="53"/>
      <c r="J2164" s="53"/>
      <c r="K2164" s="53"/>
      <c r="L2164" s="53"/>
      <c r="M2164" s="53"/>
      <c r="N2164" s="53"/>
      <c r="O2164" s="53"/>
      <c r="P2164" s="53"/>
      <c r="Q2164" s="53"/>
      <c r="R2164" s="53"/>
      <c r="S2164" s="53"/>
      <c r="T2164" s="53"/>
      <c r="U2164" s="53"/>
      <c r="V2164" s="53"/>
      <c r="W2164" s="53"/>
      <c r="X2164" s="53"/>
      <c r="Y2164" s="53"/>
      <c r="Z2164" s="53"/>
    </row>
    <row r="2165" spans="1:26" ht="15.75" customHeight="1">
      <c r="A2165" s="103"/>
      <c r="B2165" s="103"/>
      <c r="C2165" s="104" t="e">
        <v>#REF!</v>
      </c>
      <c r="D2165" s="103"/>
      <c r="E2165" s="53"/>
      <c r="F2165" s="53"/>
      <c r="G2165" s="53"/>
      <c r="H2165" s="53"/>
      <c r="I2165" s="53"/>
      <c r="J2165" s="53"/>
      <c r="K2165" s="53"/>
      <c r="L2165" s="53"/>
      <c r="M2165" s="53"/>
      <c r="N2165" s="53"/>
      <c r="O2165" s="53"/>
      <c r="P2165" s="53"/>
      <c r="Q2165" s="53"/>
      <c r="R2165" s="53"/>
      <c r="S2165" s="53"/>
      <c r="T2165" s="53"/>
      <c r="U2165" s="53"/>
      <c r="V2165" s="53"/>
      <c r="W2165" s="53"/>
      <c r="X2165" s="53"/>
      <c r="Y2165" s="53"/>
      <c r="Z2165" s="53"/>
    </row>
    <row r="2166" spans="1:26" ht="15.75" customHeight="1">
      <c r="A2166" s="103"/>
      <c r="B2166" s="103"/>
      <c r="C2166" s="104" t="e">
        <v>#REF!</v>
      </c>
      <c r="D2166" s="103"/>
      <c r="E2166" s="53"/>
      <c r="F2166" s="53"/>
      <c r="G2166" s="53"/>
      <c r="H2166" s="53"/>
      <c r="I2166" s="53"/>
      <c r="J2166" s="53"/>
      <c r="K2166" s="53"/>
      <c r="L2166" s="53"/>
      <c r="M2166" s="53"/>
      <c r="N2166" s="53"/>
      <c r="O2166" s="53"/>
      <c r="P2166" s="53"/>
      <c r="Q2166" s="53"/>
      <c r="R2166" s="53"/>
      <c r="S2166" s="53"/>
      <c r="T2166" s="53"/>
      <c r="U2166" s="53"/>
      <c r="V2166" s="53"/>
      <c r="W2166" s="53"/>
      <c r="X2166" s="53"/>
      <c r="Y2166" s="53"/>
      <c r="Z2166" s="53"/>
    </row>
    <row r="2167" spans="1:26" ht="15.75" customHeight="1">
      <c r="A2167" s="103"/>
      <c r="B2167" s="103"/>
      <c r="C2167" s="104" t="e">
        <v>#REF!</v>
      </c>
      <c r="D2167" s="103"/>
      <c r="E2167" s="53"/>
      <c r="F2167" s="53"/>
      <c r="G2167" s="53"/>
      <c r="H2167" s="53"/>
      <c r="I2167" s="53"/>
      <c r="J2167" s="53"/>
      <c r="K2167" s="53"/>
      <c r="L2167" s="53"/>
      <c r="M2167" s="53"/>
      <c r="N2167" s="53"/>
      <c r="O2167" s="53"/>
      <c r="P2167" s="53"/>
      <c r="Q2167" s="53"/>
      <c r="R2167" s="53"/>
      <c r="S2167" s="53"/>
      <c r="T2167" s="53"/>
      <c r="U2167" s="53"/>
      <c r="V2167" s="53"/>
      <c r="W2167" s="53"/>
      <c r="X2167" s="53"/>
      <c r="Y2167" s="53"/>
      <c r="Z2167" s="53"/>
    </row>
    <row r="2168" spans="1:26" ht="15.75" customHeight="1">
      <c r="A2168" s="103"/>
      <c r="B2168" s="103"/>
      <c r="C2168" s="104" t="e">
        <v>#REF!</v>
      </c>
      <c r="D2168" s="103"/>
      <c r="E2168" s="53"/>
      <c r="F2168" s="53"/>
      <c r="G2168" s="53"/>
      <c r="H2168" s="53"/>
      <c r="I2168" s="53"/>
      <c r="J2168" s="53"/>
      <c r="K2168" s="53"/>
      <c r="L2168" s="53"/>
      <c r="M2168" s="53"/>
      <c r="N2168" s="53"/>
      <c r="O2168" s="53"/>
      <c r="P2168" s="53"/>
      <c r="Q2168" s="53"/>
      <c r="R2168" s="53"/>
      <c r="S2168" s="53"/>
      <c r="T2168" s="53"/>
      <c r="U2168" s="53"/>
      <c r="V2168" s="53"/>
      <c r="W2168" s="53"/>
      <c r="X2168" s="53"/>
      <c r="Y2168" s="53"/>
      <c r="Z2168" s="53"/>
    </row>
    <row r="2169" spans="1:26" ht="15.75" customHeight="1">
      <c r="A2169" s="103"/>
      <c r="B2169" s="103"/>
      <c r="C2169" s="104" t="e">
        <v>#REF!</v>
      </c>
      <c r="D2169" s="103"/>
      <c r="E2169" s="53"/>
      <c r="F2169" s="53"/>
      <c r="G2169" s="53"/>
      <c r="H2169" s="53"/>
      <c r="I2169" s="53"/>
      <c r="J2169" s="53"/>
      <c r="K2169" s="53"/>
      <c r="L2169" s="53"/>
      <c r="M2169" s="53"/>
      <c r="N2169" s="53"/>
      <c r="O2169" s="53"/>
      <c r="P2169" s="53"/>
      <c r="Q2169" s="53"/>
      <c r="R2169" s="53"/>
      <c r="S2169" s="53"/>
      <c r="T2169" s="53"/>
      <c r="U2169" s="53"/>
      <c r="V2169" s="53"/>
      <c r="W2169" s="53"/>
      <c r="X2169" s="53"/>
      <c r="Y2169" s="53"/>
      <c r="Z2169" s="53"/>
    </row>
    <row r="2170" spans="1:26" ht="15.75" customHeight="1">
      <c r="A2170" s="103"/>
      <c r="B2170" s="103"/>
      <c r="C2170" s="104" t="e">
        <v>#REF!</v>
      </c>
      <c r="D2170" s="103"/>
      <c r="E2170" s="53"/>
      <c r="F2170" s="53"/>
      <c r="G2170" s="53"/>
      <c r="H2170" s="53"/>
      <c r="I2170" s="53"/>
      <c r="J2170" s="53"/>
      <c r="K2170" s="53"/>
      <c r="L2170" s="53"/>
      <c r="M2170" s="53"/>
      <c r="N2170" s="53"/>
      <c r="O2170" s="53"/>
      <c r="P2170" s="53"/>
      <c r="Q2170" s="53"/>
      <c r="R2170" s="53"/>
      <c r="S2170" s="53"/>
      <c r="T2170" s="53"/>
      <c r="U2170" s="53"/>
      <c r="V2170" s="53"/>
      <c r="W2170" s="53"/>
      <c r="X2170" s="53"/>
      <c r="Y2170" s="53"/>
      <c r="Z2170" s="53"/>
    </row>
    <row r="2171" spans="1:26" ht="15.75" customHeight="1">
      <c r="A2171" s="103"/>
      <c r="B2171" s="103"/>
      <c r="C2171" s="104" t="e">
        <v>#REF!</v>
      </c>
      <c r="D2171" s="103"/>
      <c r="E2171" s="53"/>
      <c r="F2171" s="53"/>
      <c r="G2171" s="53"/>
      <c r="H2171" s="53"/>
      <c r="I2171" s="53"/>
      <c r="J2171" s="53"/>
      <c r="K2171" s="53"/>
      <c r="L2171" s="53"/>
      <c r="M2171" s="53"/>
      <c r="N2171" s="53"/>
      <c r="O2171" s="53"/>
      <c r="P2171" s="53"/>
      <c r="Q2171" s="53"/>
      <c r="R2171" s="53"/>
      <c r="S2171" s="53"/>
      <c r="T2171" s="53"/>
      <c r="U2171" s="53"/>
      <c r="V2171" s="53"/>
      <c r="W2171" s="53"/>
      <c r="X2171" s="53"/>
      <c r="Y2171" s="53"/>
      <c r="Z2171" s="53"/>
    </row>
    <row r="2172" spans="1:26" ht="15.75" customHeight="1">
      <c r="A2172" s="103"/>
      <c r="B2172" s="103"/>
      <c r="C2172" s="104" t="e">
        <v>#REF!</v>
      </c>
      <c r="D2172" s="103"/>
      <c r="E2172" s="53"/>
      <c r="F2172" s="53"/>
      <c r="G2172" s="53"/>
      <c r="H2172" s="53"/>
      <c r="I2172" s="53"/>
      <c r="J2172" s="53"/>
      <c r="K2172" s="53"/>
      <c r="L2172" s="53"/>
      <c r="M2172" s="53"/>
      <c r="N2172" s="53"/>
      <c r="O2172" s="53"/>
      <c r="P2172" s="53"/>
      <c r="Q2172" s="53"/>
      <c r="R2172" s="53"/>
      <c r="S2172" s="53"/>
      <c r="T2172" s="53"/>
      <c r="U2172" s="53"/>
      <c r="V2172" s="53"/>
      <c r="W2172" s="53"/>
      <c r="X2172" s="53"/>
      <c r="Y2172" s="53"/>
      <c r="Z2172" s="53"/>
    </row>
    <row r="2173" spans="1:26" ht="15.75" customHeight="1">
      <c r="A2173" s="103"/>
      <c r="B2173" s="103"/>
      <c r="C2173" s="104" t="e">
        <v>#REF!</v>
      </c>
      <c r="D2173" s="103"/>
      <c r="E2173" s="53"/>
      <c r="F2173" s="53"/>
      <c r="G2173" s="53"/>
      <c r="H2173" s="53"/>
      <c r="I2173" s="53"/>
      <c r="J2173" s="53"/>
      <c r="K2173" s="53"/>
      <c r="L2173" s="53"/>
      <c r="M2173" s="53"/>
      <c r="N2173" s="53"/>
      <c r="O2173" s="53"/>
      <c r="P2173" s="53"/>
      <c r="Q2173" s="53"/>
      <c r="R2173" s="53"/>
      <c r="S2173" s="53"/>
      <c r="T2173" s="53"/>
      <c r="U2173" s="53"/>
      <c r="V2173" s="53"/>
      <c r="W2173" s="53"/>
      <c r="X2173" s="53"/>
      <c r="Y2173" s="53"/>
      <c r="Z2173" s="53"/>
    </row>
    <row r="2174" spans="1:26" ht="15.75" customHeight="1">
      <c r="A2174" s="103"/>
      <c r="B2174" s="103"/>
      <c r="C2174" s="104" t="e">
        <v>#REF!</v>
      </c>
      <c r="D2174" s="103"/>
      <c r="E2174" s="53"/>
      <c r="F2174" s="53"/>
      <c r="G2174" s="53"/>
      <c r="H2174" s="53"/>
      <c r="I2174" s="53"/>
      <c r="J2174" s="53"/>
      <c r="K2174" s="53"/>
      <c r="L2174" s="53"/>
      <c r="M2174" s="53"/>
      <c r="N2174" s="53"/>
      <c r="O2174" s="53"/>
      <c r="P2174" s="53"/>
      <c r="Q2174" s="53"/>
      <c r="R2174" s="53"/>
      <c r="S2174" s="53"/>
      <c r="T2174" s="53"/>
      <c r="U2174" s="53"/>
      <c r="V2174" s="53"/>
      <c r="W2174" s="53"/>
      <c r="X2174" s="53"/>
      <c r="Y2174" s="53"/>
      <c r="Z2174" s="53"/>
    </row>
    <row r="2175" spans="1:26" ht="15.75" customHeight="1">
      <c r="A2175" s="103"/>
      <c r="B2175" s="103"/>
      <c r="C2175" s="104" t="e">
        <v>#REF!</v>
      </c>
      <c r="D2175" s="103"/>
      <c r="E2175" s="53"/>
      <c r="F2175" s="53"/>
      <c r="G2175" s="53"/>
      <c r="H2175" s="53"/>
      <c r="I2175" s="53"/>
      <c r="J2175" s="53"/>
      <c r="K2175" s="53"/>
      <c r="L2175" s="53"/>
      <c r="M2175" s="53"/>
      <c r="N2175" s="53"/>
      <c r="O2175" s="53"/>
      <c r="P2175" s="53"/>
      <c r="Q2175" s="53"/>
      <c r="R2175" s="53"/>
      <c r="S2175" s="53"/>
      <c r="T2175" s="53"/>
      <c r="U2175" s="53"/>
      <c r="V2175" s="53"/>
      <c r="W2175" s="53"/>
      <c r="X2175" s="53"/>
      <c r="Y2175" s="53"/>
      <c r="Z2175" s="53"/>
    </row>
    <row r="2176" spans="1:26" ht="15.75" customHeight="1">
      <c r="A2176" s="103"/>
      <c r="B2176" s="103"/>
      <c r="C2176" s="104" t="e">
        <v>#REF!</v>
      </c>
      <c r="D2176" s="103"/>
      <c r="E2176" s="53"/>
      <c r="F2176" s="53"/>
      <c r="G2176" s="53"/>
      <c r="H2176" s="53"/>
      <c r="I2176" s="53"/>
      <c r="J2176" s="53"/>
      <c r="K2176" s="53"/>
      <c r="L2176" s="53"/>
      <c r="M2176" s="53"/>
      <c r="N2176" s="53"/>
      <c r="O2176" s="53"/>
      <c r="P2176" s="53"/>
      <c r="Q2176" s="53"/>
      <c r="R2176" s="53"/>
      <c r="S2176" s="53"/>
      <c r="T2176" s="53"/>
      <c r="U2176" s="53"/>
      <c r="V2176" s="53"/>
      <c r="W2176" s="53"/>
      <c r="X2176" s="53"/>
      <c r="Y2176" s="53"/>
      <c r="Z2176" s="53"/>
    </row>
    <row r="2177" spans="1:26" ht="15.75" customHeight="1">
      <c r="A2177" s="103"/>
      <c r="B2177" s="103"/>
      <c r="C2177" s="104" t="e">
        <v>#REF!</v>
      </c>
      <c r="D2177" s="103"/>
      <c r="E2177" s="53"/>
      <c r="F2177" s="53"/>
      <c r="G2177" s="53"/>
      <c r="H2177" s="53"/>
      <c r="I2177" s="53"/>
      <c r="J2177" s="53"/>
      <c r="K2177" s="53"/>
      <c r="L2177" s="53"/>
      <c r="M2177" s="53"/>
      <c r="N2177" s="53"/>
      <c r="O2177" s="53"/>
      <c r="P2177" s="53"/>
      <c r="Q2177" s="53"/>
      <c r="R2177" s="53"/>
      <c r="S2177" s="53"/>
      <c r="T2177" s="53"/>
      <c r="U2177" s="53"/>
      <c r="V2177" s="53"/>
      <c r="W2177" s="53"/>
      <c r="X2177" s="53"/>
      <c r="Y2177" s="53"/>
      <c r="Z2177" s="53"/>
    </row>
    <row r="2178" spans="1:26" ht="15.75" customHeight="1">
      <c r="A2178" s="103"/>
      <c r="B2178" s="103"/>
      <c r="C2178" s="104" t="e">
        <v>#REF!</v>
      </c>
      <c r="D2178" s="103"/>
      <c r="E2178" s="53"/>
      <c r="F2178" s="53"/>
      <c r="G2178" s="53"/>
      <c r="H2178" s="53"/>
      <c r="I2178" s="53"/>
      <c r="J2178" s="53"/>
      <c r="K2178" s="53"/>
      <c r="L2178" s="53"/>
      <c r="M2178" s="53"/>
      <c r="N2178" s="53"/>
      <c r="O2178" s="53"/>
      <c r="P2178" s="53"/>
      <c r="Q2178" s="53"/>
      <c r="R2178" s="53"/>
      <c r="S2178" s="53"/>
      <c r="T2178" s="53"/>
      <c r="U2178" s="53"/>
      <c r="V2178" s="53"/>
      <c r="W2178" s="53"/>
      <c r="X2178" s="53"/>
      <c r="Y2178" s="53"/>
      <c r="Z2178" s="53"/>
    </row>
    <row r="2179" spans="1:26" ht="15.75" customHeight="1">
      <c r="A2179" s="103"/>
      <c r="B2179" s="103"/>
      <c r="C2179" s="104" t="e">
        <v>#REF!</v>
      </c>
      <c r="D2179" s="103"/>
      <c r="E2179" s="53"/>
      <c r="F2179" s="53"/>
      <c r="G2179" s="53"/>
      <c r="H2179" s="53"/>
      <c r="I2179" s="53"/>
      <c r="J2179" s="53"/>
      <c r="K2179" s="53"/>
      <c r="L2179" s="53"/>
      <c r="M2179" s="53"/>
      <c r="N2179" s="53"/>
      <c r="O2179" s="53"/>
      <c r="P2179" s="53"/>
      <c r="Q2179" s="53"/>
      <c r="R2179" s="53"/>
      <c r="S2179" s="53"/>
      <c r="T2179" s="53"/>
      <c r="U2179" s="53"/>
      <c r="V2179" s="53"/>
      <c r="W2179" s="53"/>
      <c r="X2179" s="53"/>
      <c r="Y2179" s="53"/>
      <c r="Z2179" s="53"/>
    </row>
    <row r="2180" spans="1:26" ht="15.75" customHeight="1">
      <c r="A2180" s="103"/>
      <c r="B2180" s="103"/>
      <c r="C2180" s="104" t="e">
        <v>#REF!</v>
      </c>
      <c r="D2180" s="103"/>
      <c r="E2180" s="53"/>
      <c r="F2180" s="53"/>
      <c r="G2180" s="53"/>
      <c r="H2180" s="53"/>
      <c r="I2180" s="53"/>
      <c r="J2180" s="53"/>
      <c r="K2180" s="53"/>
      <c r="L2180" s="53"/>
      <c r="M2180" s="53"/>
      <c r="N2180" s="53"/>
      <c r="O2180" s="53"/>
      <c r="P2180" s="53"/>
      <c r="Q2180" s="53"/>
      <c r="R2180" s="53"/>
      <c r="S2180" s="53"/>
      <c r="T2180" s="53"/>
      <c r="U2180" s="53"/>
      <c r="V2180" s="53"/>
      <c r="W2180" s="53"/>
      <c r="X2180" s="53"/>
      <c r="Y2180" s="53"/>
      <c r="Z2180" s="53"/>
    </row>
    <row r="2181" spans="1:26" ht="15.75" customHeight="1">
      <c r="A2181" s="103"/>
      <c r="B2181" s="103"/>
      <c r="C2181" s="104" t="e">
        <v>#REF!</v>
      </c>
      <c r="D2181" s="103"/>
      <c r="E2181" s="53"/>
      <c r="F2181" s="53"/>
      <c r="G2181" s="53"/>
      <c r="H2181" s="53"/>
      <c r="I2181" s="53"/>
      <c r="J2181" s="53"/>
      <c r="K2181" s="53"/>
      <c r="L2181" s="53"/>
      <c r="M2181" s="53"/>
      <c r="N2181" s="53"/>
      <c r="O2181" s="53"/>
      <c r="P2181" s="53"/>
      <c r="Q2181" s="53"/>
      <c r="R2181" s="53"/>
      <c r="S2181" s="53"/>
      <c r="T2181" s="53"/>
      <c r="U2181" s="53"/>
      <c r="V2181" s="53"/>
      <c r="W2181" s="53"/>
      <c r="X2181" s="53"/>
      <c r="Y2181" s="53"/>
      <c r="Z2181" s="53"/>
    </row>
    <row r="2182" spans="1:26" ht="15.75" customHeight="1">
      <c r="A2182" s="103"/>
      <c r="B2182" s="103"/>
      <c r="C2182" s="104" t="e">
        <v>#REF!</v>
      </c>
      <c r="D2182" s="103"/>
      <c r="E2182" s="53"/>
      <c r="F2182" s="53"/>
      <c r="G2182" s="53"/>
      <c r="H2182" s="53"/>
      <c r="I2182" s="53"/>
      <c r="J2182" s="53"/>
      <c r="K2182" s="53"/>
      <c r="L2182" s="53"/>
      <c r="M2182" s="53"/>
      <c r="N2182" s="53"/>
      <c r="O2182" s="53"/>
      <c r="P2182" s="53"/>
      <c r="Q2182" s="53"/>
      <c r="R2182" s="53"/>
      <c r="S2182" s="53"/>
      <c r="T2182" s="53"/>
      <c r="U2182" s="53"/>
      <c r="V2182" s="53"/>
      <c r="W2182" s="53"/>
      <c r="X2182" s="53"/>
      <c r="Y2182" s="53"/>
      <c r="Z2182" s="53"/>
    </row>
    <row r="2183" spans="1:26" ht="15.75" customHeight="1">
      <c r="A2183" s="103"/>
      <c r="B2183" s="103"/>
      <c r="C2183" s="104" t="e">
        <v>#REF!</v>
      </c>
      <c r="D2183" s="103"/>
      <c r="E2183" s="53"/>
      <c r="F2183" s="53"/>
      <c r="G2183" s="53"/>
      <c r="H2183" s="53"/>
      <c r="I2183" s="53"/>
      <c r="J2183" s="53"/>
      <c r="K2183" s="53"/>
      <c r="L2183" s="53"/>
      <c r="M2183" s="53"/>
      <c r="N2183" s="53"/>
      <c r="O2183" s="53"/>
      <c r="P2183" s="53"/>
      <c r="Q2183" s="53"/>
      <c r="R2183" s="53"/>
      <c r="S2183" s="53"/>
      <c r="T2183" s="53"/>
      <c r="U2183" s="53"/>
      <c r="V2183" s="53"/>
      <c r="W2183" s="53"/>
      <c r="X2183" s="53"/>
      <c r="Y2183" s="53"/>
      <c r="Z2183" s="53"/>
    </row>
    <row r="2184" spans="1:26" ht="15.75" customHeight="1">
      <c r="A2184" s="103"/>
      <c r="B2184" s="103"/>
      <c r="C2184" s="104" t="e">
        <v>#REF!</v>
      </c>
      <c r="D2184" s="103"/>
      <c r="E2184" s="53"/>
      <c r="F2184" s="53"/>
      <c r="G2184" s="53"/>
      <c r="H2184" s="53"/>
      <c r="I2184" s="53"/>
      <c r="J2184" s="53"/>
      <c r="K2184" s="53"/>
      <c r="L2184" s="53"/>
      <c r="M2184" s="53"/>
      <c r="N2184" s="53"/>
      <c r="O2184" s="53"/>
      <c r="P2184" s="53"/>
      <c r="Q2184" s="53"/>
      <c r="R2184" s="53"/>
      <c r="S2184" s="53"/>
      <c r="T2184" s="53"/>
      <c r="U2184" s="53"/>
      <c r="V2184" s="53"/>
      <c r="W2184" s="53"/>
      <c r="X2184" s="53"/>
      <c r="Y2184" s="53"/>
      <c r="Z2184" s="53"/>
    </row>
    <row r="2185" spans="1:26" ht="15.75" customHeight="1">
      <c r="A2185" s="103"/>
      <c r="B2185" s="103"/>
      <c r="C2185" s="104" t="e">
        <v>#REF!</v>
      </c>
      <c r="D2185" s="103"/>
      <c r="E2185" s="53"/>
      <c r="F2185" s="53"/>
      <c r="G2185" s="53"/>
      <c r="H2185" s="53"/>
      <c r="I2185" s="53"/>
      <c r="J2185" s="53"/>
      <c r="K2185" s="53"/>
      <c r="L2185" s="53"/>
      <c r="M2185" s="53"/>
      <c r="N2185" s="53"/>
      <c r="O2185" s="53"/>
      <c r="P2185" s="53"/>
      <c r="Q2185" s="53"/>
      <c r="R2185" s="53"/>
      <c r="S2185" s="53"/>
      <c r="T2185" s="53"/>
      <c r="U2185" s="53"/>
      <c r="V2185" s="53"/>
      <c r="W2185" s="53"/>
      <c r="X2185" s="53"/>
      <c r="Y2185" s="53"/>
      <c r="Z2185" s="53"/>
    </row>
    <row r="2186" spans="1:26" ht="15.75" customHeight="1">
      <c r="A2186" s="103"/>
      <c r="B2186" s="103"/>
      <c r="C2186" s="104" t="e">
        <v>#REF!</v>
      </c>
      <c r="D2186" s="103"/>
      <c r="E2186" s="53"/>
      <c r="F2186" s="53"/>
      <c r="G2186" s="53"/>
      <c r="H2186" s="53"/>
      <c r="I2186" s="53"/>
      <c r="J2186" s="53"/>
      <c r="K2186" s="53"/>
      <c r="L2186" s="53"/>
      <c r="M2186" s="53"/>
      <c r="N2186" s="53"/>
      <c r="O2186" s="53"/>
      <c r="P2186" s="53"/>
      <c r="Q2186" s="53"/>
      <c r="R2186" s="53"/>
      <c r="S2186" s="53"/>
      <c r="T2186" s="53"/>
      <c r="U2186" s="53"/>
      <c r="V2186" s="53"/>
      <c r="W2186" s="53"/>
      <c r="X2186" s="53"/>
      <c r="Y2186" s="53"/>
      <c r="Z2186" s="53"/>
    </row>
    <row r="2187" spans="1:26" ht="15.75" customHeight="1">
      <c r="A2187" s="103"/>
      <c r="B2187" s="103"/>
      <c r="C2187" s="104" t="e">
        <v>#REF!</v>
      </c>
      <c r="D2187" s="103"/>
      <c r="E2187" s="53"/>
      <c r="F2187" s="53"/>
      <c r="G2187" s="53"/>
      <c r="H2187" s="53"/>
      <c r="I2187" s="53"/>
      <c r="J2187" s="53"/>
      <c r="K2187" s="53"/>
      <c r="L2187" s="53"/>
      <c r="M2187" s="53"/>
      <c r="N2187" s="53"/>
      <c r="O2187" s="53"/>
      <c r="P2187" s="53"/>
      <c r="Q2187" s="53"/>
      <c r="R2187" s="53"/>
      <c r="S2187" s="53"/>
      <c r="T2187" s="53"/>
      <c r="U2187" s="53"/>
      <c r="V2187" s="53"/>
      <c r="W2187" s="53"/>
      <c r="X2187" s="53"/>
      <c r="Y2187" s="53"/>
      <c r="Z2187" s="53"/>
    </row>
    <row r="2188" spans="1:26" ht="15.75" customHeight="1">
      <c r="A2188" s="103"/>
      <c r="B2188" s="103"/>
      <c r="C2188" s="104" t="e">
        <v>#REF!</v>
      </c>
      <c r="D2188" s="103"/>
      <c r="E2188" s="53"/>
      <c r="F2188" s="53"/>
      <c r="G2188" s="53"/>
      <c r="H2188" s="53"/>
      <c r="I2188" s="53"/>
      <c r="J2188" s="53"/>
      <c r="K2188" s="53"/>
      <c r="L2188" s="53"/>
      <c r="M2188" s="53"/>
      <c r="N2188" s="53"/>
      <c r="O2188" s="53"/>
      <c r="P2188" s="53"/>
      <c r="Q2188" s="53"/>
      <c r="R2188" s="53"/>
      <c r="S2188" s="53"/>
      <c r="T2188" s="53"/>
      <c r="U2188" s="53"/>
      <c r="V2188" s="53"/>
      <c r="W2188" s="53"/>
      <c r="X2188" s="53"/>
      <c r="Y2188" s="53"/>
      <c r="Z2188" s="53"/>
    </row>
    <row r="2189" spans="1:26" ht="15.75" customHeight="1">
      <c r="A2189" s="103"/>
      <c r="B2189" s="103"/>
      <c r="C2189" s="104" t="e">
        <v>#REF!</v>
      </c>
      <c r="D2189" s="103"/>
      <c r="E2189" s="53"/>
      <c r="F2189" s="53"/>
      <c r="G2189" s="53"/>
      <c r="H2189" s="53"/>
      <c r="I2189" s="53"/>
      <c r="J2189" s="53"/>
      <c r="K2189" s="53"/>
      <c r="L2189" s="53"/>
      <c r="M2189" s="53"/>
      <c r="N2189" s="53"/>
      <c r="O2189" s="53"/>
      <c r="P2189" s="53"/>
      <c r="Q2189" s="53"/>
      <c r="R2189" s="53"/>
      <c r="S2189" s="53"/>
      <c r="T2189" s="53"/>
      <c r="U2189" s="53"/>
      <c r="V2189" s="53"/>
      <c r="W2189" s="53"/>
      <c r="X2189" s="53"/>
      <c r="Y2189" s="53"/>
      <c r="Z2189" s="53"/>
    </row>
    <row r="2190" spans="1:26" ht="15.75" customHeight="1">
      <c r="A2190" s="103"/>
      <c r="B2190" s="103"/>
      <c r="C2190" s="104" t="e">
        <v>#REF!</v>
      </c>
      <c r="D2190" s="103"/>
      <c r="E2190" s="53"/>
      <c r="F2190" s="53"/>
      <c r="G2190" s="53"/>
      <c r="H2190" s="53"/>
      <c r="I2190" s="53"/>
      <c r="J2190" s="53"/>
      <c r="K2190" s="53"/>
      <c r="L2190" s="53"/>
      <c r="M2190" s="53"/>
      <c r="N2190" s="53"/>
      <c r="O2190" s="53"/>
      <c r="P2190" s="53"/>
      <c r="Q2190" s="53"/>
      <c r="R2190" s="53"/>
      <c r="S2190" s="53"/>
      <c r="T2190" s="53"/>
      <c r="U2190" s="53"/>
      <c r="V2190" s="53"/>
      <c r="W2190" s="53"/>
      <c r="X2190" s="53"/>
      <c r="Y2190" s="53"/>
      <c r="Z2190" s="53"/>
    </row>
    <row r="2191" spans="1:26" ht="15.75" customHeight="1">
      <c r="A2191" s="103"/>
      <c r="B2191" s="103"/>
      <c r="C2191" s="104" t="e">
        <v>#REF!</v>
      </c>
      <c r="D2191" s="103"/>
      <c r="E2191" s="53"/>
      <c r="F2191" s="53"/>
      <c r="G2191" s="53"/>
      <c r="H2191" s="53"/>
      <c r="I2191" s="53"/>
      <c r="J2191" s="53"/>
      <c r="K2191" s="53"/>
      <c r="L2191" s="53"/>
      <c r="M2191" s="53"/>
      <c r="N2191" s="53"/>
      <c r="O2191" s="53"/>
      <c r="P2191" s="53"/>
      <c r="Q2191" s="53"/>
      <c r="R2191" s="53"/>
      <c r="S2191" s="53"/>
      <c r="T2191" s="53"/>
      <c r="U2191" s="53"/>
      <c r="V2191" s="53"/>
      <c r="W2191" s="53"/>
      <c r="X2191" s="53"/>
      <c r="Y2191" s="53"/>
      <c r="Z2191" s="53"/>
    </row>
    <row r="2192" spans="1:26" ht="15.75" customHeight="1">
      <c r="A2192" s="103"/>
      <c r="B2192" s="103"/>
      <c r="C2192" s="104" t="e">
        <v>#REF!</v>
      </c>
      <c r="D2192" s="103"/>
      <c r="E2192" s="53"/>
      <c r="F2192" s="53"/>
      <c r="G2192" s="53"/>
      <c r="H2192" s="53"/>
      <c r="I2192" s="53"/>
      <c r="J2192" s="53"/>
      <c r="K2192" s="53"/>
      <c r="L2192" s="53"/>
      <c r="M2192" s="53"/>
      <c r="N2192" s="53"/>
      <c r="O2192" s="53"/>
      <c r="P2192" s="53"/>
      <c r="Q2192" s="53"/>
      <c r="R2192" s="53"/>
      <c r="S2192" s="53"/>
      <c r="T2192" s="53"/>
      <c r="U2192" s="53"/>
      <c r="V2192" s="53"/>
      <c r="W2192" s="53"/>
      <c r="X2192" s="53"/>
      <c r="Y2192" s="53"/>
      <c r="Z2192" s="53"/>
    </row>
    <row r="2193" spans="1:26" ht="15.75" customHeight="1">
      <c r="A2193" s="103"/>
      <c r="B2193" s="103"/>
      <c r="C2193" s="104" t="e">
        <v>#REF!</v>
      </c>
      <c r="D2193" s="103"/>
      <c r="E2193" s="53"/>
      <c r="F2193" s="53"/>
      <c r="G2193" s="53"/>
      <c r="H2193" s="53"/>
      <c r="I2193" s="53"/>
      <c r="J2193" s="53"/>
      <c r="K2193" s="53"/>
      <c r="L2193" s="53"/>
      <c r="M2193" s="53"/>
      <c r="N2193" s="53"/>
      <c r="O2193" s="53"/>
      <c r="P2193" s="53"/>
      <c r="Q2193" s="53"/>
      <c r="R2193" s="53"/>
      <c r="S2193" s="53"/>
      <c r="T2193" s="53"/>
      <c r="U2193" s="53"/>
      <c r="V2193" s="53"/>
      <c r="W2193" s="53"/>
      <c r="X2193" s="53"/>
      <c r="Y2193" s="53"/>
      <c r="Z2193" s="53"/>
    </row>
    <row r="2194" spans="1:26" ht="15.75" customHeight="1">
      <c r="A2194" s="103"/>
      <c r="B2194" s="103"/>
      <c r="C2194" s="104" t="e">
        <v>#REF!</v>
      </c>
      <c r="D2194" s="103"/>
      <c r="E2194" s="53"/>
      <c r="F2194" s="53"/>
      <c r="G2194" s="53"/>
      <c r="H2194" s="53"/>
      <c r="I2194" s="53"/>
      <c r="J2194" s="53"/>
      <c r="K2194" s="53"/>
      <c r="L2194" s="53"/>
      <c r="M2194" s="53"/>
      <c r="N2194" s="53"/>
      <c r="O2194" s="53"/>
      <c r="P2194" s="53"/>
      <c r="Q2194" s="53"/>
      <c r="R2194" s="53"/>
      <c r="S2194" s="53"/>
      <c r="T2194" s="53"/>
      <c r="U2194" s="53"/>
      <c r="V2194" s="53"/>
      <c r="W2194" s="53"/>
      <c r="X2194" s="53"/>
      <c r="Y2194" s="53"/>
      <c r="Z2194" s="53"/>
    </row>
    <row r="2195" spans="1:26" ht="15.75" customHeight="1">
      <c r="A2195" s="103"/>
      <c r="B2195" s="103"/>
      <c r="C2195" s="104" t="e">
        <v>#REF!</v>
      </c>
      <c r="D2195" s="103"/>
      <c r="E2195" s="53"/>
      <c r="F2195" s="53"/>
      <c r="G2195" s="53"/>
      <c r="H2195" s="53"/>
      <c r="I2195" s="53"/>
      <c r="J2195" s="53"/>
      <c r="K2195" s="53"/>
      <c r="L2195" s="53"/>
      <c r="M2195" s="53"/>
      <c r="N2195" s="53"/>
      <c r="O2195" s="53"/>
      <c r="P2195" s="53"/>
      <c r="Q2195" s="53"/>
      <c r="R2195" s="53"/>
      <c r="S2195" s="53"/>
      <c r="T2195" s="53"/>
      <c r="U2195" s="53"/>
      <c r="V2195" s="53"/>
      <c r="W2195" s="53"/>
      <c r="X2195" s="53"/>
      <c r="Y2195" s="53"/>
      <c r="Z2195" s="53"/>
    </row>
    <row r="2196" spans="1:26" ht="15.75" customHeight="1">
      <c r="A2196" s="103"/>
      <c r="B2196" s="103"/>
      <c r="C2196" s="104" t="e">
        <v>#REF!</v>
      </c>
      <c r="D2196" s="103"/>
      <c r="E2196" s="53"/>
      <c r="F2196" s="53"/>
      <c r="G2196" s="53"/>
      <c r="H2196" s="53"/>
      <c r="I2196" s="53"/>
      <c r="J2196" s="53"/>
      <c r="K2196" s="53"/>
      <c r="L2196" s="53"/>
      <c r="M2196" s="53"/>
      <c r="N2196" s="53"/>
      <c r="O2196" s="53"/>
      <c r="P2196" s="53"/>
      <c r="Q2196" s="53"/>
      <c r="R2196" s="53"/>
      <c r="S2196" s="53"/>
      <c r="T2196" s="53"/>
      <c r="U2196" s="53"/>
      <c r="V2196" s="53"/>
      <c r="W2196" s="53"/>
      <c r="X2196" s="53"/>
      <c r="Y2196" s="53"/>
      <c r="Z2196" s="53"/>
    </row>
    <row r="2197" spans="1:26" ht="15.75" customHeight="1">
      <c r="A2197" s="103"/>
      <c r="B2197" s="103"/>
      <c r="C2197" s="104" t="e">
        <v>#REF!</v>
      </c>
      <c r="D2197" s="103"/>
      <c r="E2197" s="53"/>
      <c r="F2197" s="53"/>
      <c r="G2197" s="53"/>
      <c r="H2197" s="53"/>
      <c r="I2197" s="53"/>
      <c r="J2197" s="53"/>
      <c r="K2197" s="53"/>
      <c r="L2197" s="53"/>
      <c r="M2197" s="53"/>
      <c r="N2197" s="53"/>
      <c r="O2197" s="53"/>
      <c r="P2197" s="53"/>
      <c r="Q2197" s="53"/>
      <c r="R2197" s="53"/>
      <c r="S2197" s="53"/>
      <c r="T2197" s="53"/>
      <c r="U2197" s="53"/>
      <c r="V2197" s="53"/>
      <c r="W2197" s="53"/>
      <c r="X2197" s="53"/>
      <c r="Y2197" s="53"/>
      <c r="Z2197" s="53"/>
    </row>
    <row r="2198" spans="1:26" ht="15.75" customHeight="1">
      <c r="A2198" s="103"/>
      <c r="B2198" s="103"/>
      <c r="C2198" s="104" t="e">
        <v>#REF!</v>
      </c>
      <c r="D2198" s="103"/>
      <c r="E2198" s="53"/>
      <c r="F2198" s="53"/>
      <c r="G2198" s="53"/>
      <c r="H2198" s="53"/>
      <c r="I2198" s="53"/>
      <c r="J2198" s="53"/>
      <c r="K2198" s="53"/>
      <c r="L2198" s="53"/>
      <c r="M2198" s="53"/>
      <c r="N2198" s="53"/>
      <c r="O2198" s="53"/>
      <c r="P2198" s="53"/>
      <c r="Q2198" s="53"/>
      <c r="R2198" s="53"/>
      <c r="S2198" s="53"/>
      <c r="T2198" s="53"/>
      <c r="U2198" s="53"/>
      <c r="V2198" s="53"/>
      <c r="W2198" s="53"/>
      <c r="X2198" s="53"/>
      <c r="Y2198" s="53"/>
      <c r="Z2198" s="53"/>
    </row>
    <row r="2199" spans="1:26" ht="15.75" customHeight="1">
      <c r="A2199" s="103"/>
      <c r="B2199" s="103"/>
      <c r="C2199" s="104" t="e">
        <v>#REF!</v>
      </c>
      <c r="D2199" s="103"/>
      <c r="E2199" s="53"/>
      <c r="F2199" s="53"/>
      <c r="G2199" s="53"/>
      <c r="H2199" s="53"/>
      <c r="I2199" s="53"/>
      <c r="J2199" s="53"/>
      <c r="K2199" s="53"/>
      <c r="L2199" s="53"/>
      <c r="M2199" s="53"/>
      <c r="N2199" s="53"/>
      <c r="O2199" s="53"/>
      <c r="P2199" s="53"/>
      <c r="Q2199" s="53"/>
      <c r="R2199" s="53"/>
      <c r="S2199" s="53"/>
      <c r="T2199" s="53"/>
      <c r="U2199" s="53"/>
      <c r="V2199" s="53"/>
      <c r="W2199" s="53"/>
      <c r="X2199" s="53"/>
      <c r="Y2199" s="53"/>
      <c r="Z2199" s="53"/>
    </row>
    <row r="2200" spans="1:26" ht="15.75" customHeight="1">
      <c r="A2200" s="103"/>
      <c r="B2200" s="103"/>
      <c r="C2200" s="104" t="e">
        <v>#REF!</v>
      </c>
      <c r="D2200" s="103"/>
      <c r="E2200" s="53"/>
      <c r="F2200" s="53"/>
      <c r="G2200" s="53"/>
      <c r="H2200" s="53"/>
      <c r="I2200" s="53"/>
      <c r="J2200" s="53"/>
      <c r="K2200" s="53"/>
      <c r="L2200" s="53"/>
      <c r="M2200" s="53"/>
      <c r="N2200" s="53"/>
      <c r="O2200" s="53"/>
      <c r="P2200" s="53"/>
      <c r="Q2200" s="53"/>
      <c r="R2200" s="53"/>
      <c r="S2200" s="53"/>
      <c r="T2200" s="53"/>
      <c r="U2200" s="53"/>
      <c r="V2200" s="53"/>
      <c r="W2200" s="53"/>
      <c r="X2200" s="53"/>
      <c r="Y2200" s="53"/>
      <c r="Z2200" s="53"/>
    </row>
    <row r="2201" spans="1:26" ht="15.75" customHeight="1">
      <c r="A2201" s="103"/>
      <c r="B2201" s="103"/>
      <c r="C2201" s="104" t="e">
        <v>#REF!</v>
      </c>
      <c r="D2201" s="103"/>
      <c r="E2201" s="53"/>
      <c r="F2201" s="53"/>
      <c r="G2201" s="53"/>
      <c r="H2201" s="53"/>
      <c r="I2201" s="53"/>
      <c r="J2201" s="53"/>
      <c r="K2201" s="53"/>
      <c r="L2201" s="53"/>
      <c r="M2201" s="53"/>
      <c r="N2201" s="53"/>
      <c r="O2201" s="53"/>
      <c r="P2201" s="53"/>
      <c r="Q2201" s="53"/>
      <c r="R2201" s="53"/>
      <c r="S2201" s="53"/>
      <c r="T2201" s="53"/>
      <c r="U2201" s="53"/>
      <c r="V2201" s="53"/>
      <c r="W2201" s="53"/>
      <c r="X2201" s="53"/>
      <c r="Y2201" s="53"/>
      <c r="Z2201" s="53"/>
    </row>
    <row r="2202" spans="1:26" ht="15.75" customHeight="1">
      <c r="A2202" s="105"/>
      <c r="B2202" s="105"/>
      <c r="C2202" s="105"/>
      <c r="D2202" s="105"/>
      <c r="E2202" s="105"/>
      <c r="F2202" s="105"/>
      <c r="G2202" s="105"/>
      <c r="H2202" s="105"/>
      <c r="I2202" s="105"/>
      <c r="J2202" s="105"/>
      <c r="K2202" s="105"/>
      <c r="L2202" s="105"/>
      <c r="M2202" s="105"/>
      <c r="N2202" s="105"/>
      <c r="O2202" s="105"/>
      <c r="P2202" s="105"/>
      <c r="Q2202" s="105"/>
      <c r="R2202" s="105"/>
      <c r="S2202" s="105"/>
      <c r="T2202" s="105"/>
      <c r="U2202" s="105"/>
      <c r="V2202" s="105"/>
      <c r="W2202" s="105"/>
      <c r="X2202" s="105"/>
      <c r="Y2202" s="105"/>
      <c r="Z2202" s="105"/>
    </row>
    <row r="2203" spans="1:26" ht="15.75" customHeight="1">
      <c r="A2203" s="105"/>
      <c r="B2203" s="105"/>
      <c r="C2203" s="105"/>
      <c r="D2203" s="105"/>
      <c r="E2203" s="105"/>
      <c r="F2203" s="105"/>
      <c r="G2203" s="105"/>
      <c r="H2203" s="105"/>
      <c r="I2203" s="105"/>
      <c r="J2203" s="105"/>
      <c r="K2203" s="105"/>
      <c r="L2203" s="105"/>
      <c r="M2203" s="105"/>
      <c r="N2203" s="105"/>
      <c r="O2203" s="105"/>
      <c r="P2203" s="105"/>
      <c r="Q2203" s="105"/>
      <c r="R2203" s="105"/>
      <c r="S2203" s="105"/>
      <c r="T2203" s="105"/>
      <c r="U2203" s="105"/>
      <c r="V2203" s="105"/>
      <c r="W2203" s="105"/>
      <c r="X2203" s="105"/>
      <c r="Y2203" s="105"/>
      <c r="Z2203" s="105"/>
    </row>
    <row r="2204" spans="1:26" ht="15.75" customHeight="1">
      <c r="A2204" s="105"/>
      <c r="B2204" s="105"/>
      <c r="C2204" s="105"/>
      <c r="D2204" s="105"/>
      <c r="E2204" s="105"/>
      <c r="F2204" s="105"/>
      <c r="G2204" s="105"/>
      <c r="H2204" s="105"/>
      <c r="I2204" s="105"/>
      <c r="J2204" s="105"/>
      <c r="K2204" s="105"/>
      <c r="L2204" s="105"/>
      <c r="M2204" s="105"/>
      <c r="N2204" s="105"/>
      <c r="O2204" s="105"/>
      <c r="P2204" s="105"/>
      <c r="Q2204" s="105"/>
      <c r="R2204" s="105"/>
      <c r="S2204" s="105"/>
      <c r="T2204" s="105"/>
      <c r="U2204" s="105"/>
      <c r="V2204" s="105"/>
      <c r="W2204" s="105"/>
      <c r="X2204" s="105"/>
      <c r="Y2204" s="105"/>
      <c r="Z2204" s="105"/>
    </row>
    <row r="2205" spans="1:26" ht="15.75" customHeight="1">
      <c r="A2205" s="105"/>
      <c r="B2205" s="105"/>
      <c r="C2205" s="105"/>
      <c r="D2205" s="105"/>
      <c r="E2205" s="105"/>
      <c r="F2205" s="105"/>
      <c r="G2205" s="105"/>
      <c r="H2205" s="105"/>
      <c r="I2205" s="105"/>
      <c r="J2205" s="105"/>
      <c r="K2205" s="105"/>
      <c r="L2205" s="105"/>
      <c r="M2205" s="105"/>
      <c r="N2205" s="105"/>
      <c r="O2205" s="105"/>
      <c r="P2205" s="105"/>
      <c r="Q2205" s="105"/>
      <c r="R2205" s="105"/>
      <c r="S2205" s="105"/>
      <c r="T2205" s="105"/>
      <c r="U2205" s="105"/>
      <c r="V2205" s="105"/>
      <c r="W2205" s="105"/>
      <c r="X2205" s="105"/>
      <c r="Y2205" s="105"/>
      <c r="Z2205" s="105"/>
    </row>
    <row r="2206" spans="1:26" ht="15.75" customHeight="1">
      <c r="A2206" s="105"/>
      <c r="B2206" s="105"/>
      <c r="C2206" s="105"/>
      <c r="D2206" s="105"/>
      <c r="E2206" s="105"/>
      <c r="F2206" s="105"/>
      <c r="G2206" s="105"/>
      <c r="H2206" s="105"/>
      <c r="I2206" s="105"/>
      <c r="J2206" s="105"/>
      <c r="K2206" s="105"/>
      <c r="L2206" s="105"/>
      <c r="M2206" s="105"/>
      <c r="N2206" s="105"/>
      <c r="O2206" s="105"/>
      <c r="P2206" s="105"/>
      <c r="Q2206" s="105"/>
      <c r="R2206" s="105"/>
      <c r="S2206" s="105"/>
      <c r="T2206" s="105"/>
      <c r="U2206" s="105"/>
      <c r="V2206" s="105"/>
      <c r="W2206" s="105"/>
      <c r="X2206" s="105"/>
      <c r="Y2206" s="105"/>
      <c r="Z2206" s="105"/>
    </row>
    <row r="2207" spans="1:26" ht="15.75" customHeight="1">
      <c r="A2207" s="105"/>
      <c r="B2207" s="105"/>
      <c r="C2207" s="105"/>
      <c r="D2207" s="105"/>
      <c r="E2207" s="105"/>
      <c r="F2207" s="105"/>
      <c r="G2207" s="105"/>
      <c r="H2207" s="105"/>
      <c r="I2207" s="105"/>
      <c r="J2207" s="105"/>
      <c r="K2207" s="105"/>
      <c r="L2207" s="105"/>
      <c r="M2207" s="105"/>
      <c r="N2207" s="105"/>
      <c r="O2207" s="105"/>
      <c r="P2207" s="105"/>
      <c r="Q2207" s="105"/>
      <c r="R2207" s="105"/>
      <c r="S2207" s="105"/>
      <c r="T2207" s="105"/>
      <c r="U2207" s="105"/>
      <c r="V2207" s="105"/>
      <c r="W2207" s="105"/>
      <c r="X2207" s="105"/>
      <c r="Y2207" s="105"/>
      <c r="Z2207" s="105"/>
    </row>
    <row r="2208" spans="1:26" ht="15.75" customHeight="1">
      <c r="A2208" s="105"/>
      <c r="B2208" s="105"/>
      <c r="C2208" s="105"/>
      <c r="D2208" s="105"/>
      <c r="E2208" s="105"/>
      <c r="F2208" s="105"/>
      <c r="G2208" s="105"/>
      <c r="H2208" s="105"/>
      <c r="I2208" s="105"/>
      <c r="J2208" s="105"/>
      <c r="K2208" s="105"/>
      <c r="L2208" s="105"/>
      <c r="M2208" s="105"/>
      <c r="N2208" s="105"/>
      <c r="O2208" s="105"/>
      <c r="P2208" s="105"/>
      <c r="Q2208" s="105"/>
      <c r="R2208" s="105"/>
      <c r="S2208" s="105"/>
      <c r="T2208" s="105"/>
      <c r="U2208" s="105"/>
      <c r="V2208" s="105"/>
      <c r="W2208" s="105"/>
      <c r="X2208" s="105"/>
      <c r="Y2208" s="105"/>
      <c r="Z2208" s="105"/>
    </row>
    <row r="2209" spans="1:26" ht="15.75" customHeight="1">
      <c r="A2209" s="105"/>
      <c r="B2209" s="105"/>
      <c r="C2209" s="105"/>
      <c r="D2209" s="105"/>
      <c r="E2209" s="105"/>
      <c r="F2209" s="105"/>
      <c r="G2209" s="105"/>
      <c r="H2209" s="105"/>
      <c r="I2209" s="105"/>
      <c r="J2209" s="105"/>
      <c r="K2209" s="105"/>
      <c r="L2209" s="105"/>
      <c r="M2209" s="105"/>
      <c r="N2209" s="105"/>
      <c r="O2209" s="105"/>
      <c r="P2209" s="105"/>
      <c r="Q2209" s="105"/>
      <c r="R2209" s="105"/>
      <c r="S2209" s="105"/>
      <c r="T2209" s="105"/>
      <c r="U2209" s="105"/>
      <c r="V2209" s="105"/>
      <c r="W2209" s="105"/>
      <c r="X2209" s="105"/>
      <c r="Y2209" s="105"/>
      <c r="Z2209" s="105"/>
    </row>
    <row r="2210" spans="1:26" ht="15.75" customHeight="1">
      <c r="A2210" s="105"/>
      <c r="B2210" s="105"/>
      <c r="C2210" s="105"/>
      <c r="D2210" s="105"/>
      <c r="E2210" s="105"/>
      <c r="F2210" s="105"/>
      <c r="G2210" s="105"/>
      <c r="H2210" s="105"/>
      <c r="I2210" s="105"/>
      <c r="J2210" s="105"/>
      <c r="K2210" s="105"/>
      <c r="L2210" s="105"/>
      <c r="M2210" s="105"/>
      <c r="N2210" s="105"/>
      <c r="O2210" s="105"/>
      <c r="P2210" s="105"/>
      <c r="Q2210" s="105"/>
      <c r="R2210" s="105"/>
      <c r="S2210" s="105"/>
      <c r="T2210" s="105"/>
      <c r="U2210" s="105"/>
      <c r="V2210" s="105"/>
      <c r="W2210" s="105"/>
      <c r="X2210" s="105"/>
      <c r="Y2210" s="105"/>
      <c r="Z2210" s="105"/>
    </row>
    <row r="2211" spans="1:26" ht="15.75" customHeight="1">
      <c r="A2211" s="105"/>
      <c r="B2211" s="105"/>
      <c r="C2211" s="105"/>
      <c r="D2211" s="105"/>
      <c r="E2211" s="105"/>
      <c r="F2211" s="105"/>
      <c r="G2211" s="105"/>
      <c r="H2211" s="105"/>
      <c r="I2211" s="105"/>
      <c r="J2211" s="105"/>
      <c r="K2211" s="105"/>
      <c r="L2211" s="105"/>
      <c r="M2211" s="105"/>
      <c r="N2211" s="105"/>
      <c r="O2211" s="105"/>
      <c r="P2211" s="105"/>
      <c r="Q2211" s="105"/>
      <c r="R2211" s="105"/>
      <c r="S2211" s="105"/>
      <c r="T2211" s="105"/>
      <c r="U2211" s="105"/>
      <c r="V2211" s="105"/>
      <c r="W2211" s="105"/>
      <c r="X2211" s="105"/>
      <c r="Y2211" s="105"/>
      <c r="Z2211" s="105"/>
    </row>
    <row r="2212" spans="1:26" ht="15.75" customHeight="1">
      <c r="A2212" s="105"/>
      <c r="B2212" s="105"/>
      <c r="C2212" s="105"/>
      <c r="D2212" s="105"/>
      <c r="E2212" s="105"/>
      <c r="F2212" s="105"/>
      <c r="G2212" s="105"/>
      <c r="H2212" s="105"/>
      <c r="I2212" s="105"/>
      <c r="J2212" s="105"/>
      <c r="K2212" s="105"/>
      <c r="L2212" s="105"/>
      <c r="M2212" s="105"/>
      <c r="N2212" s="105"/>
      <c r="O2212" s="105"/>
      <c r="P2212" s="105"/>
      <c r="Q2212" s="105"/>
      <c r="R2212" s="105"/>
      <c r="S2212" s="105"/>
      <c r="T2212" s="105"/>
      <c r="U2212" s="105"/>
      <c r="V2212" s="105"/>
      <c r="W2212" s="105"/>
      <c r="X2212" s="105"/>
      <c r="Y2212" s="105"/>
      <c r="Z2212" s="105"/>
    </row>
    <row r="2213" spans="1:26" ht="15.75" customHeight="1">
      <c r="A2213" s="105"/>
      <c r="B2213" s="105"/>
      <c r="C2213" s="105"/>
      <c r="D2213" s="105"/>
      <c r="E2213" s="105"/>
      <c r="F2213" s="105"/>
      <c r="G2213" s="105"/>
      <c r="H2213" s="105"/>
      <c r="I2213" s="105"/>
      <c r="J2213" s="105"/>
      <c r="K2213" s="105"/>
      <c r="L2213" s="105"/>
      <c r="M2213" s="105"/>
      <c r="N2213" s="105"/>
      <c r="O2213" s="105"/>
      <c r="P2213" s="105"/>
      <c r="Q2213" s="105"/>
      <c r="R2213" s="105"/>
      <c r="S2213" s="105"/>
      <c r="T2213" s="105"/>
      <c r="U2213" s="105"/>
      <c r="V2213" s="105"/>
      <c r="W2213" s="105"/>
      <c r="X2213" s="105"/>
      <c r="Y2213" s="105"/>
      <c r="Z2213" s="105"/>
    </row>
    <row r="2214" spans="1:26" ht="15.75" customHeight="1">
      <c r="A2214" s="105"/>
      <c r="B2214" s="105"/>
      <c r="C2214" s="105"/>
      <c r="D2214" s="105"/>
      <c r="E2214" s="105"/>
      <c r="F2214" s="105"/>
      <c r="G2214" s="105"/>
      <c r="H2214" s="105"/>
      <c r="I2214" s="105"/>
      <c r="J2214" s="105"/>
      <c r="K2214" s="105"/>
      <c r="L2214" s="105"/>
      <c r="M2214" s="105"/>
      <c r="N2214" s="105"/>
      <c r="O2214" s="105"/>
      <c r="P2214" s="105"/>
      <c r="Q2214" s="105"/>
      <c r="R2214" s="105"/>
      <c r="S2214" s="105"/>
      <c r="T2214" s="105"/>
      <c r="U2214" s="105"/>
      <c r="V2214" s="105"/>
      <c r="W2214" s="105"/>
      <c r="X2214" s="105"/>
      <c r="Y2214" s="105"/>
      <c r="Z2214" s="105"/>
    </row>
    <row r="2215" spans="1:26" ht="15.75" customHeight="1">
      <c r="A2215" s="105"/>
      <c r="B2215" s="105"/>
      <c r="C2215" s="105"/>
      <c r="D2215" s="105"/>
      <c r="E2215" s="105"/>
      <c r="F2215" s="105"/>
      <c r="G2215" s="105"/>
      <c r="H2215" s="105"/>
      <c r="I2215" s="105"/>
      <c r="J2215" s="105"/>
      <c r="K2215" s="105"/>
      <c r="L2215" s="105"/>
      <c r="M2215" s="105"/>
      <c r="N2215" s="105"/>
      <c r="O2215" s="105"/>
      <c r="P2215" s="105"/>
      <c r="Q2215" s="105"/>
      <c r="R2215" s="105"/>
      <c r="S2215" s="105"/>
      <c r="T2215" s="105"/>
      <c r="U2215" s="105"/>
      <c r="V2215" s="105"/>
      <c r="W2215" s="105"/>
      <c r="X2215" s="105"/>
      <c r="Y2215" s="105"/>
      <c r="Z2215" s="105"/>
    </row>
    <row r="2216" spans="1:26" ht="15.75" customHeight="1">
      <c r="A2216" s="105"/>
      <c r="B2216" s="105"/>
      <c r="C2216" s="105"/>
      <c r="D2216" s="105"/>
      <c r="E2216" s="105"/>
      <c r="F2216" s="105"/>
      <c r="G2216" s="105"/>
      <c r="H2216" s="105"/>
      <c r="I2216" s="105"/>
      <c r="J2216" s="105"/>
      <c r="K2216" s="105"/>
      <c r="L2216" s="105"/>
      <c r="M2216" s="105"/>
      <c r="N2216" s="105"/>
      <c r="O2216" s="105"/>
      <c r="P2216" s="105"/>
      <c r="Q2216" s="105"/>
      <c r="R2216" s="105"/>
      <c r="S2216" s="105"/>
      <c r="T2216" s="105"/>
      <c r="U2216" s="105"/>
      <c r="V2216" s="105"/>
      <c r="W2216" s="105"/>
      <c r="X2216" s="105"/>
      <c r="Y2216" s="105"/>
      <c r="Z2216" s="105"/>
    </row>
    <row r="2217" spans="1:26" ht="15.75" customHeight="1">
      <c r="A2217" s="105"/>
      <c r="B2217" s="105"/>
      <c r="C2217" s="105"/>
      <c r="D2217" s="105"/>
      <c r="E2217" s="105"/>
      <c r="F2217" s="105"/>
      <c r="G2217" s="105"/>
      <c r="H2217" s="105"/>
      <c r="I2217" s="105"/>
      <c r="J2217" s="105"/>
      <c r="K2217" s="105"/>
      <c r="L2217" s="105"/>
      <c r="M2217" s="105"/>
      <c r="N2217" s="105"/>
      <c r="O2217" s="105"/>
      <c r="P2217" s="105"/>
      <c r="Q2217" s="105"/>
      <c r="R2217" s="105"/>
      <c r="S2217" s="105"/>
      <c r="T2217" s="105"/>
      <c r="U2217" s="105"/>
      <c r="V2217" s="105"/>
      <c r="W2217" s="105"/>
      <c r="X2217" s="105"/>
      <c r="Y2217" s="105"/>
      <c r="Z2217" s="105"/>
    </row>
    <row r="2218" spans="1:26" ht="15.75" customHeight="1">
      <c r="A2218" s="105"/>
      <c r="B2218" s="105"/>
      <c r="C2218" s="105"/>
      <c r="D2218" s="105"/>
      <c r="E2218" s="105"/>
      <c r="F2218" s="105"/>
      <c r="G2218" s="105"/>
      <c r="H2218" s="105"/>
      <c r="I2218" s="105"/>
      <c r="J2218" s="105"/>
      <c r="K2218" s="105"/>
      <c r="L2218" s="105"/>
      <c r="M2218" s="105"/>
      <c r="N2218" s="105"/>
      <c r="O2218" s="105"/>
      <c r="P2218" s="105"/>
      <c r="Q2218" s="105"/>
      <c r="R2218" s="105"/>
      <c r="S2218" s="105"/>
      <c r="T2218" s="105"/>
      <c r="U2218" s="105"/>
      <c r="V2218" s="105"/>
      <c r="W2218" s="105"/>
      <c r="X2218" s="105"/>
      <c r="Y2218" s="105"/>
      <c r="Z2218" s="105"/>
    </row>
    <row r="2219" spans="1:26" ht="15.75" customHeight="1">
      <c r="A2219" s="105"/>
      <c r="B2219" s="105"/>
      <c r="C2219" s="105"/>
      <c r="D2219" s="105"/>
      <c r="E2219" s="105"/>
      <c r="F2219" s="105"/>
      <c r="G2219" s="105"/>
      <c r="H2219" s="105"/>
      <c r="I2219" s="105"/>
      <c r="J2219" s="105"/>
      <c r="K2219" s="105"/>
      <c r="L2219" s="105"/>
      <c r="M2219" s="105"/>
      <c r="N2219" s="105"/>
      <c r="O2219" s="105"/>
      <c r="P2219" s="105"/>
      <c r="Q2219" s="105"/>
      <c r="R2219" s="105"/>
      <c r="S2219" s="105"/>
      <c r="T2219" s="105"/>
      <c r="U2219" s="105"/>
      <c r="V2219" s="105"/>
      <c r="W2219" s="105"/>
      <c r="X2219" s="105"/>
      <c r="Y2219" s="105"/>
      <c r="Z2219" s="105"/>
    </row>
    <row r="2220" spans="1:26" ht="15.75" customHeight="1">
      <c r="A2220" s="105"/>
      <c r="B2220" s="105"/>
      <c r="C2220" s="105"/>
      <c r="D2220" s="105"/>
      <c r="E2220" s="105"/>
      <c r="F2220" s="105"/>
      <c r="G2220" s="105"/>
      <c r="H2220" s="105"/>
      <c r="I2220" s="105"/>
      <c r="J2220" s="105"/>
      <c r="K2220" s="105"/>
      <c r="L2220" s="105"/>
      <c r="M2220" s="105"/>
      <c r="N2220" s="105"/>
      <c r="O2220" s="105"/>
      <c r="P2220" s="105"/>
      <c r="Q2220" s="105"/>
      <c r="R2220" s="105"/>
      <c r="S2220" s="105"/>
      <c r="T2220" s="105"/>
      <c r="U2220" s="105"/>
      <c r="V2220" s="105"/>
      <c r="W2220" s="105"/>
      <c r="X2220" s="105"/>
      <c r="Y2220" s="105"/>
      <c r="Z2220" s="105"/>
    </row>
    <row r="2221" spans="1:26" ht="15.75" customHeight="1">
      <c r="A2221" s="105"/>
      <c r="B2221" s="105"/>
      <c r="C2221" s="105"/>
      <c r="D2221" s="105"/>
      <c r="E2221" s="105"/>
      <c r="F2221" s="105"/>
      <c r="G2221" s="105"/>
      <c r="H2221" s="105"/>
      <c r="I2221" s="105"/>
      <c r="J2221" s="105"/>
      <c r="K2221" s="105"/>
      <c r="L2221" s="105"/>
      <c r="M2221" s="105"/>
      <c r="N2221" s="105"/>
      <c r="O2221" s="105"/>
      <c r="P2221" s="105"/>
      <c r="Q2221" s="105"/>
      <c r="R2221" s="105"/>
      <c r="S2221" s="105"/>
      <c r="T2221" s="105"/>
      <c r="U2221" s="105"/>
      <c r="V2221" s="105"/>
      <c r="W2221" s="105"/>
      <c r="X2221" s="105"/>
      <c r="Y2221" s="105"/>
      <c r="Z2221" s="105"/>
    </row>
    <row r="2222" spans="1:26" ht="15.75" customHeight="1">
      <c r="A2222" s="105"/>
      <c r="B2222" s="105"/>
      <c r="C2222" s="105"/>
      <c r="D2222" s="105"/>
      <c r="E2222" s="105"/>
      <c r="F2222" s="105"/>
      <c r="G2222" s="105"/>
      <c r="H2222" s="105"/>
      <c r="I2222" s="105"/>
      <c r="J2222" s="105"/>
      <c r="K2222" s="105"/>
      <c r="L2222" s="105"/>
      <c r="M2222" s="105"/>
      <c r="N2222" s="105"/>
      <c r="O2222" s="105"/>
      <c r="P2222" s="105"/>
      <c r="Q2222" s="105"/>
      <c r="R2222" s="105"/>
      <c r="S2222" s="105"/>
      <c r="T2222" s="105"/>
      <c r="U2222" s="105"/>
      <c r="V2222" s="105"/>
      <c r="W2222" s="105"/>
      <c r="X2222" s="105"/>
      <c r="Y2222" s="105"/>
      <c r="Z2222" s="105"/>
    </row>
    <row r="2223" spans="1:26" ht="15.75" customHeight="1">
      <c r="A2223" s="105"/>
      <c r="B2223" s="105"/>
      <c r="C2223" s="105"/>
      <c r="D2223" s="105"/>
      <c r="E2223" s="105"/>
      <c r="F2223" s="105"/>
      <c r="G2223" s="105"/>
      <c r="H2223" s="105"/>
      <c r="I2223" s="105"/>
      <c r="J2223" s="105"/>
      <c r="K2223" s="105"/>
      <c r="L2223" s="105"/>
      <c r="M2223" s="105"/>
      <c r="N2223" s="105"/>
      <c r="O2223" s="105"/>
      <c r="P2223" s="105"/>
      <c r="Q2223" s="105"/>
      <c r="R2223" s="105"/>
      <c r="S2223" s="105"/>
      <c r="T2223" s="105"/>
      <c r="U2223" s="105"/>
      <c r="V2223" s="105"/>
      <c r="W2223" s="105"/>
      <c r="X2223" s="105"/>
      <c r="Y2223" s="105"/>
      <c r="Z2223" s="105"/>
    </row>
    <row r="2224" spans="1:26" ht="15.75" customHeight="1">
      <c r="A2224" s="105"/>
      <c r="B2224" s="105"/>
      <c r="C2224" s="105"/>
      <c r="D2224" s="105"/>
      <c r="E2224" s="105"/>
      <c r="F2224" s="105"/>
      <c r="G2224" s="105"/>
      <c r="H2224" s="105"/>
      <c r="I2224" s="105"/>
      <c r="J2224" s="105"/>
      <c r="K2224" s="105"/>
      <c r="L2224" s="105"/>
      <c r="M2224" s="105"/>
      <c r="N2224" s="105"/>
      <c r="O2224" s="105"/>
      <c r="P2224" s="105"/>
      <c r="Q2224" s="105"/>
      <c r="R2224" s="105"/>
      <c r="S2224" s="105"/>
      <c r="T2224" s="105"/>
      <c r="U2224" s="105"/>
      <c r="V2224" s="105"/>
      <c r="W2224" s="105"/>
      <c r="X2224" s="105"/>
      <c r="Y2224" s="105"/>
      <c r="Z2224" s="105"/>
    </row>
    <row r="2225" spans="1:26" ht="15.75" customHeight="1">
      <c r="A2225" s="105"/>
      <c r="B2225" s="105"/>
      <c r="C2225" s="105"/>
      <c r="D2225" s="105"/>
      <c r="E2225" s="105"/>
      <c r="F2225" s="105"/>
      <c r="G2225" s="105"/>
      <c r="H2225" s="105"/>
      <c r="I2225" s="105"/>
      <c r="J2225" s="105"/>
      <c r="K2225" s="105"/>
      <c r="L2225" s="105"/>
      <c r="M2225" s="105"/>
      <c r="N2225" s="105"/>
      <c r="O2225" s="105"/>
      <c r="P2225" s="105"/>
      <c r="Q2225" s="105"/>
      <c r="R2225" s="105"/>
      <c r="S2225" s="105"/>
      <c r="T2225" s="105"/>
      <c r="U2225" s="105"/>
      <c r="V2225" s="105"/>
      <c r="W2225" s="105"/>
      <c r="X2225" s="105"/>
      <c r="Y2225" s="105"/>
      <c r="Z2225" s="105"/>
    </row>
    <row r="2226" spans="1:26" ht="15.75" customHeight="1">
      <c r="A2226" s="105"/>
      <c r="B2226" s="105"/>
      <c r="C2226" s="105"/>
      <c r="D2226" s="105"/>
      <c r="E2226" s="105"/>
      <c r="F2226" s="105"/>
      <c r="G2226" s="105"/>
      <c r="H2226" s="105"/>
      <c r="I2226" s="105"/>
      <c r="J2226" s="105"/>
      <c r="K2226" s="105"/>
      <c r="L2226" s="105"/>
      <c r="M2226" s="105"/>
      <c r="N2226" s="105"/>
      <c r="O2226" s="105"/>
      <c r="P2226" s="105"/>
      <c r="Q2226" s="105"/>
      <c r="R2226" s="105"/>
      <c r="S2226" s="105"/>
      <c r="T2226" s="105"/>
      <c r="U2226" s="105"/>
      <c r="V2226" s="105"/>
      <c r="W2226" s="105"/>
      <c r="X2226" s="105"/>
      <c r="Y2226" s="105"/>
      <c r="Z2226" s="105"/>
    </row>
    <row r="2227" spans="1:26" ht="15.75" customHeight="1">
      <c r="A2227" s="105"/>
      <c r="B2227" s="105"/>
      <c r="C2227" s="105"/>
      <c r="D2227" s="105"/>
      <c r="E2227" s="105"/>
      <c r="F2227" s="105"/>
      <c r="G2227" s="105"/>
      <c r="H2227" s="105"/>
      <c r="I2227" s="105"/>
      <c r="J2227" s="105"/>
      <c r="K2227" s="105"/>
      <c r="L2227" s="105"/>
      <c r="M2227" s="105"/>
      <c r="N2227" s="105"/>
      <c r="O2227" s="105"/>
      <c r="P2227" s="105"/>
      <c r="Q2227" s="105"/>
      <c r="R2227" s="105"/>
      <c r="S2227" s="105"/>
      <c r="T2227" s="105"/>
      <c r="U2227" s="105"/>
      <c r="V2227" s="105"/>
      <c r="W2227" s="105"/>
      <c r="X2227" s="105"/>
      <c r="Y2227" s="105"/>
      <c r="Z2227" s="105"/>
    </row>
    <row r="2228" spans="1:26" ht="15.75" customHeight="1">
      <c r="A2228" s="105"/>
      <c r="B2228" s="105"/>
      <c r="C2228" s="105"/>
      <c r="D2228" s="105"/>
      <c r="E2228" s="105"/>
      <c r="F2228" s="105"/>
      <c r="G2228" s="105"/>
      <c r="H2228" s="105"/>
      <c r="I2228" s="105"/>
      <c r="J2228" s="105"/>
      <c r="K2228" s="105"/>
      <c r="L2228" s="105"/>
      <c r="M2228" s="105"/>
      <c r="N2228" s="105"/>
      <c r="O2228" s="105"/>
      <c r="P2228" s="105"/>
      <c r="Q2228" s="105"/>
      <c r="R2228" s="105"/>
      <c r="S2228" s="105"/>
      <c r="T2228" s="105"/>
      <c r="U2228" s="105"/>
      <c r="V2228" s="105"/>
      <c r="W2228" s="105"/>
      <c r="X2228" s="105"/>
      <c r="Y2228" s="105"/>
      <c r="Z2228" s="105"/>
    </row>
    <row r="2229" spans="1:26" ht="15.75" customHeight="1">
      <c r="A2229" s="105"/>
      <c r="B2229" s="105"/>
      <c r="C2229" s="105"/>
      <c r="D2229" s="105"/>
      <c r="E2229" s="105"/>
      <c r="F2229" s="105"/>
      <c r="G2229" s="105"/>
      <c r="H2229" s="105"/>
      <c r="I2229" s="105"/>
      <c r="J2229" s="105"/>
      <c r="K2229" s="105"/>
      <c r="L2229" s="105"/>
      <c r="M2229" s="105"/>
      <c r="N2229" s="105"/>
      <c r="O2229" s="105"/>
      <c r="P2229" s="105"/>
      <c r="Q2229" s="105"/>
      <c r="R2229" s="105"/>
      <c r="S2229" s="105"/>
      <c r="T2229" s="105"/>
      <c r="U2229" s="105"/>
      <c r="V2229" s="105"/>
      <c r="W2229" s="105"/>
      <c r="X2229" s="105"/>
      <c r="Y2229" s="105"/>
      <c r="Z2229" s="105"/>
    </row>
    <row r="2230" spans="1:26" ht="15.75" customHeight="1">
      <c r="A2230" s="105"/>
      <c r="B2230" s="105"/>
      <c r="C2230" s="105"/>
      <c r="D2230" s="105"/>
      <c r="E2230" s="105"/>
      <c r="F2230" s="105"/>
      <c r="G2230" s="105"/>
      <c r="H2230" s="105"/>
      <c r="I2230" s="105"/>
      <c r="J2230" s="105"/>
      <c r="K2230" s="105"/>
      <c r="L2230" s="105"/>
      <c r="M2230" s="105"/>
      <c r="N2230" s="105"/>
      <c r="O2230" s="105"/>
      <c r="P2230" s="105"/>
      <c r="Q2230" s="105"/>
      <c r="R2230" s="105"/>
      <c r="S2230" s="105"/>
      <c r="T2230" s="105"/>
      <c r="U2230" s="105"/>
      <c r="V2230" s="105"/>
      <c r="W2230" s="105"/>
      <c r="X2230" s="105"/>
      <c r="Y2230" s="105"/>
      <c r="Z2230" s="105"/>
    </row>
    <row r="2231" spans="1:26" ht="15.75" customHeight="1">
      <c r="A2231" s="105"/>
      <c r="B2231" s="105"/>
      <c r="C2231" s="105"/>
      <c r="D2231" s="105"/>
      <c r="E2231" s="105"/>
      <c r="F2231" s="105"/>
      <c r="G2231" s="105"/>
      <c r="H2231" s="105"/>
      <c r="I2231" s="105"/>
      <c r="J2231" s="105"/>
      <c r="K2231" s="105"/>
      <c r="L2231" s="105"/>
      <c r="M2231" s="105"/>
      <c r="N2231" s="105"/>
      <c r="O2231" s="105"/>
      <c r="P2231" s="105"/>
      <c r="Q2231" s="105"/>
      <c r="R2231" s="105"/>
      <c r="S2231" s="105"/>
      <c r="T2231" s="105"/>
      <c r="U2231" s="105"/>
      <c r="V2231" s="105"/>
      <c r="W2231" s="105"/>
      <c r="X2231" s="105"/>
      <c r="Y2231" s="105"/>
      <c r="Z2231" s="105"/>
    </row>
    <row r="2232" spans="1:26" ht="15.75" customHeight="1">
      <c r="A2232" s="105"/>
      <c r="B2232" s="105"/>
      <c r="C2232" s="105"/>
      <c r="D2232" s="105"/>
      <c r="E2232" s="105"/>
      <c r="F2232" s="105"/>
      <c r="G2232" s="105"/>
      <c r="H2232" s="105"/>
      <c r="I2232" s="105"/>
      <c r="J2232" s="105"/>
      <c r="K2232" s="105"/>
      <c r="L2232" s="105"/>
      <c r="M2232" s="105"/>
      <c r="N2232" s="105"/>
      <c r="O2232" s="105"/>
      <c r="P2232" s="105"/>
      <c r="Q2232" s="105"/>
      <c r="R2232" s="105"/>
      <c r="S2232" s="105"/>
      <c r="T2232" s="105"/>
      <c r="U2232" s="105"/>
      <c r="V2232" s="105"/>
      <c r="W2232" s="105"/>
      <c r="X2232" s="105"/>
      <c r="Y2232" s="105"/>
      <c r="Z2232" s="105"/>
    </row>
    <row r="2233" spans="1:26" ht="15.75" customHeight="1">
      <c r="A2233" s="105"/>
      <c r="B2233" s="105"/>
      <c r="C2233" s="105"/>
      <c r="D2233" s="105"/>
      <c r="E2233" s="105"/>
      <c r="F2233" s="105"/>
      <c r="G2233" s="105"/>
      <c r="H2233" s="105"/>
      <c r="I2233" s="105"/>
      <c r="J2233" s="105"/>
      <c r="K2233" s="105"/>
      <c r="L2233" s="105"/>
      <c r="M2233" s="105"/>
      <c r="N2233" s="105"/>
      <c r="O2233" s="105"/>
      <c r="P2233" s="105"/>
      <c r="Q2233" s="105"/>
      <c r="R2233" s="105"/>
      <c r="S2233" s="105"/>
      <c r="T2233" s="105"/>
      <c r="U2233" s="105"/>
      <c r="V2233" s="105"/>
      <c r="W2233" s="105"/>
      <c r="X2233" s="105"/>
      <c r="Y2233" s="105"/>
      <c r="Z2233" s="105"/>
    </row>
    <row r="2234" spans="1:26" ht="15.75" customHeight="1">
      <c r="A2234" s="105"/>
      <c r="B2234" s="105"/>
      <c r="C2234" s="105"/>
      <c r="D2234" s="105"/>
      <c r="E2234" s="105"/>
      <c r="F2234" s="105"/>
      <c r="G2234" s="105"/>
      <c r="H2234" s="105"/>
      <c r="I2234" s="105"/>
      <c r="J2234" s="105"/>
      <c r="K2234" s="105"/>
      <c r="L2234" s="105"/>
      <c r="M2234" s="105"/>
      <c r="N2234" s="105"/>
      <c r="O2234" s="105"/>
      <c r="P2234" s="105"/>
      <c r="Q2234" s="105"/>
      <c r="R2234" s="105"/>
      <c r="S2234" s="105"/>
      <c r="T2234" s="105"/>
      <c r="U2234" s="105"/>
      <c r="V2234" s="105"/>
      <c r="W2234" s="105"/>
      <c r="X2234" s="105"/>
      <c r="Y2234" s="105"/>
      <c r="Z2234" s="105"/>
    </row>
    <row r="2235" spans="1:26" ht="15.75" customHeight="1">
      <c r="A2235" s="105"/>
      <c r="B2235" s="105"/>
      <c r="C2235" s="105"/>
      <c r="D2235" s="105"/>
      <c r="E2235" s="105"/>
      <c r="F2235" s="105"/>
      <c r="G2235" s="105"/>
      <c r="H2235" s="105"/>
      <c r="I2235" s="105"/>
      <c r="J2235" s="105"/>
      <c r="K2235" s="105"/>
      <c r="L2235" s="105"/>
      <c r="M2235" s="105"/>
      <c r="N2235" s="105"/>
      <c r="O2235" s="105"/>
      <c r="P2235" s="105"/>
      <c r="Q2235" s="105"/>
      <c r="R2235" s="105"/>
      <c r="S2235" s="105"/>
      <c r="T2235" s="105"/>
      <c r="U2235" s="105"/>
      <c r="V2235" s="105"/>
      <c r="W2235" s="105"/>
      <c r="X2235" s="105"/>
      <c r="Y2235" s="105"/>
      <c r="Z2235" s="105"/>
    </row>
    <row r="2236" spans="1:26" ht="15.75" customHeight="1">
      <c r="A2236" s="105"/>
      <c r="B2236" s="105"/>
      <c r="C2236" s="105"/>
      <c r="D2236" s="105"/>
      <c r="E2236" s="105"/>
      <c r="F2236" s="105"/>
      <c r="G2236" s="105"/>
      <c r="H2236" s="105"/>
      <c r="I2236" s="105"/>
      <c r="J2236" s="105"/>
      <c r="K2236" s="105"/>
      <c r="L2236" s="105"/>
      <c r="M2236" s="105"/>
      <c r="N2236" s="105"/>
      <c r="O2236" s="105"/>
      <c r="P2236" s="105"/>
      <c r="Q2236" s="105"/>
      <c r="R2236" s="105"/>
      <c r="S2236" s="105"/>
      <c r="T2236" s="105"/>
      <c r="U2236" s="105"/>
      <c r="V2236" s="105"/>
      <c r="W2236" s="105"/>
      <c r="X2236" s="105"/>
      <c r="Y2236" s="105"/>
      <c r="Z2236" s="105"/>
    </row>
    <row r="2237" spans="1:26" ht="15.75" customHeight="1">
      <c r="A2237" s="105"/>
      <c r="B2237" s="105"/>
      <c r="C2237" s="105"/>
      <c r="D2237" s="105"/>
      <c r="E2237" s="105"/>
      <c r="F2237" s="105"/>
      <c r="G2237" s="105"/>
      <c r="H2237" s="105"/>
      <c r="I2237" s="105"/>
      <c r="J2237" s="105"/>
      <c r="K2237" s="105"/>
      <c r="L2237" s="105"/>
      <c r="M2237" s="105"/>
      <c r="N2237" s="105"/>
      <c r="O2237" s="105"/>
      <c r="P2237" s="105"/>
      <c r="Q2237" s="105"/>
      <c r="R2237" s="105"/>
      <c r="S2237" s="105"/>
      <c r="T2237" s="105"/>
      <c r="U2237" s="105"/>
      <c r="V2237" s="105"/>
      <c r="W2237" s="105"/>
      <c r="X2237" s="105"/>
      <c r="Y2237" s="105"/>
      <c r="Z2237" s="105"/>
    </row>
    <row r="2238" spans="1:26" ht="15.75" customHeight="1">
      <c r="A2238" s="105"/>
      <c r="B2238" s="105"/>
      <c r="C2238" s="105"/>
      <c r="D2238" s="105"/>
      <c r="E2238" s="105"/>
      <c r="F2238" s="105"/>
      <c r="G2238" s="105"/>
      <c r="H2238" s="105"/>
      <c r="I2238" s="105"/>
      <c r="J2238" s="105"/>
      <c r="K2238" s="105"/>
      <c r="L2238" s="105"/>
      <c r="M2238" s="105"/>
      <c r="N2238" s="105"/>
      <c r="O2238" s="105"/>
      <c r="P2238" s="105"/>
      <c r="Q2238" s="105"/>
      <c r="R2238" s="105"/>
      <c r="S2238" s="105"/>
      <c r="T2238" s="105"/>
      <c r="U2238" s="105"/>
      <c r="V2238" s="105"/>
      <c r="W2238" s="105"/>
      <c r="X2238" s="105"/>
      <c r="Y2238" s="105"/>
      <c r="Z2238" s="105"/>
    </row>
    <row r="2239" spans="1:26" ht="15.75" customHeight="1">
      <c r="A2239" s="105"/>
      <c r="B2239" s="105"/>
      <c r="C2239" s="105"/>
      <c r="D2239" s="105"/>
      <c r="E2239" s="105"/>
      <c r="F2239" s="105"/>
      <c r="G2239" s="105"/>
      <c r="H2239" s="105"/>
      <c r="I2239" s="105"/>
      <c r="J2239" s="105"/>
      <c r="K2239" s="105"/>
      <c r="L2239" s="105"/>
      <c r="M2239" s="105"/>
      <c r="N2239" s="105"/>
      <c r="O2239" s="105"/>
      <c r="P2239" s="105"/>
      <c r="Q2239" s="105"/>
      <c r="R2239" s="105"/>
      <c r="S2239" s="105"/>
      <c r="T2239" s="105"/>
      <c r="U2239" s="105"/>
      <c r="V2239" s="105"/>
      <c r="W2239" s="105"/>
      <c r="X2239" s="105"/>
      <c r="Y2239" s="105"/>
      <c r="Z2239" s="105"/>
    </row>
    <row r="2240" spans="1:26" ht="15.75" customHeight="1">
      <c r="A2240" s="105"/>
      <c r="B2240" s="105"/>
      <c r="C2240" s="105"/>
      <c r="D2240" s="105"/>
      <c r="E2240" s="105"/>
      <c r="F2240" s="105"/>
      <c r="G2240" s="105"/>
      <c r="H2240" s="105"/>
      <c r="I2240" s="105"/>
      <c r="J2240" s="105"/>
      <c r="K2240" s="105"/>
      <c r="L2240" s="105"/>
      <c r="M2240" s="105"/>
      <c r="N2240" s="105"/>
      <c r="O2240" s="105"/>
      <c r="P2240" s="105"/>
      <c r="Q2240" s="105"/>
      <c r="R2240" s="105"/>
      <c r="S2240" s="105"/>
      <c r="T2240" s="105"/>
      <c r="U2240" s="105"/>
      <c r="V2240" s="105"/>
      <c r="W2240" s="105"/>
      <c r="X2240" s="105"/>
      <c r="Y2240" s="105"/>
      <c r="Z2240" s="105"/>
    </row>
    <row r="2241" spans="1:26" ht="15.75" customHeight="1">
      <c r="A2241" s="105"/>
      <c r="B2241" s="105"/>
      <c r="C2241" s="105"/>
      <c r="D2241" s="105"/>
      <c r="E2241" s="105"/>
      <c r="F2241" s="105"/>
      <c r="G2241" s="105"/>
      <c r="H2241" s="105"/>
      <c r="I2241" s="105"/>
      <c r="J2241" s="105"/>
      <c r="K2241" s="105"/>
      <c r="L2241" s="105"/>
      <c r="M2241" s="105"/>
      <c r="N2241" s="105"/>
      <c r="O2241" s="105"/>
      <c r="P2241" s="105"/>
      <c r="Q2241" s="105"/>
      <c r="R2241" s="105"/>
      <c r="S2241" s="105"/>
      <c r="T2241" s="105"/>
      <c r="U2241" s="105"/>
      <c r="V2241" s="105"/>
      <c r="W2241" s="105"/>
      <c r="X2241" s="105"/>
      <c r="Y2241" s="105"/>
      <c r="Z2241" s="105"/>
    </row>
    <row r="2242" spans="1:26" ht="15.75" customHeight="1">
      <c r="A2242" s="105"/>
      <c r="B2242" s="105"/>
      <c r="C2242" s="105"/>
      <c r="D2242" s="105"/>
      <c r="E2242" s="105"/>
      <c r="F2242" s="105"/>
      <c r="G2242" s="105"/>
      <c r="H2242" s="105"/>
      <c r="I2242" s="105"/>
      <c r="J2242" s="105"/>
      <c r="K2242" s="105"/>
      <c r="L2242" s="105"/>
      <c r="M2242" s="105"/>
      <c r="N2242" s="105"/>
      <c r="O2242" s="105"/>
      <c r="P2242" s="105"/>
      <c r="Q2242" s="105"/>
      <c r="R2242" s="105"/>
      <c r="S2242" s="105"/>
      <c r="T2242" s="105"/>
      <c r="U2242" s="105"/>
      <c r="V2242" s="105"/>
      <c r="W2242" s="105"/>
      <c r="X2242" s="105"/>
      <c r="Y2242" s="105"/>
      <c r="Z2242" s="105"/>
    </row>
    <row r="2243" spans="1:26" ht="15.75" customHeight="1">
      <c r="A2243" s="105"/>
      <c r="B2243" s="105"/>
      <c r="C2243" s="105"/>
      <c r="D2243" s="105"/>
      <c r="E2243" s="105"/>
      <c r="F2243" s="105"/>
      <c r="G2243" s="105"/>
      <c r="H2243" s="105"/>
      <c r="I2243" s="105"/>
      <c r="J2243" s="105"/>
      <c r="K2243" s="105"/>
      <c r="L2243" s="105"/>
      <c r="M2243" s="105"/>
      <c r="N2243" s="105"/>
      <c r="O2243" s="105"/>
      <c r="P2243" s="105"/>
      <c r="Q2243" s="105"/>
      <c r="R2243" s="105"/>
      <c r="S2243" s="105"/>
      <c r="T2243" s="105"/>
      <c r="U2243" s="105"/>
      <c r="V2243" s="105"/>
      <c r="W2243" s="105"/>
      <c r="X2243" s="105"/>
      <c r="Y2243" s="105"/>
      <c r="Z2243" s="105"/>
    </row>
    <row r="2244" spans="1:26" ht="15.75" customHeight="1">
      <c r="A2244" s="105"/>
      <c r="B2244" s="105"/>
      <c r="C2244" s="105"/>
      <c r="D2244" s="105"/>
      <c r="E2244" s="105"/>
      <c r="F2244" s="105"/>
      <c r="G2244" s="105"/>
      <c r="H2244" s="105"/>
      <c r="I2244" s="105"/>
      <c r="J2244" s="105"/>
      <c r="K2244" s="105"/>
      <c r="L2244" s="105"/>
      <c r="M2244" s="105"/>
      <c r="N2244" s="105"/>
      <c r="O2244" s="105"/>
      <c r="P2244" s="105"/>
      <c r="Q2244" s="105"/>
      <c r="R2244" s="105"/>
      <c r="S2244" s="105"/>
      <c r="T2244" s="105"/>
      <c r="U2244" s="105"/>
      <c r="V2244" s="105"/>
      <c r="W2244" s="105"/>
      <c r="X2244" s="105"/>
      <c r="Y2244" s="105"/>
      <c r="Z2244" s="105"/>
    </row>
    <row r="2245" spans="1:26" ht="15.75" customHeight="1">
      <c r="A2245" s="105"/>
      <c r="B2245" s="105"/>
      <c r="C2245" s="105"/>
      <c r="D2245" s="105"/>
      <c r="E2245" s="105"/>
      <c r="F2245" s="105"/>
      <c r="G2245" s="105"/>
      <c r="H2245" s="105"/>
      <c r="I2245" s="105"/>
      <c r="J2245" s="105"/>
      <c r="K2245" s="105"/>
      <c r="L2245" s="105"/>
      <c r="M2245" s="105"/>
      <c r="N2245" s="105"/>
      <c r="O2245" s="105"/>
      <c r="P2245" s="105"/>
      <c r="Q2245" s="105"/>
      <c r="R2245" s="105"/>
      <c r="S2245" s="105"/>
      <c r="T2245" s="105"/>
      <c r="U2245" s="105"/>
      <c r="V2245" s="105"/>
      <c r="W2245" s="105"/>
      <c r="X2245" s="105"/>
      <c r="Y2245" s="105"/>
      <c r="Z2245" s="105"/>
    </row>
    <row r="2246" spans="1:26" ht="15.75" customHeight="1">
      <c r="A2246" s="105"/>
      <c r="B2246" s="105"/>
      <c r="C2246" s="105"/>
      <c r="D2246" s="105"/>
      <c r="E2246" s="105"/>
      <c r="F2246" s="105"/>
      <c r="G2246" s="105"/>
      <c r="H2246" s="105"/>
      <c r="I2246" s="105"/>
      <c r="J2246" s="105"/>
      <c r="K2246" s="105"/>
      <c r="L2246" s="105"/>
      <c r="M2246" s="105"/>
      <c r="N2246" s="105"/>
      <c r="O2246" s="105"/>
      <c r="P2246" s="105"/>
      <c r="Q2246" s="105"/>
      <c r="R2246" s="105"/>
      <c r="S2246" s="105"/>
      <c r="T2246" s="105"/>
      <c r="U2246" s="105"/>
      <c r="V2246" s="105"/>
      <c r="W2246" s="105"/>
      <c r="X2246" s="105"/>
      <c r="Y2246" s="105"/>
      <c r="Z2246" s="105"/>
    </row>
    <row r="2247" spans="1:26" ht="15.75" customHeight="1">
      <c r="A2247" s="105"/>
      <c r="B2247" s="105"/>
      <c r="C2247" s="105"/>
      <c r="D2247" s="105"/>
      <c r="E2247" s="105"/>
      <c r="F2247" s="105"/>
      <c r="G2247" s="105"/>
      <c r="H2247" s="105"/>
      <c r="I2247" s="105"/>
      <c r="J2247" s="105"/>
      <c r="K2247" s="105"/>
      <c r="L2247" s="105"/>
      <c r="M2247" s="105"/>
      <c r="N2247" s="105"/>
      <c r="O2247" s="105"/>
      <c r="P2247" s="105"/>
      <c r="Q2247" s="105"/>
      <c r="R2247" s="105"/>
      <c r="S2247" s="105"/>
      <c r="T2247" s="105"/>
      <c r="U2247" s="105"/>
      <c r="V2247" s="105"/>
      <c r="W2247" s="105"/>
      <c r="X2247" s="105"/>
      <c r="Y2247" s="105"/>
      <c r="Z2247" s="105"/>
    </row>
    <row r="2248" spans="1:26" ht="15.75" customHeight="1">
      <c r="A2248" s="105"/>
      <c r="B2248" s="105"/>
      <c r="C2248" s="105"/>
      <c r="D2248" s="105"/>
      <c r="E2248" s="105"/>
      <c r="F2248" s="105"/>
      <c r="G2248" s="105"/>
      <c r="H2248" s="105"/>
      <c r="I2248" s="105"/>
      <c r="J2248" s="105"/>
      <c r="K2248" s="105"/>
      <c r="L2248" s="105"/>
      <c r="M2248" s="105"/>
      <c r="N2248" s="105"/>
      <c r="O2248" s="105"/>
      <c r="P2248" s="105"/>
      <c r="Q2248" s="105"/>
      <c r="R2248" s="105"/>
      <c r="S2248" s="105"/>
      <c r="T2248" s="105"/>
      <c r="U2248" s="105"/>
      <c r="V2248" s="105"/>
      <c r="W2248" s="105"/>
      <c r="X2248" s="105"/>
      <c r="Y2248" s="105"/>
      <c r="Z2248" s="105"/>
    </row>
    <row r="2249" spans="1:26" ht="15.75" customHeight="1">
      <c r="A2249" s="105"/>
      <c r="B2249" s="105"/>
      <c r="C2249" s="105"/>
      <c r="D2249" s="105"/>
      <c r="E2249" s="105"/>
      <c r="F2249" s="105"/>
      <c r="G2249" s="105"/>
      <c r="H2249" s="105"/>
      <c r="I2249" s="105"/>
      <c r="J2249" s="105"/>
      <c r="K2249" s="105"/>
      <c r="L2249" s="105"/>
      <c r="M2249" s="105"/>
      <c r="N2249" s="105"/>
      <c r="O2249" s="105"/>
      <c r="P2249" s="105"/>
      <c r="Q2249" s="105"/>
      <c r="R2249" s="105"/>
      <c r="S2249" s="105"/>
      <c r="T2249" s="105"/>
      <c r="U2249" s="105"/>
      <c r="V2249" s="105"/>
      <c r="W2249" s="105"/>
      <c r="X2249" s="105"/>
      <c r="Y2249" s="105"/>
      <c r="Z2249" s="105"/>
    </row>
    <row r="2250" spans="1:26" ht="15.75" customHeight="1">
      <c r="A2250" s="105"/>
      <c r="B2250" s="105"/>
      <c r="C2250" s="105"/>
      <c r="D2250" s="105"/>
      <c r="E2250" s="105"/>
      <c r="F2250" s="105"/>
      <c r="G2250" s="105"/>
      <c r="H2250" s="105"/>
      <c r="I2250" s="105"/>
      <c r="J2250" s="105"/>
      <c r="K2250" s="105"/>
      <c r="L2250" s="105"/>
      <c r="M2250" s="105"/>
      <c r="N2250" s="105"/>
      <c r="O2250" s="105"/>
      <c r="P2250" s="105"/>
      <c r="Q2250" s="105"/>
      <c r="R2250" s="105"/>
      <c r="S2250" s="105"/>
      <c r="T2250" s="105"/>
      <c r="U2250" s="105"/>
      <c r="V2250" s="105"/>
      <c r="W2250" s="105"/>
      <c r="X2250" s="105"/>
      <c r="Y2250" s="105"/>
      <c r="Z2250" s="105"/>
    </row>
    <row r="2251" spans="1:26" ht="15.75" customHeight="1">
      <c r="A2251" s="105"/>
      <c r="B2251" s="105"/>
      <c r="C2251" s="105"/>
      <c r="D2251" s="105"/>
      <c r="E2251" s="105"/>
      <c r="F2251" s="105"/>
      <c r="G2251" s="105"/>
      <c r="H2251" s="105"/>
      <c r="I2251" s="105"/>
      <c r="J2251" s="105"/>
      <c r="K2251" s="105"/>
      <c r="L2251" s="105"/>
      <c r="M2251" s="105"/>
      <c r="N2251" s="105"/>
      <c r="O2251" s="105"/>
      <c r="P2251" s="105"/>
      <c r="Q2251" s="105"/>
      <c r="R2251" s="105"/>
      <c r="S2251" s="105"/>
      <c r="T2251" s="105"/>
      <c r="U2251" s="105"/>
      <c r="V2251" s="105"/>
      <c r="W2251" s="105"/>
      <c r="X2251" s="105"/>
      <c r="Y2251" s="105"/>
      <c r="Z2251" s="105"/>
    </row>
    <row r="2252" spans="1:26" ht="15.75" customHeight="1">
      <c r="A2252" s="105"/>
      <c r="B2252" s="105"/>
      <c r="C2252" s="105"/>
      <c r="D2252" s="105"/>
      <c r="E2252" s="105"/>
      <c r="F2252" s="105"/>
      <c r="G2252" s="105"/>
      <c r="H2252" s="105"/>
      <c r="I2252" s="105"/>
      <c r="J2252" s="105"/>
      <c r="K2252" s="105"/>
      <c r="L2252" s="105"/>
      <c r="M2252" s="105"/>
      <c r="N2252" s="105"/>
      <c r="O2252" s="105"/>
      <c r="P2252" s="105"/>
      <c r="Q2252" s="105"/>
      <c r="R2252" s="105"/>
      <c r="S2252" s="105"/>
      <c r="T2252" s="105"/>
      <c r="U2252" s="105"/>
      <c r="V2252" s="105"/>
      <c r="W2252" s="105"/>
      <c r="X2252" s="105"/>
      <c r="Y2252" s="105"/>
      <c r="Z2252" s="105"/>
    </row>
    <row r="2253" spans="1:26" ht="15.75" customHeight="1">
      <c r="A2253" s="105"/>
      <c r="B2253" s="105"/>
      <c r="C2253" s="105"/>
      <c r="D2253" s="105"/>
      <c r="E2253" s="105"/>
      <c r="F2253" s="105"/>
      <c r="G2253" s="105"/>
      <c r="H2253" s="105"/>
      <c r="I2253" s="105"/>
      <c r="J2253" s="105"/>
      <c r="K2253" s="105"/>
      <c r="L2253" s="105"/>
      <c r="M2253" s="105"/>
      <c r="N2253" s="105"/>
      <c r="O2253" s="105"/>
      <c r="P2253" s="105"/>
      <c r="Q2253" s="105"/>
      <c r="R2253" s="105"/>
      <c r="S2253" s="105"/>
      <c r="T2253" s="105"/>
      <c r="U2253" s="105"/>
      <c r="V2253" s="105"/>
      <c r="W2253" s="105"/>
      <c r="X2253" s="105"/>
      <c r="Y2253" s="105"/>
      <c r="Z2253" s="105"/>
    </row>
    <row r="2254" spans="1:26" ht="15.75" customHeight="1">
      <c r="A2254" s="105"/>
      <c r="B2254" s="105"/>
      <c r="C2254" s="105"/>
      <c r="D2254" s="105"/>
      <c r="E2254" s="105"/>
      <c r="F2254" s="105"/>
      <c r="G2254" s="105"/>
      <c r="H2254" s="105"/>
      <c r="I2254" s="105"/>
      <c r="J2254" s="105"/>
      <c r="K2254" s="105"/>
      <c r="L2254" s="105"/>
      <c r="M2254" s="105"/>
      <c r="N2254" s="105"/>
      <c r="O2254" s="105"/>
      <c r="P2254" s="105"/>
      <c r="Q2254" s="105"/>
      <c r="R2254" s="105"/>
      <c r="S2254" s="105"/>
      <c r="T2254" s="105"/>
      <c r="U2254" s="105"/>
      <c r="V2254" s="105"/>
      <c r="W2254" s="105"/>
      <c r="X2254" s="105"/>
      <c r="Y2254" s="105"/>
      <c r="Z2254" s="105"/>
    </row>
    <row r="2255" spans="1:26" ht="15.75" customHeight="1">
      <c r="A2255" s="105"/>
      <c r="B2255" s="105"/>
      <c r="C2255" s="105"/>
      <c r="D2255" s="105"/>
      <c r="E2255" s="105"/>
      <c r="F2255" s="105"/>
      <c r="G2255" s="105"/>
      <c r="H2255" s="105"/>
      <c r="I2255" s="105"/>
      <c r="J2255" s="105"/>
      <c r="K2255" s="105"/>
      <c r="L2255" s="105"/>
      <c r="M2255" s="105"/>
      <c r="N2255" s="105"/>
      <c r="O2255" s="105"/>
      <c r="P2255" s="105"/>
      <c r="Q2255" s="105"/>
      <c r="R2255" s="105"/>
      <c r="S2255" s="105"/>
      <c r="T2255" s="105"/>
      <c r="U2255" s="105"/>
      <c r="V2255" s="105"/>
      <c r="W2255" s="105"/>
      <c r="X2255" s="105"/>
      <c r="Y2255" s="105"/>
      <c r="Z2255" s="105"/>
    </row>
    <row r="2256" spans="1:26" ht="15.75" customHeight="1">
      <c r="A2256" s="105"/>
      <c r="B2256" s="105"/>
      <c r="C2256" s="105"/>
      <c r="D2256" s="105"/>
      <c r="E2256" s="105"/>
      <c r="F2256" s="105"/>
      <c r="G2256" s="105"/>
      <c r="H2256" s="105"/>
      <c r="I2256" s="105"/>
      <c r="J2256" s="105"/>
      <c r="K2256" s="105"/>
      <c r="L2256" s="105"/>
      <c r="M2256" s="105"/>
      <c r="N2256" s="105"/>
      <c r="O2256" s="105"/>
      <c r="P2256" s="105"/>
      <c r="Q2256" s="105"/>
      <c r="R2256" s="105"/>
      <c r="S2256" s="105"/>
      <c r="T2256" s="105"/>
      <c r="U2256" s="105"/>
      <c r="V2256" s="105"/>
      <c r="W2256" s="105"/>
      <c r="X2256" s="105"/>
      <c r="Y2256" s="105"/>
      <c r="Z2256" s="105"/>
    </row>
    <row r="2257" spans="1:26" ht="15.75" customHeight="1">
      <c r="A2257" s="105"/>
      <c r="B2257" s="105"/>
      <c r="C2257" s="105"/>
      <c r="D2257" s="105"/>
      <c r="E2257" s="105"/>
      <c r="F2257" s="105"/>
      <c r="G2257" s="105"/>
      <c r="H2257" s="105"/>
      <c r="I2257" s="105"/>
      <c r="J2257" s="105"/>
      <c r="K2257" s="105"/>
      <c r="L2257" s="105"/>
      <c r="M2257" s="105"/>
      <c r="N2257" s="105"/>
      <c r="O2257" s="105"/>
      <c r="P2257" s="105"/>
      <c r="Q2257" s="105"/>
      <c r="R2257" s="105"/>
      <c r="S2257" s="105"/>
      <c r="T2257" s="105"/>
      <c r="U2257" s="105"/>
      <c r="V2257" s="105"/>
      <c r="W2257" s="105"/>
      <c r="X2257" s="105"/>
      <c r="Y2257" s="105"/>
      <c r="Z2257" s="105"/>
    </row>
    <row r="2258" spans="1:26" ht="15.75" customHeight="1">
      <c r="A2258" s="105"/>
      <c r="B2258" s="105"/>
      <c r="C2258" s="105"/>
      <c r="D2258" s="105"/>
      <c r="E2258" s="105"/>
      <c r="F2258" s="105"/>
      <c r="G2258" s="105"/>
      <c r="H2258" s="105"/>
      <c r="I2258" s="105"/>
      <c r="J2258" s="105"/>
      <c r="K2258" s="105"/>
      <c r="L2258" s="105"/>
      <c r="M2258" s="105"/>
      <c r="N2258" s="105"/>
      <c r="O2258" s="105"/>
      <c r="P2258" s="105"/>
      <c r="Q2258" s="105"/>
      <c r="R2258" s="105"/>
      <c r="S2258" s="105"/>
      <c r="T2258" s="105"/>
      <c r="U2258" s="105"/>
      <c r="V2258" s="105"/>
      <c r="W2258" s="105"/>
      <c r="X2258" s="105"/>
      <c r="Y2258" s="105"/>
      <c r="Z2258" s="105"/>
    </row>
    <row r="2259" spans="1:26" ht="15.75" customHeight="1">
      <c r="A2259" s="105"/>
      <c r="B2259" s="105"/>
      <c r="C2259" s="105"/>
      <c r="D2259" s="105"/>
      <c r="E2259" s="105"/>
      <c r="F2259" s="105"/>
      <c r="G2259" s="105"/>
      <c r="H2259" s="105"/>
      <c r="I2259" s="105"/>
      <c r="J2259" s="105"/>
      <c r="K2259" s="105"/>
      <c r="L2259" s="105"/>
      <c r="M2259" s="105"/>
      <c r="N2259" s="105"/>
      <c r="O2259" s="105"/>
      <c r="P2259" s="105"/>
      <c r="Q2259" s="105"/>
      <c r="R2259" s="105"/>
      <c r="S2259" s="105"/>
      <c r="T2259" s="105"/>
      <c r="U2259" s="105"/>
      <c r="V2259" s="105"/>
      <c r="W2259" s="105"/>
      <c r="X2259" s="105"/>
      <c r="Y2259" s="105"/>
      <c r="Z2259" s="105"/>
    </row>
    <row r="2260" spans="1:26" ht="15.75" customHeight="1">
      <c r="A2260" s="105"/>
      <c r="B2260" s="105"/>
      <c r="C2260" s="105"/>
      <c r="D2260" s="105"/>
      <c r="E2260" s="105"/>
      <c r="F2260" s="105"/>
      <c r="G2260" s="105"/>
      <c r="H2260" s="105"/>
      <c r="I2260" s="105"/>
      <c r="J2260" s="105"/>
      <c r="K2260" s="105"/>
      <c r="L2260" s="105"/>
      <c r="M2260" s="105"/>
      <c r="N2260" s="105"/>
      <c r="O2260" s="105"/>
      <c r="P2260" s="105"/>
      <c r="Q2260" s="105"/>
      <c r="R2260" s="105"/>
      <c r="S2260" s="105"/>
      <c r="T2260" s="105"/>
      <c r="U2260" s="105"/>
      <c r="V2260" s="105"/>
      <c r="W2260" s="105"/>
      <c r="X2260" s="105"/>
      <c r="Y2260" s="105"/>
      <c r="Z2260" s="105"/>
    </row>
    <row r="2261" spans="1:26" ht="15.75" customHeight="1">
      <c r="A2261" s="105"/>
      <c r="B2261" s="105"/>
      <c r="C2261" s="105"/>
      <c r="D2261" s="105"/>
      <c r="E2261" s="105"/>
      <c r="F2261" s="105"/>
      <c r="G2261" s="105"/>
      <c r="H2261" s="105"/>
      <c r="I2261" s="105"/>
      <c r="J2261" s="105"/>
      <c r="K2261" s="105"/>
      <c r="L2261" s="105"/>
      <c r="M2261" s="105"/>
      <c r="N2261" s="105"/>
      <c r="O2261" s="105"/>
      <c r="P2261" s="105"/>
      <c r="Q2261" s="105"/>
      <c r="R2261" s="105"/>
      <c r="S2261" s="105"/>
      <c r="T2261" s="105"/>
      <c r="U2261" s="105"/>
      <c r="V2261" s="105"/>
      <c r="W2261" s="105"/>
      <c r="X2261" s="105"/>
      <c r="Y2261" s="105"/>
      <c r="Z2261" s="105"/>
    </row>
    <row r="2262" spans="1:26" ht="15.75" customHeight="1">
      <c r="A2262" s="105"/>
      <c r="B2262" s="105"/>
      <c r="C2262" s="105"/>
      <c r="D2262" s="105"/>
      <c r="E2262" s="105"/>
      <c r="F2262" s="105"/>
      <c r="G2262" s="105"/>
      <c r="H2262" s="105"/>
      <c r="I2262" s="105"/>
      <c r="J2262" s="105"/>
      <c r="K2262" s="105"/>
      <c r="L2262" s="105"/>
      <c r="M2262" s="105"/>
      <c r="N2262" s="105"/>
      <c r="O2262" s="105"/>
      <c r="P2262" s="105"/>
      <c r="Q2262" s="105"/>
      <c r="R2262" s="105"/>
      <c r="S2262" s="105"/>
      <c r="T2262" s="105"/>
      <c r="U2262" s="105"/>
      <c r="V2262" s="105"/>
      <c r="W2262" s="105"/>
      <c r="X2262" s="105"/>
      <c r="Y2262" s="105"/>
      <c r="Z2262" s="105"/>
    </row>
    <row r="2263" spans="1:26" ht="15.75" customHeight="1">
      <c r="A2263" s="105"/>
      <c r="B2263" s="105"/>
      <c r="C2263" s="105"/>
      <c r="D2263" s="105"/>
      <c r="E2263" s="105"/>
      <c r="F2263" s="105"/>
      <c r="G2263" s="105"/>
      <c r="H2263" s="105"/>
      <c r="I2263" s="105"/>
      <c r="J2263" s="105"/>
      <c r="K2263" s="105"/>
      <c r="L2263" s="105"/>
      <c r="M2263" s="105"/>
      <c r="N2263" s="105"/>
      <c r="O2263" s="105"/>
      <c r="P2263" s="105"/>
      <c r="Q2263" s="105"/>
      <c r="R2263" s="105"/>
      <c r="S2263" s="105"/>
      <c r="T2263" s="105"/>
      <c r="U2263" s="105"/>
      <c r="V2263" s="105"/>
      <c r="W2263" s="105"/>
      <c r="X2263" s="105"/>
      <c r="Y2263" s="105"/>
      <c r="Z2263" s="105"/>
    </row>
    <row r="2264" spans="1:26" ht="15.75" customHeight="1">
      <c r="A2264" s="105"/>
      <c r="B2264" s="105"/>
      <c r="C2264" s="105"/>
      <c r="D2264" s="105"/>
      <c r="E2264" s="105"/>
      <c r="F2264" s="105"/>
      <c r="G2264" s="105"/>
      <c r="H2264" s="105"/>
      <c r="I2264" s="105"/>
      <c r="J2264" s="105"/>
      <c r="K2264" s="105"/>
      <c r="L2264" s="105"/>
      <c r="M2264" s="105"/>
      <c r="N2264" s="105"/>
      <c r="O2264" s="105"/>
      <c r="P2264" s="105"/>
      <c r="Q2264" s="105"/>
      <c r="R2264" s="105"/>
      <c r="S2264" s="105"/>
      <c r="T2264" s="105"/>
      <c r="U2264" s="105"/>
      <c r="V2264" s="105"/>
      <c r="W2264" s="105"/>
      <c r="X2264" s="105"/>
      <c r="Y2264" s="105"/>
      <c r="Z2264" s="105"/>
    </row>
    <row r="2265" spans="1:26" ht="15.75" customHeight="1">
      <c r="A2265" s="105"/>
      <c r="B2265" s="105"/>
      <c r="C2265" s="105"/>
      <c r="D2265" s="105"/>
      <c r="E2265" s="105"/>
      <c r="F2265" s="105"/>
      <c r="G2265" s="105"/>
      <c r="H2265" s="105"/>
      <c r="I2265" s="105"/>
      <c r="J2265" s="105"/>
      <c r="K2265" s="105"/>
      <c r="L2265" s="105"/>
      <c r="M2265" s="105"/>
      <c r="N2265" s="105"/>
      <c r="O2265" s="105"/>
      <c r="P2265" s="105"/>
      <c r="Q2265" s="105"/>
      <c r="R2265" s="105"/>
      <c r="S2265" s="105"/>
      <c r="T2265" s="105"/>
      <c r="U2265" s="105"/>
      <c r="V2265" s="105"/>
      <c r="W2265" s="105"/>
      <c r="X2265" s="105"/>
      <c r="Y2265" s="105"/>
      <c r="Z2265" s="105"/>
    </row>
    <row r="2266" spans="1:26" ht="15.75" customHeight="1">
      <c r="A2266" s="105"/>
      <c r="B2266" s="105"/>
      <c r="C2266" s="105"/>
      <c r="D2266" s="105"/>
      <c r="E2266" s="105"/>
      <c r="F2266" s="105"/>
      <c r="G2266" s="105"/>
      <c r="H2266" s="105"/>
      <c r="I2266" s="105"/>
      <c r="J2266" s="105"/>
      <c r="K2266" s="105"/>
      <c r="L2266" s="105"/>
      <c r="M2266" s="105"/>
      <c r="N2266" s="105"/>
      <c r="O2266" s="105"/>
      <c r="P2266" s="105"/>
      <c r="Q2266" s="105"/>
      <c r="R2266" s="105"/>
      <c r="S2266" s="105"/>
      <c r="T2266" s="105"/>
      <c r="U2266" s="105"/>
      <c r="V2266" s="105"/>
      <c r="W2266" s="105"/>
      <c r="X2266" s="105"/>
      <c r="Y2266" s="105"/>
      <c r="Z2266" s="105"/>
    </row>
    <row r="2267" spans="1:26" ht="15.75" customHeight="1">
      <c r="A2267" s="105"/>
      <c r="B2267" s="105"/>
      <c r="C2267" s="105"/>
      <c r="D2267" s="105"/>
      <c r="E2267" s="105"/>
      <c r="F2267" s="105"/>
      <c r="G2267" s="105"/>
      <c r="H2267" s="105"/>
      <c r="I2267" s="105"/>
      <c r="J2267" s="105"/>
      <c r="K2267" s="105"/>
      <c r="L2267" s="105"/>
      <c r="M2267" s="105"/>
      <c r="N2267" s="105"/>
      <c r="O2267" s="105"/>
      <c r="P2267" s="105"/>
      <c r="Q2267" s="105"/>
      <c r="R2267" s="105"/>
      <c r="S2267" s="105"/>
      <c r="T2267" s="105"/>
      <c r="U2267" s="105"/>
      <c r="V2267" s="105"/>
      <c r="W2267" s="105"/>
      <c r="X2267" s="105"/>
      <c r="Y2267" s="105"/>
      <c r="Z2267" s="105"/>
    </row>
    <row r="2268" spans="1:26" ht="15.75" customHeight="1">
      <c r="A2268" s="105"/>
      <c r="B2268" s="105"/>
      <c r="C2268" s="105"/>
      <c r="D2268" s="105"/>
      <c r="E2268" s="105"/>
      <c r="F2268" s="105"/>
      <c r="G2268" s="105"/>
      <c r="H2268" s="105"/>
      <c r="I2268" s="105"/>
      <c r="J2268" s="105"/>
      <c r="K2268" s="105"/>
      <c r="L2268" s="105"/>
      <c r="M2268" s="105"/>
      <c r="N2268" s="105"/>
      <c r="O2268" s="105"/>
      <c r="P2268" s="105"/>
      <c r="Q2268" s="105"/>
      <c r="R2268" s="105"/>
      <c r="S2268" s="105"/>
      <c r="T2268" s="105"/>
      <c r="U2268" s="105"/>
      <c r="V2268" s="105"/>
      <c r="W2268" s="105"/>
      <c r="X2268" s="105"/>
      <c r="Y2268" s="105"/>
      <c r="Z2268" s="105"/>
    </row>
    <row r="2269" spans="1:26" ht="15.75" customHeight="1">
      <c r="A2269" s="105"/>
      <c r="B2269" s="105"/>
      <c r="C2269" s="105"/>
      <c r="D2269" s="105"/>
      <c r="E2269" s="105"/>
      <c r="F2269" s="105"/>
      <c r="G2269" s="105"/>
      <c r="H2269" s="105"/>
      <c r="I2269" s="105"/>
      <c r="J2269" s="105"/>
      <c r="K2269" s="105"/>
      <c r="L2269" s="105"/>
      <c r="M2269" s="105"/>
      <c r="N2269" s="105"/>
      <c r="O2269" s="105"/>
      <c r="P2269" s="105"/>
      <c r="Q2269" s="105"/>
      <c r="R2269" s="105"/>
      <c r="S2269" s="105"/>
      <c r="T2269" s="105"/>
      <c r="U2269" s="105"/>
      <c r="V2269" s="105"/>
      <c r="W2269" s="105"/>
      <c r="X2269" s="105"/>
      <c r="Y2269" s="105"/>
      <c r="Z2269" s="105"/>
    </row>
    <row r="2270" spans="1:26" ht="15.75" customHeight="1">
      <c r="A2270" s="105"/>
      <c r="B2270" s="105"/>
      <c r="C2270" s="105"/>
      <c r="D2270" s="105"/>
      <c r="E2270" s="105"/>
      <c r="F2270" s="105"/>
      <c r="G2270" s="105"/>
      <c r="H2270" s="105"/>
      <c r="I2270" s="105"/>
      <c r="J2270" s="105"/>
      <c r="K2270" s="105"/>
      <c r="L2270" s="105"/>
      <c r="M2270" s="105"/>
      <c r="N2270" s="105"/>
      <c r="O2270" s="105"/>
      <c r="P2270" s="105"/>
      <c r="Q2270" s="105"/>
      <c r="R2270" s="105"/>
      <c r="S2270" s="105"/>
      <c r="T2270" s="105"/>
      <c r="U2270" s="105"/>
      <c r="V2270" s="105"/>
      <c r="W2270" s="105"/>
      <c r="X2270" s="105"/>
      <c r="Y2270" s="105"/>
      <c r="Z2270" s="105"/>
    </row>
    <row r="2271" spans="1:26" ht="15.75" customHeight="1">
      <c r="A2271" s="105"/>
      <c r="B2271" s="105"/>
      <c r="C2271" s="105"/>
      <c r="D2271" s="105"/>
      <c r="E2271" s="105"/>
      <c r="F2271" s="105"/>
      <c r="G2271" s="105"/>
      <c r="H2271" s="105"/>
      <c r="I2271" s="105"/>
      <c r="J2271" s="105"/>
      <c r="K2271" s="105"/>
      <c r="L2271" s="105"/>
      <c r="M2271" s="105"/>
      <c r="N2271" s="105"/>
      <c r="O2271" s="105"/>
      <c r="P2271" s="105"/>
      <c r="Q2271" s="105"/>
      <c r="R2271" s="105"/>
      <c r="S2271" s="105"/>
      <c r="T2271" s="105"/>
      <c r="U2271" s="105"/>
      <c r="V2271" s="105"/>
      <c r="W2271" s="105"/>
      <c r="X2271" s="105"/>
      <c r="Y2271" s="105"/>
      <c r="Z2271" s="105"/>
    </row>
    <row r="2272" spans="1:26" ht="15.75" customHeight="1">
      <c r="A2272" s="105"/>
      <c r="B2272" s="105"/>
      <c r="C2272" s="105"/>
      <c r="D2272" s="105"/>
      <c r="E2272" s="105"/>
      <c r="F2272" s="105"/>
      <c r="G2272" s="105"/>
      <c r="H2272" s="105"/>
      <c r="I2272" s="105"/>
      <c r="J2272" s="105"/>
      <c r="K2272" s="105"/>
      <c r="L2272" s="105"/>
      <c r="M2272" s="105"/>
      <c r="N2272" s="105"/>
      <c r="O2272" s="105"/>
      <c r="P2272" s="105"/>
      <c r="Q2272" s="105"/>
      <c r="R2272" s="105"/>
      <c r="S2272" s="105"/>
      <c r="T2272" s="105"/>
      <c r="U2272" s="105"/>
      <c r="V2272" s="105"/>
      <c r="W2272" s="105"/>
      <c r="X2272" s="105"/>
      <c r="Y2272" s="105"/>
      <c r="Z2272" s="105"/>
    </row>
    <row r="2273" spans="1:26" ht="15.75" customHeight="1">
      <c r="A2273" s="105"/>
      <c r="B2273" s="105"/>
      <c r="C2273" s="105"/>
      <c r="D2273" s="105"/>
      <c r="E2273" s="105"/>
      <c r="F2273" s="105"/>
      <c r="G2273" s="105"/>
      <c r="H2273" s="105"/>
      <c r="I2273" s="105"/>
      <c r="J2273" s="105"/>
      <c r="K2273" s="105"/>
      <c r="L2273" s="105"/>
      <c r="M2273" s="105"/>
      <c r="N2273" s="105"/>
      <c r="O2273" s="105"/>
      <c r="P2273" s="105"/>
      <c r="Q2273" s="105"/>
      <c r="R2273" s="105"/>
      <c r="S2273" s="105"/>
      <c r="T2273" s="105"/>
      <c r="U2273" s="105"/>
      <c r="V2273" s="105"/>
      <c r="W2273" s="105"/>
      <c r="X2273" s="105"/>
      <c r="Y2273" s="105"/>
      <c r="Z2273" s="105"/>
    </row>
    <row r="2274" spans="1:26" ht="15.75" customHeight="1">
      <c r="A2274" s="105"/>
      <c r="B2274" s="105"/>
      <c r="C2274" s="105"/>
      <c r="D2274" s="105"/>
      <c r="E2274" s="105"/>
      <c r="F2274" s="105"/>
      <c r="G2274" s="105"/>
      <c r="H2274" s="105"/>
      <c r="I2274" s="105"/>
      <c r="J2274" s="105"/>
      <c r="K2274" s="105"/>
      <c r="L2274" s="105"/>
      <c r="M2274" s="105"/>
      <c r="N2274" s="105"/>
      <c r="O2274" s="105"/>
      <c r="P2274" s="105"/>
      <c r="Q2274" s="105"/>
      <c r="R2274" s="105"/>
      <c r="S2274" s="105"/>
      <c r="T2274" s="105"/>
      <c r="U2274" s="105"/>
      <c r="V2274" s="105"/>
      <c r="W2274" s="105"/>
      <c r="X2274" s="105"/>
      <c r="Y2274" s="105"/>
      <c r="Z2274" s="105"/>
    </row>
    <row r="2275" spans="1:26" ht="15.75" customHeight="1">
      <c r="A2275" s="105"/>
      <c r="B2275" s="105"/>
      <c r="C2275" s="105"/>
      <c r="D2275" s="105"/>
      <c r="E2275" s="105"/>
      <c r="F2275" s="105"/>
      <c r="G2275" s="105"/>
      <c r="H2275" s="105"/>
      <c r="I2275" s="105"/>
      <c r="J2275" s="105"/>
      <c r="K2275" s="105"/>
      <c r="L2275" s="105"/>
      <c r="M2275" s="105"/>
      <c r="N2275" s="105"/>
      <c r="O2275" s="105"/>
      <c r="P2275" s="105"/>
      <c r="Q2275" s="105"/>
      <c r="R2275" s="105"/>
      <c r="S2275" s="105"/>
      <c r="T2275" s="105"/>
      <c r="U2275" s="105"/>
      <c r="V2275" s="105"/>
      <c r="W2275" s="105"/>
      <c r="X2275" s="105"/>
      <c r="Y2275" s="105"/>
      <c r="Z2275" s="105"/>
    </row>
    <row r="2276" spans="1:26" ht="15.75" customHeight="1">
      <c r="A2276" s="105"/>
      <c r="B2276" s="105"/>
      <c r="C2276" s="105"/>
      <c r="D2276" s="105"/>
      <c r="E2276" s="105"/>
      <c r="F2276" s="105"/>
      <c r="G2276" s="105"/>
      <c r="H2276" s="105"/>
      <c r="I2276" s="105"/>
      <c r="J2276" s="105"/>
      <c r="K2276" s="105"/>
      <c r="L2276" s="105"/>
      <c r="M2276" s="105"/>
      <c r="N2276" s="105"/>
      <c r="O2276" s="105"/>
      <c r="P2276" s="105"/>
      <c r="Q2276" s="105"/>
      <c r="R2276" s="105"/>
      <c r="S2276" s="105"/>
      <c r="T2276" s="105"/>
      <c r="U2276" s="105"/>
      <c r="V2276" s="105"/>
      <c r="W2276" s="105"/>
      <c r="X2276" s="105"/>
      <c r="Y2276" s="105"/>
      <c r="Z2276" s="105"/>
    </row>
    <row r="2277" spans="1:26" ht="15.75" customHeight="1">
      <c r="A2277" s="105"/>
      <c r="B2277" s="105"/>
      <c r="C2277" s="105"/>
      <c r="D2277" s="105"/>
      <c r="E2277" s="105"/>
      <c r="F2277" s="105"/>
      <c r="G2277" s="105"/>
      <c r="H2277" s="105"/>
      <c r="I2277" s="105"/>
      <c r="J2277" s="105"/>
      <c r="K2277" s="105"/>
      <c r="L2277" s="105"/>
      <c r="M2277" s="105"/>
      <c r="N2277" s="105"/>
      <c r="O2277" s="105"/>
      <c r="P2277" s="105"/>
      <c r="Q2277" s="105"/>
      <c r="R2277" s="105"/>
      <c r="S2277" s="105"/>
      <c r="T2277" s="105"/>
      <c r="U2277" s="105"/>
      <c r="V2277" s="105"/>
      <c r="W2277" s="105"/>
      <c r="X2277" s="105"/>
      <c r="Y2277" s="105"/>
      <c r="Z2277" s="105"/>
    </row>
    <row r="2278" spans="1:26" ht="15.75" customHeight="1">
      <c r="A2278" s="105"/>
      <c r="B2278" s="105"/>
      <c r="C2278" s="105"/>
      <c r="D2278" s="105"/>
      <c r="E2278" s="105"/>
      <c r="F2278" s="105"/>
      <c r="G2278" s="105"/>
      <c r="H2278" s="105"/>
      <c r="I2278" s="105"/>
      <c r="J2278" s="105"/>
      <c r="K2278" s="105"/>
      <c r="L2278" s="105"/>
      <c r="M2278" s="105"/>
      <c r="N2278" s="105"/>
      <c r="O2278" s="105"/>
      <c r="P2278" s="105"/>
      <c r="Q2278" s="105"/>
      <c r="R2278" s="105"/>
      <c r="S2278" s="105"/>
      <c r="T2278" s="105"/>
      <c r="U2278" s="105"/>
      <c r="V2278" s="105"/>
      <c r="W2278" s="105"/>
      <c r="X2278" s="105"/>
      <c r="Y2278" s="105"/>
      <c r="Z2278" s="105"/>
    </row>
    <row r="2279" spans="1:26" ht="15.75" customHeight="1">
      <c r="A2279" s="105"/>
      <c r="B2279" s="105"/>
      <c r="C2279" s="105"/>
      <c r="D2279" s="105"/>
      <c r="E2279" s="105"/>
      <c r="F2279" s="105"/>
      <c r="G2279" s="105"/>
      <c r="H2279" s="105"/>
      <c r="I2279" s="105"/>
      <c r="J2279" s="105"/>
      <c r="K2279" s="105"/>
      <c r="L2279" s="105"/>
      <c r="M2279" s="105"/>
      <c r="N2279" s="105"/>
      <c r="O2279" s="105"/>
      <c r="P2279" s="105"/>
      <c r="Q2279" s="105"/>
      <c r="R2279" s="105"/>
      <c r="S2279" s="105"/>
      <c r="T2279" s="105"/>
      <c r="U2279" s="105"/>
      <c r="V2279" s="105"/>
      <c r="W2279" s="105"/>
      <c r="X2279" s="105"/>
      <c r="Y2279" s="105"/>
      <c r="Z2279" s="105"/>
    </row>
    <row r="2280" spans="1:26" ht="15.75" customHeight="1">
      <c r="A2280" s="105"/>
      <c r="B2280" s="105"/>
      <c r="C2280" s="105"/>
      <c r="D2280" s="105"/>
      <c r="E2280" s="105"/>
      <c r="F2280" s="105"/>
      <c r="G2280" s="105"/>
      <c r="H2280" s="105"/>
      <c r="I2280" s="105"/>
      <c r="J2280" s="105"/>
      <c r="K2280" s="105"/>
      <c r="L2280" s="105"/>
      <c r="M2280" s="105"/>
      <c r="N2280" s="105"/>
      <c r="O2280" s="105"/>
      <c r="P2280" s="105"/>
      <c r="Q2280" s="105"/>
      <c r="R2280" s="105"/>
      <c r="S2280" s="105"/>
      <c r="T2280" s="105"/>
      <c r="U2280" s="105"/>
      <c r="V2280" s="105"/>
      <c r="W2280" s="105"/>
      <c r="X2280" s="105"/>
      <c r="Y2280" s="105"/>
      <c r="Z2280" s="105"/>
    </row>
    <row r="2281" spans="1:26" ht="15.75" customHeight="1">
      <c r="A2281" s="105"/>
      <c r="B2281" s="105"/>
      <c r="C2281" s="105"/>
      <c r="D2281" s="105"/>
      <c r="E2281" s="105"/>
      <c r="F2281" s="105"/>
      <c r="G2281" s="105"/>
      <c r="H2281" s="105"/>
      <c r="I2281" s="105"/>
      <c r="J2281" s="105"/>
      <c r="K2281" s="105"/>
      <c r="L2281" s="105"/>
      <c r="M2281" s="105"/>
      <c r="N2281" s="105"/>
      <c r="O2281" s="105"/>
      <c r="P2281" s="105"/>
      <c r="Q2281" s="105"/>
      <c r="R2281" s="105"/>
      <c r="S2281" s="105"/>
      <c r="T2281" s="105"/>
      <c r="U2281" s="105"/>
      <c r="V2281" s="105"/>
      <c r="W2281" s="105"/>
      <c r="X2281" s="105"/>
      <c r="Y2281" s="105"/>
      <c r="Z2281" s="105"/>
    </row>
    <row r="2282" spans="1:26" ht="15.75" customHeight="1">
      <c r="A2282" s="105"/>
      <c r="B2282" s="105"/>
      <c r="C2282" s="105"/>
      <c r="D2282" s="105"/>
      <c r="E2282" s="105"/>
      <c r="F2282" s="105"/>
      <c r="G2282" s="105"/>
      <c r="H2282" s="105"/>
      <c r="I2282" s="105"/>
      <c r="J2282" s="105"/>
      <c r="K2282" s="105"/>
      <c r="L2282" s="105"/>
      <c r="M2282" s="105"/>
      <c r="N2282" s="105"/>
      <c r="O2282" s="105"/>
      <c r="P2282" s="105"/>
      <c r="Q2282" s="105"/>
      <c r="R2282" s="105"/>
      <c r="S2282" s="105"/>
      <c r="T2282" s="105"/>
      <c r="U2282" s="105"/>
      <c r="V2282" s="105"/>
      <c r="W2282" s="105"/>
      <c r="X2282" s="105"/>
      <c r="Y2282" s="105"/>
      <c r="Z2282" s="105"/>
    </row>
    <row r="2283" spans="1:26" ht="15.75" customHeight="1">
      <c r="A2283" s="105"/>
      <c r="B2283" s="105"/>
      <c r="C2283" s="105"/>
      <c r="D2283" s="105"/>
      <c r="E2283" s="105"/>
      <c r="F2283" s="105"/>
      <c r="G2283" s="105"/>
      <c r="H2283" s="105"/>
      <c r="I2283" s="105"/>
      <c r="J2283" s="105"/>
      <c r="K2283" s="105"/>
      <c r="L2283" s="105"/>
      <c r="M2283" s="105"/>
      <c r="N2283" s="105"/>
      <c r="O2283" s="105"/>
      <c r="P2283" s="105"/>
      <c r="Q2283" s="105"/>
      <c r="R2283" s="105"/>
      <c r="S2283" s="105"/>
      <c r="T2283" s="105"/>
      <c r="U2283" s="105"/>
      <c r="V2283" s="105"/>
      <c r="W2283" s="105"/>
      <c r="X2283" s="105"/>
      <c r="Y2283" s="105"/>
      <c r="Z2283" s="105"/>
    </row>
    <row r="2284" spans="1:26" ht="15.75" customHeight="1">
      <c r="A2284" s="105"/>
      <c r="B2284" s="105"/>
      <c r="C2284" s="105"/>
      <c r="D2284" s="105"/>
      <c r="E2284" s="105"/>
      <c r="F2284" s="105"/>
      <c r="G2284" s="105"/>
      <c r="H2284" s="105"/>
      <c r="I2284" s="105"/>
      <c r="J2284" s="105"/>
      <c r="K2284" s="105"/>
      <c r="L2284" s="105"/>
      <c r="M2284" s="105"/>
      <c r="N2284" s="105"/>
      <c r="O2284" s="105"/>
      <c r="P2284" s="105"/>
      <c r="Q2284" s="105"/>
      <c r="R2284" s="105"/>
      <c r="S2284" s="105"/>
      <c r="T2284" s="105"/>
      <c r="U2284" s="105"/>
      <c r="V2284" s="105"/>
      <c r="W2284" s="105"/>
      <c r="X2284" s="105"/>
      <c r="Y2284" s="105"/>
      <c r="Z2284" s="105"/>
    </row>
    <row r="2285" spans="1:26" ht="15.75" customHeight="1">
      <c r="A2285" s="105"/>
      <c r="B2285" s="105"/>
      <c r="C2285" s="105"/>
      <c r="D2285" s="105"/>
      <c r="E2285" s="105"/>
      <c r="F2285" s="105"/>
      <c r="G2285" s="105"/>
      <c r="H2285" s="105"/>
      <c r="I2285" s="105"/>
      <c r="J2285" s="105"/>
      <c r="K2285" s="105"/>
      <c r="L2285" s="105"/>
      <c r="M2285" s="105"/>
      <c r="N2285" s="105"/>
      <c r="O2285" s="105"/>
      <c r="P2285" s="105"/>
      <c r="Q2285" s="105"/>
      <c r="R2285" s="105"/>
      <c r="S2285" s="105"/>
      <c r="T2285" s="105"/>
      <c r="U2285" s="105"/>
      <c r="V2285" s="105"/>
      <c r="W2285" s="105"/>
      <c r="X2285" s="105"/>
      <c r="Y2285" s="105"/>
      <c r="Z2285" s="105"/>
    </row>
    <row r="2286" spans="1:26" ht="15.75" customHeight="1">
      <c r="A2286" s="105"/>
      <c r="B2286" s="105"/>
      <c r="C2286" s="105"/>
      <c r="D2286" s="105"/>
      <c r="E2286" s="105"/>
      <c r="F2286" s="105"/>
      <c r="G2286" s="105"/>
      <c r="H2286" s="105"/>
      <c r="I2286" s="105"/>
      <c r="J2286" s="105"/>
      <c r="K2286" s="105"/>
      <c r="L2286" s="105"/>
      <c r="M2286" s="105"/>
      <c r="N2286" s="105"/>
      <c r="O2286" s="105"/>
      <c r="P2286" s="105"/>
      <c r="Q2286" s="105"/>
      <c r="R2286" s="105"/>
      <c r="S2286" s="105"/>
      <c r="T2286" s="105"/>
      <c r="U2286" s="105"/>
      <c r="V2286" s="105"/>
      <c r="W2286" s="105"/>
      <c r="X2286" s="105"/>
      <c r="Y2286" s="105"/>
      <c r="Z2286" s="105"/>
    </row>
    <row r="2287" spans="1:26" ht="15.75" customHeight="1">
      <c r="A2287" s="105"/>
      <c r="B2287" s="105"/>
      <c r="C2287" s="105"/>
      <c r="D2287" s="105"/>
      <c r="E2287" s="105"/>
      <c r="F2287" s="105"/>
      <c r="G2287" s="105"/>
      <c r="H2287" s="105"/>
      <c r="I2287" s="105"/>
      <c r="J2287" s="105"/>
      <c r="K2287" s="105"/>
      <c r="L2287" s="105"/>
      <c r="M2287" s="105"/>
      <c r="N2287" s="105"/>
      <c r="O2287" s="105"/>
      <c r="P2287" s="105"/>
      <c r="Q2287" s="105"/>
      <c r="R2287" s="105"/>
      <c r="S2287" s="105"/>
      <c r="T2287" s="105"/>
      <c r="U2287" s="105"/>
      <c r="V2287" s="105"/>
      <c r="W2287" s="105"/>
      <c r="X2287" s="105"/>
      <c r="Y2287" s="105"/>
      <c r="Z2287" s="105"/>
    </row>
    <row r="2288" spans="1:26" ht="15.75" customHeight="1">
      <c r="A2288" s="105"/>
      <c r="B2288" s="105"/>
      <c r="C2288" s="105"/>
      <c r="D2288" s="105"/>
      <c r="E2288" s="105"/>
      <c r="F2288" s="105"/>
      <c r="G2288" s="105"/>
      <c r="H2288" s="105"/>
      <c r="I2288" s="105"/>
      <c r="J2288" s="105"/>
      <c r="K2288" s="105"/>
      <c r="L2288" s="105"/>
      <c r="M2288" s="105"/>
      <c r="N2288" s="105"/>
      <c r="O2288" s="105"/>
      <c r="P2288" s="105"/>
      <c r="Q2288" s="105"/>
      <c r="R2288" s="105"/>
      <c r="S2288" s="105"/>
      <c r="T2288" s="105"/>
      <c r="U2288" s="105"/>
      <c r="V2288" s="105"/>
      <c r="W2288" s="105"/>
      <c r="X2288" s="105"/>
      <c r="Y2288" s="105"/>
      <c r="Z2288" s="105"/>
    </row>
    <row r="2289" spans="1:26" ht="15.75" customHeight="1">
      <c r="A2289" s="105"/>
      <c r="B2289" s="105"/>
      <c r="C2289" s="105"/>
      <c r="D2289" s="105"/>
      <c r="E2289" s="105"/>
      <c r="F2289" s="105"/>
      <c r="G2289" s="105"/>
      <c r="H2289" s="105"/>
      <c r="I2289" s="105"/>
      <c r="J2289" s="105"/>
      <c r="K2289" s="105"/>
      <c r="L2289" s="105"/>
      <c r="M2289" s="105"/>
      <c r="N2289" s="105"/>
      <c r="O2289" s="105"/>
      <c r="P2289" s="105"/>
      <c r="Q2289" s="105"/>
      <c r="R2289" s="105"/>
      <c r="S2289" s="105"/>
      <c r="T2289" s="105"/>
      <c r="U2289" s="105"/>
      <c r="V2289" s="105"/>
      <c r="W2289" s="105"/>
      <c r="X2289" s="105"/>
      <c r="Y2289" s="105"/>
      <c r="Z2289" s="105"/>
    </row>
    <row r="2290" spans="1:26" ht="15.75" customHeight="1">
      <c r="A2290" s="105"/>
      <c r="B2290" s="105"/>
      <c r="C2290" s="105"/>
      <c r="D2290" s="105"/>
      <c r="E2290" s="105"/>
      <c r="F2290" s="105"/>
      <c r="G2290" s="105"/>
      <c r="H2290" s="105"/>
      <c r="I2290" s="105"/>
      <c r="J2290" s="105"/>
      <c r="K2290" s="105"/>
      <c r="L2290" s="105"/>
      <c r="M2290" s="105"/>
      <c r="N2290" s="105"/>
      <c r="O2290" s="105"/>
      <c r="P2290" s="105"/>
      <c r="Q2290" s="105"/>
      <c r="R2290" s="105"/>
      <c r="S2290" s="105"/>
      <c r="T2290" s="105"/>
      <c r="U2290" s="105"/>
      <c r="V2290" s="105"/>
      <c r="W2290" s="105"/>
      <c r="X2290" s="105"/>
      <c r="Y2290" s="105"/>
      <c r="Z2290" s="105"/>
    </row>
    <row r="2291" spans="1:26" ht="15.75" customHeight="1">
      <c r="A2291" s="105"/>
      <c r="B2291" s="105"/>
      <c r="C2291" s="105"/>
      <c r="D2291" s="105"/>
      <c r="E2291" s="105"/>
      <c r="F2291" s="105"/>
      <c r="G2291" s="105"/>
      <c r="H2291" s="105"/>
      <c r="I2291" s="105"/>
      <c r="J2291" s="105"/>
      <c r="K2291" s="105"/>
      <c r="L2291" s="105"/>
      <c r="M2291" s="105"/>
      <c r="N2291" s="105"/>
      <c r="O2291" s="105"/>
      <c r="P2291" s="105"/>
      <c r="Q2291" s="105"/>
      <c r="R2291" s="105"/>
      <c r="S2291" s="105"/>
      <c r="T2291" s="105"/>
      <c r="U2291" s="105"/>
      <c r="V2291" s="105"/>
      <c r="W2291" s="105"/>
      <c r="X2291" s="105"/>
      <c r="Y2291" s="105"/>
      <c r="Z2291" s="105"/>
    </row>
    <row r="2292" spans="1:26" ht="15.75" customHeight="1">
      <c r="A2292" s="105"/>
      <c r="B2292" s="105"/>
      <c r="C2292" s="105"/>
      <c r="D2292" s="105"/>
      <c r="E2292" s="105"/>
      <c r="F2292" s="105"/>
      <c r="G2292" s="105"/>
      <c r="H2292" s="105"/>
      <c r="I2292" s="105"/>
      <c r="J2292" s="105"/>
      <c r="K2292" s="105"/>
      <c r="L2292" s="105"/>
      <c r="M2292" s="105"/>
      <c r="N2292" s="105"/>
      <c r="O2292" s="105"/>
      <c r="P2292" s="105"/>
      <c r="Q2292" s="105"/>
      <c r="R2292" s="105"/>
      <c r="S2292" s="105"/>
      <c r="T2292" s="105"/>
      <c r="U2292" s="105"/>
      <c r="V2292" s="105"/>
      <c r="W2292" s="105"/>
      <c r="X2292" s="105"/>
      <c r="Y2292" s="105"/>
      <c r="Z2292" s="105"/>
    </row>
    <row r="2293" spans="1:26" ht="15.75" customHeight="1">
      <c r="A2293" s="105"/>
      <c r="B2293" s="105"/>
      <c r="C2293" s="105"/>
      <c r="D2293" s="105"/>
      <c r="E2293" s="105"/>
      <c r="F2293" s="105"/>
      <c r="G2293" s="105"/>
      <c r="H2293" s="105"/>
      <c r="I2293" s="105"/>
      <c r="J2293" s="105"/>
      <c r="K2293" s="105"/>
      <c r="L2293" s="105"/>
      <c r="M2293" s="105"/>
      <c r="N2293" s="105"/>
      <c r="O2293" s="105"/>
      <c r="P2293" s="105"/>
      <c r="Q2293" s="105"/>
      <c r="R2293" s="105"/>
      <c r="S2293" s="105"/>
      <c r="T2293" s="105"/>
      <c r="U2293" s="105"/>
      <c r="V2293" s="105"/>
      <c r="W2293" s="105"/>
      <c r="X2293" s="105"/>
      <c r="Y2293" s="105"/>
      <c r="Z2293" s="105"/>
    </row>
    <row r="2294" spans="1:26" ht="15.75" customHeight="1">
      <c r="A2294" s="105"/>
      <c r="B2294" s="105"/>
      <c r="C2294" s="105"/>
      <c r="D2294" s="105"/>
      <c r="E2294" s="105"/>
      <c r="F2294" s="105"/>
      <c r="G2294" s="105"/>
      <c r="H2294" s="105"/>
      <c r="I2294" s="105"/>
      <c r="J2294" s="105"/>
      <c r="K2294" s="105"/>
      <c r="L2294" s="105"/>
      <c r="M2294" s="105"/>
      <c r="N2294" s="105"/>
      <c r="O2294" s="105"/>
      <c r="P2294" s="105"/>
      <c r="Q2294" s="105"/>
      <c r="R2294" s="105"/>
      <c r="S2294" s="105"/>
      <c r="T2294" s="105"/>
      <c r="U2294" s="105"/>
      <c r="V2294" s="105"/>
      <c r="W2294" s="105"/>
      <c r="X2294" s="105"/>
      <c r="Y2294" s="105"/>
      <c r="Z2294" s="105"/>
    </row>
    <row r="2295" spans="1:26" ht="15.75" customHeight="1">
      <c r="A2295" s="105"/>
      <c r="B2295" s="105"/>
      <c r="C2295" s="105"/>
      <c r="D2295" s="105"/>
      <c r="E2295" s="105"/>
      <c r="F2295" s="105"/>
      <c r="G2295" s="105"/>
      <c r="H2295" s="105"/>
      <c r="I2295" s="105"/>
      <c r="J2295" s="105"/>
      <c r="K2295" s="105"/>
      <c r="L2295" s="105"/>
      <c r="M2295" s="105"/>
      <c r="N2295" s="105"/>
      <c r="O2295" s="105"/>
      <c r="P2295" s="105"/>
      <c r="Q2295" s="105"/>
      <c r="R2295" s="105"/>
      <c r="S2295" s="105"/>
      <c r="T2295" s="105"/>
      <c r="U2295" s="105"/>
      <c r="V2295" s="105"/>
      <c r="W2295" s="105"/>
      <c r="X2295" s="105"/>
      <c r="Y2295" s="105"/>
      <c r="Z2295" s="105"/>
    </row>
    <row r="2296" spans="1:26" ht="15.75" customHeight="1">
      <c r="A2296" s="105"/>
      <c r="B2296" s="105"/>
      <c r="C2296" s="105"/>
      <c r="D2296" s="105"/>
      <c r="E2296" s="105"/>
      <c r="F2296" s="105"/>
      <c r="G2296" s="105"/>
      <c r="H2296" s="105"/>
      <c r="I2296" s="105"/>
      <c r="J2296" s="105"/>
      <c r="K2296" s="105"/>
      <c r="L2296" s="105"/>
      <c r="M2296" s="105"/>
      <c r="N2296" s="105"/>
      <c r="O2296" s="105"/>
      <c r="P2296" s="105"/>
      <c r="Q2296" s="105"/>
      <c r="R2296" s="105"/>
      <c r="S2296" s="105"/>
      <c r="T2296" s="105"/>
      <c r="U2296" s="105"/>
      <c r="V2296" s="105"/>
      <c r="W2296" s="105"/>
      <c r="X2296" s="105"/>
      <c r="Y2296" s="105"/>
      <c r="Z2296" s="105"/>
    </row>
    <row r="2297" spans="1:26" ht="15.75" customHeight="1">
      <c r="A2297" s="105"/>
      <c r="B2297" s="105"/>
      <c r="C2297" s="105"/>
      <c r="D2297" s="105"/>
      <c r="E2297" s="105"/>
      <c r="F2297" s="105"/>
      <c r="G2297" s="105"/>
      <c r="H2297" s="105"/>
      <c r="I2297" s="105"/>
      <c r="J2297" s="105"/>
      <c r="K2297" s="105"/>
      <c r="L2297" s="105"/>
      <c r="M2297" s="105"/>
      <c r="N2297" s="105"/>
      <c r="O2297" s="105"/>
      <c r="P2297" s="105"/>
      <c r="Q2297" s="105"/>
      <c r="R2297" s="105"/>
      <c r="S2297" s="105"/>
      <c r="T2297" s="105"/>
      <c r="U2297" s="105"/>
      <c r="V2297" s="105"/>
      <c r="W2297" s="105"/>
      <c r="X2297" s="105"/>
      <c r="Y2297" s="105"/>
      <c r="Z2297" s="105"/>
    </row>
    <row r="2298" spans="1:26" ht="15.75" customHeight="1">
      <c r="A2298" s="105"/>
      <c r="B2298" s="105"/>
      <c r="C2298" s="105"/>
      <c r="D2298" s="105"/>
      <c r="E2298" s="105"/>
      <c r="F2298" s="105"/>
      <c r="G2298" s="105"/>
      <c r="H2298" s="105"/>
      <c r="I2298" s="105"/>
      <c r="J2298" s="105"/>
      <c r="K2298" s="105"/>
      <c r="L2298" s="105"/>
      <c r="M2298" s="105"/>
      <c r="N2298" s="105"/>
      <c r="O2298" s="105"/>
      <c r="P2298" s="105"/>
      <c r="Q2298" s="105"/>
      <c r="R2298" s="105"/>
      <c r="S2298" s="105"/>
      <c r="T2298" s="105"/>
      <c r="U2298" s="105"/>
      <c r="V2298" s="105"/>
      <c r="W2298" s="105"/>
      <c r="X2298" s="105"/>
      <c r="Y2298" s="105"/>
      <c r="Z2298" s="105"/>
    </row>
    <row r="2299" spans="1:26" ht="15.75" customHeight="1">
      <c r="A2299" s="105"/>
      <c r="B2299" s="105"/>
      <c r="C2299" s="105"/>
      <c r="D2299" s="105"/>
      <c r="E2299" s="105"/>
      <c r="F2299" s="105"/>
      <c r="G2299" s="105"/>
      <c r="H2299" s="105"/>
      <c r="I2299" s="105"/>
      <c r="J2299" s="105"/>
      <c r="K2299" s="105"/>
      <c r="L2299" s="105"/>
      <c r="M2299" s="105"/>
      <c r="N2299" s="105"/>
      <c r="O2299" s="105"/>
      <c r="P2299" s="105"/>
      <c r="Q2299" s="105"/>
      <c r="R2299" s="105"/>
      <c r="S2299" s="105"/>
      <c r="T2299" s="105"/>
      <c r="U2299" s="105"/>
      <c r="V2299" s="105"/>
      <c r="W2299" s="105"/>
      <c r="X2299" s="105"/>
      <c r="Y2299" s="105"/>
      <c r="Z2299" s="105"/>
    </row>
    <row r="2300" spans="1:26" ht="15.75" customHeight="1">
      <c r="A2300" s="105"/>
      <c r="B2300" s="105"/>
      <c r="C2300" s="105"/>
      <c r="D2300" s="105"/>
      <c r="E2300" s="105"/>
      <c r="F2300" s="105"/>
      <c r="G2300" s="105"/>
      <c r="H2300" s="105"/>
      <c r="I2300" s="105"/>
      <c r="J2300" s="105"/>
      <c r="K2300" s="105"/>
      <c r="L2300" s="105"/>
      <c r="M2300" s="105"/>
      <c r="N2300" s="105"/>
      <c r="O2300" s="105"/>
      <c r="P2300" s="105"/>
      <c r="Q2300" s="105"/>
      <c r="R2300" s="105"/>
      <c r="S2300" s="105"/>
      <c r="T2300" s="105"/>
      <c r="U2300" s="105"/>
      <c r="V2300" s="105"/>
      <c r="W2300" s="105"/>
      <c r="X2300" s="105"/>
      <c r="Y2300" s="105"/>
      <c r="Z2300" s="105"/>
    </row>
    <row r="2301" spans="1:26" ht="15.75" customHeight="1">
      <c r="A2301" s="105"/>
      <c r="B2301" s="105"/>
      <c r="C2301" s="105"/>
      <c r="D2301" s="105"/>
      <c r="E2301" s="105"/>
      <c r="F2301" s="105"/>
      <c r="G2301" s="105"/>
      <c r="H2301" s="105"/>
      <c r="I2301" s="105"/>
      <c r="J2301" s="105"/>
      <c r="K2301" s="105"/>
      <c r="L2301" s="105"/>
      <c r="M2301" s="105"/>
      <c r="N2301" s="105"/>
      <c r="O2301" s="105"/>
      <c r="P2301" s="105"/>
      <c r="Q2301" s="105"/>
      <c r="R2301" s="105"/>
      <c r="S2301" s="105"/>
      <c r="T2301" s="105"/>
      <c r="U2301" s="105"/>
      <c r="V2301" s="105"/>
      <c r="W2301" s="105"/>
      <c r="X2301" s="105"/>
      <c r="Y2301" s="105"/>
      <c r="Z2301" s="105"/>
    </row>
    <row r="2302" spans="1:26" ht="15.75" customHeight="1">
      <c r="A2302" s="105"/>
      <c r="B2302" s="105"/>
      <c r="C2302" s="105"/>
      <c r="D2302" s="105"/>
      <c r="E2302" s="105"/>
      <c r="F2302" s="105"/>
      <c r="G2302" s="105"/>
      <c r="H2302" s="105"/>
      <c r="I2302" s="105"/>
      <c r="J2302" s="105"/>
      <c r="K2302" s="105"/>
      <c r="L2302" s="105"/>
      <c r="M2302" s="105"/>
      <c r="N2302" s="105"/>
      <c r="O2302" s="105"/>
      <c r="P2302" s="105"/>
      <c r="Q2302" s="105"/>
      <c r="R2302" s="105"/>
      <c r="S2302" s="105"/>
      <c r="T2302" s="105"/>
      <c r="U2302" s="105"/>
      <c r="V2302" s="105"/>
      <c r="W2302" s="105"/>
      <c r="X2302" s="105"/>
      <c r="Y2302" s="105"/>
      <c r="Z2302" s="105"/>
    </row>
    <row r="2303" spans="1:26" ht="15.75" customHeight="1">
      <c r="A2303" s="105"/>
      <c r="B2303" s="105"/>
      <c r="C2303" s="105"/>
      <c r="D2303" s="105"/>
      <c r="E2303" s="105"/>
      <c r="F2303" s="105"/>
      <c r="G2303" s="105"/>
      <c r="H2303" s="105"/>
      <c r="I2303" s="105"/>
      <c r="J2303" s="105"/>
      <c r="K2303" s="105"/>
      <c r="L2303" s="105"/>
      <c r="M2303" s="105"/>
      <c r="N2303" s="105"/>
      <c r="O2303" s="105"/>
      <c r="P2303" s="105"/>
      <c r="Q2303" s="105"/>
      <c r="R2303" s="105"/>
      <c r="S2303" s="105"/>
      <c r="T2303" s="105"/>
      <c r="U2303" s="105"/>
      <c r="V2303" s="105"/>
      <c r="W2303" s="105"/>
      <c r="X2303" s="105"/>
      <c r="Y2303" s="105"/>
      <c r="Z2303" s="105"/>
    </row>
    <row r="2304" spans="1:26" ht="15.75" customHeight="1">
      <c r="A2304" s="105"/>
      <c r="B2304" s="105"/>
      <c r="C2304" s="105"/>
      <c r="D2304" s="105"/>
      <c r="E2304" s="105"/>
      <c r="F2304" s="105"/>
      <c r="G2304" s="105"/>
      <c r="H2304" s="105"/>
      <c r="I2304" s="105"/>
      <c r="J2304" s="105"/>
      <c r="K2304" s="105"/>
      <c r="L2304" s="105"/>
      <c r="M2304" s="105"/>
      <c r="N2304" s="105"/>
      <c r="O2304" s="105"/>
      <c r="P2304" s="105"/>
      <c r="Q2304" s="105"/>
      <c r="R2304" s="105"/>
      <c r="S2304" s="105"/>
      <c r="T2304" s="105"/>
      <c r="U2304" s="105"/>
      <c r="V2304" s="105"/>
      <c r="W2304" s="105"/>
      <c r="X2304" s="105"/>
      <c r="Y2304" s="105"/>
      <c r="Z2304" s="105"/>
    </row>
    <row r="2305" spans="1:26" ht="15.75" customHeight="1">
      <c r="A2305" s="105"/>
      <c r="B2305" s="105"/>
      <c r="C2305" s="105"/>
      <c r="D2305" s="105"/>
      <c r="E2305" s="105"/>
      <c r="F2305" s="105"/>
      <c r="G2305" s="105"/>
      <c r="H2305" s="105"/>
      <c r="I2305" s="105"/>
      <c r="J2305" s="105"/>
      <c r="K2305" s="105"/>
      <c r="L2305" s="105"/>
      <c r="M2305" s="105"/>
      <c r="N2305" s="105"/>
      <c r="O2305" s="105"/>
      <c r="P2305" s="105"/>
      <c r="Q2305" s="105"/>
      <c r="R2305" s="105"/>
      <c r="S2305" s="105"/>
      <c r="T2305" s="105"/>
      <c r="U2305" s="105"/>
      <c r="V2305" s="105"/>
      <c r="W2305" s="105"/>
      <c r="X2305" s="105"/>
      <c r="Y2305" s="105"/>
      <c r="Z2305" s="105"/>
    </row>
    <row r="2306" spans="1:26" ht="15.75" customHeight="1">
      <c r="A2306" s="105"/>
      <c r="B2306" s="105"/>
      <c r="C2306" s="105"/>
      <c r="D2306" s="105"/>
      <c r="E2306" s="105"/>
      <c r="F2306" s="105"/>
      <c r="G2306" s="105"/>
      <c r="H2306" s="105"/>
      <c r="I2306" s="105"/>
      <c r="J2306" s="105"/>
      <c r="K2306" s="105"/>
      <c r="L2306" s="105"/>
      <c r="M2306" s="105"/>
      <c r="N2306" s="105"/>
      <c r="O2306" s="105"/>
      <c r="P2306" s="105"/>
      <c r="Q2306" s="105"/>
      <c r="R2306" s="105"/>
      <c r="S2306" s="105"/>
      <c r="T2306" s="105"/>
      <c r="U2306" s="105"/>
      <c r="V2306" s="105"/>
      <c r="W2306" s="105"/>
      <c r="X2306" s="105"/>
      <c r="Y2306" s="105"/>
      <c r="Z2306" s="105"/>
    </row>
    <row r="2307" spans="1:26" ht="15.75" customHeight="1">
      <c r="A2307" s="105"/>
      <c r="B2307" s="105"/>
      <c r="C2307" s="105"/>
      <c r="D2307" s="105"/>
      <c r="E2307" s="105"/>
      <c r="F2307" s="105"/>
      <c r="G2307" s="105"/>
      <c r="H2307" s="105"/>
      <c r="I2307" s="105"/>
      <c r="J2307" s="105"/>
      <c r="K2307" s="105"/>
      <c r="L2307" s="105"/>
      <c r="M2307" s="105"/>
      <c r="N2307" s="105"/>
      <c r="O2307" s="105"/>
      <c r="P2307" s="105"/>
      <c r="Q2307" s="105"/>
      <c r="R2307" s="105"/>
      <c r="S2307" s="105"/>
      <c r="T2307" s="105"/>
      <c r="U2307" s="105"/>
      <c r="V2307" s="105"/>
      <c r="W2307" s="105"/>
      <c r="X2307" s="105"/>
      <c r="Y2307" s="105"/>
      <c r="Z2307" s="105"/>
    </row>
    <row r="2308" spans="1:26" ht="15.75" customHeight="1">
      <c r="A2308" s="105"/>
      <c r="B2308" s="105"/>
      <c r="C2308" s="105"/>
      <c r="D2308" s="105"/>
      <c r="E2308" s="105"/>
      <c r="F2308" s="105"/>
      <c r="G2308" s="105"/>
      <c r="H2308" s="105"/>
      <c r="I2308" s="105"/>
      <c r="J2308" s="105"/>
      <c r="K2308" s="105"/>
      <c r="L2308" s="105"/>
      <c r="M2308" s="105"/>
      <c r="N2308" s="105"/>
      <c r="O2308" s="105"/>
      <c r="P2308" s="105"/>
      <c r="Q2308" s="105"/>
      <c r="R2308" s="105"/>
      <c r="S2308" s="105"/>
      <c r="T2308" s="105"/>
      <c r="U2308" s="105"/>
      <c r="V2308" s="105"/>
      <c r="W2308" s="105"/>
      <c r="X2308" s="105"/>
      <c r="Y2308" s="105"/>
      <c r="Z2308" s="105"/>
    </row>
    <row r="2309" spans="1:26" ht="15.75" customHeight="1">
      <c r="A2309" s="105"/>
      <c r="B2309" s="105"/>
      <c r="C2309" s="105"/>
      <c r="D2309" s="105"/>
      <c r="E2309" s="105"/>
      <c r="F2309" s="105"/>
      <c r="G2309" s="105"/>
      <c r="H2309" s="105"/>
      <c r="I2309" s="105"/>
      <c r="J2309" s="105"/>
      <c r="K2309" s="105"/>
      <c r="L2309" s="105"/>
      <c r="M2309" s="105"/>
      <c r="N2309" s="105"/>
      <c r="O2309" s="105"/>
      <c r="P2309" s="105"/>
      <c r="Q2309" s="105"/>
      <c r="R2309" s="105"/>
      <c r="S2309" s="105"/>
      <c r="T2309" s="105"/>
      <c r="U2309" s="105"/>
      <c r="V2309" s="105"/>
      <c r="W2309" s="105"/>
      <c r="X2309" s="105"/>
      <c r="Y2309" s="105"/>
      <c r="Z2309" s="105"/>
    </row>
    <row r="2310" spans="1:26" ht="15.75" customHeight="1">
      <c r="A2310" s="105"/>
      <c r="B2310" s="105"/>
      <c r="C2310" s="105"/>
      <c r="D2310" s="105"/>
      <c r="E2310" s="105"/>
      <c r="F2310" s="105"/>
      <c r="G2310" s="105"/>
      <c r="H2310" s="105"/>
      <c r="I2310" s="105"/>
      <c r="J2310" s="105"/>
      <c r="K2310" s="105"/>
      <c r="L2310" s="105"/>
      <c r="M2310" s="105"/>
      <c r="N2310" s="105"/>
      <c r="O2310" s="105"/>
      <c r="P2310" s="105"/>
      <c r="Q2310" s="105"/>
      <c r="R2310" s="105"/>
      <c r="S2310" s="105"/>
      <c r="T2310" s="105"/>
      <c r="U2310" s="105"/>
      <c r="V2310" s="105"/>
      <c r="W2310" s="105"/>
      <c r="X2310" s="105"/>
      <c r="Y2310" s="105"/>
      <c r="Z2310" s="105"/>
    </row>
    <row r="2311" spans="1:26" ht="15.75" customHeight="1">
      <c r="A2311" s="105"/>
      <c r="B2311" s="105"/>
      <c r="C2311" s="105"/>
      <c r="D2311" s="105"/>
      <c r="E2311" s="105"/>
      <c r="F2311" s="105"/>
      <c r="G2311" s="105"/>
      <c r="H2311" s="105"/>
      <c r="I2311" s="105"/>
      <c r="J2311" s="105"/>
      <c r="K2311" s="105"/>
      <c r="L2311" s="105"/>
      <c r="M2311" s="105"/>
      <c r="N2311" s="105"/>
      <c r="O2311" s="105"/>
      <c r="P2311" s="105"/>
      <c r="Q2311" s="105"/>
      <c r="R2311" s="105"/>
      <c r="S2311" s="105"/>
      <c r="T2311" s="105"/>
      <c r="U2311" s="105"/>
      <c r="V2311" s="105"/>
      <c r="W2311" s="105"/>
      <c r="X2311" s="105"/>
      <c r="Y2311" s="105"/>
      <c r="Z2311" s="105"/>
    </row>
    <row r="2312" spans="1:26" ht="15.75" customHeight="1">
      <c r="A2312" s="105"/>
      <c r="B2312" s="105"/>
      <c r="C2312" s="105"/>
      <c r="D2312" s="105"/>
      <c r="E2312" s="105"/>
      <c r="F2312" s="105"/>
      <c r="G2312" s="105"/>
      <c r="H2312" s="105"/>
      <c r="I2312" s="105"/>
      <c r="J2312" s="105"/>
      <c r="K2312" s="105"/>
      <c r="L2312" s="105"/>
      <c r="M2312" s="105"/>
      <c r="N2312" s="105"/>
      <c r="O2312" s="105"/>
      <c r="P2312" s="105"/>
      <c r="Q2312" s="105"/>
      <c r="R2312" s="105"/>
      <c r="S2312" s="105"/>
      <c r="T2312" s="105"/>
      <c r="U2312" s="105"/>
      <c r="V2312" s="105"/>
      <c r="W2312" s="105"/>
      <c r="X2312" s="105"/>
      <c r="Y2312" s="105"/>
      <c r="Z2312" s="105"/>
    </row>
    <row r="2313" spans="1:26" ht="15.75" customHeight="1">
      <c r="A2313" s="105"/>
      <c r="B2313" s="105"/>
      <c r="C2313" s="105"/>
      <c r="D2313" s="105"/>
      <c r="E2313" s="105"/>
      <c r="F2313" s="105"/>
      <c r="G2313" s="105"/>
      <c r="H2313" s="105"/>
      <c r="I2313" s="105"/>
      <c r="J2313" s="105"/>
      <c r="K2313" s="105"/>
      <c r="L2313" s="105"/>
      <c r="M2313" s="105"/>
      <c r="N2313" s="105"/>
      <c r="O2313" s="105"/>
      <c r="P2313" s="105"/>
      <c r="Q2313" s="105"/>
      <c r="R2313" s="105"/>
      <c r="S2313" s="105"/>
      <c r="T2313" s="105"/>
      <c r="U2313" s="105"/>
      <c r="V2313" s="105"/>
      <c r="W2313" s="105"/>
      <c r="X2313" s="105"/>
      <c r="Y2313" s="105"/>
      <c r="Z2313" s="105"/>
    </row>
    <row r="2314" spans="1:26" ht="15.75" customHeight="1">
      <c r="A2314" s="105"/>
      <c r="B2314" s="105"/>
      <c r="C2314" s="105"/>
      <c r="D2314" s="105"/>
      <c r="E2314" s="105"/>
      <c r="F2314" s="105"/>
      <c r="G2314" s="105"/>
      <c r="H2314" s="105"/>
      <c r="I2314" s="105"/>
      <c r="J2314" s="105"/>
      <c r="K2314" s="105"/>
      <c r="L2314" s="105"/>
      <c r="M2314" s="105"/>
      <c r="N2314" s="105"/>
      <c r="O2314" s="105"/>
      <c r="P2314" s="105"/>
      <c r="Q2314" s="105"/>
      <c r="R2314" s="105"/>
      <c r="S2314" s="105"/>
      <c r="T2314" s="105"/>
      <c r="U2314" s="105"/>
      <c r="V2314" s="105"/>
      <c r="W2314" s="105"/>
      <c r="X2314" s="105"/>
      <c r="Y2314" s="105"/>
      <c r="Z2314" s="105"/>
    </row>
    <row r="2315" spans="1:26" ht="15.75" customHeight="1">
      <c r="A2315" s="105"/>
      <c r="B2315" s="105"/>
      <c r="C2315" s="105"/>
      <c r="D2315" s="105"/>
      <c r="E2315" s="105"/>
      <c r="F2315" s="105"/>
      <c r="G2315" s="105"/>
      <c r="H2315" s="105"/>
      <c r="I2315" s="105"/>
      <c r="J2315" s="105"/>
      <c r="K2315" s="105"/>
      <c r="L2315" s="105"/>
      <c r="M2315" s="105"/>
      <c r="N2315" s="105"/>
      <c r="O2315" s="105"/>
      <c r="P2315" s="105"/>
      <c r="Q2315" s="105"/>
      <c r="R2315" s="105"/>
      <c r="S2315" s="105"/>
      <c r="T2315" s="105"/>
      <c r="U2315" s="105"/>
      <c r="V2315" s="105"/>
      <c r="W2315" s="105"/>
      <c r="X2315" s="105"/>
      <c r="Y2315" s="105"/>
      <c r="Z2315" s="105"/>
    </row>
    <row r="2316" spans="1:26" ht="15.75" customHeight="1">
      <c r="A2316" s="105"/>
      <c r="B2316" s="105"/>
      <c r="C2316" s="105"/>
      <c r="D2316" s="105"/>
      <c r="E2316" s="105"/>
      <c r="F2316" s="105"/>
      <c r="G2316" s="105"/>
      <c r="H2316" s="105"/>
      <c r="I2316" s="105"/>
      <c r="J2316" s="105"/>
      <c r="K2316" s="105"/>
      <c r="L2316" s="105"/>
      <c r="M2316" s="105"/>
      <c r="N2316" s="105"/>
      <c r="O2316" s="105"/>
      <c r="P2316" s="105"/>
      <c r="Q2316" s="105"/>
      <c r="R2316" s="105"/>
      <c r="S2316" s="105"/>
      <c r="T2316" s="105"/>
      <c r="U2316" s="105"/>
      <c r="V2316" s="105"/>
      <c r="W2316" s="105"/>
      <c r="X2316" s="105"/>
      <c r="Y2316" s="105"/>
      <c r="Z2316" s="105"/>
    </row>
    <row r="2317" spans="1:26" ht="15.75" customHeight="1">
      <c r="A2317" s="105"/>
      <c r="B2317" s="105"/>
      <c r="C2317" s="105"/>
      <c r="D2317" s="105"/>
      <c r="E2317" s="105"/>
      <c r="F2317" s="105"/>
      <c r="G2317" s="105"/>
      <c r="H2317" s="105"/>
      <c r="I2317" s="105"/>
      <c r="J2317" s="105"/>
      <c r="K2317" s="105"/>
      <c r="L2317" s="105"/>
      <c r="M2317" s="105"/>
      <c r="N2317" s="105"/>
      <c r="O2317" s="105"/>
      <c r="P2317" s="105"/>
      <c r="Q2317" s="105"/>
      <c r="R2317" s="105"/>
      <c r="S2317" s="105"/>
      <c r="T2317" s="105"/>
      <c r="U2317" s="105"/>
      <c r="V2317" s="105"/>
      <c r="W2317" s="105"/>
      <c r="X2317" s="105"/>
      <c r="Y2317" s="105"/>
      <c r="Z2317" s="105"/>
    </row>
    <row r="2318" spans="1:26" ht="15.75" customHeight="1">
      <c r="A2318" s="105"/>
      <c r="B2318" s="105"/>
      <c r="C2318" s="105"/>
      <c r="D2318" s="105"/>
      <c r="E2318" s="105"/>
      <c r="F2318" s="105"/>
      <c r="G2318" s="105"/>
      <c r="H2318" s="105"/>
      <c r="I2318" s="105"/>
      <c r="J2318" s="105"/>
      <c r="K2318" s="105"/>
      <c r="L2318" s="105"/>
      <c r="M2318" s="105"/>
      <c r="N2318" s="105"/>
      <c r="O2318" s="105"/>
      <c r="P2318" s="105"/>
      <c r="Q2318" s="105"/>
      <c r="R2318" s="105"/>
      <c r="S2318" s="105"/>
      <c r="T2318" s="105"/>
      <c r="U2318" s="105"/>
      <c r="V2318" s="105"/>
      <c r="W2318" s="105"/>
      <c r="X2318" s="105"/>
      <c r="Y2318" s="105"/>
      <c r="Z2318" s="105"/>
    </row>
    <row r="2319" spans="1:26" ht="15.75" customHeight="1">
      <c r="A2319" s="105"/>
      <c r="B2319" s="105"/>
      <c r="C2319" s="105"/>
      <c r="D2319" s="105"/>
      <c r="E2319" s="105"/>
      <c r="F2319" s="105"/>
      <c r="G2319" s="105"/>
      <c r="H2319" s="105"/>
      <c r="I2319" s="105"/>
      <c r="J2319" s="105"/>
      <c r="K2319" s="105"/>
      <c r="L2319" s="105"/>
      <c r="M2319" s="105"/>
      <c r="N2319" s="105"/>
      <c r="O2319" s="105"/>
      <c r="P2319" s="105"/>
      <c r="Q2319" s="105"/>
      <c r="R2319" s="105"/>
      <c r="S2319" s="105"/>
      <c r="T2319" s="105"/>
      <c r="U2319" s="105"/>
      <c r="V2319" s="105"/>
      <c r="W2319" s="105"/>
      <c r="X2319" s="105"/>
      <c r="Y2319" s="105"/>
      <c r="Z2319" s="105"/>
    </row>
    <row r="2320" spans="1:26" ht="15.75" customHeight="1">
      <c r="A2320" s="105"/>
      <c r="B2320" s="105"/>
      <c r="C2320" s="105"/>
      <c r="D2320" s="105"/>
      <c r="E2320" s="105"/>
      <c r="F2320" s="105"/>
      <c r="G2320" s="105"/>
      <c r="H2320" s="105"/>
      <c r="I2320" s="105"/>
      <c r="J2320" s="105"/>
      <c r="K2320" s="105"/>
      <c r="L2320" s="105"/>
      <c r="M2320" s="105"/>
      <c r="N2320" s="105"/>
      <c r="O2320" s="105"/>
      <c r="P2320" s="105"/>
      <c r="Q2320" s="105"/>
      <c r="R2320" s="105"/>
      <c r="S2320" s="105"/>
      <c r="T2320" s="105"/>
      <c r="U2320" s="105"/>
      <c r="V2320" s="105"/>
      <c r="W2320" s="105"/>
      <c r="X2320" s="105"/>
      <c r="Y2320" s="105"/>
      <c r="Z2320" s="105"/>
    </row>
    <row r="2321" spans="1:26" ht="15.75" customHeight="1">
      <c r="A2321" s="105"/>
      <c r="B2321" s="105"/>
      <c r="C2321" s="105"/>
      <c r="D2321" s="105"/>
      <c r="E2321" s="105"/>
      <c r="F2321" s="105"/>
      <c r="G2321" s="105"/>
      <c r="H2321" s="105"/>
      <c r="I2321" s="105"/>
      <c r="J2321" s="105"/>
      <c r="K2321" s="105"/>
      <c r="L2321" s="105"/>
      <c r="M2321" s="105"/>
      <c r="N2321" s="105"/>
      <c r="O2321" s="105"/>
      <c r="P2321" s="105"/>
      <c r="Q2321" s="105"/>
      <c r="R2321" s="105"/>
      <c r="S2321" s="105"/>
      <c r="T2321" s="105"/>
      <c r="U2321" s="105"/>
      <c r="V2321" s="105"/>
      <c r="W2321" s="105"/>
      <c r="X2321" s="105"/>
      <c r="Y2321" s="105"/>
      <c r="Z2321" s="105"/>
    </row>
    <row r="2322" spans="1:26" ht="15.75" customHeight="1">
      <c r="A2322" s="105"/>
      <c r="B2322" s="105"/>
      <c r="C2322" s="105"/>
      <c r="D2322" s="105"/>
      <c r="E2322" s="105"/>
      <c r="F2322" s="105"/>
      <c r="G2322" s="105"/>
      <c r="H2322" s="105"/>
      <c r="I2322" s="105"/>
      <c r="J2322" s="105"/>
      <c r="K2322" s="105"/>
      <c r="L2322" s="105"/>
      <c r="M2322" s="105"/>
      <c r="N2322" s="105"/>
      <c r="O2322" s="105"/>
      <c r="P2322" s="105"/>
      <c r="Q2322" s="105"/>
      <c r="R2322" s="105"/>
      <c r="S2322" s="105"/>
      <c r="T2322" s="105"/>
      <c r="U2322" s="105"/>
      <c r="V2322" s="105"/>
      <c r="W2322" s="105"/>
      <c r="X2322" s="105"/>
      <c r="Y2322" s="105"/>
      <c r="Z2322" s="105"/>
    </row>
    <row r="2323" spans="1:26" ht="15.75" customHeight="1">
      <c r="A2323" s="105"/>
      <c r="B2323" s="105"/>
      <c r="C2323" s="105"/>
      <c r="D2323" s="105"/>
      <c r="E2323" s="105"/>
      <c r="F2323" s="105"/>
      <c r="G2323" s="105"/>
      <c r="H2323" s="105"/>
      <c r="I2323" s="105"/>
      <c r="J2323" s="105"/>
      <c r="K2323" s="105"/>
      <c r="L2323" s="105"/>
      <c r="M2323" s="105"/>
      <c r="N2323" s="105"/>
      <c r="O2323" s="105"/>
      <c r="P2323" s="105"/>
      <c r="Q2323" s="105"/>
      <c r="R2323" s="105"/>
      <c r="S2323" s="105"/>
      <c r="T2323" s="105"/>
      <c r="U2323" s="105"/>
      <c r="V2323" s="105"/>
      <c r="W2323" s="105"/>
      <c r="X2323" s="105"/>
      <c r="Y2323" s="105"/>
      <c r="Z2323" s="105"/>
    </row>
    <row r="2324" spans="1:26" ht="15.75" customHeight="1">
      <c r="A2324" s="105"/>
      <c r="B2324" s="105"/>
      <c r="C2324" s="105"/>
      <c r="D2324" s="105"/>
      <c r="E2324" s="105"/>
      <c r="F2324" s="105"/>
      <c r="G2324" s="105"/>
      <c r="H2324" s="105"/>
      <c r="I2324" s="105"/>
      <c r="J2324" s="105"/>
      <c r="K2324" s="105"/>
      <c r="L2324" s="105"/>
      <c r="M2324" s="105"/>
      <c r="N2324" s="105"/>
      <c r="O2324" s="105"/>
      <c r="P2324" s="105"/>
      <c r="Q2324" s="105"/>
      <c r="R2324" s="105"/>
      <c r="S2324" s="105"/>
      <c r="T2324" s="105"/>
      <c r="U2324" s="105"/>
      <c r="V2324" s="105"/>
      <c r="W2324" s="105"/>
      <c r="X2324" s="105"/>
      <c r="Y2324" s="105"/>
      <c r="Z2324" s="105"/>
    </row>
    <row r="2325" spans="1:26" ht="15.75" customHeight="1">
      <c r="A2325" s="105"/>
      <c r="B2325" s="105"/>
      <c r="C2325" s="105"/>
      <c r="D2325" s="105"/>
      <c r="E2325" s="105"/>
      <c r="F2325" s="105"/>
      <c r="G2325" s="105"/>
      <c r="H2325" s="105"/>
      <c r="I2325" s="105"/>
      <c r="J2325" s="105"/>
      <c r="K2325" s="105"/>
      <c r="L2325" s="105"/>
      <c r="M2325" s="105"/>
      <c r="N2325" s="105"/>
      <c r="O2325" s="105"/>
      <c r="P2325" s="105"/>
      <c r="Q2325" s="105"/>
      <c r="R2325" s="105"/>
      <c r="S2325" s="105"/>
      <c r="T2325" s="105"/>
      <c r="U2325" s="105"/>
      <c r="V2325" s="105"/>
      <c r="W2325" s="105"/>
      <c r="X2325" s="105"/>
      <c r="Y2325" s="105"/>
      <c r="Z2325" s="105"/>
    </row>
    <row r="2326" spans="1:26" ht="15.75" customHeight="1">
      <c r="A2326" s="105"/>
      <c r="B2326" s="105"/>
      <c r="C2326" s="105"/>
      <c r="D2326" s="105"/>
      <c r="E2326" s="105"/>
      <c r="F2326" s="105"/>
      <c r="G2326" s="105"/>
      <c r="H2326" s="105"/>
      <c r="I2326" s="105"/>
      <c r="J2326" s="105"/>
      <c r="K2326" s="105"/>
      <c r="L2326" s="105"/>
      <c r="M2326" s="105"/>
      <c r="N2326" s="105"/>
      <c r="O2326" s="105"/>
      <c r="P2326" s="105"/>
      <c r="Q2326" s="105"/>
      <c r="R2326" s="105"/>
      <c r="S2326" s="105"/>
      <c r="T2326" s="105"/>
      <c r="U2326" s="105"/>
      <c r="V2326" s="105"/>
      <c r="W2326" s="105"/>
      <c r="X2326" s="105"/>
      <c r="Y2326" s="105"/>
      <c r="Z2326" s="105"/>
    </row>
    <row r="2327" spans="1:26" ht="15.75" customHeight="1">
      <c r="A2327" s="105"/>
      <c r="B2327" s="105"/>
      <c r="C2327" s="105"/>
      <c r="D2327" s="105"/>
      <c r="E2327" s="105"/>
      <c r="F2327" s="105"/>
      <c r="G2327" s="105"/>
      <c r="H2327" s="105"/>
      <c r="I2327" s="105"/>
      <c r="J2327" s="105"/>
      <c r="K2327" s="105"/>
      <c r="L2327" s="105"/>
      <c r="M2327" s="105"/>
      <c r="N2327" s="105"/>
      <c r="O2327" s="105"/>
      <c r="P2327" s="105"/>
      <c r="Q2327" s="105"/>
      <c r="R2327" s="105"/>
      <c r="S2327" s="105"/>
      <c r="T2327" s="105"/>
      <c r="U2327" s="105"/>
      <c r="V2327" s="105"/>
      <c r="W2327" s="105"/>
      <c r="X2327" s="105"/>
      <c r="Y2327" s="105"/>
      <c r="Z2327" s="105"/>
    </row>
    <row r="2328" spans="1:26" ht="15.75" customHeight="1">
      <c r="A2328" s="105"/>
      <c r="B2328" s="105"/>
      <c r="C2328" s="105"/>
      <c r="D2328" s="105"/>
      <c r="E2328" s="105"/>
      <c r="F2328" s="105"/>
      <c r="G2328" s="105"/>
      <c r="H2328" s="105"/>
      <c r="I2328" s="105"/>
      <c r="J2328" s="105"/>
      <c r="K2328" s="105"/>
      <c r="L2328" s="105"/>
      <c r="M2328" s="105"/>
      <c r="N2328" s="105"/>
      <c r="O2328" s="105"/>
      <c r="P2328" s="105"/>
      <c r="Q2328" s="105"/>
      <c r="R2328" s="105"/>
      <c r="S2328" s="105"/>
      <c r="T2328" s="105"/>
      <c r="U2328" s="105"/>
      <c r="V2328" s="105"/>
      <c r="W2328" s="105"/>
      <c r="X2328" s="105"/>
      <c r="Y2328" s="105"/>
      <c r="Z2328" s="105"/>
    </row>
    <row r="2329" spans="1:26" ht="15.75" customHeight="1">
      <c r="A2329" s="105"/>
      <c r="B2329" s="105"/>
      <c r="C2329" s="105"/>
      <c r="D2329" s="105"/>
      <c r="E2329" s="105"/>
      <c r="F2329" s="105"/>
      <c r="G2329" s="105"/>
      <c r="H2329" s="105"/>
      <c r="I2329" s="105"/>
      <c r="J2329" s="105"/>
      <c r="K2329" s="105"/>
      <c r="L2329" s="105"/>
      <c r="M2329" s="105"/>
      <c r="N2329" s="105"/>
      <c r="O2329" s="105"/>
      <c r="P2329" s="105"/>
      <c r="Q2329" s="105"/>
      <c r="R2329" s="105"/>
      <c r="S2329" s="105"/>
      <c r="T2329" s="105"/>
      <c r="U2329" s="105"/>
      <c r="V2329" s="105"/>
      <c r="W2329" s="105"/>
      <c r="X2329" s="105"/>
      <c r="Y2329" s="105"/>
      <c r="Z2329" s="105"/>
    </row>
    <row r="2330" spans="1:26" ht="15.75" customHeight="1">
      <c r="A2330" s="105"/>
      <c r="B2330" s="105"/>
      <c r="C2330" s="105"/>
      <c r="D2330" s="105"/>
      <c r="E2330" s="105"/>
      <c r="F2330" s="105"/>
      <c r="G2330" s="105"/>
      <c r="H2330" s="105"/>
      <c r="I2330" s="105"/>
      <c r="J2330" s="105"/>
      <c r="K2330" s="105"/>
      <c r="L2330" s="105"/>
      <c r="M2330" s="105"/>
      <c r="N2330" s="105"/>
      <c r="O2330" s="105"/>
      <c r="P2330" s="105"/>
      <c r="Q2330" s="105"/>
      <c r="R2330" s="105"/>
      <c r="S2330" s="105"/>
      <c r="T2330" s="105"/>
      <c r="U2330" s="105"/>
      <c r="V2330" s="105"/>
      <c r="W2330" s="105"/>
      <c r="X2330" s="105"/>
      <c r="Y2330" s="105"/>
      <c r="Z2330" s="105"/>
    </row>
    <row r="2331" spans="1:26" ht="15.75" customHeight="1">
      <c r="A2331" s="105"/>
      <c r="B2331" s="105"/>
      <c r="C2331" s="105"/>
      <c r="D2331" s="105"/>
      <c r="E2331" s="105"/>
      <c r="F2331" s="105"/>
      <c r="G2331" s="105"/>
      <c r="H2331" s="105"/>
      <c r="I2331" s="105"/>
      <c r="J2331" s="105"/>
      <c r="K2331" s="105"/>
      <c r="L2331" s="105"/>
      <c r="M2331" s="105"/>
      <c r="N2331" s="105"/>
      <c r="O2331" s="105"/>
      <c r="P2331" s="105"/>
      <c r="Q2331" s="105"/>
      <c r="R2331" s="105"/>
      <c r="S2331" s="105"/>
      <c r="T2331" s="105"/>
      <c r="U2331" s="105"/>
      <c r="V2331" s="105"/>
      <c r="W2331" s="105"/>
      <c r="X2331" s="105"/>
      <c r="Y2331" s="105"/>
      <c r="Z2331" s="105"/>
    </row>
    <row r="2332" spans="1:26" ht="15.75" customHeight="1">
      <c r="A2332" s="105"/>
      <c r="B2332" s="105"/>
      <c r="C2332" s="105"/>
      <c r="D2332" s="105"/>
      <c r="E2332" s="105"/>
      <c r="F2332" s="105"/>
      <c r="G2332" s="105"/>
      <c r="H2332" s="105"/>
      <c r="I2332" s="105"/>
      <c r="J2332" s="105"/>
      <c r="K2332" s="105"/>
      <c r="L2332" s="105"/>
      <c r="M2332" s="105"/>
      <c r="N2332" s="105"/>
      <c r="O2332" s="105"/>
      <c r="P2332" s="105"/>
      <c r="Q2332" s="105"/>
      <c r="R2332" s="105"/>
      <c r="S2332" s="105"/>
      <c r="T2332" s="105"/>
      <c r="U2332" s="105"/>
      <c r="V2332" s="105"/>
      <c r="W2332" s="105"/>
      <c r="X2332" s="105"/>
      <c r="Y2332" s="105"/>
      <c r="Z2332" s="105"/>
    </row>
    <row r="2333" spans="1:26" ht="15.75" customHeight="1">
      <c r="A2333" s="105"/>
      <c r="B2333" s="105"/>
      <c r="C2333" s="105"/>
      <c r="D2333" s="105"/>
      <c r="E2333" s="105"/>
      <c r="F2333" s="105"/>
      <c r="G2333" s="105"/>
      <c r="H2333" s="105"/>
      <c r="I2333" s="105"/>
      <c r="J2333" s="105"/>
      <c r="K2333" s="105"/>
      <c r="L2333" s="105"/>
      <c r="M2333" s="105"/>
      <c r="N2333" s="105"/>
      <c r="O2333" s="105"/>
      <c r="P2333" s="105"/>
      <c r="Q2333" s="105"/>
      <c r="R2333" s="105"/>
      <c r="S2333" s="105"/>
      <c r="T2333" s="105"/>
      <c r="U2333" s="105"/>
      <c r="V2333" s="105"/>
      <c r="W2333" s="105"/>
      <c r="X2333" s="105"/>
      <c r="Y2333" s="105"/>
      <c r="Z2333" s="105"/>
    </row>
    <row r="2334" spans="1:26" ht="15.75" customHeight="1">
      <c r="A2334" s="105"/>
      <c r="B2334" s="105"/>
      <c r="C2334" s="105"/>
      <c r="D2334" s="105"/>
      <c r="E2334" s="105"/>
      <c r="F2334" s="105"/>
      <c r="G2334" s="105"/>
      <c r="H2334" s="105"/>
      <c r="I2334" s="105"/>
      <c r="J2334" s="105"/>
      <c r="K2334" s="105"/>
      <c r="L2334" s="105"/>
      <c r="M2334" s="105"/>
      <c r="N2334" s="105"/>
      <c r="O2334" s="105"/>
      <c r="P2334" s="105"/>
      <c r="Q2334" s="105"/>
      <c r="R2334" s="105"/>
      <c r="S2334" s="105"/>
      <c r="T2334" s="105"/>
      <c r="U2334" s="105"/>
      <c r="V2334" s="105"/>
      <c r="W2334" s="105"/>
      <c r="X2334" s="105"/>
      <c r="Y2334" s="105"/>
      <c r="Z2334" s="105"/>
    </row>
    <row r="2335" spans="1:26" ht="15.75" customHeight="1">
      <c r="A2335" s="105"/>
      <c r="B2335" s="105"/>
      <c r="C2335" s="105"/>
      <c r="D2335" s="105"/>
      <c r="E2335" s="105"/>
      <c r="F2335" s="105"/>
      <c r="G2335" s="105"/>
      <c r="H2335" s="105"/>
      <c r="I2335" s="105"/>
      <c r="J2335" s="105"/>
      <c r="K2335" s="105"/>
      <c r="L2335" s="105"/>
      <c r="M2335" s="105"/>
      <c r="N2335" s="105"/>
      <c r="O2335" s="105"/>
      <c r="P2335" s="105"/>
      <c r="Q2335" s="105"/>
      <c r="R2335" s="105"/>
      <c r="S2335" s="105"/>
      <c r="T2335" s="105"/>
      <c r="U2335" s="105"/>
      <c r="V2335" s="105"/>
      <c r="W2335" s="105"/>
      <c r="X2335" s="105"/>
      <c r="Y2335" s="105"/>
      <c r="Z2335" s="105"/>
    </row>
    <row r="2336" spans="1:26" ht="15.75" customHeight="1">
      <c r="A2336" s="105"/>
      <c r="B2336" s="105"/>
      <c r="C2336" s="105"/>
      <c r="D2336" s="105"/>
      <c r="E2336" s="105"/>
      <c r="F2336" s="105"/>
      <c r="G2336" s="105"/>
      <c r="H2336" s="105"/>
      <c r="I2336" s="105"/>
      <c r="J2336" s="105"/>
      <c r="K2336" s="105"/>
      <c r="L2336" s="105"/>
      <c r="M2336" s="105"/>
      <c r="N2336" s="105"/>
      <c r="O2336" s="105"/>
      <c r="P2336" s="105"/>
      <c r="Q2336" s="105"/>
      <c r="R2336" s="105"/>
      <c r="S2336" s="105"/>
      <c r="T2336" s="105"/>
      <c r="U2336" s="105"/>
      <c r="V2336" s="105"/>
      <c r="W2336" s="105"/>
      <c r="X2336" s="105"/>
      <c r="Y2336" s="105"/>
      <c r="Z2336" s="105"/>
    </row>
    <row r="2337" spans="1:26" ht="15.75" customHeight="1">
      <c r="A2337" s="105"/>
      <c r="B2337" s="105"/>
      <c r="C2337" s="105"/>
      <c r="D2337" s="105"/>
      <c r="E2337" s="105"/>
      <c r="F2337" s="105"/>
      <c r="G2337" s="105"/>
      <c r="H2337" s="105"/>
      <c r="I2337" s="105"/>
      <c r="J2337" s="105"/>
      <c r="K2337" s="105"/>
      <c r="L2337" s="105"/>
      <c r="M2337" s="105"/>
      <c r="N2337" s="105"/>
      <c r="O2337" s="105"/>
      <c r="P2337" s="105"/>
      <c r="Q2337" s="105"/>
      <c r="R2337" s="105"/>
      <c r="S2337" s="105"/>
      <c r="T2337" s="105"/>
      <c r="U2337" s="105"/>
      <c r="V2337" s="105"/>
      <c r="W2337" s="105"/>
      <c r="X2337" s="105"/>
      <c r="Y2337" s="105"/>
      <c r="Z2337" s="105"/>
    </row>
    <row r="2338" spans="1:26" ht="15.75" customHeight="1">
      <c r="A2338" s="105"/>
      <c r="B2338" s="105"/>
      <c r="C2338" s="105"/>
      <c r="D2338" s="105"/>
      <c r="E2338" s="105"/>
      <c r="F2338" s="105"/>
      <c r="G2338" s="105"/>
      <c r="H2338" s="105"/>
      <c r="I2338" s="105"/>
      <c r="J2338" s="105"/>
      <c r="K2338" s="105"/>
      <c r="L2338" s="105"/>
      <c r="M2338" s="105"/>
      <c r="N2338" s="105"/>
      <c r="O2338" s="105"/>
      <c r="P2338" s="105"/>
      <c r="Q2338" s="105"/>
      <c r="R2338" s="105"/>
      <c r="S2338" s="105"/>
      <c r="T2338" s="105"/>
      <c r="U2338" s="105"/>
      <c r="V2338" s="105"/>
      <c r="W2338" s="105"/>
      <c r="X2338" s="105"/>
      <c r="Y2338" s="105"/>
      <c r="Z2338" s="105"/>
    </row>
    <row r="2339" spans="1:26" ht="15.75" customHeight="1">
      <c r="A2339" s="105"/>
      <c r="B2339" s="105"/>
      <c r="C2339" s="105"/>
      <c r="D2339" s="105"/>
      <c r="E2339" s="105"/>
      <c r="F2339" s="105"/>
      <c r="G2339" s="105"/>
      <c r="H2339" s="105"/>
      <c r="I2339" s="105"/>
      <c r="J2339" s="105"/>
      <c r="K2339" s="105"/>
      <c r="L2339" s="105"/>
      <c r="M2339" s="105"/>
      <c r="N2339" s="105"/>
      <c r="O2339" s="105"/>
      <c r="P2339" s="105"/>
      <c r="Q2339" s="105"/>
      <c r="R2339" s="105"/>
      <c r="S2339" s="105"/>
      <c r="T2339" s="105"/>
      <c r="U2339" s="105"/>
      <c r="V2339" s="105"/>
      <c r="W2339" s="105"/>
      <c r="X2339" s="105"/>
      <c r="Y2339" s="105"/>
      <c r="Z2339" s="105"/>
    </row>
    <row r="2340" spans="1:26" ht="15.75" customHeight="1">
      <c r="A2340" s="105"/>
      <c r="B2340" s="105"/>
      <c r="C2340" s="105"/>
      <c r="D2340" s="105"/>
      <c r="E2340" s="105"/>
      <c r="F2340" s="105"/>
      <c r="G2340" s="105"/>
      <c r="H2340" s="105"/>
      <c r="I2340" s="105"/>
      <c r="J2340" s="105"/>
      <c r="K2340" s="105"/>
      <c r="L2340" s="105"/>
      <c r="M2340" s="105"/>
      <c r="N2340" s="105"/>
      <c r="O2340" s="105"/>
      <c r="P2340" s="105"/>
      <c r="Q2340" s="105"/>
      <c r="R2340" s="105"/>
      <c r="S2340" s="105"/>
      <c r="T2340" s="105"/>
      <c r="U2340" s="105"/>
      <c r="V2340" s="105"/>
      <c r="W2340" s="105"/>
      <c r="X2340" s="105"/>
      <c r="Y2340" s="105"/>
      <c r="Z2340" s="105"/>
    </row>
    <row r="2341" spans="1:26" ht="15.75" customHeight="1">
      <c r="A2341" s="105"/>
      <c r="B2341" s="105"/>
      <c r="C2341" s="105"/>
      <c r="D2341" s="105"/>
      <c r="E2341" s="105"/>
      <c r="F2341" s="105"/>
      <c r="G2341" s="105"/>
      <c r="H2341" s="105"/>
      <c r="I2341" s="105"/>
      <c r="J2341" s="105"/>
      <c r="K2341" s="105"/>
      <c r="L2341" s="105"/>
      <c r="M2341" s="105"/>
      <c r="N2341" s="105"/>
      <c r="O2341" s="105"/>
      <c r="P2341" s="105"/>
      <c r="Q2341" s="105"/>
      <c r="R2341" s="105"/>
      <c r="S2341" s="105"/>
      <c r="T2341" s="105"/>
      <c r="U2341" s="105"/>
      <c r="V2341" s="105"/>
      <c r="W2341" s="105"/>
      <c r="X2341" s="105"/>
      <c r="Y2341" s="105"/>
      <c r="Z2341" s="105"/>
    </row>
    <row r="2342" spans="1:26" ht="15.75" customHeight="1">
      <c r="A2342" s="105"/>
      <c r="B2342" s="105"/>
      <c r="C2342" s="105"/>
      <c r="D2342" s="105"/>
      <c r="E2342" s="105"/>
      <c r="F2342" s="105"/>
      <c r="G2342" s="105"/>
      <c r="H2342" s="105"/>
      <c r="I2342" s="105"/>
      <c r="J2342" s="105"/>
      <c r="K2342" s="105"/>
      <c r="L2342" s="105"/>
      <c r="M2342" s="105"/>
      <c r="N2342" s="105"/>
      <c r="O2342" s="105"/>
      <c r="P2342" s="105"/>
      <c r="Q2342" s="105"/>
      <c r="R2342" s="105"/>
      <c r="S2342" s="105"/>
      <c r="T2342" s="105"/>
      <c r="U2342" s="105"/>
      <c r="V2342" s="105"/>
      <c r="W2342" s="105"/>
      <c r="X2342" s="105"/>
      <c r="Y2342" s="105"/>
      <c r="Z2342" s="105"/>
    </row>
    <row r="2343" spans="1:26" ht="15.75" customHeight="1">
      <c r="A2343" s="105"/>
      <c r="B2343" s="105"/>
      <c r="C2343" s="105"/>
      <c r="D2343" s="105"/>
      <c r="E2343" s="105"/>
      <c r="F2343" s="105"/>
      <c r="G2343" s="105"/>
      <c r="H2343" s="105"/>
      <c r="I2343" s="105"/>
      <c r="J2343" s="105"/>
      <c r="K2343" s="105"/>
      <c r="L2343" s="105"/>
      <c r="M2343" s="105"/>
      <c r="N2343" s="105"/>
      <c r="O2343" s="105"/>
      <c r="P2343" s="105"/>
      <c r="Q2343" s="105"/>
      <c r="R2343" s="105"/>
      <c r="S2343" s="105"/>
      <c r="T2343" s="105"/>
      <c r="U2343" s="105"/>
      <c r="V2343" s="105"/>
      <c r="W2343" s="105"/>
      <c r="X2343" s="105"/>
      <c r="Y2343" s="105"/>
      <c r="Z2343" s="105"/>
    </row>
    <row r="2344" spans="1:26" ht="15.75" customHeight="1">
      <c r="A2344" s="105"/>
      <c r="B2344" s="105"/>
      <c r="C2344" s="105"/>
      <c r="D2344" s="105"/>
      <c r="E2344" s="105"/>
      <c r="F2344" s="105"/>
      <c r="G2344" s="105"/>
      <c r="H2344" s="105"/>
      <c r="I2344" s="105"/>
      <c r="J2344" s="105"/>
      <c r="K2344" s="105"/>
      <c r="L2344" s="105"/>
      <c r="M2344" s="105"/>
      <c r="N2344" s="105"/>
      <c r="O2344" s="105"/>
      <c r="P2344" s="105"/>
      <c r="Q2344" s="105"/>
      <c r="R2344" s="105"/>
      <c r="S2344" s="105"/>
      <c r="T2344" s="105"/>
      <c r="U2344" s="105"/>
      <c r="V2344" s="105"/>
      <c r="W2344" s="105"/>
      <c r="X2344" s="105"/>
      <c r="Y2344" s="105"/>
      <c r="Z2344" s="105"/>
    </row>
    <row r="2345" spans="1:26" ht="15.75" customHeight="1">
      <c r="A2345" s="105"/>
      <c r="B2345" s="105"/>
      <c r="C2345" s="105"/>
      <c r="D2345" s="105"/>
      <c r="E2345" s="105"/>
      <c r="F2345" s="105"/>
      <c r="G2345" s="105"/>
      <c r="H2345" s="105"/>
      <c r="I2345" s="105"/>
      <c r="J2345" s="105"/>
      <c r="K2345" s="105"/>
      <c r="L2345" s="105"/>
      <c r="M2345" s="105"/>
      <c r="N2345" s="105"/>
      <c r="O2345" s="105"/>
      <c r="P2345" s="105"/>
      <c r="Q2345" s="105"/>
      <c r="R2345" s="105"/>
      <c r="S2345" s="105"/>
      <c r="T2345" s="105"/>
      <c r="U2345" s="105"/>
      <c r="V2345" s="105"/>
      <c r="W2345" s="105"/>
      <c r="X2345" s="105"/>
      <c r="Y2345" s="105"/>
      <c r="Z2345" s="105"/>
    </row>
    <row r="2346" spans="1:26" ht="15.75" customHeight="1">
      <c r="A2346" s="105"/>
      <c r="B2346" s="105"/>
      <c r="C2346" s="105"/>
      <c r="D2346" s="105"/>
      <c r="E2346" s="105"/>
      <c r="F2346" s="105"/>
      <c r="G2346" s="105"/>
      <c r="H2346" s="105"/>
      <c r="I2346" s="105"/>
      <c r="J2346" s="105"/>
      <c r="K2346" s="105"/>
      <c r="L2346" s="105"/>
      <c r="M2346" s="105"/>
      <c r="N2346" s="105"/>
      <c r="O2346" s="105"/>
      <c r="P2346" s="105"/>
      <c r="Q2346" s="105"/>
      <c r="R2346" s="105"/>
      <c r="S2346" s="105"/>
      <c r="T2346" s="105"/>
      <c r="U2346" s="105"/>
      <c r="V2346" s="105"/>
      <c r="W2346" s="105"/>
      <c r="X2346" s="105"/>
      <c r="Y2346" s="105"/>
      <c r="Z2346" s="105"/>
    </row>
    <row r="2347" spans="1:26" ht="15.75" customHeight="1">
      <c r="A2347" s="105"/>
      <c r="B2347" s="105"/>
      <c r="C2347" s="105"/>
      <c r="D2347" s="105"/>
      <c r="E2347" s="105"/>
      <c r="F2347" s="105"/>
      <c r="G2347" s="105"/>
      <c r="H2347" s="105"/>
      <c r="I2347" s="105"/>
      <c r="J2347" s="105"/>
      <c r="K2347" s="105"/>
      <c r="L2347" s="105"/>
      <c r="M2347" s="105"/>
      <c r="N2347" s="105"/>
      <c r="O2347" s="105"/>
      <c r="P2347" s="105"/>
      <c r="Q2347" s="105"/>
      <c r="R2347" s="105"/>
      <c r="S2347" s="105"/>
      <c r="T2347" s="105"/>
      <c r="U2347" s="105"/>
      <c r="V2347" s="105"/>
      <c r="W2347" s="105"/>
      <c r="X2347" s="105"/>
      <c r="Y2347" s="105"/>
      <c r="Z2347" s="105"/>
    </row>
    <row r="2348" spans="1:26" ht="15.75" customHeight="1">
      <c r="A2348" s="105"/>
      <c r="B2348" s="105"/>
      <c r="C2348" s="105"/>
      <c r="D2348" s="105"/>
      <c r="E2348" s="105"/>
      <c r="F2348" s="105"/>
      <c r="G2348" s="105"/>
      <c r="H2348" s="105"/>
      <c r="I2348" s="105"/>
      <c r="J2348" s="105"/>
      <c r="K2348" s="105"/>
      <c r="L2348" s="105"/>
      <c r="M2348" s="105"/>
      <c r="N2348" s="105"/>
      <c r="O2348" s="105"/>
      <c r="P2348" s="105"/>
      <c r="Q2348" s="105"/>
      <c r="R2348" s="105"/>
      <c r="S2348" s="105"/>
      <c r="T2348" s="105"/>
      <c r="U2348" s="105"/>
      <c r="V2348" s="105"/>
      <c r="W2348" s="105"/>
      <c r="X2348" s="105"/>
      <c r="Y2348" s="105"/>
      <c r="Z2348" s="105"/>
    </row>
    <row r="2349" spans="1:26" ht="15.75" customHeight="1">
      <c r="A2349" s="105"/>
      <c r="B2349" s="105"/>
      <c r="C2349" s="105"/>
      <c r="D2349" s="105"/>
      <c r="E2349" s="105"/>
      <c r="F2349" s="105"/>
      <c r="G2349" s="105"/>
      <c r="H2349" s="105"/>
      <c r="I2349" s="105"/>
      <c r="J2349" s="105"/>
      <c r="K2349" s="105"/>
      <c r="L2349" s="105"/>
      <c r="M2349" s="105"/>
      <c r="N2349" s="105"/>
      <c r="O2349" s="105"/>
      <c r="P2349" s="105"/>
      <c r="Q2349" s="105"/>
      <c r="R2349" s="105"/>
      <c r="S2349" s="105"/>
      <c r="T2349" s="105"/>
      <c r="U2349" s="105"/>
      <c r="V2349" s="105"/>
      <c r="W2349" s="105"/>
      <c r="X2349" s="105"/>
      <c r="Y2349" s="105"/>
      <c r="Z2349" s="105"/>
    </row>
    <row r="2350" spans="1:26" ht="15.75" customHeight="1">
      <c r="A2350" s="105"/>
      <c r="B2350" s="105"/>
      <c r="C2350" s="105"/>
      <c r="D2350" s="105"/>
      <c r="E2350" s="105"/>
      <c r="F2350" s="105"/>
      <c r="G2350" s="105"/>
      <c r="H2350" s="105"/>
      <c r="I2350" s="105"/>
      <c r="J2350" s="105"/>
      <c r="K2350" s="105"/>
      <c r="L2350" s="105"/>
      <c r="M2350" s="105"/>
      <c r="N2350" s="105"/>
      <c r="O2350" s="105"/>
      <c r="P2350" s="105"/>
      <c r="Q2350" s="105"/>
      <c r="R2350" s="105"/>
      <c r="S2350" s="105"/>
      <c r="T2350" s="105"/>
      <c r="U2350" s="105"/>
      <c r="V2350" s="105"/>
      <c r="W2350" s="105"/>
      <c r="X2350" s="105"/>
      <c r="Y2350" s="105"/>
      <c r="Z2350" s="105"/>
    </row>
    <row r="2351" spans="1:26" ht="15.75" customHeight="1">
      <c r="A2351" s="105"/>
      <c r="B2351" s="105"/>
      <c r="C2351" s="105"/>
      <c r="D2351" s="105"/>
      <c r="E2351" s="105"/>
      <c r="F2351" s="105"/>
      <c r="G2351" s="105"/>
      <c r="H2351" s="105"/>
      <c r="I2351" s="105"/>
      <c r="J2351" s="105"/>
      <c r="K2351" s="105"/>
      <c r="L2351" s="105"/>
      <c r="M2351" s="105"/>
      <c r="N2351" s="105"/>
      <c r="O2351" s="105"/>
      <c r="P2351" s="105"/>
      <c r="Q2351" s="105"/>
      <c r="R2351" s="105"/>
      <c r="S2351" s="105"/>
      <c r="T2351" s="105"/>
      <c r="U2351" s="105"/>
      <c r="V2351" s="105"/>
      <c r="W2351" s="105"/>
      <c r="X2351" s="105"/>
      <c r="Y2351" s="105"/>
      <c r="Z2351" s="105"/>
    </row>
    <row r="2352" spans="1:26" ht="15.75" customHeight="1">
      <c r="A2352" s="105"/>
      <c r="B2352" s="105"/>
      <c r="C2352" s="105"/>
      <c r="D2352" s="105"/>
      <c r="E2352" s="105"/>
      <c r="F2352" s="105"/>
      <c r="G2352" s="105"/>
      <c r="H2352" s="105"/>
      <c r="I2352" s="105"/>
      <c r="J2352" s="105"/>
      <c r="K2352" s="105"/>
      <c r="L2352" s="105"/>
      <c r="M2352" s="105"/>
      <c r="N2352" s="105"/>
      <c r="O2352" s="105"/>
      <c r="P2352" s="105"/>
      <c r="Q2352" s="105"/>
      <c r="R2352" s="105"/>
      <c r="S2352" s="105"/>
      <c r="T2352" s="105"/>
      <c r="U2352" s="105"/>
      <c r="V2352" s="105"/>
      <c r="W2352" s="105"/>
      <c r="X2352" s="105"/>
      <c r="Y2352" s="105"/>
      <c r="Z2352" s="105"/>
    </row>
    <row r="2353" spans="1:26" ht="15.75" customHeight="1">
      <c r="A2353" s="105"/>
      <c r="B2353" s="105"/>
      <c r="C2353" s="105"/>
      <c r="D2353" s="105"/>
      <c r="E2353" s="105"/>
      <c r="F2353" s="105"/>
      <c r="G2353" s="105"/>
      <c r="H2353" s="105"/>
      <c r="I2353" s="105"/>
      <c r="J2353" s="105"/>
      <c r="K2353" s="105"/>
      <c r="L2353" s="105"/>
      <c r="M2353" s="105"/>
      <c r="N2353" s="105"/>
      <c r="O2353" s="105"/>
      <c r="P2353" s="105"/>
      <c r="Q2353" s="105"/>
      <c r="R2353" s="105"/>
      <c r="S2353" s="105"/>
      <c r="T2353" s="105"/>
      <c r="U2353" s="105"/>
      <c r="V2353" s="105"/>
      <c r="W2353" s="105"/>
      <c r="X2353" s="105"/>
      <c r="Y2353" s="105"/>
      <c r="Z2353" s="105"/>
    </row>
    <row r="2354" spans="1:26" ht="15.75" customHeight="1">
      <c r="A2354" s="105"/>
      <c r="B2354" s="105"/>
      <c r="C2354" s="105"/>
      <c r="D2354" s="105"/>
      <c r="E2354" s="105"/>
      <c r="F2354" s="105"/>
      <c r="G2354" s="105"/>
      <c r="H2354" s="105"/>
      <c r="I2354" s="105"/>
      <c r="J2354" s="105"/>
      <c r="K2354" s="105"/>
      <c r="L2354" s="105"/>
      <c r="M2354" s="105"/>
      <c r="N2354" s="105"/>
      <c r="O2354" s="105"/>
      <c r="P2354" s="105"/>
      <c r="Q2354" s="105"/>
      <c r="R2354" s="105"/>
      <c r="S2354" s="105"/>
      <c r="T2354" s="105"/>
      <c r="U2354" s="105"/>
      <c r="V2354" s="105"/>
      <c r="W2354" s="105"/>
      <c r="X2354" s="105"/>
      <c r="Y2354" s="105"/>
      <c r="Z2354" s="105"/>
    </row>
    <row r="2355" spans="1:26" ht="15.75" customHeight="1">
      <c r="A2355" s="105"/>
      <c r="B2355" s="105"/>
      <c r="C2355" s="105"/>
      <c r="D2355" s="105"/>
      <c r="E2355" s="105"/>
      <c r="F2355" s="105"/>
      <c r="G2355" s="105"/>
      <c r="H2355" s="105"/>
      <c r="I2355" s="105"/>
      <c r="J2355" s="105"/>
      <c r="K2355" s="105"/>
      <c r="L2355" s="105"/>
      <c r="M2355" s="105"/>
      <c r="N2355" s="105"/>
      <c r="O2355" s="105"/>
      <c r="P2355" s="105"/>
      <c r="Q2355" s="105"/>
      <c r="R2355" s="105"/>
      <c r="S2355" s="105"/>
      <c r="T2355" s="105"/>
      <c r="U2355" s="105"/>
      <c r="V2355" s="105"/>
      <c r="W2355" s="105"/>
      <c r="X2355" s="105"/>
      <c r="Y2355" s="105"/>
      <c r="Z2355" s="105"/>
    </row>
    <row r="2356" spans="1:26" ht="15.75" customHeight="1">
      <c r="A2356" s="105"/>
      <c r="B2356" s="105"/>
      <c r="C2356" s="105"/>
      <c r="D2356" s="105"/>
      <c r="E2356" s="105"/>
      <c r="F2356" s="105"/>
      <c r="G2356" s="105"/>
      <c r="H2356" s="105"/>
      <c r="I2356" s="105"/>
      <c r="J2356" s="105"/>
      <c r="K2356" s="105"/>
      <c r="L2356" s="105"/>
      <c r="M2356" s="105"/>
      <c r="N2356" s="105"/>
      <c r="O2356" s="105"/>
      <c r="P2356" s="105"/>
      <c r="Q2356" s="105"/>
      <c r="R2356" s="105"/>
      <c r="S2356" s="105"/>
      <c r="T2356" s="105"/>
      <c r="U2356" s="105"/>
      <c r="V2356" s="105"/>
      <c r="W2356" s="105"/>
      <c r="X2356" s="105"/>
      <c r="Y2356" s="105"/>
      <c r="Z2356" s="105"/>
    </row>
    <row r="2357" spans="1:26" ht="15.75" customHeight="1">
      <c r="A2357" s="105"/>
      <c r="B2357" s="105"/>
      <c r="C2357" s="105"/>
      <c r="D2357" s="105"/>
      <c r="E2357" s="105"/>
      <c r="F2357" s="105"/>
      <c r="G2357" s="105"/>
      <c r="H2357" s="105"/>
      <c r="I2357" s="105"/>
      <c r="J2357" s="105"/>
      <c r="K2357" s="105"/>
      <c r="L2357" s="105"/>
      <c r="M2357" s="105"/>
      <c r="N2357" s="105"/>
      <c r="O2357" s="105"/>
      <c r="P2357" s="105"/>
      <c r="Q2357" s="105"/>
      <c r="R2357" s="105"/>
      <c r="S2357" s="105"/>
      <c r="T2357" s="105"/>
      <c r="U2357" s="105"/>
      <c r="V2357" s="105"/>
      <c r="W2357" s="105"/>
      <c r="X2357" s="105"/>
      <c r="Y2357" s="105"/>
      <c r="Z2357" s="105"/>
    </row>
    <row r="2358" spans="1:26" ht="15.75" customHeight="1">
      <c r="A2358" s="105"/>
      <c r="B2358" s="105"/>
      <c r="C2358" s="105"/>
      <c r="D2358" s="105"/>
      <c r="E2358" s="105"/>
      <c r="F2358" s="105"/>
      <c r="G2358" s="105"/>
      <c r="H2358" s="105"/>
      <c r="I2358" s="105"/>
      <c r="J2358" s="105"/>
      <c r="K2358" s="105"/>
      <c r="L2358" s="105"/>
      <c r="M2358" s="105"/>
      <c r="N2358" s="105"/>
      <c r="O2358" s="105"/>
      <c r="P2358" s="105"/>
      <c r="Q2358" s="105"/>
      <c r="R2358" s="105"/>
      <c r="S2358" s="105"/>
      <c r="T2358" s="105"/>
      <c r="U2358" s="105"/>
      <c r="V2358" s="105"/>
      <c r="W2358" s="105"/>
      <c r="X2358" s="105"/>
      <c r="Y2358" s="105"/>
      <c r="Z2358" s="105"/>
    </row>
    <row r="2359" spans="1:26" ht="15.75" customHeight="1">
      <c r="A2359" s="105"/>
      <c r="B2359" s="105"/>
      <c r="C2359" s="105"/>
      <c r="D2359" s="105"/>
      <c r="E2359" s="105"/>
      <c r="F2359" s="105"/>
      <c r="G2359" s="105"/>
      <c r="H2359" s="105"/>
      <c r="I2359" s="105"/>
      <c r="J2359" s="105"/>
      <c r="K2359" s="105"/>
      <c r="L2359" s="105"/>
      <c r="M2359" s="105"/>
      <c r="N2359" s="105"/>
      <c r="O2359" s="105"/>
      <c r="P2359" s="105"/>
      <c r="Q2359" s="105"/>
      <c r="R2359" s="105"/>
      <c r="S2359" s="105"/>
      <c r="T2359" s="105"/>
      <c r="U2359" s="105"/>
      <c r="V2359" s="105"/>
      <c r="W2359" s="105"/>
      <c r="X2359" s="105"/>
      <c r="Y2359" s="105"/>
      <c r="Z2359" s="105"/>
    </row>
    <row r="2360" spans="1:26" ht="15.75" customHeight="1">
      <c r="A2360" s="105"/>
      <c r="B2360" s="105"/>
      <c r="C2360" s="105"/>
      <c r="D2360" s="105"/>
      <c r="E2360" s="105"/>
      <c r="F2360" s="105"/>
      <c r="G2360" s="105"/>
      <c r="H2360" s="105"/>
      <c r="I2360" s="105"/>
      <c r="J2360" s="105"/>
      <c r="K2360" s="105"/>
      <c r="L2360" s="105"/>
      <c r="M2360" s="105"/>
      <c r="N2360" s="105"/>
      <c r="O2360" s="105"/>
      <c r="P2360" s="105"/>
      <c r="Q2360" s="105"/>
      <c r="R2360" s="105"/>
      <c r="S2360" s="105"/>
      <c r="T2360" s="105"/>
      <c r="U2360" s="105"/>
      <c r="V2360" s="105"/>
      <c r="W2360" s="105"/>
      <c r="X2360" s="105"/>
      <c r="Y2360" s="105"/>
      <c r="Z2360" s="105"/>
    </row>
    <row r="2361" spans="1:26" ht="15.75" customHeight="1">
      <c r="A2361" s="105"/>
      <c r="B2361" s="105"/>
      <c r="C2361" s="105"/>
      <c r="D2361" s="105"/>
      <c r="E2361" s="105"/>
      <c r="F2361" s="105"/>
      <c r="G2361" s="105"/>
      <c r="H2361" s="105"/>
      <c r="I2361" s="105"/>
      <c r="J2361" s="105"/>
      <c r="K2361" s="105"/>
      <c r="L2361" s="105"/>
      <c r="M2361" s="105"/>
      <c r="N2361" s="105"/>
      <c r="O2361" s="105"/>
      <c r="P2361" s="105"/>
      <c r="Q2361" s="105"/>
      <c r="R2361" s="105"/>
      <c r="S2361" s="105"/>
      <c r="T2361" s="105"/>
      <c r="U2361" s="105"/>
      <c r="V2361" s="105"/>
      <c r="W2361" s="105"/>
      <c r="X2361" s="105"/>
      <c r="Y2361" s="105"/>
      <c r="Z2361" s="105"/>
    </row>
    <row r="2362" spans="1:26" ht="15.75" customHeight="1">
      <c r="A2362" s="105"/>
      <c r="B2362" s="105"/>
      <c r="C2362" s="105"/>
      <c r="D2362" s="105"/>
      <c r="E2362" s="105"/>
      <c r="F2362" s="105"/>
      <c r="G2362" s="105"/>
      <c r="H2362" s="105"/>
      <c r="I2362" s="105"/>
      <c r="J2362" s="105"/>
      <c r="K2362" s="105"/>
      <c r="L2362" s="105"/>
      <c r="M2362" s="105"/>
      <c r="N2362" s="105"/>
      <c r="O2362" s="105"/>
      <c r="P2362" s="105"/>
      <c r="Q2362" s="105"/>
      <c r="R2362" s="105"/>
      <c r="S2362" s="105"/>
      <c r="T2362" s="105"/>
      <c r="U2362" s="105"/>
      <c r="V2362" s="105"/>
      <c r="W2362" s="105"/>
      <c r="X2362" s="105"/>
      <c r="Y2362" s="105"/>
      <c r="Z2362" s="105"/>
    </row>
    <row r="2363" spans="1:26" ht="15.75" customHeight="1">
      <c r="A2363" s="105"/>
      <c r="B2363" s="105"/>
      <c r="C2363" s="105"/>
      <c r="D2363" s="105"/>
      <c r="E2363" s="105"/>
      <c r="F2363" s="105"/>
      <c r="G2363" s="105"/>
      <c r="H2363" s="105"/>
      <c r="I2363" s="105"/>
      <c r="J2363" s="105"/>
      <c r="K2363" s="105"/>
      <c r="L2363" s="105"/>
      <c r="M2363" s="105"/>
      <c r="N2363" s="105"/>
      <c r="O2363" s="105"/>
      <c r="P2363" s="105"/>
      <c r="Q2363" s="105"/>
      <c r="R2363" s="105"/>
      <c r="S2363" s="105"/>
      <c r="T2363" s="105"/>
      <c r="U2363" s="105"/>
      <c r="V2363" s="105"/>
      <c r="W2363" s="105"/>
      <c r="X2363" s="105"/>
      <c r="Y2363" s="105"/>
      <c r="Z2363" s="105"/>
    </row>
    <row r="2364" spans="1:26" ht="15.75" customHeight="1">
      <c r="A2364" s="105"/>
      <c r="B2364" s="105"/>
      <c r="C2364" s="105"/>
      <c r="D2364" s="105"/>
      <c r="E2364" s="105"/>
      <c r="F2364" s="105"/>
      <c r="G2364" s="105"/>
      <c r="H2364" s="105"/>
      <c r="I2364" s="105"/>
      <c r="J2364" s="105"/>
      <c r="K2364" s="105"/>
      <c r="L2364" s="105"/>
      <c r="M2364" s="105"/>
      <c r="N2364" s="105"/>
      <c r="O2364" s="105"/>
      <c r="P2364" s="105"/>
      <c r="Q2364" s="105"/>
      <c r="R2364" s="105"/>
      <c r="S2364" s="105"/>
      <c r="T2364" s="105"/>
      <c r="U2364" s="105"/>
      <c r="V2364" s="105"/>
      <c r="W2364" s="105"/>
      <c r="X2364" s="105"/>
      <c r="Y2364" s="105"/>
      <c r="Z2364" s="105"/>
    </row>
    <row r="2365" spans="1:26" ht="15.75" customHeight="1">
      <c r="A2365" s="105"/>
      <c r="B2365" s="105"/>
      <c r="C2365" s="105"/>
      <c r="D2365" s="105"/>
      <c r="E2365" s="105"/>
      <c r="F2365" s="105"/>
      <c r="G2365" s="105"/>
      <c r="H2365" s="105"/>
      <c r="I2365" s="105"/>
      <c r="J2365" s="105"/>
      <c r="K2365" s="105"/>
      <c r="L2365" s="105"/>
      <c r="M2365" s="105"/>
      <c r="N2365" s="105"/>
      <c r="O2365" s="105"/>
      <c r="P2365" s="105"/>
      <c r="Q2365" s="105"/>
      <c r="R2365" s="105"/>
      <c r="S2365" s="105"/>
      <c r="T2365" s="105"/>
      <c r="U2365" s="105"/>
      <c r="V2365" s="105"/>
      <c r="W2365" s="105"/>
      <c r="X2365" s="105"/>
      <c r="Y2365" s="105"/>
      <c r="Z2365" s="105"/>
    </row>
    <row r="2366" spans="1:26" ht="15.75" customHeight="1">
      <c r="A2366" s="105"/>
      <c r="B2366" s="105"/>
      <c r="C2366" s="105"/>
      <c r="D2366" s="105"/>
      <c r="E2366" s="105"/>
      <c r="F2366" s="105"/>
      <c r="G2366" s="105"/>
      <c r="H2366" s="105"/>
      <c r="I2366" s="105"/>
      <c r="J2366" s="105"/>
      <c r="K2366" s="105"/>
      <c r="L2366" s="105"/>
      <c r="M2366" s="105"/>
      <c r="N2366" s="105"/>
      <c r="O2366" s="105"/>
      <c r="P2366" s="105"/>
      <c r="Q2366" s="105"/>
      <c r="R2366" s="105"/>
      <c r="S2366" s="105"/>
      <c r="T2366" s="105"/>
      <c r="U2366" s="105"/>
      <c r="V2366" s="105"/>
      <c r="W2366" s="105"/>
      <c r="X2366" s="105"/>
      <c r="Y2366" s="105"/>
      <c r="Z2366" s="105"/>
    </row>
    <row r="2367" spans="1:26" ht="15.75" customHeight="1">
      <c r="A2367" s="105"/>
      <c r="B2367" s="105"/>
      <c r="C2367" s="105"/>
      <c r="D2367" s="105"/>
      <c r="E2367" s="105"/>
      <c r="F2367" s="105"/>
      <c r="G2367" s="105"/>
      <c r="H2367" s="105"/>
      <c r="I2367" s="105"/>
      <c r="J2367" s="105"/>
      <c r="K2367" s="105"/>
      <c r="L2367" s="105"/>
      <c r="M2367" s="105"/>
      <c r="N2367" s="105"/>
      <c r="O2367" s="105"/>
      <c r="P2367" s="105"/>
      <c r="Q2367" s="105"/>
      <c r="R2367" s="105"/>
      <c r="S2367" s="105"/>
      <c r="T2367" s="105"/>
      <c r="U2367" s="105"/>
      <c r="V2367" s="105"/>
      <c r="W2367" s="105"/>
      <c r="X2367" s="105"/>
      <c r="Y2367" s="105"/>
      <c r="Z2367" s="105"/>
    </row>
    <row r="2368" spans="1:26" ht="15.75" customHeight="1">
      <c r="A2368" s="105"/>
      <c r="B2368" s="105"/>
      <c r="C2368" s="105"/>
      <c r="D2368" s="105"/>
      <c r="E2368" s="105"/>
      <c r="F2368" s="105"/>
      <c r="G2368" s="105"/>
      <c r="H2368" s="105"/>
      <c r="I2368" s="105"/>
      <c r="J2368" s="105"/>
      <c r="K2368" s="105"/>
      <c r="L2368" s="105"/>
      <c r="M2368" s="105"/>
      <c r="N2368" s="105"/>
      <c r="O2368" s="105"/>
      <c r="P2368" s="105"/>
      <c r="Q2368" s="105"/>
      <c r="R2368" s="105"/>
      <c r="S2368" s="105"/>
      <c r="T2368" s="105"/>
      <c r="U2368" s="105"/>
      <c r="V2368" s="105"/>
      <c r="W2368" s="105"/>
      <c r="X2368" s="105"/>
      <c r="Y2368" s="105"/>
      <c r="Z2368" s="105"/>
    </row>
    <row r="2369" spans="1:26" ht="15.75" customHeight="1">
      <c r="A2369" s="105"/>
      <c r="B2369" s="105"/>
      <c r="C2369" s="105"/>
      <c r="D2369" s="105"/>
      <c r="E2369" s="105"/>
      <c r="F2369" s="105"/>
      <c r="G2369" s="105"/>
      <c r="H2369" s="105"/>
      <c r="I2369" s="105"/>
      <c r="J2369" s="105"/>
      <c r="K2369" s="105"/>
      <c r="L2369" s="105"/>
      <c r="M2369" s="105"/>
      <c r="N2369" s="105"/>
      <c r="O2369" s="105"/>
      <c r="P2369" s="105"/>
      <c r="Q2369" s="105"/>
      <c r="R2369" s="105"/>
      <c r="S2369" s="105"/>
      <c r="T2369" s="105"/>
      <c r="U2369" s="105"/>
      <c r="V2369" s="105"/>
      <c r="W2369" s="105"/>
      <c r="X2369" s="105"/>
      <c r="Y2369" s="105"/>
      <c r="Z2369" s="105"/>
    </row>
    <row r="2370" spans="1:26" ht="15.75" customHeight="1">
      <c r="A2370" s="105"/>
      <c r="B2370" s="105"/>
      <c r="C2370" s="105"/>
      <c r="D2370" s="105"/>
      <c r="E2370" s="105"/>
      <c r="F2370" s="105"/>
      <c r="G2370" s="105"/>
      <c r="H2370" s="105"/>
      <c r="I2370" s="105"/>
      <c r="J2370" s="105"/>
      <c r="K2370" s="105"/>
      <c r="L2370" s="105"/>
      <c r="M2370" s="105"/>
      <c r="N2370" s="105"/>
      <c r="O2370" s="105"/>
      <c r="P2370" s="105"/>
      <c r="Q2370" s="105"/>
      <c r="R2370" s="105"/>
      <c r="S2370" s="105"/>
      <c r="T2370" s="105"/>
      <c r="U2370" s="105"/>
      <c r="V2370" s="105"/>
      <c r="W2370" s="105"/>
      <c r="X2370" s="105"/>
      <c r="Y2370" s="105"/>
      <c r="Z2370" s="105"/>
    </row>
    <row r="2371" spans="1:26" ht="15.75" customHeight="1">
      <c r="A2371" s="105"/>
      <c r="B2371" s="105"/>
      <c r="C2371" s="105"/>
      <c r="D2371" s="105"/>
      <c r="E2371" s="105"/>
      <c r="F2371" s="105"/>
      <c r="G2371" s="105"/>
      <c r="H2371" s="105"/>
      <c r="I2371" s="105"/>
      <c r="J2371" s="105"/>
      <c r="K2371" s="105"/>
      <c r="L2371" s="105"/>
      <c r="M2371" s="105"/>
      <c r="N2371" s="105"/>
      <c r="O2371" s="105"/>
      <c r="P2371" s="105"/>
      <c r="Q2371" s="105"/>
      <c r="R2371" s="105"/>
      <c r="S2371" s="105"/>
      <c r="T2371" s="105"/>
      <c r="U2371" s="105"/>
      <c r="V2371" s="105"/>
      <c r="W2371" s="105"/>
      <c r="X2371" s="105"/>
      <c r="Y2371" s="105"/>
      <c r="Z2371" s="105"/>
    </row>
    <row r="2372" spans="1:26" ht="15.75" customHeight="1">
      <c r="A2372" s="105"/>
      <c r="B2372" s="105"/>
      <c r="C2372" s="105"/>
      <c r="D2372" s="105"/>
      <c r="E2372" s="105"/>
      <c r="F2372" s="105"/>
      <c r="G2372" s="105"/>
      <c r="H2372" s="105"/>
      <c r="I2372" s="105"/>
      <c r="J2372" s="105"/>
      <c r="K2372" s="105"/>
      <c r="L2372" s="105"/>
      <c r="M2372" s="105"/>
      <c r="N2372" s="105"/>
      <c r="O2372" s="105"/>
      <c r="P2372" s="105"/>
      <c r="Q2372" s="105"/>
      <c r="R2372" s="105"/>
      <c r="S2372" s="105"/>
      <c r="T2372" s="105"/>
      <c r="U2372" s="105"/>
      <c r="V2372" s="105"/>
      <c r="W2372" s="105"/>
      <c r="X2372" s="105"/>
      <c r="Y2372" s="105"/>
      <c r="Z2372" s="105"/>
    </row>
    <row r="2373" spans="1:26" ht="15.75" customHeight="1">
      <c r="A2373" s="105"/>
      <c r="B2373" s="105"/>
      <c r="C2373" s="105"/>
      <c r="D2373" s="105"/>
      <c r="E2373" s="105"/>
      <c r="F2373" s="105"/>
      <c r="G2373" s="105"/>
      <c r="H2373" s="105"/>
      <c r="I2373" s="105"/>
      <c r="J2373" s="105"/>
      <c r="K2373" s="105"/>
      <c r="L2373" s="105"/>
      <c r="M2373" s="105"/>
      <c r="N2373" s="105"/>
      <c r="O2373" s="105"/>
      <c r="P2373" s="105"/>
      <c r="Q2373" s="105"/>
      <c r="R2373" s="105"/>
      <c r="S2373" s="105"/>
      <c r="T2373" s="105"/>
      <c r="U2373" s="105"/>
      <c r="V2373" s="105"/>
      <c r="W2373" s="105"/>
      <c r="X2373" s="105"/>
      <c r="Y2373" s="105"/>
      <c r="Z2373" s="105"/>
    </row>
    <row r="2374" spans="1:26" ht="15.75" customHeight="1">
      <c r="A2374" s="105"/>
      <c r="B2374" s="105"/>
      <c r="C2374" s="105"/>
      <c r="D2374" s="105"/>
      <c r="E2374" s="105"/>
      <c r="F2374" s="105"/>
      <c r="G2374" s="105"/>
      <c r="H2374" s="105"/>
      <c r="I2374" s="105"/>
      <c r="J2374" s="105"/>
      <c r="K2374" s="105"/>
      <c r="L2374" s="105"/>
      <c r="M2374" s="105"/>
      <c r="N2374" s="105"/>
      <c r="O2374" s="105"/>
      <c r="P2374" s="105"/>
      <c r="Q2374" s="105"/>
      <c r="R2374" s="105"/>
      <c r="S2374" s="105"/>
      <c r="T2374" s="105"/>
      <c r="U2374" s="105"/>
      <c r="V2374" s="105"/>
      <c r="W2374" s="105"/>
      <c r="X2374" s="105"/>
      <c r="Y2374" s="105"/>
      <c r="Z2374" s="105"/>
    </row>
    <row r="2375" spans="1:26" ht="15.75" customHeight="1">
      <c r="A2375" s="105"/>
      <c r="B2375" s="105"/>
      <c r="C2375" s="105"/>
      <c r="D2375" s="105"/>
      <c r="E2375" s="105"/>
      <c r="F2375" s="105"/>
      <c r="G2375" s="105"/>
      <c r="H2375" s="105"/>
      <c r="I2375" s="105"/>
      <c r="J2375" s="105"/>
      <c r="K2375" s="105"/>
      <c r="L2375" s="105"/>
      <c r="M2375" s="105"/>
      <c r="N2375" s="105"/>
      <c r="O2375" s="105"/>
      <c r="P2375" s="105"/>
      <c r="Q2375" s="105"/>
      <c r="R2375" s="105"/>
      <c r="S2375" s="105"/>
      <c r="T2375" s="105"/>
      <c r="U2375" s="105"/>
      <c r="V2375" s="105"/>
      <c r="W2375" s="105"/>
      <c r="X2375" s="105"/>
      <c r="Y2375" s="105"/>
      <c r="Z2375" s="105"/>
    </row>
    <row r="2376" spans="1:26" ht="15.75" customHeight="1">
      <c r="A2376" s="105"/>
      <c r="B2376" s="105"/>
      <c r="C2376" s="105"/>
      <c r="D2376" s="105"/>
      <c r="E2376" s="105"/>
      <c r="F2376" s="105"/>
      <c r="G2376" s="105"/>
      <c r="H2376" s="105"/>
      <c r="I2376" s="105"/>
      <c r="J2376" s="105"/>
      <c r="K2376" s="105"/>
      <c r="L2376" s="105"/>
      <c r="M2376" s="105"/>
      <c r="N2376" s="105"/>
      <c r="O2376" s="105"/>
      <c r="P2376" s="105"/>
      <c r="Q2376" s="105"/>
      <c r="R2376" s="105"/>
      <c r="S2376" s="105"/>
      <c r="T2376" s="105"/>
      <c r="U2376" s="105"/>
      <c r="V2376" s="105"/>
      <c r="W2376" s="105"/>
      <c r="X2376" s="105"/>
      <c r="Y2376" s="105"/>
      <c r="Z2376" s="105"/>
    </row>
    <row r="2377" spans="1:26" ht="15.75" customHeight="1">
      <c r="A2377" s="105"/>
      <c r="B2377" s="105"/>
      <c r="C2377" s="105"/>
      <c r="D2377" s="105"/>
      <c r="E2377" s="105"/>
      <c r="F2377" s="105"/>
      <c r="G2377" s="105"/>
      <c r="H2377" s="105"/>
      <c r="I2377" s="105"/>
      <c r="J2377" s="105"/>
      <c r="K2377" s="105"/>
      <c r="L2377" s="105"/>
      <c r="M2377" s="105"/>
      <c r="N2377" s="105"/>
      <c r="O2377" s="105"/>
      <c r="P2377" s="105"/>
      <c r="Q2377" s="105"/>
      <c r="R2377" s="105"/>
      <c r="S2377" s="105"/>
      <c r="T2377" s="105"/>
      <c r="U2377" s="105"/>
      <c r="V2377" s="105"/>
      <c r="W2377" s="105"/>
      <c r="X2377" s="105"/>
      <c r="Y2377" s="105"/>
      <c r="Z2377" s="105"/>
    </row>
    <row r="2378" spans="1:26" ht="15.75" customHeight="1">
      <c r="A2378" s="105"/>
      <c r="B2378" s="105"/>
      <c r="C2378" s="105"/>
      <c r="D2378" s="105"/>
      <c r="E2378" s="105"/>
      <c r="F2378" s="105"/>
      <c r="G2378" s="105"/>
      <c r="H2378" s="105"/>
      <c r="I2378" s="105"/>
      <c r="J2378" s="105"/>
      <c r="K2378" s="105"/>
      <c r="L2378" s="105"/>
      <c r="M2378" s="105"/>
      <c r="N2378" s="105"/>
      <c r="O2378" s="105"/>
      <c r="P2378" s="105"/>
      <c r="Q2378" s="105"/>
      <c r="R2378" s="105"/>
      <c r="S2378" s="105"/>
      <c r="T2378" s="105"/>
      <c r="U2378" s="105"/>
      <c r="V2378" s="105"/>
      <c r="W2378" s="105"/>
      <c r="X2378" s="105"/>
      <c r="Y2378" s="105"/>
      <c r="Z2378" s="105"/>
    </row>
    <row r="2379" spans="1:26" ht="15.75" customHeight="1">
      <c r="A2379" s="105"/>
      <c r="B2379" s="105"/>
      <c r="C2379" s="105"/>
      <c r="D2379" s="105"/>
      <c r="E2379" s="105"/>
      <c r="F2379" s="105"/>
      <c r="G2379" s="105"/>
      <c r="H2379" s="105"/>
      <c r="I2379" s="105"/>
      <c r="J2379" s="105"/>
      <c r="K2379" s="105"/>
      <c r="L2379" s="105"/>
      <c r="M2379" s="105"/>
      <c r="N2379" s="105"/>
      <c r="O2379" s="105"/>
      <c r="P2379" s="105"/>
      <c r="Q2379" s="105"/>
      <c r="R2379" s="105"/>
      <c r="S2379" s="105"/>
      <c r="T2379" s="105"/>
      <c r="U2379" s="105"/>
      <c r="V2379" s="105"/>
      <c r="W2379" s="105"/>
      <c r="X2379" s="105"/>
      <c r="Y2379" s="105"/>
      <c r="Z2379" s="105"/>
    </row>
    <row r="2380" spans="1:26" ht="15.75" customHeight="1">
      <c r="A2380" s="105"/>
      <c r="B2380" s="105"/>
      <c r="C2380" s="105"/>
      <c r="D2380" s="105"/>
      <c r="E2380" s="105"/>
      <c r="F2380" s="105"/>
      <c r="G2380" s="105"/>
      <c r="H2380" s="105"/>
      <c r="I2380" s="105"/>
      <c r="J2380" s="105"/>
      <c r="K2380" s="105"/>
      <c r="L2380" s="105"/>
      <c r="M2380" s="105"/>
      <c r="N2380" s="105"/>
      <c r="O2380" s="105"/>
      <c r="P2380" s="105"/>
      <c r="Q2380" s="105"/>
      <c r="R2380" s="105"/>
      <c r="S2380" s="105"/>
      <c r="T2380" s="105"/>
      <c r="U2380" s="105"/>
      <c r="V2380" s="105"/>
      <c r="W2380" s="105"/>
      <c r="X2380" s="105"/>
      <c r="Y2380" s="105"/>
      <c r="Z2380" s="105"/>
    </row>
    <row r="2381" spans="1:26" ht="15.75" customHeight="1">
      <c r="A2381" s="105"/>
      <c r="B2381" s="105"/>
      <c r="C2381" s="105"/>
      <c r="D2381" s="105"/>
      <c r="E2381" s="105"/>
      <c r="F2381" s="105"/>
      <c r="G2381" s="105"/>
      <c r="H2381" s="105"/>
      <c r="I2381" s="105"/>
      <c r="J2381" s="105"/>
      <c r="K2381" s="105"/>
      <c r="L2381" s="105"/>
      <c r="M2381" s="105"/>
      <c r="N2381" s="105"/>
      <c r="O2381" s="105"/>
      <c r="P2381" s="105"/>
      <c r="Q2381" s="105"/>
      <c r="R2381" s="105"/>
      <c r="S2381" s="105"/>
      <c r="T2381" s="105"/>
      <c r="U2381" s="105"/>
      <c r="V2381" s="105"/>
      <c r="W2381" s="105"/>
      <c r="X2381" s="105"/>
      <c r="Y2381" s="105"/>
      <c r="Z2381" s="105"/>
    </row>
    <row r="2382" spans="1:26" ht="15.75" customHeight="1">
      <c r="A2382" s="105"/>
      <c r="B2382" s="105"/>
      <c r="C2382" s="105"/>
      <c r="D2382" s="105"/>
      <c r="E2382" s="105"/>
      <c r="F2382" s="105"/>
      <c r="G2382" s="105"/>
      <c r="H2382" s="105"/>
      <c r="I2382" s="105"/>
      <c r="J2382" s="105"/>
      <c r="K2382" s="105"/>
      <c r="L2382" s="105"/>
      <c r="M2382" s="105"/>
      <c r="N2382" s="105"/>
      <c r="O2382" s="105"/>
      <c r="P2382" s="105"/>
      <c r="Q2382" s="105"/>
      <c r="R2382" s="105"/>
      <c r="S2382" s="105"/>
      <c r="T2382" s="105"/>
      <c r="U2382" s="105"/>
      <c r="V2382" s="105"/>
      <c r="W2382" s="105"/>
      <c r="X2382" s="105"/>
      <c r="Y2382" s="105"/>
      <c r="Z2382" s="105"/>
    </row>
    <row r="2383" spans="1:26" ht="15.75" customHeight="1">
      <c r="A2383" s="105"/>
      <c r="B2383" s="105"/>
      <c r="C2383" s="105"/>
      <c r="D2383" s="105"/>
      <c r="E2383" s="105"/>
      <c r="F2383" s="105"/>
      <c r="G2383" s="105"/>
      <c r="H2383" s="105"/>
      <c r="I2383" s="105"/>
      <c r="J2383" s="105"/>
      <c r="K2383" s="105"/>
      <c r="L2383" s="105"/>
      <c r="M2383" s="105"/>
      <c r="N2383" s="105"/>
      <c r="O2383" s="105"/>
      <c r="P2383" s="105"/>
      <c r="Q2383" s="105"/>
      <c r="R2383" s="105"/>
      <c r="S2383" s="105"/>
      <c r="T2383" s="105"/>
      <c r="U2383" s="105"/>
      <c r="V2383" s="105"/>
      <c r="W2383" s="105"/>
      <c r="X2383" s="105"/>
      <c r="Y2383" s="105"/>
      <c r="Z2383" s="105"/>
    </row>
    <row r="2384" spans="1:26" ht="15.75" customHeight="1">
      <c r="A2384" s="105"/>
      <c r="B2384" s="105"/>
      <c r="C2384" s="105"/>
      <c r="D2384" s="105"/>
      <c r="E2384" s="105"/>
      <c r="F2384" s="105"/>
      <c r="G2384" s="105"/>
      <c r="H2384" s="105"/>
      <c r="I2384" s="105"/>
      <c r="J2384" s="105"/>
      <c r="K2384" s="105"/>
      <c r="L2384" s="105"/>
      <c r="M2384" s="105"/>
      <c r="N2384" s="105"/>
      <c r="O2384" s="105"/>
      <c r="P2384" s="105"/>
      <c r="Q2384" s="105"/>
      <c r="R2384" s="105"/>
      <c r="S2384" s="105"/>
      <c r="T2384" s="105"/>
      <c r="U2384" s="105"/>
      <c r="V2384" s="105"/>
      <c r="W2384" s="105"/>
      <c r="X2384" s="105"/>
      <c r="Y2384" s="105"/>
      <c r="Z2384" s="105"/>
    </row>
    <row r="2385" spans="1:26" ht="15.75" customHeight="1">
      <c r="A2385" s="105"/>
      <c r="B2385" s="105"/>
      <c r="C2385" s="105"/>
      <c r="D2385" s="105"/>
      <c r="E2385" s="105"/>
      <c r="F2385" s="105"/>
      <c r="G2385" s="105"/>
      <c r="H2385" s="105"/>
      <c r="I2385" s="105"/>
      <c r="J2385" s="105"/>
      <c r="K2385" s="105"/>
      <c r="L2385" s="105"/>
      <c r="M2385" s="105"/>
      <c r="N2385" s="105"/>
      <c r="O2385" s="105"/>
      <c r="P2385" s="105"/>
      <c r="Q2385" s="105"/>
      <c r="R2385" s="105"/>
      <c r="S2385" s="105"/>
      <c r="T2385" s="105"/>
      <c r="U2385" s="105"/>
      <c r="V2385" s="105"/>
      <c r="W2385" s="105"/>
      <c r="X2385" s="105"/>
      <c r="Y2385" s="105"/>
      <c r="Z2385" s="105"/>
    </row>
    <row r="2386" spans="1:26" ht="15.75" customHeight="1">
      <c r="A2386" s="105"/>
      <c r="B2386" s="105"/>
      <c r="C2386" s="105"/>
      <c r="D2386" s="105"/>
      <c r="E2386" s="105"/>
      <c r="F2386" s="105"/>
      <c r="G2386" s="105"/>
      <c r="H2386" s="105"/>
      <c r="I2386" s="105"/>
      <c r="J2386" s="105"/>
      <c r="K2386" s="105"/>
      <c r="L2386" s="105"/>
      <c r="M2386" s="105"/>
      <c r="N2386" s="105"/>
      <c r="O2386" s="105"/>
      <c r="P2386" s="105"/>
      <c r="Q2386" s="105"/>
      <c r="R2386" s="105"/>
      <c r="S2386" s="105"/>
      <c r="T2386" s="105"/>
      <c r="U2386" s="105"/>
      <c r="V2386" s="105"/>
      <c r="W2386" s="105"/>
      <c r="X2386" s="105"/>
      <c r="Y2386" s="105"/>
      <c r="Z2386" s="105"/>
    </row>
    <row r="2387" spans="1:26" ht="15.75" customHeight="1">
      <c r="A2387" s="105"/>
      <c r="B2387" s="105"/>
      <c r="C2387" s="105"/>
      <c r="D2387" s="105"/>
      <c r="E2387" s="105"/>
      <c r="F2387" s="105"/>
      <c r="G2387" s="105"/>
      <c r="H2387" s="105"/>
      <c r="I2387" s="105"/>
      <c r="J2387" s="105"/>
      <c r="K2387" s="105"/>
      <c r="L2387" s="105"/>
      <c r="M2387" s="105"/>
      <c r="N2387" s="105"/>
      <c r="O2387" s="105"/>
      <c r="P2387" s="105"/>
      <c r="Q2387" s="105"/>
      <c r="R2387" s="105"/>
      <c r="S2387" s="105"/>
      <c r="T2387" s="105"/>
      <c r="U2387" s="105"/>
      <c r="V2387" s="105"/>
      <c r="W2387" s="105"/>
      <c r="X2387" s="105"/>
      <c r="Y2387" s="105"/>
      <c r="Z2387" s="105"/>
    </row>
    <row r="2388" spans="1:26" ht="15.75" customHeight="1">
      <c r="A2388" s="105"/>
      <c r="B2388" s="105"/>
      <c r="C2388" s="105"/>
      <c r="D2388" s="105"/>
      <c r="E2388" s="105"/>
      <c r="F2388" s="105"/>
      <c r="G2388" s="105"/>
      <c r="H2388" s="105"/>
      <c r="I2388" s="105"/>
      <c r="J2388" s="105"/>
      <c r="K2388" s="105"/>
      <c r="L2388" s="105"/>
      <c r="M2388" s="105"/>
      <c r="N2388" s="105"/>
      <c r="O2388" s="105"/>
      <c r="P2388" s="105"/>
      <c r="Q2388" s="105"/>
      <c r="R2388" s="105"/>
      <c r="S2388" s="105"/>
      <c r="T2388" s="105"/>
      <c r="U2388" s="105"/>
      <c r="V2388" s="105"/>
      <c r="W2388" s="105"/>
      <c r="X2388" s="105"/>
      <c r="Y2388" s="105"/>
      <c r="Z2388" s="105"/>
    </row>
    <row r="2389" spans="1:26" ht="15.75" customHeight="1">
      <c r="A2389" s="105"/>
      <c r="B2389" s="105"/>
      <c r="C2389" s="105"/>
      <c r="D2389" s="105"/>
      <c r="E2389" s="105"/>
      <c r="F2389" s="105"/>
      <c r="G2389" s="105"/>
      <c r="H2389" s="105"/>
      <c r="I2389" s="105"/>
      <c r="J2389" s="105"/>
      <c r="K2389" s="105"/>
      <c r="L2389" s="105"/>
      <c r="M2389" s="105"/>
      <c r="N2389" s="105"/>
      <c r="O2389" s="105"/>
      <c r="P2389" s="105"/>
      <c r="Q2389" s="105"/>
      <c r="R2389" s="105"/>
      <c r="S2389" s="105"/>
      <c r="T2389" s="105"/>
      <c r="U2389" s="105"/>
      <c r="V2389" s="105"/>
      <c r="W2389" s="105"/>
      <c r="X2389" s="105"/>
      <c r="Y2389" s="105"/>
      <c r="Z2389" s="105"/>
    </row>
    <row r="2390" spans="1:26" ht="15.75" customHeight="1">
      <c r="A2390" s="105"/>
      <c r="B2390" s="105"/>
      <c r="C2390" s="105"/>
      <c r="D2390" s="105"/>
      <c r="E2390" s="105"/>
      <c r="F2390" s="105"/>
      <c r="G2390" s="105"/>
      <c r="H2390" s="105"/>
      <c r="I2390" s="105"/>
      <c r="J2390" s="105"/>
      <c r="K2390" s="105"/>
      <c r="L2390" s="105"/>
      <c r="M2390" s="105"/>
      <c r="N2390" s="105"/>
      <c r="O2390" s="105"/>
      <c r="P2390" s="105"/>
      <c r="Q2390" s="105"/>
      <c r="R2390" s="105"/>
      <c r="S2390" s="105"/>
      <c r="T2390" s="105"/>
      <c r="U2390" s="105"/>
      <c r="V2390" s="105"/>
      <c r="W2390" s="105"/>
      <c r="X2390" s="105"/>
      <c r="Y2390" s="105"/>
      <c r="Z2390" s="105"/>
    </row>
    <row r="2391" spans="1:26" ht="15.75" customHeight="1">
      <c r="A2391" s="105"/>
      <c r="B2391" s="105"/>
      <c r="C2391" s="105"/>
      <c r="D2391" s="105"/>
      <c r="E2391" s="105"/>
      <c r="F2391" s="105"/>
      <c r="G2391" s="105"/>
      <c r="H2391" s="105"/>
      <c r="I2391" s="105"/>
      <c r="J2391" s="105"/>
      <c r="K2391" s="105"/>
      <c r="L2391" s="105"/>
      <c r="M2391" s="105"/>
      <c r="N2391" s="105"/>
      <c r="O2391" s="105"/>
      <c r="P2391" s="105"/>
      <c r="Q2391" s="105"/>
      <c r="R2391" s="105"/>
      <c r="S2391" s="105"/>
      <c r="T2391" s="105"/>
      <c r="U2391" s="105"/>
      <c r="V2391" s="105"/>
      <c r="W2391" s="105"/>
      <c r="X2391" s="105"/>
      <c r="Y2391" s="105"/>
      <c r="Z2391" s="105"/>
    </row>
    <row r="2392" spans="1:26" ht="15.75" customHeight="1">
      <c r="A2392" s="105"/>
      <c r="B2392" s="105"/>
      <c r="C2392" s="105"/>
      <c r="D2392" s="105"/>
      <c r="E2392" s="105"/>
      <c r="F2392" s="105"/>
      <c r="G2392" s="105"/>
      <c r="H2392" s="105"/>
      <c r="I2392" s="105"/>
      <c r="J2392" s="105"/>
      <c r="K2392" s="105"/>
      <c r="L2392" s="105"/>
      <c r="M2392" s="105"/>
      <c r="N2392" s="105"/>
      <c r="O2392" s="105"/>
      <c r="P2392" s="105"/>
      <c r="Q2392" s="105"/>
      <c r="R2392" s="105"/>
      <c r="S2392" s="105"/>
      <c r="T2392" s="105"/>
      <c r="U2392" s="105"/>
      <c r="V2392" s="105"/>
      <c r="W2392" s="105"/>
      <c r="X2392" s="105"/>
      <c r="Y2392" s="105"/>
      <c r="Z2392" s="105"/>
    </row>
    <row r="2393" spans="1:26" ht="15.75" customHeight="1">
      <c r="A2393" s="105"/>
      <c r="B2393" s="105"/>
      <c r="C2393" s="105"/>
      <c r="D2393" s="105"/>
      <c r="E2393" s="105"/>
      <c r="F2393" s="105"/>
      <c r="G2393" s="105"/>
      <c r="H2393" s="105"/>
      <c r="I2393" s="105"/>
      <c r="J2393" s="105"/>
      <c r="K2393" s="105"/>
      <c r="L2393" s="105"/>
      <c r="M2393" s="105"/>
      <c r="N2393" s="105"/>
      <c r="O2393" s="105"/>
      <c r="P2393" s="105"/>
      <c r="Q2393" s="105"/>
      <c r="R2393" s="105"/>
      <c r="S2393" s="105"/>
      <c r="T2393" s="105"/>
      <c r="U2393" s="105"/>
      <c r="V2393" s="105"/>
      <c r="W2393" s="105"/>
      <c r="X2393" s="105"/>
      <c r="Y2393" s="105"/>
      <c r="Z2393" s="105"/>
    </row>
    <row r="2394" spans="1:26" ht="15.75" customHeight="1">
      <c r="A2394" s="105"/>
      <c r="B2394" s="105"/>
      <c r="C2394" s="105"/>
      <c r="D2394" s="105"/>
      <c r="E2394" s="105"/>
      <c r="F2394" s="105"/>
      <c r="G2394" s="105"/>
      <c r="H2394" s="105"/>
      <c r="I2394" s="105"/>
      <c r="J2394" s="105"/>
      <c r="K2394" s="105"/>
      <c r="L2394" s="105"/>
      <c r="M2394" s="105"/>
      <c r="N2394" s="105"/>
      <c r="O2394" s="105"/>
      <c r="P2394" s="105"/>
      <c r="Q2394" s="105"/>
      <c r="R2394" s="105"/>
      <c r="S2394" s="105"/>
      <c r="T2394" s="105"/>
      <c r="U2394" s="105"/>
      <c r="V2394" s="105"/>
      <c r="W2394" s="105"/>
      <c r="X2394" s="105"/>
      <c r="Y2394" s="105"/>
      <c r="Z2394" s="105"/>
    </row>
    <row r="2395" spans="1:26" ht="15.75" customHeight="1">
      <c r="A2395" s="105"/>
      <c r="B2395" s="105"/>
      <c r="C2395" s="105"/>
      <c r="D2395" s="105"/>
      <c r="E2395" s="105"/>
      <c r="F2395" s="105"/>
      <c r="G2395" s="105"/>
      <c r="H2395" s="105"/>
      <c r="I2395" s="105"/>
      <c r="J2395" s="105"/>
      <c r="K2395" s="105"/>
      <c r="L2395" s="105"/>
      <c r="M2395" s="105"/>
      <c r="N2395" s="105"/>
      <c r="O2395" s="105"/>
      <c r="P2395" s="105"/>
      <c r="Q2395" s="105"/>
      <c r="R2395" s="105"/>
      <c r="S2395" s="105"/>
      <c r="T2395" s="105"/>
      <c r="U2395" s="105"/>
      <c r="V2395" s="105"/>
      <c r="W2395" s="105"/>
      <c r="X2395" s="105"/>
      <c r="Y2395" s="105"/>
      <c r="Z2395" s="105"/>
    </row>
    <row r="2396" spans="1:26" ht="15.75" customHeight="1">
      <c r="A2396" s="105"/>
      <c r="B2396" s="105"/>
      <c r="C2396" s="105"/>
      <c r="D2396" s="105"/>
      <c r="E2396" s="105"/>
      <c r="F2396" s="105"/>
      <c r="G2396" s="105"/>
      <c r="H2396" s="105"/>
      <c r="I2396" s="105"/>
      <c r="J2396" s="105"/>
      <c r="K2396" s="105"/>
      <c r="L2396" s="105"/>
      <c r="M2396" s="105"/>
      <c r="N2396" s="105"/>
      <c r="O2396" s="105"/>
      <c r="P2396" s="105"/>
      <c r="Q2396" s="105"/>
      <c r="R2396" s="105"/>
      <c r="S2396" s="105"/>
      <c r="T2396" s="105"/>
      <c r="U2396" s="105"/>
      <c r="V2396" s="105"/>
      <c r="W2396" s="105"/>
      <c r="X2396" s="105"/>
      <c r="Y2396" s="105"/>
      <c r="Z2396" s="105"/>
    </row>
    <row r="2397" spans="1:26" ht="15.75" customHeight="1">
      <c r="A2397" s="105"/>
      <c r="B2397" s="105"/>
      <c r="C2397" s="105"/>
      <c r="D2397" s="105"/>
      <c r="E2397" s="105"/>
      <c r="F2397" s="105"/>
      <c r="G2397" s="105"/>
      <c r="H2397" s="105"/>
      <c r="I2397" s="105"/>
      <c r="J2397" s="105"/>
      <c r="K2397" s="105"/>
      <c r="L2397" s="105"/>
      <c r="M2397" s="105"/>
      <c r="N2397" s="105"/>
      <c r="O2397" s="105"/>
      <c r="P2397" s="105"/>
      <c r="Q2397" s="105"/>
      <c r="R2397" s="105"/>
      <c r="S2397" s="105"/>
      <c r="T2397" s="105"/>
      <c r="U2397" s="105"/>
      <c r="V2397" s="105"/>
      <c r="W2397" s="105"/>
      <c r="X2397" s="105"/>
      <c r="Y2397" s="105"/>
      <c r="Z2397" s="105"/>
    </row>
    <row r="2398" spans="1:26" ht="15.75" customHeight="1">
      <c r="A2398" s="105"/>
      <c r="B2398" s="105"/>
      <c r="C2398" s="105"/>
      <c r="D2398" s="105"/>
      <c r="E2398" s="105"/>
      <c r="F2398" s="105"/>
      <c r="G2398" s="105"/>
      <c r="H2398" s="105"/>
      <c r="I2398" s="105"/>
      <c r="J2398" s="105"/>
      <c r="K2398" s="105"/>
      <c r="L2398" s="105"/>
      <c r="M2398" s="105"/>
      <c r="N2398" s="105"/>
      <c r="O2398" s="105"/>
      <c r="P2398" s="105"/>
      <c r="Q2398" s="105"/>
      <c r="R2398" s="105"/>
      <c r="S2398" s="105"/>
      <c r="T2398" s="105"/>
      <c r="U2398" s="105"/>
      <c r="V2398" s="105"/>
      <c r="W2398" s="105"/>
      <c r="X2398" s="105"/>
      <c r="Y2398" s="105"/>
      <c r="Z2398" s="105"/>
    </row>
    <row r="2399" spans="1:26" ht="15.75" customHeight="1">
      <c r="A2399" s="105"/>
      <c r="B2399" s="105"/>
      <c r="C2399" s="105"/>
      <c r="D2399" s="105"/>
      <c r="E2399" s="105"/>
      <c r="F2399" s="105"/>
      <c r="G2399" s="105"/>
      <c r="H2399" s="105"/>
      <c r="I2399" s="105"/>
      <c r="J2399" s="105"/>
      <c r="K2399" s="105"/>
      <c r="L2399" s="105"/>
      <c r="M2399" s="105"/>
      <c r="N2399" s="105"/>
      <c r="O2399" s="105"/>
      <c r="P2399" s="105"/>
      <c r="Q2399" s="105"/>
      <c r="R2399" s="105"/>
      <c r="S2399" s="105"/>
      <c r="T2399" s="105"/>
      <c r="U2399" s="105"/>
      <c r="V2399" s="105"/>
      <c r="W2399" s="105"/>
      <c r="X2399" s="105"/>
      <c r="Y2399" s="105"/>
      <c r="Z2399" s="105"/>
    </row>
    <row r="2400" spans="1:26" ht="15.75" customHeight="1">
      <c r="A2400" s="105"/>
      <c r="B2400" s="105"/>
      <c r="C2400" s="105"/>
      <c r="D2400" s="105"/>
      <c r="E2400" s="105"/>
      <c r="F2400" s="105"/>
      <c r="G2400" s="105"/>
      <c r="H2400" s="105"/>
      <c r="I2400" s="105"/>
      <c r="J2400" s="105"/>
      <c r="K2400" s="105"/>
      <c r="L2400" s="105"/>
      <c r="M2400" s="105"/>
      <c r="N2400" s="105"/>
      <c r="O2400" s="105"/>
      <c r="P2400" s="105"/>
      <c r="Q2400" s="105"/>
      <c r="R2400" s="105"/>
      <c r="S2400" s="105"/>
      <c r="T2400" s="105"/>
      <c r="U2400" s="105"/>
      <c r="V2400" s="105"/>
      <c r="W2400" s="105"/>
      <c r="X2400" s="105"/>
      <c r="Y2400" s="105"/>
      <c r="Z2400" s="105"/>
    </row>
    <row r="2401" spans="1:26" ht="15.75" customHeight="1">
      <c r="A2401" s="105"/>
      <c r="B2401" s="105"/>
      <c r="C2401" s="105"/>
      <c r="D2401" s="105"/>
      <c r="E2401" s="105"/>
      <c r="F2401" s="105"/>
      <c r="G2401" s="105"/>
      <c r="H2401" s="105"/>
      <c r="I2401" s="105"/>
      <c r="J2401" s="105"/>
      <c r="K2401" s="105"/>
      <c r="L2401" s="105"/>
      <c r="M2401" s="105"/>
      <c r="N2401" s="105"/>
      <c r="O2401" s="105"/>
      <c r="P2401" s="105"/>
      <c r="Q2401" s="105"/>
      <c r="R2401" s="105"/>
      <c r="S2401" s="105"/>
      <c r="T2401" s="105"/>
      <c r="U2401" s="105"/>
      <c r="V2401" s="105"/>
      <c r="W2401" s="105"/>
      <c r="X2401" s="105"/>
      <c r="Y2401" s="105"/>
      <c r="Z2401" s="105"/>
    </row>
  </sheetData>
  <mergeCells count="1">
    <mergeCell ref="B3:D3"/>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Z2401"/>
  <sheetViews>
    <sheetView workbookViewId="0"/>
  </sheetViews>
  <sheetFormatPr defaultColWidth="14.44140625" defaultRowHeight="15" customHeight="1"/>
  <cols>
    <col min="1" max="1" width="8.6640625" customWidth="1"/>
    <col min="2" max="2" width="29.33203125" customWidth="1"/>
    <col min="3" max="3" width="30.109375" customWidth="1"/>
    <col min="4" max="4" width="29.33203125" customWidth="1"/>
    <col min="5" max="6" width="8.6640625" customWidth="1"/>
    <col min="7" max="7" width="29.109375" customWidth="1"/>
    <col min="8" max="26" width="8.6640625" customWidth="1"/>
  </cols>
  <sheetData>
    <row r="1" spans="1:26" ht="20.25" customHeight="1">
      <c r="A1" s="53"/>
      <c r="B1" s="53"/>
      <c r="C1" s="53"/>
      <c r="D1" s="53"/>
      <c r="E1" s="53"/>
      <c r="F1" s="53"/>
      <c r="G1" s="79" t="s">
        <v>1577</v>
      </c>
      <c r="H1" s="80">
        <v>7</v>
      </c>
      <c r="I1" s="53"/>
      <c r="J1" s="53"/>
      <c r="K1" s="53"/>
      <c r="L1" s="53"/>
      <c r="M1" s="53"/>
      <c r="N1" s="53"/>
      <c r="O1" s="53"/>
      <c r="P1" s="53"/>
      <c r="Q1" s="53"/>
      <c r="R1" s="53"/>
      <c r="S1" s="53"/>
      <c r="T1" s="53"/>
      <c r="U1" s="53"/>
      <c r="V1" s="53"/>
      <c r="W1" s="53"/>
      <c r="X1" s="53"/>
      <c r="Y1" s="53"/>
      <c r="Z1" s="53"/>
    </row>
    <row r="2" spans="1:26" ht="20.25" customHeight="1">
      <c r="A2" s="53"/>
      <c r="B2" s="53"/>
      <c r="C2" s="53"/>
      <c r="D2" s="53"/>
      <c r="E2" s="53"/>
      <c r="F2" s="53"/>
      <c r="G2" s="79" t="s">
        <v>1578</v>
      </c>
      <c r="H2" s="81"/>
      <c r="I2" s="53"/>
      <c r="J2" s="53"/>
      <c r="K2" s="53"/>
      <c r="L2" s="53"/>
      <c r="M2" s="53"/>
      <c r="N2" s="53"/>
      <c r="O2" s="53"/>
      <c r="P2" s="53"/>
      <c r="Q2" s="53"/>
      <c r="R2" s="53"/>
      <c r="S2" s="53"/>
      <c r="T2" s="53"/>
      <c r="U2" s="53"/>
      <c r="V2" s="53"/>
      <c r="W2" s="53"/>
      <c r="X2" s="53"/>
      <c r="Y2" s="53"/>
      <c r="Z2" s="53"/>
    </row>
    <row r="3" spans="1:26" ht="27" customHeight="1">
      <c r="A3" s="53"/>
      <c r="B3" s="1286" t="s">
        <v>1601</v>
      </c>
      <c r="C3" s="1287"/>
      <c r="D3" s="1288"/>
      <c r="E3" s="53"/>
      <c r="F3" s="53"/>
      <c r="G3" s="79" t="s">
        <v>1580</v>
      </c>
      <c r="H3" s="81"/>
      <c r="I3" s="53"/>
      <c r="J3" s="53"/>
      <c r="K3" s="53"/>
      <c r="L3" s="53"/>
      <c r="M3" s="53"/>
      <c r="N3" s="53"/>
      <c r="O3" s="53"/>
      <c r="P3" s="53"/>
      <c r="Q3" s="53"/>
      <c r="R3" s="53"/>
      <c r="S3" s="53"/>
      <c r="T3" s="53"/>
      <c r="U3" s="53"/>
      <c r="V3" s="53"/>
      <c r="W3" s="53"/>
      <c r="X3" s="53"/>
      <c r="Y3" s="53"/>
      <c r="Z3" s="53"/>
    </row>
    <row r="4" spans="1:26" ht="20.25" customHeight="1">
      <c r="A4" s="53"/>
      <c r="B4" s="82"/>
      <c r="C4" s="82"/>
      <c r="D4" s="82"/>
      <c r="E4" s="53"/>
      <c r="F4" s="53"/>
      <c r="G4" s="79" t="s">
        <v>1581</v>
      </c>
      <c r="H4" s="81"/>
      <c r="I4" s="53"/>
      <c r="J4" s="53"/>
      <c r="K4" s="53"/>
      <c r="L4" s="53"/>
      <c r="M4" s="53"/>
      <c r="N4" s="53"/>
      <c r="O4" s="53"/>
      <c r="P4" s="53"/>
      <c r="Q4" s="53"/>
      <c r="R4" s="53"/>
      <c r="S4" s="53"/>
      <c r="T4" s="53"/>
      <c r="U4" s="53"/>
      <c r="V4" s="53"/>
      <c r="W4" s="53"/>
      <c r="X4" s="53"/>
      <c r="Y4" s="53"/>
      <c r="Z4" s="53"/>
    </row>
    <row r="5" spans="1:26" ht="24.75" customHeight="1">
      <c r="A5" s="83"/>
      <c r="B5" s="84" t="s">
        <v>1582</v>
      </c>
      <c r="C5" s="106" t="e">
        <f>VLOOKUP(H1,#REF!,3,0)</f>
        <v>#REF!</v>
      </c>
      <c r="D5" s="86" t="s">
        <v>528</v>
      </c>
      <c r="E5" s="64"/>
      <c r="F5" s="53"/>
      <c r="G5" s="53"/>
      <c r="H5" s="53"/>
      <c r="I5" s="53"/>
      <c r="J5" s="53"/>
      <c r="K5" s="53"/>
      <c r="L5" s="53"/>
      <c r="M5" s="53"/>
      <c r="N5" s="53"/>
      <c r="O5" s="53"/>
      <c r="P5" s="53"/>
      <c r="Q5" s="53"/>
      <c r="R5" s="53"/>
      <c r="S5" s="53"/>
      <c r="T5" s="53"/>
      <c r="U5" s="53"/>
      <c r="V5" s="53"/>
      <c r="W5" s="53"/>
      <c r="X5" s="53"/>
      <c r="Y5" s="53"/>
      <c r="Z5" s="53"/>
    </row>
    <row r="6" spans="1:26" ht="32.25" customHeight="1">
      <c r="A6" s="83"/>
      <c r="B6" s="87" t="s">
        <v>1583</v>
      </c>
      <c r="C6" s="88" t="e">
        <f>VLOOKUP($C$5,#REF!,4,0)</f>
        <v>#REF!</v>
      </c>
      <c r="D6" s="89"/>
      <c r="E6" s="64"/>
      <c r="F6" s="53"/>
      <c r="G6" s="53"/>
      <c r="H6" s="53"/>
      <c r="I6" s="53"/>
      <c r="J6" s="53"/>
      <c r="K6" s="53"/>
      <c r="L6" s="53"/>
      <c r="M6" s="53"/>
      <c r="N6" s="53"/>
      <c r="O6" s="53"/>
      <c r="P6" s="53"/>
      <c r="Q6" s="53"/>
      <c r="R6" s="53"/>
      <c r="S6" s="53"/>
      <c r="T6" s="53"/>
      <c r="U6" s="53"/>
      <c r="V6" s="53"/>
      <c r="W6" s="53"/>
      <c r="X6" s="53"/>
      <c r="Y6" s="53"/>
      <c r="Z6" s="53"/>
    </row>
    <row r="7" spans="1:26" ht="20.25" customHeight="1">
      <c r="A7" s="83"/>
      <c r="B7" s="87" t="s">
        <v>16</v>
      </c>
      <c r="C7" s="88">
        <v>26</v>
      </c>
      <c r="D7" s="89"/>
      <c r="E7" s="64"/>
      <c r="F7" s="53"/>
      <c r="G7" s="53"/>
      <c r="H7" s="53"/>
      <c r="I7" s="53"/>
      <c r="J7" s="53"/>
      <c r="K7" s="53"/>
      <c r="L7" s="53"/>
      <c r="M7" s="53"/>
      <c r="N7" s="53"/>
      <c r="O7" s="53"/>
      <c r="P7" s="53"/>
      <c r="Q7" s="53"/>
      <c r="R7" s="53"/>
      <c r="S7" s="53"/>
      <c r="T7" s="53"/>
      <c r="U7" s="53"/>
      <c r="V7" s="53"/>
      <c r="W7" s="53"/>
      <c r="X7" s="53"/>
      <c r="Y7" s="53"/>
      <c r="Z7" s="53"/>
    </row>
    <row r="8" spans="1:26" ht="20.25" customHeight="1">
      <c r="A8" s="83"/>
      <c r="B8" s="87" t="s">
        <v>17</v>
      </c>
      <c r="C8" s="90" t="e">
        <f>VLOOKUP($C$5,#REF!,11,0)</f>
        <v>#REF!</v>
      </c>
      <c r="D8" s="89"/>
      <c r="E8" s="64"/>
      <c r="F8" s="53"/>
      <c r="G8" s="53"/>
      <c r="H8" s="53"/>
      <c r="I8" s="53"/>
      <c r="J8" s="53"/>
      <c r="K8" s="53"/>
      <c r="L8" s="53"/>
      <c r="M8" s="53"/>
      <c r="N8" s="53"/>
      <c r="O8" s="53"/>
      <c r="P8" s="53"/>
      <c r="Q8" s="53"/>
      <c r="R8" s="53"/>
      <c r="S8" s="53"/>
      <c r="T8" s="53"/>
      <c r="U8" s="53"/>
      <c r="V8" s="53"/>
      <c r="W8" s="53"/>
      <c r="X8" s="53"/>
      <c r="Y8" s="53"/>
      <c r="Z8" s="53"/>
    </row>
    <row r="9" spans="1:26" ht="20.25" customHeight="1">
      <c r="A9" s="83"/>
      <c r="B9" s="87" t="s">
        <v>1584</v>
      </c>
      <c r="C9" s="90" t="e">
        <f>VLOOKUP($C$5,#REF!,14,0)</f>
        <v>#REF!</v>
      </c>
      <c r="D9" s="89"/>
      <c r="E9" s="64"/>
      <c r="F9" s="53"/>
      <c r="G9" s="53"/>
      <c r="H9" s="53"/>
      <c r="I9" s="53"/>
      <c r="J9" s="53"/>
      <c r="K9" s="53"/>
      <c r="L9" s="53"/>
      <c r="M9" s="53"/>
      <c r="N9" s="53"/>
      <c r="O9" s="53"/>
      <c r="P9" s="53"/>
      <c r="Q9" s="53"/>
      <c r="R9" s="53"/>
      <c r="S9" s="53"/>
      <c r="T9" s="53"/>
      <c r="U9" s="53"/>
      <c r="V9" s="53"/>
      <c r="W9" s="53"/>
      <c r="X9" s="53"/>
      <c r="Y9" s="53"/>
      <c r="Z9" s="53"/>
    </row>
    <row r="10" spans="1:26" ht="20.25" customHeight="1">
      <c r="A10" s="83"/>
      <c r="B10" s="87" t="s">
        <v>1585</v>
      </c>
      <c r="C10" s="91" t="e">
        <f>VLOOKUP($C$5,#REF!,15,0)</f>
        <v>#REF!</v>
      </c>
      <c r="D10" s="89"/>
      <c r="E10" s="64"/>
      <c r="F10" s="53"/>
      <c r="G10" s="53"/>
      <c r="H10" s="53"/>
      <c r="I10" s="53"/>
      <c r="J10" s="53"/>
      <c r="K10" s="53"/>
      <c r="L10" s="53"/>
      <c r="M10" s="53"/>
      <c r="N10" s="53"/>
      <c r="O10" s="53"/>
      <c r="P10" s="53"/>
      <c r="Q10" s="53"/>
      <c r="R10" s="53"/>
      <c r="S10" s="53"/>
      <c r="T10" s="53"/>
      <c r="U10" s="53"/>
      <c r="V10" s="53"/>
      <c r="W10" s="53"/>
      <c r="X10" s="53"/>
      <c r="Y10" s="53"/>
      <c r="Z10" s="53"/>
    </row>
    <row r="11" spans="1:26" ht="20.25" customHeight="1">
      <c r="A11" s="83"/>
      <c r="B11" s="87" t="s">
        <v>1586</v>
      </c>
      <c r="C11" s="91" t="e">
        <f>VLOOKUP($C$5,#REF!,15,0)</f>
        <v>#REF!</v>
      </c>
      <c r="D11" s="89"/>
      <c r="E11" s="64"/>
      <c r="F11" s="53"/>
      <c r="G11" s="53"/>
      <c r="H11" s="53"/>
      <c r="I11" s="53"/>
      <c r="J11" s="53"/>
      <c r="K11" s="53"/>
      <c r="L11" s="53"/>
      <c r="M11" s="53"/>
      <c r="N11" s="53"/>
      <c r="O11" s="53"/>
      <c r="P11" s="53"/>
      <c r="Q11" s="53"/>
      <c r="R11" s="53"/>
      <c r="S11" s="53"/>
      <c r="T11" s="53"/>
      <c r="U11" s="53"/>
      <c r="V11" s="53"/>
      <c r="W11" s="53"/>
      <c r="X11" s="53"/>
      <c r="Y11" s="53"/>
      <c r="Z11" s="53"/>
    </row>
    <row r="12" spans="1:26" ht="20.25" customHeight="1">
      <c r="A12" s="83"/>
      <c r="B12" s="87" t="s">
        <v>1587</v>
      </c>
      <c r="C12" s="91" t="e">
        <f>VLOOKUP($C$5,#REF!,16,0)</f>
        <v>#REF!</v>
      </c>
      <c r="D12" s="89"/>
      <c r="E12" s="64"/>
      <c r="F12" s="53"/>
      <c r="G12" s="53"/>
      <c r="H12" s="53"/>
      <c r="I12" s="53"/>
      <c r="J12" s="53"/>
      <c r="K12" s="53"/>
      <c r="L12" s="53"/>
      <c r="M12" s="53"/>
      <c r="N12" s="53"/>
      <c r="O12" s="53"/>
      <c r="P12" s="53"/>
      <c r="Q12" s="53"/>
      <c r="R12" s="53"/>
      <c r="S12" s="53"/>
      <c r="T12" s="53"/>
      <c r="U12" s="53"/>
      <c r="V12" s="53"/>
      <c r="W12" s="53"/>
      <c r="X12" s="53"/>
      <c r="Y12" s="53"/>
      <c r="Z12" s="53"/>
    </row>
    <row r="13" spans="1:26" ht="20.25" customHeight="1">
      <c r="A13" s="83"/>
      <c r="B13" s="87" t="s">
        <v>1588</v>
      </c>
      <c r="C13" s="91" t="e">
        <f>VLOOKUP($C$5,#REF!,17,0)</f>
        <v>#REF!</v>
      </c>
      <c r="D13" s="89"/>
      <c r="E13" s="64"/>
      <c r="F13" s="53"/>
      <c r="G13" s="53"/>
      <c r="H13" s="53"/>
      <c r="I13" s="53"/>
      <c r="J13" s="53"/>
      <c r="K13" s="53"/>
      <c r="L13" s="53"/>
      <c r="M13" s="53"/>
      <c r="N13" s="53"/>
      <c r="O13" s="53"/>
      <c r="P13" s="53"/>
      <c r="Q13" s="53"/>
      <c r="R13" s="53"/>
      <c r="S13" s="53"/>
      <c r="T13" s="53"/>
      <c r="U13" s="53"/>
      <c r="V13" s="53"/>
      <c r="W13" s="53"/>
      <c r="X13" s="53"/>
      <c r="Y13" s="53"/>
      <c r="Z13" s="53"/>
    </row>
    <row r="14" spans="1:26" ht="20.25" customHeight="1">
      <c r="A14" s="83"/>
      <c r="B14" s="87" t="s">
        <v>1589</v>
      </c>
      <c r="C14" s="91" t="e">
        <f>VLOOKUP($C$5,#REF!,18,0)</f>
        <v>#REF!</v>
      </c>
      <c r="D14" s="89"/>
      <c r="E14" s="64"/>
      <c r="F14" s="53"/>
      <c r="G14" s="53"/>
      <c r="H14" s="53"/>
      <c r="I14" s="53"/>
      <c r="J14" s="53"/>
      <c r="K14" s="53"/>
      <c r="L14" s="53"/>
      <c r="M14" s="53"/>
      <c r="N14" s="53"/>
      <c r="O14" s="53"/>
      <c r="P14" s="53"/>
      <c r="Q14" s="53"/>
      <c r="R14" s="53"/>
      <c r="S14" s="53"/>
      <c r="T14" s="53"/>
      <c r="U14" s="53"/>
      <c r="V14" s="53"/>
      <c r="W14" s="53"/>
      <c r="X14" s="53"/>
      <c r="Y14" s="53"/>
      <c r="Z14" s="53"/>
    </row>
    <row r="15" spans="1:26" ht="20.25" customHeight="1">
      <c r="A15" s="83"/>
      <c r="B15" s="87" t="s">
        <v>1590</v>
      </c>
      <c r="C15" s="91" t="e">
        <f>VLOOKUP($C$5,#REF!,20,0)</f>
        <v>#REF!</v>
      </c>
      <c r="D15" s="89"/>
      <c r="E15" s="64"/>
      <c r="F15" s="53"/>
      <c r="G15" s="53"/>
      <c r="H15" s="53"/>
      <c r="I15" s="53"/>
      <c r="J15" s="53"/>
      <c r="K15" s="53"/>
      <c r="L15" s="53"/>
      <c r="M15" s="53"/>
      <c r="N15" s="53"/>
      <c r="O15" s="53"/>
      <c r="P15" s="53"/>
      <c r="Q15" s="53"/>
      <c r="R15" s="53"/>
      <c r="S15" s="53"/>
      <c r="T15" s="53"/>
      <c r="U15" s="53"/>
      <c r="V15" s="53"/>
      <c r="W15" s="53"/>
      <c r="X15" s="53"/>
      <c r="Y15" s="53"/>
      <c r="Z15" s="53"/>
    </row>
    <row r="16" spans="1:26" ht="20.25" customHeight="1">
      <c r="A16" s="83"/>
      <c r="B16" s="92" t="s">
        <v>32</v>
      </c>
      <c r="C16" s="93" t="e">
        <f>SUM(C11:C15)</f>
        <v>#REF!</v>
      </c>
      <c r="D16" s="89"/>
      <c r="E16" s="64"/>
      <c r="F16" s="53"/>
      <c r="G16" s="53"/>
      <c r="H16" s="53"/>
      <c r="I16" s="53"/>
      <c r="J16" s="53"/>
      <c r="K16" s="53"/>
      <c r="L16" s="53"/>
      <c r="M16" s="53"/>
      <c r="N16" s="53"/>
      <c r="O16" s="53"/>
      <c r="P16" s="53"/>
      <c r="Q16" s="53"/>
      <c r="R16" s="53"/>
      <c r="S16" s="53"/>
      <c r="T16" s="53"/>
      <c r="U16" s="53"/>
      <c r="V16" s="53"/>
      <c r="W16" s="53"/>
      <c r="X16" s="53"/>
      <c r="Y16" s="53"/>
      <c r="Z16" s="53"/>
    </row>
    <row r="17" spans="1:26" ht="20.25" customHeight="1">
      <c r="A17" s="83"/>
      <c r="B17" s="92" t="s">
        <v>35</v>
      </c>
      <c r="C17" s="94" t="e">
        <f>VLOOKUP($C$5,#REF!,27,0)</f>
        <v>#REF!</v>
      </c>
      <c r="D17" s="89"/>
      <c r="E17" s="64"/>
      <c r="F17" s="53"/>
      <c r="G17" s="53"/>
      <c r="H17" s="53"/>
      <c r="I17" s="53"/>
      <c r="J17" s="53"/>
      <c r="K17" s="53"/>
      <c r="L17" s="53"/>
      <c r="M17" s="53"/>
      <c r="N17" s="53"/>
      <c r="O17" s="53"/>
      <c r="P17" s="53"/>
      <c r="Q17" s="53"/>
      <c r="R17" s="53"/>
      <c r="S17" s="53"/>
      <c r="T17" s="53"/>
      <c r="U17" s="53"/>
      <c r="V17" s="53"/>
      <c r="W17" s="53"/>
      <c r="X17" s="53"/>
      <c r="Y17" s="53"/>
      <c r="Z17" s="53"/>
    </row>
    <row r="18" spans="1:26" ht="20.25" customHeight="1">
      <c r="A18" s="83"/>
      <c r="B18" s="92" t="s">
        <v>1591</v>
      </c>
      <c r="C18" s="93" t="e">
        <f>SUM(C19:C23)+C17</f>
        <v>#REF!</v>
      </c>
      <c r="D18" s="89"/>
      <c r="E18" s="64"/>
      <c r="F18" s="53"/>
      <c r="G18" s="53"/>
      <c r="H18" s="53"/>
      <c r="I18" s="53"/>
      <c r="J18" s="53"/>
      <c r="K18" s="53"/>
      <c r="L18" s="53"/>
      <c r="M18" s="53"/>
      <c r="N18" s="53"/>
      <c r="O18" s="53"/>
      <c r="P18" s="53"/>
      <c r="Q18" s="53"/>
      <c r="R18" s="53"/>
      <c r="S18" s="53"/>
      <c r="T18" s="53"/>
      <c r="U18" s="53"/>
      <c r="V18" s="53"/>
      <c r="W18" s="53"/>
      <c r="X18" s="53"/>
      <c r="Y18" s="53"/>
      <c r="Z18" s="53"/>
    </row>
    <row r="19" spans="1:26" ht="20.25" customHeight="1">
      <c r="A19" s="83"/>
      <c r="B19" s="87" t="s">
        <v>1592</v>
      </c>
      <c r="C19" s="91" t="e">
        <f>VLOOKUP($C$5,#REF!,28,0)</f>
        <v>#REF!</v>
      </c>
      <c r="D19" s="89"/>
      <c r="E19" s="64"/>
      <c r="F19" s="53"/>
      <c r="G19" s="53"/>
      <c r="H19" s="53"/>
      <c r="I19" s="53"/>
      <c r="J19" s="53"/>
      <c r="K19" s="53"/>
      <c r="L19" s="53"/>
      <c r="M19" s="53"/>
      <c r="N19" s="53"/>
      <c r="O19" s="53"/>
      <c r="P19" s="53"/>
      <c r="Q19" s="53"/>
      <c r="R19" s="53"/>
      <c r="S19" s="53"/>
      <c r="T19" s="53"/>
      <c r="U19" s="53"/>
      <c r="V19" s="53"/>
      <c r="W19" s="53"/>
      <c r="X19" s="53"/>
      <c r="Y19" s="53"/>
      <c r="Z19" s="53"/>
    </row>
    <row r="20" spans="1:26" ht="20.25" customHeight="1">
      <c r="A20" s="83"/>
      <c r="B20" s="87" t="s">
        <v>1593</v>
      </c>
      <c r="C20" s="91" t="e">
        <f>VLOOKUP($C$5,#REF!,30,0)</f>
        <v>#REF!</v>
      </c>
      <c r="D20" s="89"/>
      <c r="E20" s="64"/>
      <c r="F20" s="53"/>
      <c r="G20" s="53"/>
      <c r="H20" s="53"/>
      <c r="I20" s="53"/>
      <c r="J20" s="53"/>
      <c r="K20" s="53"/>
      <c r="L20" s="53"/>
      <c r="M20" s="53"/>
      <c r="N20" s="53"/>
      <c r="O20" s="53"/>
      <c r="P20" s="53"/>
      <c r="Q20" s="53"/>
      <c r="R20" s="53"/>
      <c r="S20" s="53"/>
      <c r="T20" s="53"/>
      <c r="U20" s="53"/>
      <c r="V20" s="53"/>
      <c r="W20" s="53"/>
      <c r="X20" s="53"/>
      <c r="Y20" s="53"/>
      <c r="Z20" s="53"/>
    </row>
    <row r="21" spans="1:26" ht="30" customHeight="1">
      <c r="A21" s="83"/>
      <c r="B21" s="87" t="s">
        <v>1594</v>
      </c>
      <c r="C21" s="91" t="e">
        <f>VLOOKUP(C5,#REF!,31,0)</f>
        <v>#REF!</v>
      </c>
      <c r="D21" s="89"/>
      <c r="E21" s="64"/>
      <c r="F21" s="53"/>
      <c r="G21" s="53"/>
      <c r="H21" s="53"/>
      <c r="I21" s="53"/>
      <c r="J21" s="53"/>
      <c r="K21" s="53"/>
      <c r="L21" s="53"/>
      <c r="M21" s="53"/>
      <c r="N21" s="53"/>
      <c r="O21" s="53"/>
      <c r="P21" s="53"/>
      <c r="Q21" s="53"/>
      <c r="R21" s="53"/>
      <c r="S21" s="53"/>
      <c r="T21" s="53"/>
      <c r="U21" s="53"/>
      <c r="V21" s="53"/>
      <c r="W21" s="53"/>
      <c r="X21" s="53"/>
      <c r="Y21" s="53"/>
      <c r="Z21" s="53"/>
    </row>
    <row r="22" spans="1:26" ht="20.25" customHeight="1">
      <c r="A22" s="83"/>
      <c r="B22" s="87" t="s">
        <v>1595</v>
      </c>
      <c r="C22" s="91" t="e">
        <f>VLOOKUP($C$5,#REF!,32,0)</f>
        <v>#REF!</v>
      </c>
      <c r="D22" s="89"/>
      <c r="E22" s="64"/>
      <c r="F22" s="53"/>
      <c r="G22" s="53"/>
      <c r="H22" s="53"/>
      <c r="I22" s="53"/>
      <c r="J22" s="53"/>
      <c r="K22" s="53"/>
      <c r="L22" s="53"/>
      <c r="M22" s="53"/>
      <c r="N22" s="53"/>
      <c r="O22" s="53"/>
      <c r="P22" s="53"/>
      <c r="Q22" s="53"/>
      <c r="R22" s="53"/>
      <c r="S22" s="53"/>
      <c r="T22" s="53"/>
      <c r="U22" s="53"/>
      <c r="V22" s="53"/>
      <c r="W22" s="53"/>
      <c r="X22" s="53"/>
      <c r="Y22" s="53"/>
      <c r="Z22" s="53"/>
    </row>
    <row r="23" spans="1:26" ht="20.25" customHeight="1">
      <c r="A23" s="83"/>
      <c r="B23" s="87" t="s">
        <v>1602</v>
      </c>
      <c r="C23" s="91" t="e">
        <f>VLOOKUP($C$5,#REF!,36,0)</f>
        <v>#REF!</v>
      </c>
      <c r="D23" s="89"/>
      <c r="E23" s="64"/>
      <c r="F23" s="53"/>
      <c r="G23" s="53"/>
      <c r="H23" s="53"/>
      <c r="I23" s="53"/>
      <c r="J23" s="53"/>
      <c r="K23" s="53"/>
      <c r="L23" s="53"/>
      <c r="M23" s="53"/>
      <c r="N23" s="53"/>
      <c r="O23" s="53"/>
      <c r="P23" s="53"/>
      <c r="Q23" s="53"/>
      <c r="R23" s="53"/>
      <c r="S23" s="53"/>
      <c r="T23" s="53"/>
      <c r="U23" s="53"/>
      <c r="V23" s="53"/>
      <c r="W23" s="53"/>
      <c r="X23" s="53"/>
      <c r="Y23" s="53"/>
      <c r="Z23" s="53"/>
    </row>
    <row r="24" spans="1:26" ht="30" customHeight="1">
      <c r="A24" s="83"/>
      <c r="B24" s="92" t="s">
        <v>1597</v>
      </c>
      <c r="C24" s="95" t="e">
        <f>SUM(C25:C27)</f>
        <v>#REF!</v>
      </c>
      <c r="D24" s="89"/>
      <c r="E24" s="64"/>
      <c r="F24" s="53"/>
      <c r="G24" s="53"/>
      <c r="H24" s="53"/>
      <c r="I24" s="53"/>
      <c r="J24" s="53"/>
      <c r="K24" s="53"/>
      <c r="L24" s="53"/>
      <c r="M24" s="53"/>
      <c r="N24" s="53"/>
      <c r="O24" s="53"/>
      <c r="P24" s="53"/>
      <c r="Q24" s="53"/>
      <c r="R24" s="53"/>
      <c r="S24" s="53"/>
      <c r="T24" s="53"/>
      <c r="U24" s="53"/>
      <c r="V24" s="53"/>
      <c r="W24" s="53"/>
      <c r="X24" s="53"/>
      <c r="Y24" s="53"/>
      <c r="Z24" s="53"/>
    </row>
    <row r="25" spans="1:26" ht="20.25" customHeight="1">
      <c r="A25" s="83"/>
      <c r="B25" s="87" t="s">
        <v>1598</v>
      </c>
      <c r="C25" s="91" t="e">
        <f>VLOOKUP($C$5,#REF!,57,0)</f>
        <v>#REF!</v>
      </c>
      <c r="D25" s="89"/>
      <c r="E25" s="64"/>
      <c r="F25" s="53"/>
      <c r="G25" s="53"/>
      <c r="H25" s="53"/>
      <c r="I25" s="53"/>
      <c r="J25" s="53"/>
      <c r="K25" s="53"/>
      <c r="L25" s="53"/>
      <c r="M25" s="53"/>
      <c r="N25" s="53"/>
      <c r="O25" s="53"/>
      <c r="P25" s="53"/>
      <c r="Q25" s="53"/>
      <c r="R25" s="53"/>
      <c r="S25" s="53"/>
      <c r="T25" s="53"/>
      <c r="U25" s="53"/>
      <c r="V25" s="53"/>
      <c r="W25" s="53"/>
      <c r="X25" s="53"/>
      <c r="Y25" s="53"/>
      <c r="Z25" s="53"/>
    </row>
    <row r="26" spans="1:26" ht="20.25" customHeight="1">
      <c r="A26" s="83"/>
      <c r="B26" s="87" t="s">
        <v>85</v>
      </c>
      <c r="C26" s="91" t="e">
        <f>VLOOKUP($C$5,#REF!,60,0)</f>
        <v>#REF!</v>
      </c>
      <c r="D26" s="89"/>
      <c r="E26" s="64"/>
      <c r="F26" s="53"/>
      <c r="G26" s="53"/>
      <c r="H26" s="53"/>
      <c r="I26" s="53"/>
      <c r="J26" s="53"/>
      <c r="K26" s="53"/>
      <c r="L26" s="53"/>
      <c r="M26" s="53"/>
      <c r="N26" s="53"/>
      <c r="O26" s="53"/>
      <c r="P26" s="53"/>
      <c r="Q26" s="53"/>
      <c r="R26" s="53"/>
      <c r="S26" s="53"/>
      <c r="T26" s="53"/>
      <c r="U26" s="53"/>
      <c r="V26" s="53"/>
      <c r="W26" s="53"/>
      <c r="X26" s="53"/>
      <c r="Y26" s="53"/>
      <c r="Z26" s="53"/>
    </row>
    <row r="27" spans="1:26" ht="20.25" customHeight="1">
      <c r="A27" s="83"/>
      <c r="B27" s="96" t="s">
        <v>1599</v>
      </c>
      <c r="C27" s="97" t="e">
        <f>VLOOKUP($C$5,#REF!,63,0)</f>
        <v>#REF!</v>
      </c>
      <c r="D27" s="98"/>
      <c r="E27" s="64"/>
      <c r="F27" s="53"/>
      <c r="G27" s="53"/>
      <c r="H27" s="53"/>
      <c r="I27" s="53"/>
      <c r="J27" s="53"/>
      <c r="K27" s="53"/>
      <c r="L27" s="53"/>
      <c r="M27" s="53"/>
      <c r="N27" s="53"/>
      <c r="O27" s="53"/>
      <c r="P27" s="53"/>
      <c r="Q27" s="53"/>
      <c r="R27" s="53"/>
      <c r="S27" s="53"/>
      <c r="T27" s="53"/>
      <c r="U27" s="53"/>
      <c r="V27" s="53"/>
      <c r="W27" s="53"/>
      <c r="X27" s="53"/>
      <c r="Y27" s="53"/>
      <c r="Z27" s="53"/>
    </row>
    <row r="28" spans="1:26" ht="20.25" customHeight="1">
      <c r="A28" s="83"/>
      <c r="B28" s="99" t="s">
        <v>1600</v>
      </c>
      <c r="C28" s="100" t="e">
        <f>C18-C24</f>
        <v>#REF!</v>
      </c>
      <c r="D28" s="101"/>
      <c r="E28" s="64"/>
      <c r="F28" s="53"/>
      <c r="G28" s="53"/>
      <c r="H28" s="53"/>
      <c r="I28" s="53"/>
      <c r="J28" s="53"/>
      <c r="K28" s="53"/>
      <c r="L28" s="53"/>
      <c r="M28" s="53"/>
      <c r="N28" s="53"/>
      <c r="O28" s="53"/>
      <c r="P28" s="53"/>
      <c r="Q28" s="53"/>
      <c r="R28" s="53"/>
      <c r="S28" s="53"/>
      <c r="T28" s="53"/>
      <c r="U28" s="53"/>
      <c r="V28" s="53"/>
      <c r="W28" s="53"/>
      <c r="X28" s="53"/>
      <c r="Y28" s="53"/>
      <c r="Z28" s="53"/>
    </row>
    <row r="29" spans="1:26" ht="20.25" customHeight="1">
      <c r="A29" s="53"/>
      <c r="B29" s="102"/>
      <c r="C29" s="102"/>
      <c r="D29" s="102"/>
      <c r="E29" s="53"/>
      <c r="F29" s="53"/>
      <c r="G29" s="53"/>
      <c r="H29" s="53"/>
      <c r="I29" s="53"/>
      <c r="J29" s="53"/>
      <c r="K29" s="53"/>
      <c r="L29" s="53"/>
      <c r="M29" s="53"/>
      <c r="N29" s="53"/>
      <c r="O29" s="53"/>
      <c r="P29" s="53"/>
      <c r="Q29" s="53"/>
      <c r="R29" s="53"/>
      <c r="S29" s="53"/>
      <c r="T29" s="53"/>
      <c r="U29" s="53"/>
      <c r="V29" s="53"/>
      <c r="W29" s="53"/>
      <c r="X29" s="53"/>
      <c r="Y29" s="53"/>
      <c r="Z29" s="53"/>
    </row>
    <row r="30" spans="1:26" ht="20.2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ht="20.2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ht="20.2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ht="20.2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ht="20.2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20.2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20.2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20.2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20.2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20.2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20.2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20.2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20.2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20.2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20.2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20.2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20.2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20.2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20.2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20.2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20.2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20.2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20.2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20.2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20.2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20.2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20.2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20.2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20.2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20.2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20.2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20.2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20.2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20.2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20.2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20.2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20.2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20.2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20.2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20.2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20.2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20.2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20.2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20.2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20.2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20.2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20.2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20.2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20.2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20.2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20.2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20.2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20.2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20.2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20.2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20.2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20.2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20.2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20.2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20.2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20.2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20.2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20.2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20.2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20.2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20.2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20.2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20.2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20.2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20.2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20.2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20.2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20.2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20.2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20.2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20.2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20.2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20.2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20.2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20.2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20.2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20.2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20.2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20.2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20.2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20.2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20.2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20.2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20.2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20.2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20.2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20.2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20.2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20.2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20.2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20.2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20.2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20.2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20.2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20.2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5.75" customHeight="1">
      <c r="A151" s="103"/>
      <c r="B151" s="103"/>
      <c r="C151" s="104" t="e">
        <v>#REF!</v>
      </c>
      <c r="D151" s="10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5.75" customHeight="1">
      <c r="A152" s="103"/>
      <c r="B152" s="103"/>
      <c r="C152" s="104" t="e">
        <v>#REF!</v>
      </c>
      <c r="D152" s="10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5.75" customHeight="1">
      <c r="A153" s="103"/>
      <c r="B153" s="103"/>
      <c r="C153" s="104" t="e">
        <v>#REF!</v>
      </c>
      <c r="D153" s="10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5.75" customHeight="1">
      <c r="A154" s="103"/>
      <c r="B154" s="103"/>
      <c r="C154" s="104" t="e">
        <v>#REF!</v>
      </c>
      <c r="D154" s="10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5.75" customHeight="1">
      <c r="A155" s="103"/>
      <c r="B155" s="103"/>
      <c r="C155" s="104" t="e">
        <v>#REF!</v>
      </c>
      <c r="D155" s="10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5.75" customHeight="1">
      <c r="A156" s="103"/>
      <c r="B156" s="103"/>
      <c r="C156" s="104" t="e">
        <v>#REF!</v>
      </c>
      <c r="D156" s="10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5.75" customHeight="1">
      <c r="A157" s="103"/>
      <c r="B157" s="103"/>
      <c r="C157" s="104" t="e">
        <v>#REF!</v>
      </c>
      <c r="D157" s="10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5.75" customHeight="1">
      <c r="A158" s="103"/>
      <c r="B158" s="103"/>
      <c r="C158" s="104" t="e">
        <v>#REF!</v>
      </c>
      <c r="D158" s="10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5.75" customHeight="1">
      <c r="A159" s="103"/>
      <c r="B159" s="103"/>
      <c r="C159" s="104" t="e">
        <v>#REF!</v>
      </c>
      <c r="D159" s="10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5.75" customHeight="1">
      <c r="A160" s="103"/>
      <c r="B160" s="103"/>
      <c r="C160" s="104" t="e">
        <v>#REF!</v>
      </c>
      <c r="D160" s="10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5.75" customHeight="1">
      <c r="A161" s="103"/>
      <c r="B161" s="103"/>
      <c r="C161" s="104" t="e">
        <v>#REF!</v>
      </c>
      <c r="D161" s="10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5.75" customHeight="1">
      <c r="A162" s="103"/>
      <c r="B162" s="103"/>
      <c r="C162" s="104" t="e">
        <v>#REF!</v>
      </c>
      <c r="D162" s="10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5.75" customHeight="1">
      <c r="A163" s="103"/>
      <c r="B163" s="103"/>
      <c r="C163" s="104" t="e">
        <v>#REF!</v>
      </c>
      <c r="D163" s="10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5.75" customHeight="1">
      <c r="A164" s="103"/>
      <c r="B164" s="103"/>
      <c r="C164" s="104" t="e">
        <v>#REF!</v>
      </c>
      <c r="D164" s="10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5.75" customHeight="1">
      <c r="A165" s="103"/>
      <c r="B165" s="103"/>
      <c r="C165" s="104" t="e">
        <v>#REF!</v>
      </c>
      <c r="D165" s="10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5.75" customHeight="1">
      <c r="A166" s="103"/>
      <c r="B166" s="103"/>
      <c r="C166" s="104" t="e">
        <v>#REF!</v>
      </c>
      <c r="D166" s="10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5.75" customHeight="1">
      <c r="A167" s="103"/>
      <c r="B167" s="103"/>
      <c r="C167" s="104" t="e">
        <v>#REF!</v>
      </c>
      <c r="D167" s="10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5.75" customHeight="1">
      <c r="A168" s="103"/>
      <c r="B168" s="103"/>
      <c r="C168" s="104" t="e">
        <v>#REF!</v>
      </c>
      <c r="D168" s="10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5.75" customHeight="1">
      <c r="A169" s="103"/>
      <c r="B169" s="103"/>
      <c r="C169" s="104" t="e">
        <v>#REF!</v>
      </c>
      <c r="D169" s="10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5.75" customHeight="1">
      <c r="A170" s="103"/>
      <c r="B170" s="103"/>
      <c r="C170" s="104" t="e">
        <v>#REF!</v>
      </c>
      <c r="D170" s="10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5.75" customHeight="1">
      <c r="A171" s="103"/>
      <c r="B171" s="103"/>
      <c r="C171" s="104" t="e">
        <v>#REF!</v>
      </c>
      <c r="D171" s="10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5.75" customHeight="1">
      <c r="A172" s="103"/>
      <c r="B172" s="103"/>
      <c r="C172" s="104" t="e">
        <v>#REF!</v>
      </c>
      <c r="D172" s="10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5.75" customHeight="1">
      <c r="A173" s="103"/>
      <c r="B173" s="103"/>
      <c r="C173" s="104" t="e">
        <v>#REF!</v>
      </c>
      <c r="D173" s="10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5.75" customHeight="1">
      <c r="A174" s="103"/>
      <c r="B174" s="103"/>
      <c r="C174" s="104" t="e">
        <v>#REF!</v>
      </c>
      <c r="D174" s="10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5.75" customHeight="1">
      <c r="A175" s="103"/>
      <c r="B175" s="103"/>
      <c r="C175" s="104" t="e">
        <v>#REF!</v>
      </c>
      <c r="D175" s="10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5.75" customHeight="1">
      <c r="A176" s="103"/>
      <c r="B176" s="103"/>
      <c r="C176" s="104" t="e">
        <v>#REF!</v>
      </c>
      <c r="D176" s="10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5.75" customHeight="1">
      <c r="A177" s="103"/>
      <c r="B177" s="103"/>
      <c r="C177" s="104" t="e">
        <v>#REF!</v>
      </c>
      <c r="D177" s="10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5.75" customHeight="1">
      <c r="A178" s="103"/>
      <c r="B178" s="103"/>
      <c r="C178" s="104" t="e">
        <v>#REF!</v>
      </c>
      <c r="D178" s="10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5.75" customHeight="1">
      <c r="A179" s="103"/>
      <c r="B179" s="103"/>
      <c r="C179" s="104" t="e">
        <v>#REF!</v>
      </c>
      <c r="D179" s="10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5.75" customHeight="1">
      <c r="A180" s="103"/>
      <c r="B180" s="103"/>
      <c r="C180" s="104" t="e">
        <v>#REF!</v>
      </c>
      <c r="D180" s="10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5.75" customHeight="1">
      <c r="A181" s="103"/>
      <c r="B181" s="103"/>
      <c r="C181" s="104" t="e">
        <v>#REF!</v>
      </c>
      <c r="D181" s="10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5.75" customHeight="1">
      <c r="A182" s="103"/>
      <c r="B182" s="103"/>
      <c r="C182" s="104" t="e">
        <v>#REF!</v>
      </c>
      <c r="D182" s="10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5.75" customHeight="1">
      <c r="A183" s="103"/>
      <c r="B183" s="103"/>
      <c r="C183" s="104" t="e">
        <v>#REF!</v>
      </c>
      <c r="D183" s="10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5.75" customHeight="1">
      <c r="A184" s="103"/>
      <c r="B184" s="103"/>
      <c r="C184" s="104" t="e">
        <v>#REF!</v>
      </c>
      <c r="D184" s="10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5.75" customHeight="1">
      <c r="A185" s="103"/>
      <c r="B185" s="103"/>
      <c r="C185" s="104" t="e">
        <v>#REF!</v>
      </c>
      <c r="D185" s="10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5.75" customHeight="1">
      <c r="A186" s="103"/>
      <c r="B186" s="103"/>
      <c r="C186" s="104" t="e">
        <v>#REF!</v>
      </c>
      <c r="D186" s="10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5.75" customHeight="1">
      <c r="A187" s="103"/>
      <c r="B187" s="103"/>
      <c r="C187" s="104" t="e">
        <v>#REF!</v>
      </c>
      <c r="D187" s="10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5.75" customHeight="1">
      <c r="A188" s="103"/>
      <c r="B188" s="103"/>
      <c r="C188" s="104" t="e">
        <v>#REF!</v>
      </c>
      <c r="D188" s="10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5.75" customHeight="1">
      <c r="A189" s="103"/>
      <c r="B189" s="103"/>
      <c r="C189" s="104" t="e">
        <v>#REF!</v>
      </c>
      <c r="D189" s="10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5.75" customHeight="1">
      <c r="A190" s="103"/>
      <c r="B190" s="103"/>
      <c r="C190" s="104" t="e">
        <v>#REF!</v>
      </c>
      <c r="D190" s="10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5.75" customHeight="1">
      <c r="A191" s="103"/>
      <c r="B191" s="103"/>
      <c r="C191" s="104" t="e">
        <v>#REF!</v>
      </c>
      <c r="D191" s="10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5.75" customHeight="1">
      <c r="A192" s="103"/>
      <c r="B192" s="103"/>
      <c r="C192" s="104" t="e">
        <v>#REF!</v>
      </c>
      <c r="D192" s="10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5.75" customHeight="1">
      <c r="A193" s="103"/>
      <c r="B193" s="103"/>
      <c r="C193" s="104" t="e">
        <v>#REF!</v>
      </c>
      <c r="D193" s="10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5.75" customHeight="1">
      <c r="A194" s="103"/>
      <c r="B194" s="103"/>
      <c r="C194" s="104" t="e">
        <v>#REF!</v>
      </c>
      <c r="D194" s="10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5.75" customHeight="1">
      <c r="A195" s="103"/>
      <c r="B195" s="103"/>
      <c r="C195" s="104" t="e">
        <v>#REF!</v>
      </c>
      <c r="D195" s="10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5.75" customHeight="1">
      <c r="A196" s="103"/>
      <c r="B196" s="103"/>
      <c r="C196" s="104" t="e">
        <v>#REF!</v>
      </c>
      <c r="D196" s="10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5.75" customHeight="1">
      <c r="A197" s="103"/>
      <c r="B197" s="103"/>
      <c r="C197" s="104" t="e">
        <v>#REF!</v>
      </c>
      <c r="D197" s="10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5.75" customHeight="1">
      <c r="A198" s="103"/>
      <c r="B198" s="103"/>
      <c r="C198" s="104" t="e">
        <v>#REF!</v>
      </c>
      <c r="D198" s="10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5.75" customHeight="1">
      <c r="A199" s="103"/>
      <c r="B199" s="103"/>
      <c r="C199" s="104" t="e">
        <v>#REF!</v>
      </c>
      <c r="D199" s="10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5.75" customHeight="1">
      <c r="A200" s="103"/>
      <c r="B200" s="103"/>
      <c r="C200" s="104" t="e">
        <v>#REF!</v>
      </c>
      <c r="D200" s="10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5.75" customHeight="1">
      <c r="A201" s="103"/>
      <c r="B201" s="103"/>
      <c r="C201" s="104" t="e">
        <v>#REF!</v>
      </c>
      <c r="D201" s="10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5.75" customHeight="1">
      <c r="A202" s="103"/>
      <c r="B202" s="103"/>
      <c r="C202" s="104" t="e">
        <v>#REF!</v>
      </c>
      <c r="D202" s="10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5.75" customHeight="1">
      <c r="A203" s="103"/>
      <c r="B203" s="103"/>
      <c r="C203" s="104" t="e">
        <v>#REF!</v>
      </c>
      <c r="D203" s="10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5.75" customHeight="1">
      <c r="A204" s="103"/>
      <c r="B204" s="103"/>
      <c r="C204" s="104" t="e">
        <v>#REF!</v>
      </c>
      <c r="D204" s="10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5.75" customHeight="1">
      <c r="A205" s="103"/>
      <c r="B205" s="103"/>
      <c r="C205" s="104" t="e">
        <v>#REF!</v>
      </c>
      <c r="D205" s="10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5.75" customHeight="1">
      <c r="A206" s="103"/>
      <c r="B206" s="103"/>
      <c r="C206" s="104" t="e">
        <v>#REF!</v>
      </c>
      <c r="D206" s="10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5.75" customHeight="1">
      <c r="A207" s="103"/>
      <c r="B207" s="103"/>
      <c r="C207" s="104" t="e">
        <v>#REF!</v>
      </c>
      <c r="D207" s="10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5.75" customHeight="1">
      <c r="A208" s="103"/>
      <c r="B208" s="103"/>
      <c r="C208" s="104" t="e">
        <v>#REF!</v>
      </c>
      <c r="D208" s="10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5.75" customHeight="1">
      <c r="A209" s="103"/>
      <c r="B209" s="103"/>
      <c r="C209" s="104" t="e">
        <v>#REF!</v>
      </c>
      <c r="D209" s="10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5.75" customHeight="1">
      <c r="A210" s="103"/>
      <c r="B210" s="103"/>
      <c r="C210" s="104" t="e">
        <v>#REF!</v>
      </c>
      <c r="D210" s="10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5.75" customHeight="1">
      <c r="A211" s="103"/>
      <c r="B211" s="103"/>
      <c r="C211" s="104" t="e">
        <v>#REF!</v>
      </c>
      <c r="D211" s="10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5.75" customHeight="1">
      <c r="A212" s="103"/>
      <c r="B212" s="103"/>
      <c r="C212" s="104" t="e">
        <v>#REF!</v>
      </c>
      <c r="D212" s="10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5.75" customHeight="1">
      <c r="A213" s="103"/>
      <c r="B213" s="103"/>
      <c r="C213" s="104" t="e">
        <v>#REF!</v>
      </c>
      <c r="D213" s="10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5.75" customHeight="1">
      <c r="A214" s="103"/>
      <c r="B214" s="103"/>
      <c r="C214" s="104" t="e">
        <v>#REF!</v>
      </c>
      <c r="D214" s="10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5.75" customHeight="1">
      <c r="A215" s="103"/>
      <c r="B215" s="103"/>
      <c r="C215" s="104" t="e">
        <v>#REF!</v>
      </c>
      <c r="D215" s="10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5.75" customHeight="1">
      <c r="A216" s="103"/>
      <c r="B216" s="103"/>
      <c r="C216" s="104" t="e">
        <v>#REF!</v>
      </c>
      <c r="D216" s="10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5.75" customHeight="1">
      <c r="A217" s="103"/>
      <c r="B217" s="103"/>
      <c r="C217" s="104" t="e">
        <v>#REF!</v>
      </c>
      <c r="D217" s="10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5.75" customHeight="1">
      <c r="A218" s="103"/>
      <c r="B218" s="103"/>
      <c r="C218" s="104" t="e">
        <v>#REF!</v>
      </c>
      <c r="D218" s="10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5.75" customHeight="1">
      <c r="A219" s="103"/>
      <c r="B219" s="103"/>
      <c r="C219" s="104" t="e">
        <v>#REF!</v>
      </c>
      <c r="D219" s="10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5.75" customHeight="1">
      <c r="A220" s="103"/>
      <c r="B220" s="103"/>
      <c r="C220" s="104" t="e">
        <v>#REF!</v>
      </c>
      <c r="D220" s="10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5.75" customHeight="1">
      <c r="A221" s="103"/>
      <c r="B221" s="103"/>
      <c r="C221" s="104" t="e">
        <v>#REF!</v>
      </c>
      <c r="D221" s="10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5.75" customHeight="1">
      <c r="A222" s="103"/>
      <c r="B222" s="103"/>
      <c r="C222" s="104" t="e">
        <v>#REF!</v>
      </c>
      <c r="D222" s="10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5.75" customHeight="1">
      <c r="A223" s="103"/>
      <c r="B223" s="103"/>
      <c r="C223" s="104" t="e">
        <v>#REF!</v>
      </c>
      <c r="D223" s="10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5.75" customHeight="1">
      <c r="A224" s="103"/>
      <c r="B224" s="103"/>
      <c r="C224" s="104" t="e">
        <v>#REF!</v>
      </c>
      <c r="D224" s="10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5.75" customHeight="1">
      <c r="A225" s="103"/>
      <c r="B225" s="103"/>
      <c r="C225" s="104" t="e">
        <v>#REF!</v>
      </c>
      <c r="D225" s="10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5.75" customHeight="1">
      <c r="A226" s="103"/>
      <c r="B226" s="103"/>
      <c r="C226" s="104" t="e">
        <v>#REF!</v>
      </c>
      <c r="D226" s="10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5.75" customHeight="1">
      <c r="A227" s="103"/>
      <c r="B227" s="103"/>
      <c r="C227" s="104" t="e">
        <v>#REF!</v>
      </c>
      <c r="D227" s="10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5.75" customHeight="1">
      <c r="A228" s="103"/>
      <c r="B228" s="103"/>
      <c r="C228" s="104" t="e">
        <v>#REF!</v>
      </c>
      <c r="D228" s="10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5.75" customHeight="1">
      <c r="A229" s="103"/>
      <c r="B229" s="103"/>
      <c r="C229" s="104" t="e">
        <v>#REF!</v>
      </c>
      <c r="D229" s="10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5.75" customHeight="1">
      <c r="A230" s="103"/>
      <c r="B230" s="103"/>
      <c r="C230" s="104" t="e">
        <v>#REF!</v>
      </c>
      <c r="D230" s="10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5.75" customHeight="1">
      <c r="A231" s="103"/>
      <c r="B231" s="103"/>
      <c r="C231" s="104" t="e">
        <v>#REF!</v>
      </c>
      <c r="D231" s="10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5.75" customHeight="1">
      <c r="A232" s="103"/>
      <c r="B232" s="103"/>
      <c r="C232" s="104" t="e">
        <v>#REF!</v>
      </c>
      <c r="D232" s="10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5.75" customHeight="1">
      <c r="A233" s="103"/>
      <c r="B233" s="103"/>
      <c r="C233" s="104" t="e">
        <v>#REF!</v>
      </c>
      <c r="D233" s="10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5.75" customHeight="1">
      <c r="A234" s="103"/>
      <c r="B234" s="103"/>
      <c r="C234" s="104" t="e">
        <v>#REF!</v>
      </c>
      <c r="D234" s="10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5.75" customHeight="1">
      <c r="A235" s="103"/>
      <c r="B235" s="103"/>
      <c r="C235" s="104" t="e">
        <v>#REF!</v>
      </c>
      <c r="D235" s="10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5.75" customHeight="1">
      <c r="A236" s="103"/>
      <c r="B236" s="103"/>
      <c r="C236" s="104" t="e">
        <v>#REF!</v>
      </c>
      <c r="D236" s="10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5.75" customHeight="1">
      <c r="A237" s="103"/>
      <c r="B237" s="103"/>
      <c r="C237" s="104" t="e">
        <v>#REF!</v>
      </c>
      <c r="D237" s="10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5.75" customHeight="1">
      <c r="A238" s="103"/>
      <c r="B238" s="103"/>
      <c r="C238" s="104" t="e">
        <v>#REF!</v>
      </c>
      <c r="D238" s="10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5.75" customHeight="1">
      <c r="A239" s="103"/>
      <c r="B239" s="103"/>
      <c r="C239" s="104" t="e">
        <v>#REF!</v>
      </c>
      <c r="D239" s="10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5.75" customHeight="1">
      <c r="A240" s="103"/>
      <c r="B240" s="103"/>
      <c r="C240" s="104" t="e">
        <v>#REF!</v>
      </c>
      <c r="D240" s="10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5.75" customHeight="1">
      <c r="A241" s="103"/>
      <c r="B241" s="103"/>
      <c r="C241" s="104" t="e">
        <v>#REF!</v>
      </c>
      <c r="D241" s="10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5.75" customHeight="1">
      <c r="A242" s="103"/>
      <c r="B242" s="103"/>
      <c r="C242" s="104" t="e">
        <v>#REF!</v>
      </c>
      <c r="D242" s="10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5.75" customHeight="1">
      <c r="A243" s="103"/>
      <c r="B243" s="103"/>
      <c r="C243" s="104" t="e">
        <v>#REF!</v>
      </c>
      <c r="D243" s="10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5.75" customHeight="1">
      <c r="A244" s="103"/>
      <c r="B244" s="103"/>
      <c r="C244" s="104" t="e">
        <v>#REF!</v>
      </c>
      <c r="D244" s="10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5.75" customHeight="1">
      <c r="A245" s="103"/>
      <c r="B245" s="103"/>
      <c r="C245" s="104" t="e">
        <v>#REF!</v>
      </c>
      <c r="D245" s="10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5.75" customHeight="1">
      <c r="A246" s="103"/>
      <c r="B246" s="103"/>
      <c r="C246" s="104" t="e">
        <v>#REF!</v>
      </c>
      <c r="D246" s="10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5.75" customHeight="1">
      <c r="A247" s="103"/>
      <c r="B247" s="103"/>
      <c r="C247" s="104" t="e">
        <v>#REF!</v>
      </c>
      <c r="D247" s="10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5.75" customHeight="1">
      <c r="A248" s="103"/>
      <c r="B248" s="103"/>
      <c r="C248" s="104" t="e">
        <v>#REF!</v>
      </c>
      <c r="D248" s="10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5.75" customHeight="1">
      <c r="A249" s="103"/>
      <c r="B249" s="103"/>
      <c r="C249" s="104" t="e">
        <v>#REF!</v>
      </c>
      <c r="D249" s="10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5.75" customHeight="1">
      <c r="A250" s="103"/>
      <c r="B250" s="103"/>
      <c r="C250" s="104" t="e">
        <v>#REF!</v>
      </c>
      <c r="D250" s="10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5.75" customHeight="1">
      <c r="A251" s="103"/>
      <c r="B251" s="103"/>
      <c r="C251" s="104" t="e">
        <v>#REF!</v>
      </c>
      <c r="D251" s="10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5.75" customHeight="1">
      <c r="A252" s="103"/>
      <c r="B252" s="103"/>
      <c r="C252" s="104" t="e">
        <v>#REF!</v>
      </c>
      <c r="D252" s="10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5.75" customHeight="1">
      <c r="A253" s="103"/>
      <c r="B253" s="103"/>
      <c r="C253" s="104" t="e">
        <v>#REF!</v>
      </c>
      <c r="D253" s="10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5.75" customHeight="1">
      <c r="A254" s="103"/>
      <c r="B254" s="103"/>
      <c r="C254" s="104" t="e">
        <v>#REF!</v>
      </c>
      <c r="D254" s="10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5.75" customHeight="1">
      <c r="A255" s="103"/>
      <c r="B255" s="103"/>
      <c r="C255" s="104" t="e">
        <v>#REF!</v>
      </c>
      <c r="D255" s="10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5.75" customHeight="1">
      <c r="A256" s="103"/>
      <c r="B256" s="103"/>
      <c r="C256" s="104" t="e">
        <v>#REF!</v>
      </c>
      <c r="D256" s="10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5.75" customHeight="1">
      <c r="A257" s="103"/>
      <c r="B257" s="103"/>
      <c r="C257" s="104" t="e">
        <v>#REF!</v>
      </c>
      <c r="D257" s="10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5.75" customHeight="1">
      <c r="A258" s="103"/>
      <c r="B258" s="103"/>
      <c r="C258" s="104" t="e">
        <v>#REF!</v>
      </c>
      <c r="D258" s="10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5.75" customHeight="1">
      <c r="A259" s="103"/>
      <c r="B259" s="103"/>
      <c r="C259" s="104" t="e">
        <v>#REF!</v>
      </c>
      <c r="D259" s="10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5.75" customHeight="1">
      <c r="A260" s="103"/>
      <c r="B260" s="103"/>
      <c r="C260" s="104" t="e">
        <v>#REF!</v>
      </c>
      <c r="D260" s="10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5.75" customHeight="1">
      <c r="A261" s="103"/>
      <c r="B261" s="103"/>
      <c r="C261" s="104" t="e">
        <v>#REF!</v>
      </c>
      <c r="D261" s="10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5.75" customHeight="1">
      <c r="A262" s="103"/>
      <c r="B262" s="103"/>
      <c r="C262" s="104" t="e">
        <v>#REF!</v>
      </c>
      <c r="D262" s="10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5.75" customHeight="1">
      <c r="A263" s="103"/>
      <c r="B263" s="103"/>
      <c r="C263" s="104" t="e">
        <v>#REF!</v>
      </c>
      <c r="D263" s="10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5.75" customHeight="1">
      <c r="A264" s="103"/>
      <c r="B264" s="103"/>
      <c r="C264" s="104" t="e">
        <v>#REF!</v>
      </c>
      <c r="D264" s="10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5.75" customHeight="1">
      <c r="A265" s="103"/>
      <c r="B265" s="103"/>
      <c r="C265" s="104" t="e">
        <v>#REF!</v>
      </c>
      <c r="D265" s="10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5.75" customHeight="1">
      <c r="A266" s="103"/>
      <c r="B266" s="103"/>
      <c r="C266" s="104" t="e">
        <v>#REF!</v>
      </c>
      <c r="D266" s="10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5.75" customHeight="1">
      <c r="A267" s="103"/>
      <c r="B267" s="103"/>
      <c r="C267" s="104" t="e">
        <v>#REF!</v>
      </c>
      <c r="D267" s="10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5.75" customHeight="1">
      <c r="A268" s="103"/>
      <c r="B268" s="103"/>
      <c r="C268" s="104" t="e">
        <v>#REF!</v>
      </c>
      <c r="D268" s="10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5.75" customHeight="1">
      <c r="A269" s="103"/>
      <c r="B269" s="103"/>
      <c r="C269" s="104" t="e">
        <v>#REF!</v>
      </c>
      <c r="D269" s="10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5.75" customHeight="1">
      <c r="A270" s="103"/>
      <c r="B270" s="103"/>
      <c r="C270" s="104" t="e">
        <v>#REF!</v>
      </c>
      <c r="D270" s="10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5.75" customHeight="1">
      <c r="A271" s="103"/>
      <c r="B271" s="103"/>
      <c r="C271" s="104" t="e">
        <v>#REF!</v>
      </c>
      <c r="D271" s="10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5.75" customHeight="1">
      <c r="A272" s="103"/>
      <c r="B272" s="103"/>
      <c r="C272" s="104" t="e">
        <v>#REF!</v>
      </c>
      <c r="D272" s="10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5.75" customHeight="1">
      <c r="A273" s="103"/>
      <c r="B273" s="103"/>
      <c r="C273" s="104" t="e">
        <v>#REF!</v>
      </c>
      <c r="D273" s="10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5.75" customHeight="1">
      <c r="A274" s="103"/>
      <c r="B274" s="103"/>
      <c r="C274" s="104" t="e">
        <v>#REF!</v>
      </c>
      <c r="D274" s="10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5.75" customHeight="1">
      <c r="A275" s="103"/>
      <c r="B275" s="103"/>
      <c r="C275" s="104" t="e">
        <v>#REF!</v>
      </c>
      <c r="D275" s="10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5.75" customHeight="1">
      <c r="A276" s="103"/>
      <c r="B276" s="103"/>
      <c r="C276" s="104" t="e">
        <v>#REF!</v>
      </c>
      <c r="D276" s="10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5.75" customHeight="1">
      <c r="A277" s="103"/>
      <c r="B277" s="103"/>
      <c r="C277" s="104" t="e">
        <v>#REF!</v>
      </c>
      <c r="D277" s="10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5.75" customHeight="1">
      <c r="A278" s="103"/>
      <c r="B278" s="103"/>
      <c r="C278" s="104" t="e">
        <v>#REF!</v>
      </c>
      <c r="D278" s="10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5.75" customHeight="1">
      <c r="A279" s="103"/>
      <c r="B279" s="103"/>
      <c r="C279" s="104" t="e">
        <v>#REF!</v>
      </c>
      <c r="D279" s="10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5.75" customHeight="1">
      <c r="A280" s="103"/>
      <c r="B280" s="103"/>
      <c r="C280" s="104" t="e">
        <v>#REF!</v>
      </c>
      <c r="D280" s="10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5.75" customHeight="1">
      <c r="A281" s="103"/>
      <c r="B281" s="103"/>
      <c r="C281" s="104" t="e">
        <v>#REF!</v>
      </c>
      <c r="D281" s="10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5.75" customHeight="1">
      <c r="A282" s="103"/>
      <c r="B282" s="103"/>
      <c r="C282" s="104" t="e">
        <v>#REF!</v>
      </c>
      <c r="D282" s="10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5.75" customHeight="1">
      <c r="A283" s="103"/>
      <c r="B283" s="103"/>
      <c r="C283" s="104" t="e">
        <v>#REF!</v>
      </c>
      <c r="D283" s="10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5.75" customHeight="1">
      <c r="A284" s="103"/>
      <c r="B284" s="103"/>
      <c r="C284" s="104" t="e">
        <v>#REF!</v>
      </c>
      <c r="D284" s="10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5.75" customHeight="1">
      <c r="A285" s="103"/>
      <c r="B285" s="103"/>
      <c r="C285" s="104" t="e">
        <v>#REF!</v>
      </c>
      <c r="D285" s="10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5.75" customHeight="1">
      <c r="A286" s="103"/>
      <c r="B286" s="103"/>
      <c r="C286" s="104" t="e">
        <v>#REF!</v>
      </c>
      <c r="D286" s="10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5.75" customHeight="1">
      <c r="A287" s="103"/>
      <c r="B287" s="103"/>
      <c r="C287" s="104" t="e">
        <v>#REF!</v>
      </c>
      <c r="D287" s="10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5.75" customHeight="1">
      <c r="A288" s="103"/>
      <c r="B288" s="103"/>
      <c r="C288" s="104" t="e">
        <v>#REF!</v>
      </c>
      <c r="D288" s="10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5.75" customHeight="1">
      <c r="A289" s="103"/>
      <c r="B289" s="103"/>
      <c r="C289" s="104" t="e">
        <v>#REF!</v>
      </c>
      <c r="D289" s="10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5.75" customHeight="1">
      <c r="A290" s="103"/>
      <c r="B290" s="103"/>
      <c r="C290" s="104" t="e">
        <v>#REF!</v>
      </c>
      <c r="D290" s="10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5.75" customHeight="1">
      <c r="A291" s="103"/>
      <c r="B291" s="103"/>
      <c r="C291" s="104" t="e">
        <v>#REF!</v>
      </c>
      <c r="D291" s="10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5.75" customHeight="1">
      <c r="A292" s="103"/>
      <c r="B292" s="103"/>
      <c r="C292" s="104" t="e">
        <v>#REF!</v>
      </c>
      <c r="D292" s="10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5.75" customHeight="1">
      <c r="A293" s="103"/>
      <c r="B293" s="103"/>
      <c r="C293" s="104" t="e">
        <v>#REF!</v>
      </c>
      <c r="D293" s="10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5.75" customHeight="1">
      <c r="A294" s="103"/>
      <c r="B294" s="103"/>
      <c r="C294" s="104" t="e">
        <v>#REF!</v>
      </c>
      <c r="D294" s="10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5.75" customHeight="1">
      <c r="A295" s="103"/>
      <c r="B295" s="103"/>
      <c r="C295" s="104" t="e">
        <v>#REF!</v>
      </c>
      <c r="D295" s="10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5.75" customHeight="1">
      <c r="A296" s="103"/>
      <c r="B296" s="103"/>
      <c r="C296" s="104" t="e">
        <v>#REF!</v>
      </c>
      <c r="D296" s="10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5.75" customHeight="1">
      <c r="A297" s="103"/>
      <c r="B297" s="103"/>
      <c r="C297" s="104" t="e">
        <v>#REF!</v>
      </c>
      <c r="D297" s="10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5.75" customHeight="1">
      <c r="A298" s="103"/>
      <c r="B298" s="103"/>
      <c r="C298" s="104" t="e">
        <v>#REF!</v>
      </c>
      <c r="D298" s="10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5.75" customHeight="1">
      <c r="A299" s="103"/>
      <c r="B299" s="103"/>
      <c r="C299" s="104" t="e">
        <v>#REF!</v>
      </c>
      <c r="D299" s="10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5.75" customHeight="1">
      <c r="A300" s="103"/>
      <c r="B300" s="103"/>
      <c r="C300" s="104" t="e">
        <v>#REF!</v>
      </c>
      <c r="D300" s="10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5.75" customHeight="1">
      <c r="A301" s="103"/>
      <c r="B301" s="103"/>
      <c r="C301" s="104" t="e">
        <v>#REF!</v>
      </c>
      <c r="D301" s="10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5.75" customHeight="1">
      <c r="A302" s="103"/>
      <c r="B302" s="103"/>
      <c r="C302" s="104" t="e">
        <v>#REF!</v>
      </c>
      <c r="D302" s="10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5.75" customHeight="1">
      <c r="A303" s="103"/>
      <c r="B303" s="103"/>
      <c r="C303" s="104" t="e">
        <v>#REF!</v>
      </c>
      <c r="D303" s="10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5.75" customHeight="1">
      <c r="A304" s="103"/>
      <c r="B304" s="103"/>
      <c r="C304" s="104" t="e">
        <v>#REF!</v>
      </c>
      <c r="D304" s="10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5.75" customHeight="1">
      <c r="A305" s="103"/>
      <c r="B305" s="103"/>
      <c r="C305" s="104" t="e">
        <v>#REF!</v>
      </c>
      <c r="D305" s="10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5.75" customHeight="1">
      <c r="A306" s="103"/>
      <c r="B306" s="103"/>
      <c r="C306" s="104" t="e">
        <v>#REF!</v>
      </c>
      <c r="D306" s="10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5.75" customHeight="1">
      <c r="A307" s="103"/>
      <c r="B307" s="103"/>
      <c r="C307" s="104" t="e">
        <v>#REF!</v>
      </c>
      <c r="D307" s="10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5.75" customHeight="1">
      <c r="A308" s="103"/>
      <c r="B308" s="103"/>
      <c r="C308" s="104" t="e">
        <v>#REF!</v>
      </c>
      <c r="D308" s="10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5.75" customHeight="1">
      <c r="A309" s="103"/>
      <c r="B309" s="103"/>
      <c r="C309" s="104" t="e">
        <v>#REF!</v>
      </c>
      <c r="D309" s="10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5.75" customHeight="1">
      <c r="A310" s="103"/>
      <c r="B310" s="103"/>
      <c r="C310" s="104" t="e">
        <v>#REF!</v>
      </c>
      <c r="D310" s="10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5.75" customHeight="1">
      <c r="A311" s="103"/>
      <c r="B311" s="103"/>
      <c r="C311" s="104" t="e">
        <v>#REF!</v>
      </c>
      <c r="D311" s="10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5.75" customHeight="1">
      <c r="A312" s="103"/>
      <c r="B312" s="103"/>
      <c r="C312" s="104" t="e">
        <v>#REF!</v>
      </c>
      <c r="D312" s="10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5.75" customHeight="1">
      <c r="A313" s="103"/>
      <c r="B313" s="103"/>
      <c r="C313" s="104" t="e">
        <v>#REF!</v>
      </c>
      <c r="D313" s="10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5.75" customHeight="1">
      <c r="A314" s="103"/>
      <c r="B314" s="103"/>
      <c r="C314" s="104" t="e">
        <v>#REF!</v>
      </c>
      <c r="D314" s="10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5.75" customHeight="1">
      <c r="A315" s="103"/>
      <c r="B315" s="103"/>
      <c r="C315" s="104" t="e">
        <v>#REF!</v>
      </c>
      <c r="D315" s="10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5.75" customHeight="1">
      <c r="A316" s="103"/>
      <c r="B316" s="103"/>
      <c r="C316" s="104" t="e">
        <v>#REF!</v>
      </c>
      <c r="D316" s="10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5.75" customHeight="1">
      <c r="A317" s="103"/>
      <c r="B317" s="103"/>
      <c r="C317" s="104" t="e">
        <v>#REF!</v>
      </c>
      <c r="D317" s="10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5.75" customHeight="1">
      <c r="A318" s="103"/>
      <c r="B318" s="103"/>
      <c r="C318" s="104" t="e">
        <v>#REF!</v>
      </c>
      <c r="D318" s="10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5.75" customHeight="1">
      <c r="A319" s="103"/>
      <c r="B319" s="103"/>
      <c r="C319" s="104" t="e">
        <v>#REF!</v>
      </c>
      <c r="D319" s="10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5.75" customHeight="1">
      <c r="A320" s="103"/>
      <c r="B320" s="103"/>
      <c r="C320" s="104" t="e">
        <v>#REF!</v>
      </c>
      <c r="D320" s="10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5.75" customHeight="1">
      <c r="A321" s="103"/>
      <c r="B321" s="103"/>
      <c r="C321" s="104" t="e">
        <v>#REF!</v>
      </c>
      <c r="D321" s="10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5.75" customHeight="1">
      <c r="A322" s="103"/>
      <c r="B322" s="103"/>
      <c r="C322" s="104" t="e">
        <v>#REF!</v>
      </c>
      <c r="D322" s="10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5.75" customHeight="1">
      <c r="A323" s="103"/>
      <c r="B323" s="103"/>
      <c r="C323" s="104" t="e">
        <v>#REF!</v>
      </c>
      <c r="D323" s="10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5.75" customHeight="1">
      <c r="A324" s="103"/>
      <c r="B324" s="103"/>
      <c r="C324" s="104" t="e">
        <v>#REF!</v>
      </c>
      <c r="D324" s="10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5.75" customHeight="1">
      <c r="A325" s="103"/>
      <c r="B325" s="103"/>
      <c r="C325" s="104" t="e">
        <v>#REF!</v>
      </c>
      <c r="D325" s="10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5.75" customHeight="1">
      <c r="A326" s="103"/>
      <c r="B326" s="103"/>
      <c r="C326" s="104" t="e">
        <v>#REF!</v>
      </c>
      <c r="D326" s="10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5.75" customHeight="1">
      <c r="A327" s="103"/>
      <c r="B327" s="103"/>
      <c r="C327" s="104" t="e">
        <v>#REF!</v>
      </c>
      <c r="D327" s="10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5.75" customHeight="1">
      <c r="A328" s="103"/>
      <c r="B328" s="103"/>
      <c r="C328" s="104" t="e">
        <v>#REF!</v>
      </c>
      <c r="D328" s="10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5.75" customHeight="1">
      <c r="A329" s="103"/>
      <c r="B329" s="103"/>
      <c r="C329" s="104" t="e">
        <v>#REF!</v>
      </c>
      <c r="D329" s="10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5.75" customHeight="1">
      <c r="A330" s="103"/>
      <c r="B330" s="103"/>
      <c r="C330" s="104" t="e">
        <v>#REF!</v>
      </c>
      <c r="D330" s="10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5.75" customHeight="1">
      <c r="A331" s="103"/>
      <c r="B331" s="103"/>
      <c r="C331" s="104" t="e">
        <v>#REF!</v>
      </c>
      <c r="D331" s="10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5.75" customHeight="1">
      <c r="A332" s="103"/>
      <c r="B332" s="103"/>
      <c r="C332" s="104" t="e">
        <v>#REF!</v>
      </c>
      <c r="D332" s="10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5.75" customHeight="1">
      <c r="A333" s="103"/>
      <c r="B333" s="103"/>
      <c r="C333" s="104" t="e">
        <v>#REF!</v>
      </c>
      <c r="D333" s="10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5.75" customHeight="1">
      <c r="A334" s="103"/>
      <c r="B334" s="103"/>
      <c r="C334" s="104" t="e">
        <v>#REF!</v>
      </c>
      <c r="D334" s="10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5.75" customHeight="1">
      <c r="A335" s="103"/>
      <c r="B335" s="103"/>
      <c r="C335" s="104" t="e">
        <v>#REF!</v>
      </c>
      <c r="D335" s="10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5.75" customHeight="1">
      <c r="A336" s="103"/>
      <c r="B336" s="103"/>
      <c r="C336" s="104" t="e">
        <v>#REF!</v>
      </c>
      <c r="D336" s="10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5.75" customHeight="1">
      <c r="A337" s="103"/>
      <c r="B337" s="103"/>
      <c r="C337" s="104" t="e">
        <v>#REF!</v>
      </c>
      <c r="D337" s="10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5.75" customHeight="1">
      <c r="A338" s="103"/>
      <c r="B338" s="103"/>
      <c r="C338" s="104" t="e">
        <v>#REF!</v>
      </c>
      <c r="D338" s="10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5.75" customHeight="1">
      <c r="A339" s="103"/>
      <c r="B339" s="103"/>
      <c r="C339" s="104" t="e">
        <v>#REF!</v>
      </c>
      <c r="D339" s="10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5.75" customHeight="1">
      <c r="A340" s="103"/>
      <c r="B340" s="103"/>
      <c r="C340" s="104" t="e">
        <v>#REF!</v>
      </c>
      <c r="D340" s="10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5.75" customHeight="1">
      <c r="A341" s="103"/>
      <c r="B341" s="103"/>
      <c r="C341" s="104" t="e">
        <v>#REF!</v>
      </c>
      <c r="D341" s="10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5.75" customHeight="1">
      <c r="A342" s="103"/>
      <c r="B342" s="103"/>
      <c r="C342" s="104" t="e">
        <v>#REF!</v>
      </c>
      <c r="D342" s="10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5.75" customHeight="1">
      <c r="A343" s="103"/>
      <c r="B343" s="103"/>
      <c r="C343" s="104" t="e">
        <v>#REF!</v>
      </c>
      <c r="D343" s="10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5.75" customHeight="1">
      <c r="A344" s="103"/>
      <c r="B344" s="103"/>
      <c r="C344" s="104" t="e">
        <v>#REF!</v>
      </c>
      <c r="D344" s="10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5.75" customHeight="1">
      <c r="A345" s="103"/>
      <c r="B345" s="103"/>
      <c r="C345" s="104" t="e">
        <v>#REF!</v>
      </c>
      <c r="D345" s="10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5.75" customHeight="1">
      <c r="A346" s="103"/>
      <c r="B346" s="103"/>
      <c r="C346" s="104" t="e">
        <v>#REF!</v>
      </c>
      <c r="D346" s="10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5.75" customHeight="1">
      <c r="A347" s="103"/>
      <c r="B347" s="103"/>
      <c r="C347" s="104" t="e">
        <v>#REF!</v>
      </c>
      <c r="D347" s="10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5.75" customHeight="1">
      <c r="A348" s="103"/>
      <c r="B348" s="103"/>
      <c r="C348" s="104" t="e">
        <v>#REF!</v>
      </c>
      <c r="D348" s="10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5.75" customHeight="1">
      <c r="A349" s="103"/>
      <c r="B349" s="103"/>
      <c r="C349" s="104" t="e">
        <v>#REF!</v>
      </c>
      <c r="D349" s="10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5.75" customHeight="1">
      <c r="A350" s="103"/>
      <c r="B350" s="103"/>
      <c r="C350" s="104" t="e">
        <v>#REF!</v>
      </c>
      <c r="D350" s="10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5.75" customHeight="1">
      <c r="A351" s="103"/>
      <c r="B351" s="103"/>
      <c r="C351" s="104" t="e">
        <v>#REF!</v>
      </c>
      <c r="D351" s="10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5.75" customHeight="1">
      <c r="A352" s="103"/>
      <c r="B352" s="103"/>
      <c r="C352" s="104" t="e">
        <v>#REF!</v>
      </c>
      <c r="D352" s="10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5.75" customHeight="1">
      <c r="A353" s="103"/>
      <c r="B353" s="103"/>
      <c r="C353" s="104" t="e">
        <v>#REF!</v>
      </c>
      <c r="D353" s="10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5.75" customHeight="1">
      <c r="A354" s="103"/>
      <c r="B354" s="103"/>
      <c r="C354" s="104" t="e">
        <v>#REF!</v>
      </c>
      <c r="D354" s="10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5.75" customHeight="1">
      <c r="A355" s="103"/>
      <c r="B355" s="103"/>
      <c r="C355" s="104" t="e">
        <v>#REF!</v>
      </c>
      <c r="D355" s="10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5.75" customHeight="1">
      <c r="A356" s="103"/>
      <c r="B356" s="103"/>
      <c r="C356" s="104" t="e">
        <v>#REF!</v>
      </c>
      <c r="D356" s="10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5.75" customHeight="1">
      <c r="A357" s="103"/>
      <c r="B357" s="103"/>
      <c r="C357" s="104" t="e">
        <v>#REF!</v>
      </c>
      <c r="D357" s="10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5.75" customHeight="1">
      <c r="A358" s="103"/>
      <c r="B358" s="103"/>
      <c r="C358" s="104" t="e">
        <v>#REF!</v>
      </c>
      <c r="D358" s="10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5.75" customHeight="1">
      <c r="A359" s="103"/>
      <c r="B359" s="103"/>
      <c r="C359" s="104" t="e">
        <v>#REF!</v>
      </c>
      <c r="D359" s="10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5.75" customHeight="1">
      <c r="A360" s="103"/>
      <c r="B360" s="103"/>
      <c r="C360" s="104" t="e">
        <v>#REF!</v>
      </c>
      <c r="D360" s="10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5.75" customHeight="1">
      <c r="A361" s="103"/>
      <c r="B361" s="103"/>
      <c r="C361" s="104" t="e">
        <v>#REF!</v>
      </c>
      <c r="D361" s="10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5.75" customHeight="1">
      <c r="A362" s="103"/>
      <c r="B362" s="103"/>
      <c r="C362" s="104" t="e">
        <v>#REF!</v>
      </c>
      <c r="D362" s="10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5.75" customHeight="1">
      <c r="A363" s="103"/>
      <c r="B363" s="103"/>
      <c r="C363" s="104" t="e">
        <v>#REF!</v>
      </c>
      <c r="D363" s="10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5.75" customHeight="1">
      <c r="A364" s="103"/>
      <c r="B364" s="103"/>
      <c r="C364" s="104" t="e">
        <v>#REF!</v>
      </c>
      <c r="D364" s="10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5.75" customHeight="1">
      <c r="A365" s="103"/>
      <c r="B365" s="103"/>
      <c r="C365" s="104" t="e">
        <v>#REF!</v>
      </c>
      <c r="D365" s="10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5.75" customHeight="1">
      <c r="A366" s="103"/>
      <c r="B366" s="103"/>
      <c r="C366" s="104" t="e">
        <v>#REF!</v>
      </c>
      <c r="D366" s="10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5.75" customHeight="1">
      <c r="A367" s="103"/>
      <c r="B367" s="103"/>
      <c r="C367" s="104" t="e">
        <v>#REF!</v>
      </c>
      <c r="D367" s="10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5.75" customHeight="1">
      <c r="A368" s="103"/>
      <c r="B368" s="103"/>
      <c r="C368" s="104" t="e">
        <v>#REF!</v>
      </c>
      <c r="D368" s="10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5.75" customHeight="1">
      <c r="A369" s="103"/>
      <c r="B369" s="103"/>
      <c r="C369" s="104" t="e">
        <v>#REF!</v>
      </c>
      <c r="D369" s="10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5.75" customHeight="1">
      <c r="A370" s="103"/>
      <c r="B370" s="103"/>
      <c r="C370" s="104" t="e">
        <v>#REF!</v>
      </c>
      <c r="D370" s="10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5.75" customHeight="1">
      <c r="A371" s="103"/>
      <c r="B371" s="103"/>
      <c r="C371" s="104" t="e">
        <v>#REF!</v>
      </c>
      <c r="D371" s="10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5.75" customHeight="1">
      <c r="A372" s="103"/>
      <c r="B372" s="103"/>
      <c r="C372" s="104" t="e">
        <v>#REF!</v>
      </c>
      <c r="D372" s="10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5.75" customHeight="1">
      <c r="A373" s="103"/>
      <c r="B373" s="103"/>
      <c r="C373" s="104" t="e">
        <v>#REF!</v>
      </c>
      <c r="D373" s="10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5.75" customHeight="1">
      <c r="A374" s="103"/>
      <c r="B374" s="103"/>
      <c r="C374" s="104" t="e">
        <v>#REF!</v>
      </c>
      <c r="D374" s="10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5.75" customHeight="1">
      <c r="A375" s="103"/>
      <c r="B375" s="103"/>
      <c r="C375" s="104" t="e">
        <v>#REF!</v>
      </c>
      <c r="D375" s="10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5.75" customHeight="1">
      <c r="A376" s="103"/>
      <c r="B376" s="103"/>
      <c r="C376" s="104" t="e">
        <v>#REF!</v>
      </c>
      <c r="D376" s="10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5.75" customHeight="1">
      <c r="A377" s="103"/>
      <c r="B377" s="103"/>
      <c r="C377" s="104" t="e">
        <v>#REF!</v>
      </c>
      <c r="D377" s="10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5.75" customHeight="1">
      <c r="A378" s="103"/>
      <c r="B378" s="103"/>
      <c r="C378" s="104" t="e">
        <v>#REF!</v>
      </c>
      <c r="D378" s="10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5.75" customHeight="1">
      <c r="A379" s="103"/>
      <c r="B379" s="103"/>
      <c r="C379" s="104" t="e">
        <v>#REF!</v>
      </c>
      <c r="D379" s="10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5.75" customHeight="1">
      <c r="A380" s="103"/>
      <c r="B380" s="103"/>
      <c r="C380" s="104" t="e">
        <v>#REF!</v>
      </c>
      <c r="D380" s="10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5.75" customHeight="1">
      <c r="A381" s="103"/>
      <c r="B381" s="103"/>
      <c r="C381" s="104" t="e">
        <v>#REF!</v>
      </c>
      <c r="D381" s="10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5.75" customHeight="1">
      <c r="A382" s="103"/>
      <c r="B382" s="103"/>
      <c r="C382" s="104" t="e">
        <v>#REF!</v>
      </c>
      <c r="D382" s="10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5.75" customHeight="1">
      <c r="A383" s="103"/>
      <c r="B383" s="103"/>
      <c r="C383" s="104" t="e">
        <v>#REF!</v>
      </c>
      <c r="D383" s="10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5.75" customHeight="1">
      <c r="A384" s="103"/>
      <c r="B384" s="103"/>
      <c r="C384" s="104" t="e">
        <v>#REF!</v>
      </c>
      <c r="D384" s="10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5.75" customHeight="1">
      <c r="A385" s="103"/>
      <c r="B385" s="103"/>
      <c r="C385" s="104" t="e">
        <v>#REF!</v>
      </c>
      <c r="D385" s="10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5.75" customHeight="1">
      <c r="A386" s="103"/>
      <c r="B386" s="103"/>
      <c r="C386" s="104" t="e">
        <v>#REF!</v>
      </c>
      <c r="D386" s="10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5.75" customHeight="1">
      <c r="A387" s="103"/>
      <c r="B387" s="103"/>
      <c r="C387" s="104" t="e">
        <v>#REF!</v>
      </c>
      <c r="D387" s="10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5.75" customHeight="1">
      <c r="A388" s="103"/>
      <c r="B388" s="103"/>
      <c r="C388" s="104" t="e">
        <v>#REF!</v>
      </c>
      <c r="D388" s="10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5.75" customHeight="1">
      <c r="A389" s="103"/>
      <c r="B389" s="103"/>
      <c r="C389" s="104" t="e">
        <v>#REF!</v>
      </c>
      <c r="D389" s="10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5.75" customHeight="1">
      <c r="A390" s="103"/>
      <c r="B390" s="103"/>
      <c r="C390" s="104" t="e">
        <v>#REF!</v>
      </c>
      <c r="D390" s="10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5.75" customHeight="1">
      <c r="A391" s="103"/>
      <c r="B391" s="103"/>
      <c r="C391" s="104" t="e">
        <v>#REF!</v>
      </c>
      <c r="D391" s="10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5.75" customHeight="1">
      <c r="A392" s="103"/>
      <c r="B392" s="103"/>
      <c r="C392" s="104" t="e">
        <v>#REF!</v>
      </c>
      <c r="D392" s="10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5.75" customHeight="1">
      <c r="A393" s="103"/>
      <c r="B393" s="103"/>
      <c r="C393" s="104" t="e">
        <v>#REF!</v>
      </c>
      <c r="D393" s="10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5.75" customHeight="1">
      <c r="A394" s="103"/>
      <c r="B394" s="103"/>
      <c r="C394" s="104" t="e">
        <v>#REF!</v>
      </c>
      <c r="D394" s="10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5.75" customHeight="1">
      <c r="A395" s="103"/>
      <c r="B395" s="103"/>
      <c r="C395" s="104" t="e">
        <v>#REF!</v>
      </c>
      <c r="D395" s="10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5.75" customHeight="1">
      <c r="A396" s="103"/>
      <c r="B396" s="103"/>
      <c r="C396" s="104" t="e">
        <v>#REF!</v>
      </c>
      <c r="D396" s="10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5.75" customHeight="1">
      <c r="A397" s="103"/>
      <c r="B397" s="103"/>
      <c r="C397" s="104" t="e">
        <v>#REF!</v>
      </c>
      <c r="D397" s="10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5.75" customHeight="1">
      <c r="A398" s="103"/>
      <c r="B398" s="103"/>
      <c r="C398" s="104" t="e">
        <v>#REF!</v>
      </c>
      <c r="D398" s="10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5.75" customHeight="1">
      <c r="A399" s="103"/>
      <c r="B399" s="103"/>
      <c r="C399" s="104" t="e">
        <v>#REF!</v>
      </c>
      <c r="D399" s="10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5.75" customHeight="1">
      <c r="A400" s="103"/>
      <c r="B400" s="103"/>
      <c r="C400" s="104" t="e">
        <v>#REF!</v>
      </c>
      <c r="D400" s="10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5.75" customHeight="1">
      <c r="A401" s="103"/>
      <c r="B401" s="103"/>
      <c r="C401" s="104" t="e">
        <v>#REF!</v>
      </c>
      <c r="D401" s="10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5.75" customHeight="1">
      <c r="A402" s="103"/>
      <c r="B402" s="103"/>
      <c r="C402" s="104" t="e">
        <v>#REF!</v>
      </c>
      <c r="D402" s="10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5.75" customHeight="1">
      <c r="A403" s="103"/>
      <c r="B403" s="103"/>
      <c r="C403" s="104" t="e">
        <v>#REF!</v>
      </c>
      <c r="D403" s="10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5.75" customHeight="1">
      <c r="A404" s="103"/>
      <c r="B404" s="103"/>
      <c r="C404" s="104" t="e">
        <v>#REF!</v>
      </c>
      <c r="D404" s="10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5.75" customHeight="1">
      <c r="A405" s="103"/>
      <c r="B405" s="103"/>
      <c r="C405" s="104" t="e">
        <v>#REF!</v>
      </c>
      <c r="D405" s="10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5.75" customHeight="1">
      <c r="A406" s="103"/>
      <c r="B406" s="103"/>
      <c r="C406" s="104" t="e">
        <v>#REF!</v>
      </c>
      <c r="D406" s="10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5.75" customHeight="1">
      <c r="A407" s="103"/>
      <c r="B407" s="103"/>
      <c r="C407" s="104" t="e">
        <v>#REF!</v>
      </c>
      <c r="D407" s="10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5.75" customHeight="1">
      <c r="A408" s="103"/>
      <c r="B408" s="103"/>
      <c r="C408" s="104" t="e">
        <v>#REF!</v>
      </c>
      <c r="D408" s="10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5.75" customHeight="1">
      <c r="A409" s="103"/>
      <c r="B409" s="103"/>
      <c r="C409" s="104" t="e">
        <v>#REF!</v>
      </c>
      <c r="D409" s="10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5.75" customHeight="1">
      <c r="A410" s="103"/>
      <c r="B410" s="103"/>
      <c r="C410" s="104" t="e">
        <v>#REF!</v>
      </c>
      <c r="D410" s="10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5.75" customHeight="1">
      <c r="A411" s="103"/>
      <c r="B411" s="103"/>
      <c r="C411" s="104" t="e">
        <v>#REF!</v>
      </c>
      <c r="D411" s="10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5.75" customHeight="1">
      <c r="A412" s="103"/>
      <c r="B412" s="103"/>
      <c r="C412" s="104" t="e">
        <v>#REF!</v>
      </c>
      <c r="D412" s="10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5.75" customHeight="1">
      <c r="A413" s="103"/>
      <c r="B413" s="103"/>
      <c r="C413" s="104" t="e">
        <v>#REF!</v>
      </c>
      <c r="D413" s="10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5.75" customHeight="1">
      <c r="A414" s="103"/>
      <c r="B414" s="103"/>
      <c r="C414" s="104" t="e">
        <v>#REF!</v>
      </c>
      <c r="D414" s="10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5.75" customHeight="1">
      <c r="A415" s="103"/>
      <c r="B415" s="103"/>
      <c r="C415" s="104" t="e">
        <v>#REF!</v>
      </c>
      <c r="D415" s="10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5.75" customHeight="1">
      <c r="A416" s="103"/>
      <c r="B416" s="103"/>
      <c r="C416" s="104" t="e">
        <v>#REF!</v>
      </c>
      <c r="D416" s="10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5.75" customHeight="1">
      <c r="A417" s="103"/>
      <c r="B417" s="103"/>
      <c r="C417" s="104" t="e">
        <v>#REF!</v>
      </c>
      <c r="D417" s="10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5.75" customHeight="1">
      <c r="A418" s="103"/>
      <c r="B418" s="103"/>
      <c r="C418" s="104" t="e">
        <v>#REF!</v>
      </c>
      <c r="D418" s="10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5.75" customHeight="1">
      <c r="A419" s="103"/>
      <c r="B419" s="103"/>
      <c r="C419" s="104" t="e">
        <v>#REF!</v>
      </c>
      <c r="D419" s="10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5.75" customHeight="1">
      <c r="A420" s="103"/>
      <c r="B420" s="103"/>
      <c r="C420" s="104" t="e">
        <v>#REF!</v>
      </c>
      <c r="D420" s="10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5.75" customHeight="1">
      <c r="A421" s="103"/>
      <c r="B421" s="103"/>
      <c r="C421" s="104" t="e">
        <v>#REF!</v>
      </c>
      <c r="D421" s="10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5.75" customHeight="1">
      <c r="A422" s="103"/>
      <c r="B422" s="103"/>
      <c r="C422" s="104" t="e">
        <v>#REF!</v>
      </c>
      <c r="D422" s="10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5.75" customHeight="1">
      <c r="A423" s="103"/>
      <c r="B423" s="103"/>
      <c r="C423" s="104" t="e">
        <v>#REF!</v>
      </c>
      <c r="D423" s="10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5.75" customHeight="1">
      <c r="A424" s="103"/>
      <c r="B424" s="103"/>
      <c r="C424" s="104" t="e">
        <v>#REF!</v>
      </c>
      <c r="D424" s="10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5.75" customHeight="1">
      <c r="A425" s="103"/>
      <c r="B425" s="103"/>
      <c r="C425" s="104" t="e">
        <v>#REF!</v>
      </c>
      <c r="D425" s="10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5.75" customHeight="1">
      <c r="A426" s="103"/>
      <c r="B426" s="103"/>
      <c r="C426" s="104" t="e">
        <v>#REF!</v>
      </c>
      <c r="D426" s="10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5.75" customHeight="1">
      <c r="A427" s="103"/>
      <c r="B427" s="103"/>
      <c r="C427" s="104" t="e">
        <v>#REF!</v>
      </c>
      <c r="D427" s="10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5.75" customHeight="1">
      <c r="A428" s="103"/>
      <c r="B428" s="103"/>
      <c r="C428" s="104" t="e">
        <v>#REF!</v>
      </c>
      <c r="D428" s="10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5.75" customHeight="1">
      <c r="A429" s="103"/>
      <c r="B429" s="103"/>
      <c r="C429" s="104" t="e">
        <v>#REF!</v>
      </c>
      <c r="D429" s="10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5.75" customHeight="1">
      <c r="A430" s="103"/>
      <c r="B430" s="103"/>
      <c r="C430" s="104" t="e">
        <v>#REF!</v>
      </c>
      <c r="D430" s="10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5.75" customHeight="1">
      <c r="A431" s="103"/>
      <c r="B431" s="103"/>
      <c r="C431" s="104" t="e">
        <v>#REF!</v>
      </c>
      <c r="D431" s="10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5.75" customHeight="1">
      <c r="A432" s="103"/>
      <c r="B432" s="103"/>
      <c r="C432" s="104" t="e">
        <v>#REF!</v>
      </c>
      <c r="D432" s="10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5.75" customHeight="1">
      <c r="A433" s="103"/>
      <c r="B433" s="103"/>
      <c r="C433" s="104" t="e">
        <v>#REF!</v>
      </c>
      <c r="D433" s="10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5.75" customHeight="1">
      <c r="A434" s="103"/>
      <c r="B434" s="103"/>
      <c r="C434" s="104" t="e">
        <v>#REF!</v>
      </c>
      <c r="D434" s="10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5.75" customHeight="1">
      <c r="A435" s="103"/>
      <c r="B435" s="103"/>
      <c r="C435" s="104" t="e">
        <v>#REF!</v>
      </c>
      <c r="D435" s="10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5.75" customHeight="1">
      <c r="A436" s="103"/>
      <c r="B436" s="103"/>
      <c r="C436" s="104" t="e">
        <v>#REF!</v>
      </c>
      <c r="D436" s="10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5.75" customHeight="1">
      <c r="A437" s="103"/>
      <c r="B437" s="103"/>
      <c r="C437" s="104" t="e">
        <v>#REF!</v>
      </c>
      <c r="D437" s="10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5.75" customHeight="1">
      <c r="A438" s="103"/>
      <c r="B438" s="103"/>
      <c r="C438" s="104" t="e">
        <v>#REF!</v>
      </c>
      <c r="D438" s="10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5.75" customHeight="1">
      <c r="A439" s="103"/>
      <c r="B439" s="103"/>
      <c r="C439" s="104" t="e">
        <v>#REF!</v>
      </c>
      <c r="D439" s="10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5.75" customHeight="1">
      <c r="A440" s="103"/>
      <c r="B440" s="103"/>
      <c r="C440" s="104" t="e">
        <v>#REF!</v>
      </c>
      <c r="D440" s="10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5.75" customHeight="1">
      <c r="A441" s="103"/>
      <c r="B441" s="103"/>
      <c r="C441" s="104" t="e">
        <v>#REF!</v>
      </c>
      <c r="D441" s="10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5.75" customHeight="1">
      <c r="A442" s="103"/>
      <c r="B442" s="103"/>
      <c r="C442" s="104" t="e">
        <v>#REF!</v>
      </c>
      <c r="D442" s="10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5.75" customHeight="1">
      <c r="A443" s="103"/>
      <c r="B443" s="103"/>
      <c r="C443" s="104" t="e">
        <v>#REF!</v>
      </c>
      <c r="D443" s="10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5.75" customHeight="1">
      <c r="A444" s="103"/>
      <c r="B444" s="103"/>
      <c r="C444" s="104" t="e">
        <v>#REF!</v>
      </c>
      <c r="D444" s="10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5.75" customHeight="1">
      <c r="A445" s="103"/>
      <c r="B445" s="103"/>
      <c r="C445" s="104" t="e">
        <v>#REF!</v>
      </c>
      <c r="D445" s="10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5.75" customHeight="1">
      <c r="A446" s="103"/>
      <c r="B446" s="103"/>
      <c r="C446" s="104" t="e">
        <v>#REF!</v>
      </c>
      <c r="D446" s="10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5.75" customHeight="1">
      <c r="A447" s="103"/>
      <c r="B447" s="103"/>
      <c r="C447" s="104" t="e">
        <v>#REF!</v>
      </c>
      <c r="D447" s="10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5.75" customHeight="1">
      <c r="A448" s="103"/>
      <c r="B448" s="103"/>
      <c r="C448" s="104" t="e">
        <v>#REF!</v>
      </c>
      <c r="D448" s="10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5.75" customHeight="1">
      <c r="A449" s="103"/>
      <c r="B449" s="103"/>
      <c r="C449" s="104" t="e">
        <v>#REF!</v>
      </c>
      <c r="D449" s="10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5.75" customHeight="1">
      <c r="A450" s="103"/>
      <c r="B450" s="103"/>
      <c r="C450" s="104" t="e">
        <v>#REF!</v>
      </c>
      <c r="D450" s="10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5.75" customHeight="1">
      <c r="A451" s="103"/>
      <c r="B451" s="103"/>
      <c r="C451" s="104" t="e">
        <v>#REF!</v>
      </c>
      <c r="D451" s="10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5.75" customHeight="1">
      <c r="A452" s="103"/>
      <c r="B452" s="103"/>
      <c r="C452" s="104" t="e">
        <v>#REF!</v>
      </c>
      <c r="D452" s="10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5.75" customHeight="1">
      <c r="A453" s="103"/>
      <c r="B453" s="103"/>
      <c r="C453" s="104" t="e">
        <v>#REF!</v>
      </c>
      <c r="D453" s="10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5.75" customHeight="1">
      <c r="A454" s="103"/>
      <c r="B454" s="103"/>
      <c r="C454" s="104" t="e">
        <v>#REF!</v>
      </c>
      <c r="D454" s="10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5.75" customHeight="1">
      <c r="A455" s="103"/>
      <c r="B455" s="103"/>
      <c r="C455" s="104" t="e">
        <v>#REF!</v>
      </c>
      <c r="D455" s="10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5.75" customHeight="1">
      <c r="A456" s="103"/>
      <c r="B456" s="103"/>
      <c r="C456" s="104" t="e">
        <v>#REF!</v>
      </c>
      <c r="D456" s="10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5.75" customHeight="1">
      <c r="A457" s="103"/>
      <c r="B457" s="103"/>
      <c r="C457" s="104" t="e">
        <v>#REF!</v>
      </c>
      <c r="D457" s="10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5.75" customHeight="1">
      <c r="A458" s="103"/>
      <c r="B458" s="103"/>
      <c r="C458" s="104" t="e">
        <v>#REF!</v>
      </c>
      <c r="D458" s="10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5.75" customHeight="1">
      <c r="A459" s="103"/>
      <c r="B459" s="103"/>
      <c r="C459" s="104" t="e">
        <v>#REF!</v>
      </c>
      <c r="D459" s="10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5.75" customHeight="1">
      <c r="A460" s="103"/>
      <c r="B460" s="103"/>
      <c r="C460" s="104" t="e">
        <v>#REF!</v>
      </c>
      <c r="D460" s="10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5.75" customHeight="1">
      <c r="A461" s="103"/>
      <c r="B461" s="103"/>
      <c r="C461" s="104" t="e">
        <v>#REF!</v>
      </c>
      <c r="D461" s="10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5.75" customHeight="1">
      <c r="A462" s="103"/>
      <c r="B462" s="103"/>
      <c r="C462" s="104" t="e">
        <v>#REF!</v>
      </c>
      <c r="D462" s="10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5.75" customHeight="1">
      <c r="A463" s="103"/>
      <c r="B463" s="103"/>
      <c r="C463" s="104" t="e">
        <v>#REF!</v>
      </c>
      <c r="D463" s="10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5.75" customHeight="1">
      <c r="A464" s="103"/>
      <c r="B464" s="103"/>
      <c r="C464" s="104" t="e">
        <v>#REF!</v>
      </c>
      <c r="D464" s="10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5.75" customHeight="1">
      <c r="A465" s="103"/>
      <c r="B465" s="103"/>
      <c r="C465" s="104" t="e">
        <v>#REF!</v>
      </c>
      <c r="D465" s="10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5.75" customHeight="1">
      <c r="A466" s="103"/>
      <c r="B466" s="103"/>
      <c r="C466" s="104" t="e">
        <v>#REF!</v>
      </c>
      <c r="D466" s="10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5.75" customHeight="1">
      <c r="A467" s="103"/>
      <c r="B467" s="103"/>
      <c r="C467" s="104" t="e">
        <v>#REF!</v>
      </c>
      <c r="D467" s="10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5.75" customHeight="1">
      <c r="A468" s="103"/>
      <c r="B468" s="103"/>
      <c r="C468" s="104" t="e">
        <v>#REF!</v>
      </c>
      <c r="D468" s="10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5.75" customHeight="1">
      <c r="A469" s="103"/>
      <c r="B469" s="103"/>
      <c r="C469" s="104" t="e">
        <v>#REF!</v>
      </c>
      <c r="D469" s="10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5.75" customHeight="1">
      <c r="A470" s="103"/>
      <c r="B470" s="103"/>
      <c r="C470" s="104" t="e">
        <v>#REF!</v>
      </c>
      <c r="D470" s="10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5.75" customHeight="1">
      <c r="A471" s="103"/>
      <c r="B471" s="103"/>
      <c r="C471" s="104" t="e">
        <v>#REF!</v>
      </c>
      <c r="D471" s="10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5.75" customHeight="1">
      <c r="A472" s="103"/>
      <c r="B472" s="103"/>
      <c r="C472" s="104" t="e">
        <v>#REF!</v>
      </c>
      <c r="D472" s="10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5.75" customHeight="1">
      <c r="A473" s="103"/>
      <c r="B473" s="103"/>
      <c r="C473" s="104" t="e">
        <v>#REF!</v>
      </c>
      <c r="D473" s="10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5.75" customHeight="1">
      <c r="A474" s="103"/>
      <c r="B474" s="103"/>
      <c r="C474" s="104" t="e">
        <v>#REF!</v>
      </c>
      <c r="D474" s="10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5.75" customHeight="1">
      <c r="A475" s="103"/>
      <c r="B475" s="103"/>
      <c r="C475" s="104" t="e">
        <v>#REF!</v>
      </c>
      <c r="D475" s="10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5.75" customHeight="1">
      <c r="A476" s="103"/>
      <c r="B476" s="103"/>
      <c r="C476" s="104" t="e">
        <v>#REF!</v>
      </c>
      <c r="D476" s="10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5.75" customHeight="1">
      <c r="A477" s="103"/>
      <c r="B477" s="103"/>
      <c r="C477" s="104" t="e">
        <v>#REF!</v>
      </c>
      <c r="D477" s="10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5.75" customHeight="1">
      <c r="A478" s="103"/>
      <c r="B478" s="103"/>
      <c r="C478" s="104" t="e">
        <v>#REF!</v>
      </c>
      <c r="D478" s="10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5.75" customHeight="1">
      <c r="A479" s="103"/>
      <c r="B479" s="103"/>
      <c r="C479" s="104" t="e">
        <v>#REF!</v>
      </c>
      <c r="D479" s="10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5.75" customHeight="1">
      <c r="A480" s="103"/>
      <c r="B480" s="103"/>
      <c r="C480" s="104" t="e">
        <v>#REF!</v>
      </c>
      <c r="D480" s="10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5.75" customHeight="1">
      <c r="A481" s="103"/>
      <c r="B481" s="103"/>
      <c r="C481" s="104" t="e">
        <v>#REF!</v>
      </c>
      <c r="D481" s="10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5.75" customHeight="1">
      <c r="A482" s="103"/>
      <c r="B482" s="103"/>
      <c r="C482" s="104" t="e">
        <v>#REF!</v>
      </c>
      <c r="D482" s="10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5.75" customHeight="1">
      <c r="A483" s="103"/>
      <c r="B483" s="103"/>
      <c r="C483" s="104" t="e">
        <v>#REF!</v>
      </c>
      <c r="D483" s="10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5.75" customHeight="1">
      <c r="A484" s="103"/>
      <c r="B484" s="103"/>
      <c r="C484" s="104" t="e">
        <v>#REF!</v>
      </c>
      <c r="D484" s="10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5.75" customHeight="1">
      <c r="A485" s="103"/>
      <c r="B485" s="103"/>
      <c r="C485" s="104" t="e">
        <v>#REF!</v>
      </c>
      <c r="D485" s="10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5.75" customHeight="1">
      <c r="A486" s="103"/>
      <c r="B486" s="103"/>
      <c r="C486" s="104" t="e">
        <v>#REF!</v>
      </c>
      <c r="D486" s="10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5.75" customHeight="1">
      <c r="A487" s="103"/>
      <c r="B487" s="103"/>
      <c r="C487" s="104" t="e">
        <v>#REF!</v>
      </c>
      <c r="D487" s="10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5.75" customHeight="1">
      <c r="A488" s="103"/>
      <c r="B488" s="103"/>
      <c r="C488" s="104" t="e">
        <v>#REF!</v>
      </c>
      <c r="D488" s="10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5.75" customHeight="1">
      <c r="A489" s="103"/>
      <c r="B489" s="103"/>
      <c r="C489" s="104" t="e">
        <v>#REF!</v>
      </c>
      <c r="D489" s="10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5.75" customHeight="1">
      <c r="A490" s="103"/>
      <c r="B490" s="103"/>
      <c r="C490" s="104" t="e">
        <v>#REF!</v>
      </c>
      <c r="D490" s="10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5.75" customHeight="1">
      <c r="A491" s="103"/>
      <c r="B491" s="103"/>
      <c r="C491" s="104" t="e">
        <v>#REF!</v>
      </c>
      <c r="D491" s="10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5.75" customHeight="1">
      <c r="A492" s="103"/>
      <c r="B492" s="103"/>
      <c r="C492" s="104" t="e">
        <v>#REF!</v>
      </c>
      <c r="D492" s="10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5.75" customHeight="1">
      <c r="A493" s="103"/>
      <c r="B493" s="103"/>
      <c r="C493" s="104" t="e">
        <v>#REF!</v>
      </c>
      <c r="D493" s="10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5.75" customHeight="1">
      <c r="A494" s="103"/>
      <c r="B494" s="103"/>
      <c r="C494" s="104" t="e">
        <v>#REF!</v>
      </c>
      <c r="D494" s="10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5.75" customHeight="1">
      <c r="A495" s="103"/>
      <c r="B495" s="103"/>
      <c r="C495" s="104" t="e">
        <v>#REF!</v>
      </c>
      <c r="D495" s="10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5.75" customHeight="1">
      <c r="A496" s="103"/>
      <c r="B496" s="103"/>
      <c r="C496" s="104" t="e">
        <v>#REF!</v>
      </c>
      <c r="D496" s="10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5.75" customHeight="1">
      <c r="A497" s="103"/>
      <c r="B497" s="103"/>
      <c r="C497" s="104" t="e">
        <v>#REF!</v>
      </c>
      <c r="D497" s="10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5.75" customHeight="1">
      <c r="A498" s="103"/>
      <c r="B498" s="103"/>
      <c r="C498" s="104" t="e">
        <v>#REF!</v>
      </c>
      <c r="D498" s="10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5.75" customHeight="1">
      <c r="A499" s="103"/>
      <c r="B499" s="103"/>
      <c r="C499" s="104" t="e">
        <v>#REF!</v>
      </c>
      <c r="D499" s="10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5.75" customHeight="1">
      <c r="A500" s="103"/>
      <c r="B500" s="103"/>
      <c r="C500" s="104" t="e">
        <v>#REF!</v>
      </c>
      <c r="D500" s="10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5.75" customHeight="1">
      <c r="A501" s="103"/>
      <c r="B501" s="103"/>
      <c r="C501" s="104" t="e">
        <v>#REF!</v>
      </c>
      <c r="D501" s="10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5.75" customHeight="1">
      <c r="A502" s="103"/>
      <c r="B502" s="103"/>
      <c r="C502" s="104" t="e">
        <v>#REF!</v>
      </c>
      <c r="D502" s="10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5.75" customHeight="1">
      <c r="A503" s="103"/>
      <c r="B503" s="103"/>
      <c r="C503" s="104" t="e">
        <v>#REF!</v>
      </c>
      <c r="D503" s="10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5.75" customHeight="1">
      <c r="A504" s="103"/>
      <c r="B504" s="103"/>
      <c r="C504" s="104" t="e">
        <v>#REF!</v>
      </c>
      <c r="D504" s="10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5.75" customHeight="1">
      <c r="A505" s="103"/>
      <c r="B505" s="103"/>
      <c r="C505" s="104" t="e">
        <v>#REF!</v>
      </c>
      <c r="D505" s="10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5.75" customHeight="1">
      <c r="A506" s="103"/>
      <c r="B506" s="103"/>
      <c r="C506" s="104" t="e">
        <v>#REF!</v>
      </c>
      <c r="D506" s="10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5.75" customHeight="1">
      <c r="A507" s="103"/>
      <c r="B507" s="103"/>
      <c r="C507" s="104" t="e">
        <v>#REF!</v>
      </c>
      <c r="D507" s="10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5.75" customHeight="1">
      <c r="A508" s="103"/>
      <c r="B508" s="103"/>
      <c r="C508" s="104" t="e">
        <v>#REF!</v>
      </c>
      <c r="D508" s="10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5.75" customHeight="1">
      <c r="A509" s="103"/>
      <c r="B509" s="103"/>
      <c r="C509" s="104" t="e">
        <v>#REF!</v>
      </c>
      <c r="D509" s="10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5.75" customHeight="1">
      <c r="A510" s="103"/>
      <c r="B510" s="103"/>
      <c r="C510" s="104" t="e">
        <v>#REF!</v>
      </c>
      <c r="D510" s="10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5.75" customHeight="1">
      <c r="A511" s="103"/>
      <c r="B511" s="103"/>
      <c r="C511" s="104" t="e">
        <v>#REF!</v>
      </c>
      <c r="D511" s="10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5.75" customHeight="1">
      <c r="A512" s="103"/>
      <c r="B512" s="103"/>
      <c r="C512" s="104" t="e">
        <v>#REF!</v>
      </c>
      <c r="D512" s="10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5.75" customHeight="1">
      <c r="A513" s="103"/>
      <c r="B513" s="103"/>
      <c r="C513" s="104" t="e">
        <v>#REF!</v>
      </c>
      <c r="D513" s="10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5.75" customHeight="1">
      <c r="A514" s="103"/>
      <c r="B514" s="103"/>
      <c r="C514" s="104" t="e">
        <v>#REF!</v>
      </c>
      <c r="D514" s="10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5.75" customHeight="1">
      <c r="A515" s="103"/>
      <c r="B515" s="103"/>
      <c r="C515" s="104" t="e">
        <v>#REF!</v>
      </c>
      <c r="D515" s="10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5.75" customHeight="1">
      <c r="A516" s="103"/>
      <c r="B516" s="103"/>
      <c r="C516" s="104" t="e">
        <v>#REF!</v>
      </c>
      <c r="D516" s="10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5.75" customHeight="1">
      <c r="A517" s="103"/>
      <c r="B517" s="103"/>
      <c r="C517" s="104" t="e">
        <v>#REF!</v>
      </c>
      <c r="D517" s="10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5.75" customHeight="1">
      <c r="A518" s="103"/>
      <c r="B518" s="103"/>
      <c r="C518" s="104" t="e">
        <v>#REF!</v>
      </c>
      <c r="D518" s="10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5.75" customHeight="1">
      <c r="A519" s="103"/>
      <c r="B519" s="103"/>
      <c r="C519" s="104" t="e">
        <v>#REF!</v>
      </c>
      <c r="D519" s="10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5.75" customHeight="1">
      <c r="A520" s="103"/>
      <c r="B520" s="103"/>
      <c r="C520" s="104" t="e">
        <v>#REF!</v>
      </c>
      <c r="D520" s="10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5.75" customHeight="1">
      <c r="A521" s="103"/>
      <c r="B521" s="103"/>
      <c r="C521" s="104" t="e">
        <v>#REF!</v>
      </c>
      <c r="D521" s="10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5.75" customHeight="1">
      <c r="A522" s="103"/>
      <c r="B522" s="103"/>
      <c r="C522" s="104" t="e">
        <v>#REF!</v>
      </c>
      <c r="D522" s="10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5.75" customHeight="1">
      <c r="A523" s="103"/>
      <c r="B523" s="103"/>
      <c r="C523" s="104" t="e">
        <v>#REF!</v>
      </c>
      <c r="D523" s="10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5.75" customHeight="1">
      <c r="A524" s="103"/>
      <c r="B524" s="103"/>
      <c r="C524" s="104" t="e">
        <v>#REF!</v>
      </c>
      <c r="D524" s="10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5.75" customHeight="1">
      <c r="A525" s="103"/>
      <c r="B525" s="103"/>
      <c r="C525" s="104" t="e">
        <v>#REF!</v>
      </c>
      <c r="D525" s="10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5.75" customHeight="1">
      <c r="A526" s="103"/>
      <c r="B526" s="103"/>
      <c r="C526" s="104" t="e">
        <v>#REF!</v>
      </c>
      <c r="D526" s="10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5.75" customHeight="1">
      <c r="A527" s="103"/>
      <c r="B527" s="103"/>
      <c r="C527" s="104" t="e">
        <v>#REF!</v>
      </c>
      <c r="D527" s="10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5.75" customHeight="1">
      <c r="A528" s="103"/>
      <c r="B528" s="103"/>
      <c r="C528" s="104" t="e">
        <v>#REF!</v>
      </c>
      <c r="D528" s="10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5.75" customHeight="1">
      <c r="A529" s="103"/>
      <c r="B529" s="103"/>
      <c r="C529" s="104" t="e">
        <v>#REF!</v>
      </c>
      <c r="D529" s="10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5.75" customHeight="1">
      <c r="A530" s="103"/>
      <c r="B530" s="103"/>
      <c r="C530" s="104" t="e">
        <v>#REF!</v>
      </c>
      <c r="D530" s="10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5.75" customHeight="1">
      <c r="A531" s="103"/>
      <c r="B531" s="103"/>
      <c r="C531" s="104" t="e">
        <v>#REF!</v>
      </c>
      <c r="D531" s="10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5.75" customHeight="1">
      <c r="A532" s="103"/>
      <c r="B532" s="103"/>
      <c r="C532" s="104" t="e">
        <v>#REF!</v>
      </c>
      <c r="D532" s="10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5.75" customHeight="1">
      <c r="A533" s="103"/>
      <c r="B533" s="103"/>
      <c r="C533" s="104" t="e">
        <v>#REF!</v>
      </c>
      <c r="D533" s="10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5.75" customHeight="1">
      <c r="A534" s="103"/>
      <c r="B534" s="103"/>
      <c r="C534" s="104" t="e">
        <v>#REF!</v>
      </c>
      <c r="D534" s="10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5.75" customHeight="1">
      <c r="A535" s="103"/>
      <c r="B535" s="103"/>
      <c r="C535" s="104" t="e">
        <v>#REF!</v>
      </c>
      <c r="D535" s="10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5.75" customHeight="1">
      <c r="A536" s="103"/>
      <c r="B536" s="103"/>
      <c r="C536" s="104" t="e">
        <v>#REF!</v>
      </c>
      <c r="D536" s="10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5.75" customHeight="1">
      <c r="A537" s="103"/>
      <c r="B537" s="103"/>
      <c r="C537" s="104" t="e">
        <v>#REF!</v>
      </c>
      <c r="D537" s="10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5.75" customHeight="1">
      <c r="A538" s="103"/>
      <c r="B538" s="103"/>
      <c r="C538" s="104" t="e">
        <v>#REF!</v>
      </c>
      <c r="D538" s="10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5.75" customHeight="1">
      <c r="A539" s="103"/>
      <c r="B539" s="103"/>
      <c r="C539" s="104" t="e">
        <v>#REF!</v>
      </c>
      <c r="D539" s="10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5.75" customHeight="1">
      <c r="A540" s="103"/>
      <c r="B540" s="103"/>
      <c r="C540" s="104" t="e">
        <v>#REF!</v>
      </c>
      <c r="D540" s="10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5.75" customHeight="1">
      <c r="A541" s="103"/>
      <c r="B541" s="103"/>
      <c r="C541" s="104" t="e">
        <v>#REF!</v>
      </c>
      <c r="D541" s="10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5.75" customHeight="1">
      <c r="A542" s="103"/>
      <c r="B542" s="103"/>
      <c r="C542" s="104" t="e">
        <v>#REF!</v>
      </c>
      <c r="D542" s="10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5.75" customHeight="1">
      <c r="A543" s="103"/>
      <c r="B543" s="103"/>
      <c r="C543" s="104" t="e">
        <v>#REF!</v>
      </c>
      <c r="D543" s="10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5.75" customHeight="1">
      <c r="A544" s="103"/>
      <c r="B544" s="103"/>
      <c r="C544" s="104" t="e">
        <v>#REF!</v>
      </c>
      <c r="D544" s="10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5.75" customHeight="1">
      <c r="A545" s="103"/>
      <c r="B545" s="103"/>
      <c r="C545" s="104" t="e">
        <v>#REF!</v>
      </c>
      <c r="D545" s="10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5.75" customHeight="1">
      <c r="A546" s="103"/>
      <c r="B546" s="103"/>
      <c r="C546" s="104" t="e">
        <v>#REF!</v>
      </c>
      <c r="D546" s="10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5.75" customHeight="1">
      <c r="A547" s="103"/>
      <c r="B547" s="103"/>
      <c r="C547" s="104" t="e">
        <v>#REF!</v>
      </c>
      <c r="D547" s="10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5.75" customHeight="1">
      <c r="A548" s="103"/>
      <c r="B548" s="103"/>
      <c r="C548" s="104" t="e">
        <v>#REF!</v>
      </c>
      <c r="D548" s="10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5.75" customHeight="1">
      <c r="A549" s="103"/>
      <c r="B549" s="103"/>
      <c r="C549" s="104" t="e">
        <v>#REF!</v>
      </c>
      <c r="D549" s="10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5.75" customHeight="1">
      <c r="A550" s="103"/>
      <c r="B550" s="103"/>
      <c r="C550" s="104" t="e">
        <v>#REF!</v>
      </c>
      <c r="D550" s="10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5.75" customHeight="1">
      <c r="A551" s="103"/>
      <c r="B551" s="103"/>
      <c r="C551" s="104" t="e">
        <v>#REF!</v>
      </c>
      <c r="D551" s="10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5.75" customHeight="1">
      <c r="A552" s="103"/>
      <c r="B552" s="103"/>
      <c r="C552" s="104" t="e">
        <v>#REF!</v>
      </c>
      <c r="D552" s="10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5.75" customHeight="1">
      <c r="A553" s="103"/>
      <c r="B553" s="103"/>
      <c r="C553" s="104" t="e">
        <v>#REF!</v>
      </c>
      <c r="D553" s="10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5.75" customHeight="1">
      <c r="A554" s="103"/>
      <c r="B554" s="103"/>
      <c r="C554" s="104" t="e">
        <v>#REF!</v>
      </c>
      <c r="D554" s="10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5.75" customHeight="1">
      <c r="A555" s="103"/>
      <c r="B555" s="103"/>
      <c r="C555" s="104" t="e">
        <v>#REF!</v>
      </c>
      <c r="D555" s="10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5.75" customHeight="1">
      <c r="A556" s="103"/>
      <c r="B556" s="103"/>
      <c r="C556" s="104" t="e">
        <v>#REF!</v>
      </c>
      <c r="D556" s="10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5.75" customHeight="1">
      <c r="A557" s="103"/>
      <c r="B557" s="103"/>
      <c r="C557" s="104" t="e">
        <v>#REF!</v>
      </c>
      <c r="D557" s="10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5.75" customHeight="1">
      <c r="A558" s="103"/>
      <c r="B558" s="103"/>
      <c r="C558" s="104" t="e">
        <v>#REF!</v>
      </c>
      <c r="D558" s="10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5.75" customHeight="1">
      <c r="A559" s="103"/>
      <c r="B559" s="103"/>
      <c r="C559" s="104" t="e">
        <v>#REF!</v>
      </c>
      <c r="D559" s="10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5.75" customHeight="1">
      <c r="A560" s="103"/>
      <c r="B560" s="103"/>
      <c r="C560" s="104" t="e">
        <v>#REF!</v>
      </c>
      <c r="D560" s="10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5.75" customHeight="1">
      <c r="A561" s="103"/>
      <c r="B561" s="103"/>
      <c r="C561" s="104" t="e">
        <v>#REF!</v>
      </c>
      <c r="D561" s="10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5.75" customHeight="1">
      <c r="A562" s="103"/>
      <c r="B562" s="103"/>
      <c r="C562" s="104" t="e">
        <v>#REF!</v>
      </c>
      <c r="D562" s="10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5.75" customHeight="1">
      <c r="A563" s="103"/>
      <c r="B563" s="103"/>
      <c r="C563" s="104" t="e">
        <v>#REF!</v>
      </c>
      <c r="D563" s="10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5.75" customHeight="1">
      <c r="A564" s="103"/>
      <c r="B564" s="103"/>
      <c r="C564" s="104" t="e">
        <v>#REF!</v>
      </c>
      <c r="D564" s="10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5.75" customHeight="1">
      <c r="A565" s="103"/>
      <c r="B565" s="103"/>
      <c r="C565" s="104" t="e">
        <v>#REF!</v>
      </c>
      <c r="D565" s="10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5.75" customHeight="1">
      <c r="A566" s="103"/>
      <c r="B566" s="103"/>
      <c r="C566" s="104" t="e">
        <v>#REF!</v>
      </c>
      <c r="D566" s="10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5.75" customHeight="1">
      <c r="A567" s="103"/>
      <c r="B567" s="103"/>
      <c r="C567" s="104" t="e">
        <v>#REF!</v>
      </c>
      <c r="D567" s="10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5.75" customHeight="1">
      <c r="A568" s="103"/>
      <c r="B568" s="103"/>
      <c r="C568" s="104" t="e">
        <v>#REF!</v>
      </c>
      <c r="D568" s="10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5.75" customHeight="1">
      <c r="A569" s="103"/>
      <c r="B569" s="103"/>
      <c r="C569" s="104" t="e">
        <v>#REF!</v>
      </c>
      <c r="D569" s="10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5.75" customHeight="1">
      <c r="A570" s="103"/>
      <c r="B570" s="103"/>
      <c r="C570" s="104" t="e">
        <v>#REF!</v>
      </c>
      <c r="D570" s="10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5.75" customHeight="1">
      <c r="A571" s="103"/>
      <c r="B571" s="103"/>
      <c r="C571" s="104" t="e">
        <v>#REF!</v>
      </c>
      <c r="D571" s="10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5.75" customHeight="1">
      <c r="A572" s="103"/>
      <c r="B572" s="103"/>
      <c r="C572" s="104" t="e">
        <v>#REF!</v>
      </c>
      <c r="D572" s="10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5.75" customHeight="1">
      <c r="A573" s="103"/>
      <c r="B573" s="103"/>
      <c r="C573" s="104" t="e">
        <v>#REF!</v>
      </c>
      <c r="D573" s="10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5.75" customHeight="1">
      <c r="A574" s="103"/>
      <c r="B574" s="103"/>
      <c r="C574" s="104" t="e">
        <v>#REF!</v>
      </c>
      <c r="D574" s="10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5.75" customHeight="1">
      <c r="A575" s="103"/>
      <c r="B575" s="103"/>
      <c r="C575" s="104" t="e">
        <v>#REF!</v>
      </c>
      <c r="D575" s="10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5.75" customHeight="1">
      <c r="A576" s="103"/>
      <c r="B576" s="103"/>
      <c r="C576" s="104" t="e">
        <v>#REF!</v>
      </c>
      <c r="D576" s="10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5.75" customHeight="1">
      <c r="A577" s="103"/>
      <c r="B577" s="103"/>
      <c r="C577" s="104" t="e">
        <v>#REF!</v>
      </c>
      <c r="D577" s="10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5.75" customHeight="1">
      <c r="A578" s="103"/>
      <c r="B578" s="103"/>
      <c r="C578" s="104" t="e">
        <v>#REF!</v>
      </c>
      <c r="D578" s="10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5.75" customHeight="1">
      <c r="A579" s="103"/>
      <c r="B579" s="103"/>
      <c r="C579" s="104" t="e">
        <v>#REF!</v>
      </c>
      <c r="D579" s="10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5.75" customHeight="1">
      <c r="A580" s="103"/>
      <c r="B580" s="103"/>
      <c r="C580" s="104" t="e">
        <v>#REF!</v>
      </c>
      <c r="D580" s="10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5.75" customHeight="1">
      <c r="A581" s="103"/>
      <c r="B581" s="103"/>
      <c r="C581" s="104" t="e">
        <v>#REF!</v>
      </c>
      <c r="D581" s="10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5.75" customHeight="1">
      <c r="A582" s="103"/>
      <c r="B582" s="103"/>
      <c r="C582" s="104" t="e">
        <v>#REF!</v>
      </c>
      <c r="D582" s="10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5.75" customHeight="1">
      <c r="A583" s="103"/>
      <c r="B583" s="103"/>
      <c r="C583" s="104" t="e">
        <v>#REF!</v>
      </c>
      <c r="D583" s="10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5.75" customHeight="1">
      <c r="A584" s="103"/>
      <c r="B584" s="103"/>
      <c r="C584" s="104" t="e">
        <v>#REF!</v>
      </c>
      <c r="D584" s="10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5.75" customHeight="1">
      <c r="A585" s="103"/>
      <c r="B585" s="103"/>
      <c r="C585" s="104" t="e">
        <v>#REF!</v>
      </c>
      <c r="D585" s="10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5.75" customHeight="1">
      <c r="A586" s="103"/>
      <c r="B586" s="103"/>
      <c r="C586" s="104" t="e">
        <v>#REF!</v>
      </c>
      <c r="D586" s="10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5.75" customHeight="1">
      <c r="A587" s="103"/>
      <c r="B587" s="103"/>
      <c r="C587" s="104" t="e">
        <v>#REF!</v>
      </c>
      <c r="D587" s="10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5.75" customHeight="1">
      <c r="A588" s="103"/>
      <c r="B588" s="103"/>
      <c r="C588" s="104" t="e">
        <v>#REF!</v>
      </c>
      <c r="D588" s="10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5.75" customHeight="1">
      <c r="A589" s="103"/>
      <c r="B589" s="103"/>
      <c r="C589" s="104" t="e">
        <v>#REF!</v>
      </c>
      <c r="D589" s="10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5.75" customHeight="1">
      <c r="A590" s="103"/>
      <c r="B590" s="103"/>
      <c r="C590" s="104" t="e">
        <v>#REF!</v>
      </c>
      <c r="D590" s="10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5.75" customHeight="1">
      <c r="A591" s="103"/>
      <c r="B591" s="103"/>
      <c r="C591" s="104" t="e">
        <v>#REF!</v>
      </c>
      <c r="D591" s="10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5.75" customHeight="1">
      <c r="A592" s="103"/>
      <c r="B592" s="103"/>
      <c r="C592" s="104" t="e">
        <v>#REF!</v>
      </c>
      <c r="D592" s="10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5.75" customHeight="1">
      <c r="A593" s="103"/>
      <c r="B593" s="103"/>
      <c r="C593" s="104" t="e">
        <v>#REF!</v>
      </c>
      <c r="D593" s="10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5.75" customHeight="1">
      <c r="A594" s="103"/>
      <c r="B594" s="103"/>
      <c r="C594" s="104" t="e">
        <v>#REF!</v>
      </c>
      <c r="D594" s="10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5.75" customHeight="1">
      <c r="A595" s="103"/>
      <c r="B595" s="103"/>
      <c r="C595" s="104" t="e">
        <v>#REF!</v>
      </c>
      <c r="D595" s="10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5.75" customHeight="1">
      <c r="A596" s="103"/>
      <c r="B596" s="103"/>
      <c r="C596" s="104" t="e">
        <v>#REF!</v>
      </c>
      <c r="D596" s="10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5.75" customHeight="1">
      <c r="A597" s="103"/>
      <c r="B597" s="103"/>
      <c r="C597" s="104" t="e">
        <v>#REF!</v>
      </c>
      <c r="D597" s="10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5.75" customHeight="1">
      <c r="A598" s="103"/>
      <c r="B598" s="103"/>
      <c r="C598" s="104" t="e">
        <v>#REF!</v>
      </c>
      <c r="D598" s="10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5.75" customHeight="1">
      <c r="A599" s="103"/>
      <c r="B599" s="103"/>
      <c r="C599" s="104" t="e">
        <v>#REF!</v>
      </c>
      <c r="D599" s="10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5.75" customHeight="1">
      <c r="A600" s="103"/>
      <c r="B600" s="103"/>
      <c r="C600" s="104" t="e">
        <v>#REF!</v>
      </c>
      <c r="D600" s="10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5.75" customHeight="1">
      <c r="A601" s="103"/>
      <c r="B601" s="103"/>
      <c r="C601" s="104" t="e">
        <v>#REF!</v>
      </c>
      <c r="D601" s="10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5.75" customHeight="1">
      <c r="A602" s="103"/>
      <c r="B602" s="103"/>
      <c r="C602" s="104" t="e">
        <v>#REF!</v>
      </c>
      <c r="D602" s="10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5.75" customHeight="1">
      <c r="A603" s="103"/>
      <c r="B603" s="103"/>
      <c r="C603" s="104" t="e">
        <v>#REF!</v>
      </c>
      <c r="D603" s="10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5.75" customHeight="1">
      <c r="A604" s="103"/>
      <c r="B604" s="103"/>
      <c r="C604" s="104" t="e">
        <v>#REF!</v>
      </c>
      <c r="D604" s="10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5.75" customHeight="1">
      <c r="A605" s="103"/>
      <c r="B605" s="103"/>
      <c r="C605" s="104" t="e">
        <v>#REF!</v>
      </c>
      <c r="D605" s="10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5.75" customHeight="1">
      <c r="A606" s="103"/>
      <c r="B606" s="103"/>
      <c r="C606" s="104" t="e">
        <v>#REF!</v>
      </c>
      <c r="D606" s="10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5.75" customHeight="1">
      <c r="A607" s="103"/>
      <c r="B607" s="103"/>
      <c r="C607" s="104" t="e">
        <v>#REF!</v>
      </c>
      <c r="D607" s="10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5.75" customHeight="1">
      <c r="A608" s="103"/>
      <c r="B608" s="103"/>
      <c r="C608" s="104" t="e">
        <v>#REF!</v>
      </c>
      <c r="D608" s="10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5.75" customHeight="1">
      <c r="A609" s="103"/>
      <c r="B609" s="103"/>
      <c r="C609" s="104" t="e">
        <v>#REF!</v>
      </c>
      <c r="D609" s="10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5.75" customHeight="1">
      <c r="A610" s="103"/>
      <c r="B610" s="103"/>
      <c r="C610" s="104" t="e">
        <v>#REF!</v>
      </c>
      <c r="D610" s="10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5.75" customHeight="1">
      <c r="A611" s="103"/>
      <c r="B611" s="103"/>
      <c r="C611" s="104" t="e">
        <v>#REF!</v>
      </c>
      <c r="D611" s="10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5.75" customHeight="1">
      <c r="A612" s="103"/>
      <c r="B612" s="103"/>
      <c r="C612" s="104" t="e">
        <v>#REF!</v>
      </c>
      <c r="D612" s="10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5.75" customHeight="1">
      <c r="A613" s="103"/>
      <c r="B613" s="103"/>
      <c r="C613" s="104" t="e">
        <v>#REF!</v>
      </c>
      <c r="D613" s="10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5.75" customHeight="1">
      <c r="A614" s="103"/>
      <c r="B614" s="103"/>
      <c r="C614" s="104" t="e">
        <v>#REF!</v>
      </c>
      <c r="D614" s="10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5.75" customHeight="1">
      <c r="A615" s="103"/>
      <c r="B615" s="103"/>
      <c r="C615" s="104" t="e">
        <v>#REF!</v>
      </c>
      <c r="D615" s="10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5.75" customHeight="1">
      <c r="A616" s="103"/>
      <c r="B616" s="103"/>
      <c r="C616" s="104" t="e">
        <v>#REF!</v>
      </c>
      <c r="D616" s="10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5.75" customHeight="1">
      <c r="A617" s="103"/>
      <c r="B617" s="103"/>
      <c r="C617" s="104" t="e">
        <v>#REF!</v>
      </c>
      <c r="D617" s="10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5.75" customHeight="1">
      <c r="A618" s="103"/>
      <c r="B618" s="103"/>
      <c r="C618" s="104" t="e">
        <v>#REF!</v>
      </c>
      <c r="D618" s="10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5.75" customHeight="1">
      <c r="A619" s="103"/>
      <c r="B619" s="103"/>
      <c r="C619" s="104" t="e">
        <v>#REF!</v>
      </c>
      <c r="D619" s="10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5.75" customHeight="1">
      <c r="A620" s="103"/>
      <c r="B620" s="103"/>
      <c r="C620" s="104" t="e">
        <v>#REF!</v>
      </c>
      <c r="D620" s="10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5.75" customHeight="1">
      <c r="A621" s="103"/>
      <c r="B621" s="103"/>
      <c r="C621" s="104" t="e">
        <v>#REF!</v>
      </c>
      <c r="D621" s="10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5.75" customHeight="1">
      <c r="A622" s="103"/>
      <c r="B622" s="103"/>
      <c r="C622" s="104" t="e">
        <v>#REF!</v>
      </c>
      <c r="D622" s="10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5.75" customHeight="1">
      <c r="A623" s="103"/>
      <c r="B623" s="103"/>
      <c r="C623" s="104" t="e">
        <v>#REF!</v>
      </c>
      <c r="D623" s="10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5.75" customHeight="1">
      <c r="A624" s="103"/>
      <c r="B624" s="103"/>
      <c r="C624" s="104" t="e">
        <v>#REF!</v>
      </c>
      <c r="D624" s="10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5.75" customHeight="1">
      <c r="A625" s="103"/>
      <c r="B625" s="103"/>
      <c r="C625" s="104" t="e">
        <v>#REF!</v>
      </c>
      <c r="D625" s="10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5.75" customHeight="1">
      <c r="A626" s="103"/>
      <c r="B626" s="103"/>
      <c r="C626" s="104" t="e">
        <v>#REF!</v>
      </c>
      <c r="D626" s="10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5.75" customHeight="1">
      <c r="A627" s="103"/>
      <c r="B627" s="103"/>
      <c r="C627" s="104" t="e">
        <v>#REF!</v>
      </c>
      <c r="D627" s="10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5.75" customHeight="1">
      <c r="A628" s="103"/>
      <c r="B628" s="103"/>
      <c r="C628" s="104" t="e">
        <v>#REF!</v>
      </c>
      <c r="D628" s="10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5.75" customHeight="1">
      <c r="A629" s="103"/>
      <c r="B629" s="103"/>
      <c r="C629" s="104" t="e">
        <v>#REF!</v>
      </c>
      <c r="D629" s="10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5.75" customHeight="1">
      <c r="A630" s="103"/>
      <c r="B630" s="103"/>
      <c r="C630" s="104" t="e">
        <v>#REF!</v>
      </c>
      <c r="D630" s="10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5.75" customHeight="1">
      <c r="A631" s="103"/>
      <c r="B631" s="103"/>
      <c r="C631" s="104" t="e">
        <v>#REF!</v>
      </c>
      <c r="D631" s="10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5.75" customHeight="1">
      <c r="A632" s="103"/>
      <c r="B632" s="103"/>
      <c r="C632" s="104" t="e">
        <v>#REF!</v>
      </c>
      <c r="D632" s="10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5.75" customHeight="1">
      <c r="A633" s="103"/>
      <c r="B633" s="103"/>
      <c r="C633" s="104" t="e">
        <v>#REF!</v>
      </c>
      <c r="D633" s="10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5.75" customHeight="1">
      <c r="A634" s="103"/>
      <c r="B634" s="103"/>
      <c r="C634" s="104" t="e">
        <v>#REF!</v>
      </c>
      <c r="D634" s="10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5.75" customHeight="1">
      <c r="A635" s="103"/>
      <c r="B635" s="103"/>
      <c r="C635" s="104" t="e">
        <v>#REF!</v>
      </c>
      <c r="D635" s="10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5.75" customHeight="1">
      <c r="A636" s="103"/>
      <c r="B636" s="103"/>
      <c r="C636" s="104" t="e">
        <v>#REF!</v>
      </c>
      <c r="D636" s="10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5.75" customHeight="1">
      <c r="A637" s="103"/>
      <c r="B637" s="103"/>
      <c r="C637" s="104" t="e">
        <v>#REF!</v>
      </c>
      <c r="D637" s="10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5.75" customHeight="1">
      <c r="A638" s="103"/>
      <c r="B638" s="103"/>
      <c r="C638" s="104" t="e">
        <v>#REF!</v>
      </c>
      <c r="D638" s="10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5.75" customHeight="1">
      <c r="A639" s="103"/>
      <c r="B639" s="103"/>
      <c r="C639" s="104" t="e">
        <v>#REF!</v>
      </c>
      <c r="D639" s="10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5.75" customHeight="1">
      <c r="A640" s="103"/>
      <c r="B640" s="103"/>
      <c r="C640" s="104" t="e">
        <v>#REF!</v>
      </c>
      <c r="D640" s="10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5.75" customHeight="1">
      <c r="A641" s="103"/>
      <c r="B641" s="103"/>
      <c r="C641" s="104" t="e">
        <v>#REF!</v>
      </c>
      <c r="D641" s="10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5.75" customHeight="1">
      <c r="A642" s="103"/>
      <c r="B642" s="103"/>
      <c r="C642" s="104" t="e">
        <v>#REF!</v>
      </c>
      <c r="D642" s="10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5.75" customHeight="1">
      <c r="A643" s="103"/>
      <c r="B643" s="103"/>
      <c r="C643" s="104" t="e">
        <v>#REF!</v>
      </c>
      <c r="D643" s="10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5.75" customHeight="1">
      <c r="A644" s="103"/>
      <c r="B644" s="103"/>
      <c r="C644" s="104" t="e">
        <v>#REF!</v>
      </c>
      <c r="D644" s="10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5.75" customHeight="1">
      <c r="A645" s="103"/>
      <c r="B645" s="103"/>
      <c r="C645" s="104" t="e">
        <v>#REF!</v>
      </c>
      <c r="D645" s="10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5.75" customHeight="1">
      <c r="A646" s="103"/>
      <c r="B646" s="103"/>
      <c r="C646" s="104" t="e">
        <v>#REF!</v>
      </c>
      <c r="D646" s="10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5.75" customHeight="1">
      <c r="A647" s="103"/>
      <c r="B647" s="103"/>
      <c r="C647" s="104" t="e">
        <v>#REF!</v>
      </c>
      <c r="D647" s="10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5.75" customHeight="1">
      <c r="A648" s="103"/>
      <c r="B648" s="103"/>
      <c r="C648" s="104" t="e">
        <v>#REF!</v>
      </c>
      <c r="D648" s="10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5.75" customHeight="1">
      <c r="A649" s="103"/>
      <c r="B649" s="103"/>
      <c r="C649" s="104" t="e">
        <v>#REF!</v>
      </c>
      <c r="D649" s="10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5.75" customHeight="1">
      <c r="A650" s="103"/>
      <c r="B650" s="103"/>
      <c r="C650" s="104" t="e">
        <v>#REF!</v>
      </c>
      <c r="D650" s="10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5.75" customHeight="1">
      <c r="A651" s="103"/>
      <c r="B651" s="103"/>
      <c r="C651" s="104" t="e">
        <v>#REF!</v>
      </c>
      <c r="D651" s="10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5.75" customHeight="1">
      <c r="A652" s="103"/>
      <c r="B652" s="103"/>
      <c r="C652" s="104" t="e">
        <v>#REF!</v>
      </c>
      <c r="D652" s="10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5.75" customHeight="1">
      <c r="A653" s="103"/>
      <c r="B653" s="103"/>
      <c r="C653" s="104" t="e">
        <v>#REF!</v>
      </c>
      <c r="D653" s="10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5.75" customHeight="1">
      <c r="A654" s="103"/>
      <c r="B654" s="103"/>
      <c r="C654" s="104" t="e">
        <v>#REF!</v>
      </c>
      <c r="D654" s="10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5.75" customHeight="1">
      <c r="A655" s="103"/>
      <c r="B655" s="103"/>
      <c r="C655" s="104" t="e">
        <v>#REF!</v>
      </c>
      <c r="D655" s="10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5.75" customHeight="1">
      <c r="A656" s="103"/>
      <c r="B656" s="103"/>
      <c r="C656" s="104" t="e">
        <v>#REF!</v>
      </c>
      <c r="D656" s="10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5.75" customHeight="1">
      <c r="A657" s="103"/>
      <c r="B657" s="103"/>
      <c r="C657" s="104" t="e">
        <v>#REF!</v>
      </c>
      <c r="D657" s="10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5.75" customHeight="1">
      <c r="A658" s="103"/>
      <c r="B658" s="103"/>
      <c r="C658" s="104" t="e">
        <v>#REF!</v>
      </c>
      <c r="D658" s="10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5.75" customHeight="1">
      <c r="A659" s="103"/>
      <c r="B659" s="103"/>
      <c r="C659" s="104" t="e">
        <v>#REF!</v>
      </c>
      <c r="D659" s="10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5.75" customHeight="1">
      <c r="A660" s="103"/>
      <c r="B660" s="103"/>
      <c r="C660" s="104" t="e">
        <v>#REF!</v>
      </c>
      <c r="D660" s="10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5.75" customHeight="1">
      <c r="A661" s="103"/>
      <c r="B661" s="103"/>
      <c r="C661" s="104" t="e">
        <v>#REF!</v>
      </c>
      <c r="D661" s="10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5.75" customHeight="1">
      <c r="A662" s="103"/>
      <c r="B662" s="103"/>
      <c r="C662" s="104" t="e">
        <v>#REF!</v>
      </c>
      <c r="D662" s="10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5.75" customHeight="1">
      <c r="A663" s="103"/>
      <c r="B663" s="103"/>
      <c r="C663" s="104" t="e">
        <v>#REF!</v>
      </c>
      <c r="D663" s="10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5.75" customHeight="1">
      <c r="A664" s="103"/>
      <c r="B664" s="103"/>
      <c r="C664" s="104" t="e">
        <v>#REF!</v>
      </c>
      <c r="D664" s="10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5.75" customHeight="1">
      <c r="A665" s="103"/>
      <c r="B665" s="103"/>
      <c r="C665" s="104" t="e">
        <v>#REF!</v>
      </c>
      <c r="D665" s="10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5.75" customHeight="1">
      <c r="A666" s="103"/>
      <c r="B666" s="103"/>
      <c r="C666" s="104" t="e">
        <v>#REF!</v>
      </c>
      <c r="D666" s="10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5.75" customHeight="1">
      <c r="A667" s="103"/>
      <c r="B667" s="103"/>
      <c r="C667" s="104" t="e">
        <v>#REF!</v>
      </c>
      <c r="D667" s="10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5.75" customHeight="1">
      <c r="A668" s="103"/>
      <c r="B668" s="103"/>
      <c r="C668" s="104" t="e">
        <v>#REF!</v>
      </c>
      <c r="D668" s="10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5.75" customHeight="1">
      <c r="A669" s="103"/>
      <c r="B669" s="103"/>
      <c r="C669" s="104" t="e">
        <v>#REF!</v>
      </c>
      <c r="D669" s="10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5.75" customHeight="1">
      <c r="A670" s="103"/>
      <c r="B670" s="103"/>
      <c r="C670" s="104" t="e">
        <v>#REF!</v>
      </c>
      <c r="D670" s="10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5.75" customHeight="1">
      <c r="A671" s="103"/>
      <c r="B671" s="103"/>
      <c r="C671" s="104" t="e">
        <v>#REF!</v>
      </c>
      <c r="D671" s="10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5.75" customHeight="1">
      <c r="A672" s="103"/>
      <c r="B672" s="103"/>
      <c r="C672" s="104" t="e">
        <v>#REF!</v>
      </c>
      <c r="D672" s="10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5.75" customHeight="1">
      <c r="A673" s="103"/>
      <c r="B673" s="103"/>
      <c r="C673" s="104" t="e">
        <v>#REF!</v>
      </c>
      <c r="D673" s="10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5.75" customHeight="1">
      <c r="A674" s="103"/>
      <c r="B674" s="103"/>
      <c r="C674" s="104" t="e">
        <v>#REF!</v>
      </c>
      <c r="D674" s="10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5.75" customHeight="1">
      <c r="A675" s="103"/>
      <c r="B675" s="103"/>
      <c r="C675" s="104" t="e">
        <v>#REF!</v>
      </c>
      <c r="D675" s="10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5.75" customHeight="1">
      <c r="A676" s="103"/>
      <c r="B676" s="103"/>
      <c r="C676" s="104" t="e">
        <v>#REF!</v>
      </c>
      <c r="D676" s="10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5.75" customHeight="1">
      <c r="A677" s="103"/>
      <c r="B677" s="103"/>
      <c r="C677" s="104" t="e">
        <v>#REF!</v>
      </c>
      <c r="D677" s="10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5.75" customHeight="1">
      <c r="A678" s="103"/>
      <c r="B678" s="103"/>
      <c r="C678" s="104" t="e">
        <v>#REF!</v>
      </c>
      <c r="D678" s="10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5.75" customHeight="1">
      <c r="A679" s="103"/>
      <c r="B679" s="103"/>
      <c r="C679" s="104" t="e">
        <v>#REF!</v>
      </c>
      <c r="D679" s="10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5.75" customHeight="1">
      <c r="A680" s="103"/>
      <c r="B680" s="103"/>
      <c r="C680" s="104" t="e">
        <v>#REF!</v>
      </c>
      <c r="D680" s="10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5.75" customHeight="1">
      <c r="A681" s="103"/>
      <c r="B681" s="103"/>
      <c r="C681" s="104" t="e">
        <v>#REF!</v>
      </c>
      <c r="D681" s="10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5.75" customHeight="1">
      <c r="A682" s="103"/>
      <c r="B682" s="103"/>
      <c r="C682" s="104" t="e">
        <v>#REF!</v>
      </c>
      <c r="D682" s="10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5.75" customHeight="1">
      <c r="A683" s="103"/>
      <c r="B683" s="103"/>
      <c r="C683" s="104" t="e">
        <v>#REF!</v>
      </c>
      <c r="D683" s="10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5.75" customHeight="1">
      <c r="A684" s="103"/>
      <c r="B684" s="103"/>
      <c r="C684" s="104" t="e">
        <v>#REF!</v>
      </c>
      <c r="D684" s="10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5.75" customHeight="1">
      <c r="A685" s="103"/>
      <c r="B685" s="103"/>
      <c r="C685" s="104" t="e">
        <v>#REF!</v>
      </c>
      <c r="D685" s="10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5.75" customHeight="1">
      <c r="A686" s="103"/>
      <c r="B686" s="103"/>
      <c r="C686" s="104" t="e">
        <v>#REF!</v>
      </c>
      <c r="D686" s="10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5.75" customHeight="1">
      <c r="A687" s="103"/>
      <c r="B687" s="103"/>
      <c r="C687" s="104" t="e">
        <v>#REF!</v>
      </c>
      <c r="D687" s="10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5.75" customHeight="1">
      <c r="A688" s="103"/>
      <c r="B688" s="103"/>
      <c r="C688" s="104" t="e">
        <v>#REF!</v>
      </c>
      <c r="D688" s="10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5.75" customHeight="1">
      <c r="A689" s="103"/>
      <c r="B689" s="103"/>
      <c r="C689" s="104" t="e">
        <v>#REF!</v>
      </c>
      <c r="D689" s="10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5.75" customHeight="1">
      <c r="A690" s="103"/>
      <c r="B690" s="103"/>
      <c r="C690" s="104" t="e">
        <v>#REF!</v>
      </c>
      <c r="D690" s="10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5.75" customHeight="1">
      <c r="A691" s="103"/>
      <c r="B691" s="103"/>
      <c r="C691" s="104" t="e">
        <v>#REF!</v>
      </c>
      <c r="D691" s="10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5.75" customHeight="1">
      <c r="A692" s="103"/>
      <c r="B692" s="103"/>
      <c r="C692" s="104" t="e">
        <v>#REF!</v>
      </c>
      <c r="D692" s="10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5.75" customHeight="1">
      <c r="A693" s="103"/>
      <c r="B693" s="103"/>
      <c r="C693" s="104" t="e">
        <v>#REF!</v>
      </c>
      <c r="D693" s="10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5.75" customHeight="1">
      <c r="A694" s="103"/>
      <c r="B694" s="103"/>
      <c r="C694" s="104" t="e">
        <v>#REF!</v>
      </c>
      <c r="D694" s="10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5.75" customHeight="1">
      <c r="A695" s="103"/>
      <c r="B695" s="103"/>
      <c r="C695" s="104" t="e">
        <v>#REF!</v>
      </c>
      <c r="D695" s="10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5.75" customHeight="1">
      <c r="A696" s="103"/>
      <c r="B696" s="103"/>
      <c r="C696" s="104" t="e">
        <v>#REF!</v>
      </c>
      <c r="D696" s="10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5.75" customHeight="1">
      <c r="A697" s="103"/>
      <c r="B697" s="103"/>
      <c r="C697" s="104" t="e">
        <v>#REF!</v>
      </c>
      <c r="D697" s="10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5.75" customHeight="1">
      <c r="A698" s="103"/>
      <c r="B698" s="103"/>
      <c r="C698" s="104" t="e">
        <v>#REF!</v>
      </c>
      <c r="D698" s="10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5.75" customHeight="1">
      <c r="A699" s="103"/>
      <c r="B699" s="103"/>
      <c r="C699" s="104" t="e">
        <v>#REF!</v>
      </c>
      <c r="D699" s="10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5.75" customHeight="1">
      <c r="A700" s="103"/>
      <c r="B700" s="103"/>
      <c r="C700" s="104" t="e">
        <v>#REF!</v>
      </c>
      <c r="D700" s="10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5.75" customHeight="1">
      <c r="A701" s="103"/>
      <c r="B701" s="103"/>
      <c r="C701" s="104" t="e">
        <v>#REF!</v>
      </c>
      <c r="D701" s="10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5.75" customHeight="1">
      <c r="A702" s="103"/>
      <c r="B702" s="103"/>
      <c r="C702" s="104" t="e">
        <v>#REF!</v>
      </c>
      <c r="D702" s="10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5.75" customHeight="1">
      <c r="A703" s="103"/>
      <c r="B703" s="103"/>
      <c r="C703" s="104" t="e">
        <v>#REF!</v>
      </c>
      <c r="D703" s="10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5.75" customHeight="1">
      <c r="A704" s="103"/>
      <c r="B704" s="103"/>
      <c r="C704" s="104" t="e">
        <v>#REF!</v>
      </c>
      <c r="D704" s="10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5.75" customHeight="1">
      <c r="A705" s="103"/>
      <c r="B705" s="103"/>
      <c r="C705" s="104" t="e">
        <v>#REF!</v>
      </c>
      <c r="D705" s="10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5.75" customHeight="1">
      <c r="A706" s="103"/>
      <c r="B706" s="103"/>
      <c r="C706" s="104" t="e">
        <v>#REF!</v>
      </c>
      <c r="D706" s="10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5.75" customHeight="1">
      <c r="A707" s="103"/>
      <c r="B707" s="103"/>
      <c r="C707" s="104" t="e">
        <v>#REF!</v>
      </c>
      <c r="D707" s="10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5.75" customHeight="1">
      <c r="A708" s="103"/>
      <c r="B708" s="103"/>
      <c r="C708" s="104" t="e">
        <v>#REF!</v>
      </c>
      <c r="D708" s="10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5.75" customHeight="1">
      <c r="A709" s="103"/>
      <c r="B709" s="103"/>
      <c r="C709" s="104" t="e">
        <v>#REF!</v>
      </c>
      <c r="D709" s="10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5.75" customHeight="1">
      <c r="A710" s="103"/>
      <c r="B710" s="103"/>
      <c r="C710" s="104" t="e">
        <v>#REF!</v>
      </c>
      <c r="D710" s="10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5.75" customHeight="1">
      <c r="A711" s="103"/>
      <c r="B711" s="103"/>
      <c r="C711" s="104" t="e">
        <v>#REF!</v>
      </c>
      <c r="D711" s="10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5.75" customHeight="1">
      <c r="A712" s="103"/>
      <c r="B712" s="103"/>
      <c r="C712" s="104" t="e">
        <v>#REF!</v>
      </c>
      <c r="D712" s="10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5.75" customHeight="1">
      <c r="A713" s="103"/>
      <c r="B713" s="103"/>
      <c r="C713" s="104" t="e">
        <v>#REF!</v>
      </c>
      <c r="D713" s="10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5.75" customHeight="1">
      <c r="A714" s="103"/>
      <c r="B714" s="103"/>
      <c r="C714" s="104" t="e">
        <v>#REF!</v>
      </c>
      <c r="D714" s="10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5.75" customHeight="1">
      <c r="A715" s="103"/>
      <c r="B715" s="103"/>
      <c r="C715" s="104" t="e">
        <v>#REF!</v>
      </c>
      <c r="D715" s="10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5.75" customHeight="1">
      <c r="A716" s="103"/>
      <c r="B716" s="103"/>
      <c r="C716" s="104" t="e">
        <v>#REF!</v>
      </c>
      <c r="D716" s="10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5.75" customHeight="1">
      <c r="A717" s="103"/>
      <c r="B717" s="103"/>
      <c r="C717" s="104" t="e">
        <v>#REF!</v>
      </c>
      <c r="D717" s="10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5.75" customHeight="1">
      <c r="A718" s="103"/>
      <c r="B718" s="103"/>
      <c r="C718" s="104" t="e">
        <v>#REF!</v>
      </c>
      <c r="D718" s="10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5.75" customHeight="1">
      <c r="A719" s="103"/>
      <c r="B719" s="103"/>
      <c r="C719" s="104" t="e">
        <v>#REF!</v>
      </c>
      <c r="D719" s="10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5.75" customHeight="1">
      <c r="A720" s="103"/>
      <c r="B720" s="103"/>
      <c r="C720" s="104" t="e">
        <v>#REF!</v>
      </c>
      <c r="D720" s="10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5.75" customHeight="1">
      <c r="A721" s="103"/>
      <c r="B721" s="103"/>
      <c r="C721" s="104" t="e">
        <v>#REF!</v>
      </c>
      <c r="D721" s="10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5.75" customHeight="1">
      <c r="A722" s="103"/>
      <c r="B722" s="103"/>
      <c r="C722" s="104" t="e">
        <v>#REF!</v>
      </c>
      <c r="D722" s="10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5.75" customHeight="1">
      <c r="A723" s="103"/>
      <c r="B723" s="103"/>
      <c r="C723" s="104" t="e">
        <v>#REF!</v>
      </c>
      <c r="D723" s="10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5.75" customHeight="1">
      <c r="A724" s="103"/>
      <c r="B724" s="103"/>
      <c r="C724" s="104" t="e">
        <v>#REF!</v>
      </c>
      <c r="D724" s="10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5.75" customHeight="1">
      <c r="A725" s="103"/>
      <c r="B725" s="103"/>
      <c r="C725" s="104" t="e">
        <v>#REF!</v>
      </c>
      <c r="D725" s="10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5.75" customHeight="1">
      <c r="A726" s="103"/>
      <c r="B726" s="103"/>
      <c r="C726" s="104" t="e">
        <v>#REF!</v>
      </c>
      <c r="D726" s="10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5.75" customHeight="1">
      <c r="A727" s="103"/>
      <c r="B727" s="103"/>
      <c r="C727" s="104" t="e">
        <v>#REF!</v>
      </c>
      <c r="D727" s="10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5.75" customHeight="1">
      <c r="A728" s="103"/>
      <c r="B728" s="103"/>
      <c r="C728" s="104" t="e">
        <v>#REF!</v>
      </c>
      <c r="D728" s="10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5.75" customHeight="1">
      <c r="A729" s="103"/>
      <c r="B729" s="103"/>
      <c r="C729" s="104" t="e">
        <v>#REF!</v>
      </c>
      <c r="D729" s="10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5.75" customHeight="1">
      <c r="A730" s="103"/>
      <c r="B730" s="103"/>
      <c r="C730" s="104" t="e">
        <v>#REF!</v>
      </c>
      <c r="D730" s="10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5.75" customHeight="1">
      <c r="A731" s="103"/>
      <c r="B731" s="103"/>
      <c r="C731" s="104" t="e">
        <v>#REF!</v>
      </c>
      <c r="D731" s="10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5.75" customHeight="1">
      <c r="A732" s="103"/>
      <c r="B732" s="103"/>
      <c r="C732" s="104" t="e">
        <v>#REF!</v>
      </c>
      <c r="D732" s="10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5.75" customHeight="1">
      <c r="A733" s="103"/>
      <c r="B733" s="103"/>
      <c r="C733" s="104" t="e">
        <v>#REF!</v>
      </c>
      <c r="D733" s="10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5.75" customHeight="1">
      <c r="A734" s="103"/>
      <c r="B734" s="103"/>
      <c r="C734" s="104" t="e">
        <v>#REF!</v>
      </c>
      <c r="D734" s="10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5.75" customHeight="1">
      <c r="A735" s="103"/>
      <c r="B735" s="103"/>
      <c r="C735" s="104" t="e">
        <v>#REF!</v>
      </c>
      <c r="D735" s="10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5.75" customHeight="1">
      <c r="A736" s="103"/>
      <c r="B736" s="103"/>
      <c r="C736" s="104" t="e">
        <v>#REF!</v>
      </c>
      <c r="D736" s="10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5.75" customHeight="1">
      <c r="A737" s="103"/>
      <c r="B737" s="103"/>
      <c r="C737" s="104" t="e">
        <v>#REF!</v>
      </c>
      <c r="D737" s="10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5.75" customHeight="1">
      <c r="A738" s="103"/>
      <c r="B738" s="103"/>
      <c r="C738" s="104" t="e">
        <v>#REF!</v>
      </c>
      <c r="D738" s="10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5.75" customHeight="1">
      <c r="A739" s="103"/>
      <c r="B739" s="103"/>
      <c r="C739" s="104" t="e">
        <v>#REF!</v>
      </c>
      <c r="D739" s="10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5.75" customHeight="1">
      <c r="A740" s="103"/>
      <c r="B740" s="103"/>
      <c r="C740" s="104" t="e">
        <v>#REF!</v>
      </c>
      <c r="D740" s="10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5.75" customHeight="1">
      <c r="A741" s="103"/>
      <c r="B741" s="103"/>
      <c r="C741" s="104" t="e">
        <v>#REF!</v>
      </c>
      <c r="D741" s="10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5.75" customHeight="1">
      <c r="A742" s="103"/>
      <c r="B742" s="103"/>
      <c r="C742" s="104" t="e">
        <v>#REF!</v>
      </c>
      <c r="D742" s="10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5.75" customHeight="1">
      <c r="A743" s="103"/>
      <c r="B743" s="103"/>
      <c r="C743" s="104" t="e">
        <v>#REF!</v>
      </c>
      <c r="D743" s="10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5.75" customHeight="1">
      <c r="A744" s="103"/>
      <c r="B744" s="103"/>
      <c r="C744" s="104" t="e">
        <v>#REF!</v>
      </c>
      <c r="D744" s="10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5.75" customHeight="1">
      <c r="A745" s="103"/>
      <c r="B745" s="103"/>
      <c r="C745" s="104" t="e">
        <v>#REF!</v>
      </c>
      <c r="D745" s="10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5.75" customHeight="1">
      <c r="A746" s="103"/>
      <c r="B746" s="103"/>
      <c r="C746" s="104" t="e">
        <v>#REF!</v>
      </c>
      <c r="D746" s="10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5.75" customHeight="1">
      <c r="A747" s="103"/>
      <c r="B747" s="103"/>
      <c r="C747" s="104" t="e">
        <v>#REF!</v>
      </c>
      <c r="D747" s="10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5.75" customHeight="1">
      <c r="A748" s="103"/>
      <c r="B748" s="103"/>
      <c r="C748" s="104" t="e">
        <v>#REF!</v>
      </c>
      <c r="D748" s="10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5.75" customHeight="1">
      <c r="A749" s="103"/>
      <c r="B749" s="103"/>
      <c r="C749" s="104" t="e">
        <v>#REF!</v>
      </c>
      <c r="D749" s="10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5.75" customHeight="1">
      <c r="A750" s="103"/>
      <c r="B750" s="103"/>
      <c r="C750" s="104" t="e">
        <v>#REF!</v>
      </c>
      <c r="D750" s="10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5.75" customHeight="1">
      <c r="A751" s="103"/>
      <c r="B751" s="103"/>
      <c r="C751" s="104" t="e">
        <v>#REF!</v>
      </c>
      <c r="D751" s="10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5.75" customHeight="1">
      <c r="A752" s="103"/>
      <c r="B752" s="103"/>
      <c r="C752" s="104" t="e">
        <v>#REF!</v>
      </c>
      <c r="D752" s="10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5.75" customHeight="1">
      <c r="A753" s="103"/>
      <c r="B753" s="103"/>
      <c r="C753" s="104" t="e">
        <v>#REF!</v>
      </c>
      <c r="D753" s="10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5.75" customHeight="1">
      <c r="A754" s="103"/>
      <c r="B754" s="103"/>
      <c r="C754" s="104" t="e">
        <v>#REF!</v>
      </c>
      <c r="D754" s="10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5.75" customHeight="1">
      <c r="A755" s="103"/>
      <c r="B755" s="103"/>
      <c r="C755" s="104" t="e">
        <v>#REF!</v>
      </c>
      <c r="D755" s="10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5.75" customHeight="1">
      <c r="A756" s="103"/>
      <c r="B756" s="103"/>
      <c r="C756" s="104" t="e">
        <v>#REF!</v>
      </c>
      <c r="D756" s="10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5.75" customHeight="1">
      <c r="A757" s="103"/>
      <c r="B757" s="103"/>
      <c r="C757" s="104" t="e">
        <v>#REF!</v>
      </c>
      <c r="D757" s="10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5.75" customHeight="1">
      <c r="A758" s="103"/>
      <c r="B758" s="103"/>
      <c r="C758" s="104" t="e">
        <v>#REF!</v>
      </c>
      <c r="D758" s="10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5.75" customHeight="1">
      <c r="A759" s="103"/>
      <c r="B759" s="103"/>
      <c r="C759" s="104" t="e">
        <v>#REF!</v>
      </c>
      <c r="D759" s="10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5.75" customHeight="1">
      <c r="A760" s="103"/>
      <c r="B760" s="103"/>
      <c r="C760" s="104" t="e">
        <v>#REF!</v>
      </c>
      <c r="D760" s="10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5.75" customHeight="1">
      <c r="A761" s="103"/>
      <c r="B761" s="103"/>
      <c r="C761" s="104" t="e">
        <v>#REF!</v>
      </c>
      <c r="D761" s="10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5.75" customHeight="1">
      <c r="A762" s="103"/>
      <c r="B762" s="103"/>
      <c r="C762" s="104" t="e">
        <v>#REF!</v>
      </c>
      <c r="D762" s="10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5.75" customHeight="1">
      <c r="A763" s="103"/>
      <c r="B763" s="103"/>
      <c r="C763" s="104" t="e">
        <v>#REF!</v>
      </c>
      <c r="D763" s="10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5.75" customHeight="1">
      <c r="A764" s="103"/>
      <c r="B764" s="103"/>
      <c r="C764" s="104" t="e">
        <v>#REF!</v>
      </c>
      <c r="D764" s="10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5.75" customHeight="1">
      <c r="A765" s="103"/>
      <c r="B765" s="103"/>
      <c r="C765" s="104" t="e">
        <v>#REF!</v>
      </c>
      <c r="D765" s="10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5.75" customHeight="1">
      <c r="A766" s="103"/>
      <c r="B766" s="103"/>
      <c r="C766" s="104" t="e">
        <v>#REF!</v>
      </c>
      <c r="D766" s="10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5.75" customHeight="1">
      <c r="A767" s="103"/>
      <c r="B767" s="103"/>
      <c r="C767" s="104" t="e">
        <v>#REF!</v>
      </c>
      <c r="D767" s="10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5.75" customHeight="1">
      <c r="A768" s="103"/>
      <c r="B768" s="103"/>
      <c r="C768" s="104" t="e">
        <v>#REF!</v>
      </c>
      <c r="D768" s="10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5.75" customHeight="1">
      <c r="A769" s="103"/>
      <c r="B769" s="103"/>
      <c r="C769" s="104" t="e">
        <v>#REF!</v>
      </c>
      <c r="D769" s="10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5.75" customHeight="1">
      <c r="A770" s="103"/>
      <c r="B770" s="103"/>
      <c r="C770" s="104" t="e">
        <v>#REF!</v>
      </c>
      <c r="D770" s="10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5.75" customHeight="1">
      <c r="A771" s="103"/>
      <c r="B771" s="103"/>
      <c r="C771" s="104" t="e">
        <v>#REF!</v>
      </c>
      <c r="D771" s="10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5.75" customHeight="1">
      <c r="A772" s="103"/>
      <c r="B772" s="103"/>
      <c r="C772" s="104" t="e">
        <v>#REF!</v>
      </c>
      <c r="D772" s="10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5.75" customHeight="1">
      <c r="A773" s="103"/>
      <c r="B773" s="103"/>
      <c r="C773" s="104" t="e">
        <v>#REF!</v>
      </c>
      <c r="D773" s="10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5.75" customHeight="1">
      <c r="A774" s="103"/>
      <c r="B774" s="103"/>
      <c r="C774" s="104" t="e">
        <v>#REF!</v>
      </c>
      <c r="D774" s="10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5.75" customHeight="1">
      <c r="A775" s="103"/>
      <c r="B775" s="103"/>
      <c r="C775" s="104" t="e">
        <v>#REF!</v>
      </c>
      <c r="D775" s="10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5.75" customHeight="1">
      <c r="A776" s="103"/>
      <c r="B776" s="103"/>
      <c r="C776" s="104" t="e">
        <v>#REF!</v>
      </c>
      <c r="D776" s="10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5.75" customHeight="1">
      <c r="A777" s="103"/>
      <c r="B777" s="103"/>
      <c r="C777" s="104" t="e">
        <v>#REF!</v>
      </c>
      <c r="D777" s="10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5.75" customHeight="1">
      <c r="A778" s="103"/>
      <c r="B778" s="103"/>
      <c r="C778" s="104" t="e">
        <v>#REF!</v>
      </c>
      <c r="D778" s="10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5.75" customHeight="1">
      <c r="A779" s="103"/>
      <c r="B779" s="103"/>
      <c r="C779" s="104" t="e">
        <v>#REF!</v>
      </c>
      <c r="D779" s="10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5.75" customHeight="1">
      <c r="A780" s="103"/>
      <c r="B780" s="103"/>
      <c r="C780" s="104" t="e">
        <v>#REF!</v>
      </c>
      <c r="D780" s="10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5.75" customHeight="1">
      <c r="A781" s="103"/>
      <c r="B781" s="103"/>
      <c r="C781" s="104" t="e">
        <v>#REF!</v>
      </c>
      <c r="D781" s="10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5.75" customHeight="1">
      <c r="A782" s="103"/>
      <c r="B782" s="103"/>
      <c r="C782" s="104" t="e">
        <v>#REF!</v>
      </c>
      <c r="D782" s="10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5.75" customHeight="1">
      <c r="A783" s="103"/>
      <c r="B783" s="103"/>
      <c r="C783" s="104" t="e">
        <v>#REF!</v>
      </c>
      <c r="D783" s="10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5.75" customHeight="1">
      <c r="A784" s="103"/>
      <c r="B784" s="103"/>
      <c r="C784" s="104" t="e">
        <v>#REF!</v>
      </c>
      <c r="D784" s="10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5.75" customHeight="1">
      <c r="A785" s="103"/>
      <c r="B785" s="103"/>
      <c r="C785" s="104" t="e">
        <v>#REF!</v>
      </c>
      <c r="D785" s="10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5.75" customHeight="1">
      <c r="A786" s="103"/>
      <c r="B786" s="103"/>
      <c r="C786" s="104" t="e">
        <v>#REF!</v>
      </c>
      <c r="D786" s="10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5.75" customHeight="1">
      <c r="A787" s="103"/>
      <c r="B787" s="103"/>
      <c r="C787" s="104" t="e">
        <v>#REF!</v>
      </c>
      <c r="D787" s="10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5.75" customHeight="1">
      <c r="A788" s="103"/>
      <c r="B788" s="103"/>
      <c r="C788" s="104" t="e">
        <v>#REF!</v>
      </c>
      <c r="D788" s="10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5.75" customHeight="1">
      <c r="A789" s="103"/>
      <c r="B789" s="103"/>
      <c r="C789" s="104" t="e">
        <v>#REF!</v>
      </c>
      <c r="D789" s="10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5.75" customHeight="1">
      <c r="A790" s="103"/>
      <c r="B790" s="103"/>
      <c r="C790" s="104" t="e">
        <v>#REF!</v>
      </c>
      <c r="D790" s="10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5.75" customHeight="1">
      <c r="A791" s="103"/>
      <c r="B791" s="103"/>
      <c r="C791" s="104" t="e">
        <v>#REF!</v>
      </c>
      <c r="D791" s="10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5.75" customHeight="1">
      <c r="A792" s="103"/>
      <c r="B792" s="103"/>
      <c r="C792" s="104" t="e">
        <v>#REF!</v>
      </c>
      <c r="D792" s="10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5.75" customHeight="1">
      <c r="A793" s="103"/>
      <c r="B793" s="103"/>
      <c r="C793" s="104" t="e">
        <v>#REF!</v>
      </c>
      <c r="D793" s="10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5.75" customHeight="1">
      <c r="A794" s="103"/>
      <c r="B794" s="103"/>
      <c r="C794" s="104" t="e">
        <v>#REF!</v>
      </c>
      <c r="D794" s="10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5.75" customHeight="1">
      <c r="A795" s="103"/>
      <c r="B795" s="103"/>
      <c r="C795" s="104" t="e">
        <v>#REF!</v>
      </c>
      <c r="D795" s="10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5.75" customHeight="1">
      <c r="A796" s="103"/>
      <c r="B796" s="103"/>
      <c r="C796" s="104" t="e">
        <v>#REF!</v>
      </c>
      <c r="D796" s="10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5.75" customHeight="1">
      <c r="A797" s="103"/>
      <c r="B797" s="103"/>
      <c r="C797" s="104" t="e">
        <v>#REF!</v>
      </c>
      <c r="D797" s="10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5.75" customHeight="1">
      <c r="A798" s="103"/>
      <c r="B798" s="103"/>
      <c r="C798" s="104" t="e">
        <v>#REF!</v>
      </c>
      <c r="D798" s="10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5.75" customHeight="1">
      <c r="A799" s="103"/>
      <c r="B799" s="103"/>
      <c r="C799" s="104" t="e">
        <v>#REF!</v>
      </c>
      <c r="D799" s="10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5.75" customHeight="1">
      <c r="A800" s="103"/>
      <c r="B800" s="103"/>
      <c r="C800" s="104" t="e">
        <v>#REF!</v>
      </c>
      <c r="D800" s="10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5.75" customHeight="1">
      <c r="A801" s="103"/>
      <c r="B801" s="103"/>
      <c r="C801" s="104" t="e">
        <v>#REF!</v>
      </c>
      <c r="D801" s="10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5.75" customHeight="1">
      <c r="A802" s="103"/>
      <c r="B802" s="103"/>
      <c r="C802" s="104" t="e">
        <v>#REF!</v>
      </c>
      <c r="D802" s="10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5.75" customHeight="1">
      <c r="A803" s="103"/>
      <c r="B803" s="103"/>
      <c r="C803" s="104" t="e">
        <v>#REF!</v>
      </c>
      <c r="D803" s="10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5.75" customHeight="1">
      <c r="A804" s="103"/>
      <c r="B804" s="103"/>
      <c r="C804" s="104" t="e">
        <v>#REF!</v>
      </c>
      <c r="D804" s="10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5.75" customHeight="1">
      <c r="A805" s="103"/>
      <c r="B805" s="103"/>
      <c r="C805" s="104" t="e">
        <v>#REF!</v>
      </c>
      <c r="D805" s="10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5.75" customHeight="1">
      <c r="A806" s="103"/>
      <c r="B806" s="103"/>
      <c r="C806" s="104" t="e">
        <v>#REF!</v>
      </c>
      <c r="D806" s="10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5.75" customHeight="1">
      <c r="A807" s="103"/>
      <c r="B807" s="103"/>
      <c r="C807" s="104" t="e">
        <v>#REF!</v>
      </c>
      <c r="D807" s="10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5.75" customHeight="1">
      <c r="A808" s="103"/>
      <c r="B808" s="103"/>
      <c r="C808" s="104" t="e">
        <v>#REF!</v>
      </c>
      <c r="D808" s="10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5.75" customHeight="1">
      <c r="A809" s="103"/>
      <c r="B809" s="103"/>
      <c r="C809" s="104" t="e">
        <v>#REF!</v>
      </c>
      <c r="D809" s="10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5.75" customHeight="1">
      <c r="A810" s="103"/>
      <c r="B810" s="103"/>
      <c r="C810" s="104" t="e">
        <v>#REF!</v>
      </c>
      <c r="D810" s="10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5.75" customHeight="1">
      <c r="A811" s="103"/>
      <c r="B811" s="103"/>
      <c r="C811" s="104" t="e">
        <v>#REF!</v>
      </c>
      <c r="D811" s="10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5.75" customHeight="1">
      <c r="A812" s="103"/>
      <c r="B812" s="103"/>
      <c r="C812" s="104" t="e">
        <v>#REF!</v>
      </c>
      <c r="D812" s="10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5.75" customHeight="1">
      <c r="A813" s="103"/>
      <c r="B813" s="103"/>
      <c r="C813" s="104" t="e">
        <v>#REF!</v>
      </c>
      <c r="D813" s="10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5.75" customHeight="1">
      <c r="A814" s="103"/>
      <c r="B814" s="103"/>
      <c r="C814" s="104" t="e">
        <v>#REF!</v>
      </c>
      <c r="D814" s="10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5.75" customHeight="1">
      <c r="A815" s="103"/>
      <c r="B815" s="103"/>
      <c r="C815" s="104" t="e">
        <v>#REF!</v>
      </c>
      <c r="D815" s="10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5.75" customHeight="1">
      <c r="A816" s="103"/>
      <c r="B816" s="103"/>
      <c r="C816" s="104" t="e">
        <v>#REF!</v>
      </c>
      <c r="D816" s="10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5.75" customHeight="1">
      <c r="A817" s="103"/>
      <c r="B817" s="103"/>
      <c r="C817" s="104" t="e">
        <v>#REF!</v>
      </c>
      <c r="D817" s="10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5.75" customHeight="1">
      <c r="A818" s="103"/>
      <c r="B818" s="103"/>
      <c r="C818" s="104" t="e">
        <v>#REF!</v>
      </c>
      <c r="D818" s="10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5.75" customHeight="1">
      <c r="A819" s="103"/>
      <c r="B819" s="103"/>
      <c r="C819" s="104" t="e">
        <v>#REF!</v>
      </c>
      <c r="D819" s="10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5.75" customHeight="1">
      <c r="A820" s="103"/>
      <c r="B820" s="103"/>
      <c r="C820" s="104" t="e">
        <v>#REF!</v>
      </c>
      <c r="D820" s="10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5.75" customHeight="1">
      <c r="A821" s="103"/>
      <c r="B821" s="103"/>
      <c r="C821" s="104" t="e">
        <v>#REF!</v>
      </c>
      <c r="D821" s="10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5.75" customHeight="1">
      <c r="A822" s="103"/>
      <c r="B822" s="103"/>
      <c r="C822" s="104" t="e">
        <v>#REF!</v>
      </c>
      <c r="D822" s="10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5.75" customHeight="1">
      <c r="A823" s="103"/>
      <c r="B823" s="103"/>
      <c r="C823" s="104" t="e">
        <v>#REF!</v>
      </c>
      <c r="D823" s="10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5.75" customHeight="1">
      <c r="A824" s="103"/>
      <c r="B824" s="103"/>
      <c r="C824" s="104" t="e">
        <v>#REF!</v>
      </c>
      <c r="D824" s="10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5.75" customHeight="1">
      <c r="A825" s="103"/>
      <c r="B825" s="103"/>
      <c r="C825" s="104" t="e">
        <v>#REF!</v>
      </c>
      <c r="D825" s="10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5.75" customHeight="1">
      <c r="A826" s="103"/>
      <c r="B826" s="103"/>
      <c r="C826" s="104" t="e">
        <v>#REF!</v>
      </c>
      <c r="D826" s="10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5.75" customHeight="1">
      <c r="A827" s="103"/>
      <c r="B827" s="103"/>
      <c r="C827" s="104" t="e">
        <v>#REF!</v>
      </c>
      <c r="D827" s="10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5.75" customHeight="1">
      <c r="A828" s="103"/>
      <c r="B828" s="103"/>
      <c r="C828" s="104" t="e">
        <v>#REF!</v>
      </c>
      <c r="D828" s="10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5.75" customHeight="1">
      <c r="A829" s="103"/>
      <c r="B829" s="103"/>
      <c r="C829" s="104" t="e">
        <v>#REF!</v>
      </c>
      <c r="D829" s="10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5.75" customHeight="1">
      <c r="A830" s="103"/>
      <c r="B830" s="103"/>
      <c r="C830" s="104" t="e">
        <v>#REF!</v>
      </c>
      <c r="D830" s="10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5.75" customHeight="1">
      <c r="A831" s="103"/>
      <c r="B831" s="103"/>
      <c r="C831" s="104" t="e">
        <v>#REF!</v>
      </c>
      <c r="D831" s="10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5.75" customHeight="1">
      <c r="A832" s="103"/>
      <c r="B832" s="103"/>
      <c r="C832" s="104" t="e">
        <v>#REF!</v>
      </c>
      <c r="D832" s="10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5.75" customHeight="1">
      <c r="A833" s="103"/>
      <c r="B833" s="103"/>
      <c r="C833" s="104" t="e">
        <v>#REF!</v>
      </c>
      <c r="D833" s="10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5.75" customHeight="1">
      <c r="A834" s="103"/>
      <c r="B834" s="103"/>
      <c r="C834" s="104" t="e">
        <v>#REF!</v>
      </c>
      <c r="D834" s="10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5.75" customHeight="1">
      <c r="A835" s="103"/>
      <c r="B835" s="103"/>
      <c r="C835" s="104" t="e">
        <v>#REF!</v>
      </c>
      <c r="D835" s="10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5.75" customHeight="1">
      <c r="A836" s="103"/>
      <c r="B836" s="103"/>
      <c r="C836" s="104" t="e">
        <v>#REF!</v>
      </c>
      <c r="D836" s="10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5.75" customHeight="1">
      <c r="A837" s="103"/>
      <c r="B837" s="103"/>
      <c r="C837" s="104" t="e">
        <v>#REF!</v>
      </c>
      <c r="D837" s="10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5.75" customHeight="1">
      <c r="A838" s="103"/>
      <c r="B838" s="103"/>
      <c r="C838" s="104" t="e">
        <v>#REF!</v>
      </c>
      <c r="D838" s="10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5.75" customHeight="1">
      <c r="A839" s="103"/>
      <c r="B839" s="103"/>
      <c r="C839" s="104" t="e">
        <v>#REF!</v>
      </c>
      <c r="D839" s="10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5.75" customHeight="1">
      <c r="A840" s="103"/>
      <c r="B840" s="103"/>
      <c r="C840" s="104" t="e">
        <v>#REF!</v>
      </c>
      <c r="D840" s="10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5.75" customHeight="1">
      <c r="A841" s="103"/>
      <c r="B841" s="103"/>
      <c r="C841" s="104" t="e">
        <v>#REF!</v>
      </c>
      <c r="D841" s="10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5.75" customHeight="1">
      <c r="A842" s="103"/>
      <c r="B842" s="103"/>
      <c r="C842" s="104" t="e">
        <v>#REF!</v>
      </c>
      <c r="D842" s="10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5.75" customHeight="1">
      <c r="A843" s="103"/>
      <c r="B843" s="103"/>
      <c r="C843" s="104" t="e">
        <v>#REF!</v>
      </c>
      <c r="D843" s="10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5.75" customHeight="1">
      <c r="A844" s="103"/>
      <c r="B844" s="103"/>
      <c r="C844" s="104" t="e">
        <v>#REF!</v>
      </c>
      <c r="D844" s="10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5.75" customHeight="1">
      <c r="A845" s="103"/>
      <c r="B845" s="103"/>
      <c r="C845" s="104" t="e">
        <v>#REF!</v>
      </c>
      <c r="D845" s="10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5.75" customHeight="1">
      <c r="A846" s="103"/>
      <c r="B846" s="103"/>
      <c r="C846" s="104" t="e">
        <v>#REF!</v>
      </c>
      <c r="D846" s="10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5.75" customHeight="1">
      <c r="A847" s="103"/>
      <c r="B847" s="103"/>
      <c r="C847" s="104" t="e">
        <v>#REF!</v>
      </c>
      <c r="D847" s="10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5.75" customHeight="1">
      <c r="A848" s="103"/>
      <c r="B848" s="103"/>
      <c r="C848" s="104" t="e">
        <v>#REF!</v>
      </c>
      <c r="D848" s="10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5.75" customHeight="1">
      <c r="A849" s="103"/>
      <c r="B849" s="103"/>
      <c r="C849" s="104" t="e">
        <v>#REF!</v>
      </c>
      <c r="D849" s="10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5.75" customHeight="1">
      <c r="A850" s="103"/>
      <c r="B850" s="103"/>
      <c r="C850" s="104" t="e">
        <v>#REF!</v>
      </c>
      <c r="D850" s="10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5.75" customHeight="1">
      <c r="A851" s="103"/>
      <c r="B851" s="103"/>
      <c r="C851" s="104" t="e">
        <v>#REF!</v>
      </c>
      <c r="D851" s="10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5.75" customHeight="1">
      <c r="A852" s="103"/>
      <c r="B852" s="103"/>
      <c r="C852" s="104" t="e">
        <v>#REF!</v>
      </c>
      <c r="D852" s="10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5.75" customHeight="1">
      <c r="A853" s="103"/>
      <c r="B853" s="103"/>
      <c r="C853" s="104" t="e">
        <v>#REF!</v>
      </c>
      <c r="D853" s="10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5.75" customHeight="1">
      <c r="A854" s="103"/>
      <c r="B854" s="103"/>
      <c r="C854" s="104" t="e">
        <v>#REF!</v>
      </c>
      <c r="D854" s="10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5.75" customHeight="1">
      <c r="A855" s="103"/>
      <c r="B855" s="103"/>
      <c r="C855" s="104" t="e">
        <v>#REF!</v>
      </c>
      <c r="D855" s="10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5.75" customHeight="1">
      <c r="A856" s="103"/>
      <c r="B856" s="103"/>
      <c r="C856" s="104" t="e">
        <v>#REF!</v>
      </c>
      <c r="D856" s="10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5.75" customHeight="1">
      <c r="A857" s="103"/>
      <c r="B857" s="103"/>
      <c r="C857" s="104" t="e">
        <v>#REF!</v>
      </c>
      <c r="D857" s="10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5.75" customHeight="1">
      <c r="A858" s="103"/>
      <c r="B858" s="103"/>
      <c r="C858" s="104" t="e">
        <v>#REF!</v>
      </c>
      <c r="D858" s="10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5.75" customHeight="1">
      <c r="A859" s="103"/>
      <c r="B859" s="103"/>
      <c r="C859" s="104" t="e">
        <v>#REF!</v>
      </c>
      <c r="D859" s="10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5.75" customHeight="1">
      <c r="A860" s="103"/>
      <c r="B860" s="103"/>
      <c r="C860" s="104" t="e">
        <v>#REF!</v>
      </c>
      <c r="D860" s="10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5.75" customHeight="1">
      <c r="A861" s="103"/>
      <c r="B861" s="103"/>
      <c r="C861" s="104" t="e">
        <v>#REF!</v>
      </c>
      <c r="D861" s="10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5.75" customHeight="1">
      <c r="A862" s="103"/>
      <c r="B862" s="103"/>
      <c r="C862" s="104" t="e">
        <v>#REF!</v>
      </c>
      <c r="D862" s="10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5.75" customHeight="1">
      <c r="A863" s="103"/>
      <c r="B863" s="103"/>
      <c r="C863" s="104" t="e">
        <v>#REF!</v>
      </c>
      <c r="D863" s="10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5.75" customHeight="1">
      <c r="A864" s="103"/>
      <c r="B864" s="103"/>
      <c r="C864" s="104" t="e">
        <v>#REF!</v>
      </c>
      <c r="D864" s="10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5.75" customHeight="1">
      <c r="A865" s="103"/>
      <c r="B865" s="103"/>
      <c r="C865" s="104" t="e">
        <v>#REF!</v>
      </c>
      <c r="D865" s="10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5.75" customHeight="1">
      <c r="A866" s="103"/>
      <c r="B866" s="103"/>
      <c r="C866" s="104" t="e">
        <v>#REF!</v>
      </c>
      <c r="D866" s="10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5.75" customHeight="1">
      <c r="A867" s="103"/>
      <c r="B867" s="103"/>
      <c r="C867" s="104" t="e">
        <v>#REF!</v>
      </c>
      <c r="D867" s="10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5.75" customHeight="1">
      <c r="A868" s="103"/>
      <c r="B868" s="103"/>
      <c r="C868" s="104" t="e">
        <v>#REF!</v>
      </c>
      <c r="D868" s="10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5.75" customHeight="1">
      <c r="A869" s="103"/>
      <c r="B869" s="103"/>
      <c r="C869" s="104" t="e">
        <v>#REF!</v>
      </c>
      <c r="D869" s="10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5.75" customHeight="1">
      <c r="A870" s="103"/>
      <c r="B870" s="103"/>
      <c r="C870" s="104" t="e">
        <v>#REF!</v>
      </c>
      <c r="D870" s="10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5.75" customHeight="1">
      <c r="A871" s="103"/>
      <c r="B871" s="103"/>
      <c r="C871" s="104" t="e">
        <v>#REF!</v>
      </c>
      <c r="D871" s="10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5.75" customHeight="1">
      <c r="A872" s="103"/>
      <c r="B872" s="103"/>
      <c r="C872" s="104" t="e">
        <v>#REF!</v>
      </c>
      <c r="D872" s="10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5.75" customHeight="1">
      <c r="A873" s="103"/>
      <c r="B873" s="103"/>
      <c r="C873" s="104" t="e">
        <v>#REF!</v>
      </c>
      <c r="D873" s="10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5.75" customHeight="1">
      <c r="A874" s="103"/>
      <c r="B874" s="103"/>
      <c r="C874" s="104" t="e">
        <v>#REF!</v>
      </c>
      <c r="D874" s="10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5.75" customHeight="1">
      <c r="A875" s="103"/>
      <c r="B875" s="103"/>
      <c r="C875" s="104" t="e">
        <v>#REF!</v>
      </c>
      <c r="D875" s="10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5.75" customHeight="1">
      <c r="A876" s="103"/>
      <c r="B876" s="103"/>
      <c r="C876" s="104" t="e">
        <v>#REF!</v>
      </c>
      <c r="D876" s="10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5.75" customHeight="1">
      <c r="A877" s="103"/>
      <c r="B877" s="103"/>
      <c r="C877" s="104" t="e">
        <v>#REF!</v>
      </c>
      <c r="D877" s="10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5.75" customHeight="1">
      <c r="A878" s="103"/>
      <c r="B878" s="103"/>
      <c r="C878" s="104" t="e">
        <v>#REF!</v>
      </c>
      <c r="D878" s="10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5.75" customHeight="1">
      <c r="A879" s="103"/>
      <c r="B879" s="103"/>
      <c r="C879" s="104" t="e">
        <v>#REF!</v>
      </c>
      <c r="D879" s="10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5.75" customHeight="1">
      <c r="A880" s="103"/>
      <c r="B880" s="103"/>
      <c r="C880" s="104" t="e">
        <v>#REF!</v>
      </c>
      <c r="D880" s="10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5.75" customHeight="1">
      <c r="A881" s="103"/>
      <c r="B881" s="103"/>
      <c r="C881" s="104" t="e">
        <v>#REF!</v>
      </c>
      <c r="D881" s="10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5.75" customHeight="1">
      <c r="A882" s="103"/>
      <c r="B882" s="103"/>
      <c r="C882" s="104" t="e">
        <v>#REF!</v>
      </c>
      <c r="D882" s="10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5.75" customHeight="1">
      <c r="A883" s="103"/>
      <c r="B883" s="103"/>
      <c r="C883" s="104" t="e">
        <v>#REF!</v>
      </c>
      <c r="D883" s="10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5.75" customHeight="1">
      <c r="A884" s="103"/>
      <c r="B884" s="103"/>
      <c r="C884" s="104" t="e">
        <v>#REF!</v>
      </c>
      <c r="D884" s="10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5.75" customHeight="1">
      <c r="A885" s="103"/>
      <c r="B885" s="103"/>
      <c r="C885" s="104" t="e">
        <v>#REF!</v>
      </c>
      <c r="D885" s="10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5.75" customHeight="1">
      <c r="A886" s="103"/>
      <c r="B886" s="103"/>
      <c r="C886" s="104" t="e">
        <v>#REF!</v>
      </c>
      <c r="D886" s="10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5.75" customHeight="1">
      <c r="A887" s="103"/>
      <c r="B887" s="103"/>
      <c r="C887" s="104" t="e">
        <v>#REF!</v>
      </c>
      <c r="D887" s="10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5.75" customHeight="1">
      <c r="A888" s="103"/>
      <c r="B888" s="103"/>
      <c r="C888" s="104" t="e">
        <v>#REF!</v>
      </c>
      <c r="D888" s="10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5.75" customHeight="1">
      <c r="A889" s="103"/>
      <c r="B889" s="103"/>
      <c r="C889" s="104" t="e">
        <v>#REF!</v>
      </c>
      <c r="D889" s="10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5.75" customHeight="1">
      <c r="A890" s="103"/>
      <c r="B890" s="103"/>
      <c r="C890" s="104" t="e">
        <v>#REF!</v>
      </c>
      <c r="D890" s="10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5.75" customHeight="1">
      <c r="A891" s="103"/>
      <c r="B891" s="103"/>
      <c r="C891" s="104" t="e">
        <v>#REF!</v>
      </c>
      <c r="D891" s="10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5.75" customHeight="1">
      <c r="A892" s="103"/>
      <c r="B892" s="103"/>
      <c r="C892" s="104" t="e">
        <v>#REF!</v>
      </c>
      <c r="D892" s="10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5.75" customHeight="1">
      <c r="A893" s="103"/>
      <c r="B893" s="103"/>
      <c r="C893" s="104" t="e">
        <v>#REF!</v>
      </c>
      <c r="D893" s="10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5.75" customHeight="1">
      <c r="A894" s="103"/>
      <c r="B894" s="103"/>
      <c r="C894" s="104" t="e">
        <v>#REF!</v>
      </c>
      <c r="D894" s="10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5.75" customHeight="1">
      <c r="A895" s="103"/>
      <c r="B895" s="103"/>
      <c r="C895" s="104" t="e">
        <v>#REF!</v>
      </c>
      <c r="D895" s="10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5.75" customHeight="1">
      <c r="A896" s="103"/>
      <c r="B896" s="103"/>
      <c r="C896" s="104" t="e">
        <v>#REF!</v>
      </c>
      <c r="D896" s="10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5.75" customHeight="1">
      <c r="A897" s="103"/>
      <c r="B897" s="103"/>
      <c r="C897" s="104" t="e">
        <v>#REF!</v>
      </c>
      <c r="D897" s="10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5.75" customHeight="1">
      <c r="A898" s="103"/>
      <c r="B898" s="103"/>
      <c r="C898" s="104" t="e">
        <v>#REF!</v>
      </c>
      <c r="D898" s="10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5.75" customHeight="1">
      <c r="A899" s="103"/>
      <c r="B899" s="103"/>
      <c r="C899" s="104" t="e">
        <v>#REF!</v>
      </c>
      <c r="D899" s="10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5.75" customHeight="1">
      <c r="A900" s="103"/>
      <c r="B900" s="103"/>
      <c r="C900" s="104" t="e">
        <v>#REF!</v>
      </c>
      <c r="D900" s="10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5.75" customHeight="1">
      <c r="A901" s="103"/>
      <c r="B901" s="103"/>
      <c r="C901" s="104" t="e">
        <v>#REF!</v>
      </c>
      <c r="D901" s="10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5.75" customHeight="1">
      <c r="A902" s="103"/>
      <c r="B902" s="103"/>
      <c r="C902" s="104" t="e">
        <v>#REF!</v>
      </c>
      <c r="D902" s="10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5.75" customHeight="1">
      <c r="A903" s="103"/>
      <c r="B903" s="103"/>
      <c r="C903" s="104" t="e">
        <v>#REF!</v>
      </c>
      <c r="D903" s="10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5.75" customHeight="1">
      <c r="A904" s="103"/>
      <c r="B904" s="103"/>
      <c r="C904" s="104" t="e">
        <v>#REF!</v>
      </c>
      <c r="D904" s="10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5.75" customHeight="1">
      <c r="A905" s="103"/>
      <c r="B905" s="103"/>
      <c r="C905" s="104" t="e">
        <v>#REF!</v>
      </c>
      <c r="D905" s="10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5.75" customHeight="1">
      <c r="A906" s="103"/>
      <c r="B906" s="103"/>
      <c r="C906" s="104" t="e">
        <v>#REF!</v>
      </c>
      <c r="D906" s="10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5.75" customHeight="1">
      <c r="A907" s="103"/>
      <c r="B907" s="103"/>
      <c r="C907" s="104" t="e">
        <v>#REF!</v>
      </c>
      <c r="D907" s="10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5.75" customHeight="1">
      <c r="A908" s="103"/>
      <c r="B908" s="103"/>
      <c r="C908" s="104" t="e">
        <v>#REF!</v>
      </c>
      <c r="D908" s="10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5.75" customHeight="1">
      <c r="A909" s="103"/>
      <c r="B909" s="103"/>
      <c r="C909" s="104" t="e">
        <v>#REF!</v>
      </c>
      <c r="D909" s="10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5.75" customHeight="1">
      <c r="A910" s="103"/>
      <c r="B910" s="103"/>
      <c r="C910" s="104" t="e">
        <v>#REF!</v>
      </c>
      <c r="D910" s="10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5.75" customHeight="1">
      <c r="A911" s="103"/>
      <c r="B911" s="103"/>
      <c r="C911" s="104" t="e">
        <v>#REF!</v>
      </c>
      <c r="D911" s="10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5.75" customHeight="1">
      <c r="A912" s="103"/>
      <c r="B912" s="103"/>
      <c r="C912" s="104" t="e">
        <v>#REF!</v>
      </c>
      <c r="D912" s="10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5.75" customHeight="1">
      <c r="A913" s="103"/>
      <c r="B913" s="103"/>
      <c r="C913" s="104" t="e">
        <v>#REF!</v>
      </c>
      <c r="D913" s="10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5.75" customHeight="1">
      <c r="A914" s="103"/>
      <c r="B914" s="103"/>
      <c r="C914" s="104" t="e">
        <v>#REF!</v>
      </c>
      <c r="D914" s="10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5.75" customHeight="1">
      <c r="A915" s="103"/>
      <c r="B915" s="103"/>
      <c r="C915" s="104" t="e">
        <v>#REF!</v>
      </c>
      <c r="D915" s="10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5.75" customHeight="1">
      <c r="A916" s="103"/>
      <c r="B916" s="103"/>
      <c r="C916" s="104" t="e">
        <v>#REF!</v>
      </c>
      <c r="D916" s="10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5.75" customHeight="1">
      <c r="A917" s="103"/>
      <c r="B917" s="103"/>
      <c r="C917" s="104" t="e">
        <v>#REF!</v>
      </c>
      <c r="D917" s="10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5.75" customHeight="1">
      <c r="A918" s="103"/>
      <c r="B918" s="103"/>
      <c r="C918" s="104" t="e">
        <v>#REF!</v>
      </c>
      <c r="D918" s="10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5.75" customHeight="1">
      <c r="A919" s="103"/>
      <c r="B919" s="103"/>
      <c r="C919" s="104" t="e">
        <v>#REF!</v>
      </c>
      <c r="D919" s="10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5.75" customHeight="1">
      <c r="A920" s="103"/>
      <c r="B920" s="103"/>
      <c r="C920" s="104" t="e">
        <v>#REF!</v>
      </c>
      <c r="D920" s="10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5.75" customHeight="1">
      <c r="A921" s="103"/>
      <c r="B921" s="103"/>
      <c r="C921" s="104" t="e">
        <v>#REF!</v>
      </c>
      <c r="D921" s="10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5.75" customHeight="1">
      <c r="A922" s="103"/>
      <c r="B922" s="103"/>
      <c r="C922" s="104" t="e">
        <v>#REF!</v>
      </c>
      <c r="D922" s="10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5.75" customHeight="1">
      <c r="A923" s="103"/>
      <c r="B923" s="103"/>
      <c r="C923" s="104" t="e">
        <v>#REF!</v>
      </c>
      <c r="D923" s="10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5.75" customHeight="1">
      <c r="A924" s="103"/>
      <c r="B924" s="103"/>
      <c r="C924" s="104" t="e">
        <v>#REF!</v>
      </c>
      <c r="D924" s="10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5.75" customHeight="1">
      <c r="A925" s="103"/>
      <c r="B925" s="103"/>
      <c r="C925" s="104" t="e">
        <v>#REF!</v>
      </c>
      <c r="D925" s="10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5.75" customHeight="1">
      <c r="A926" s="103"/>
      <c r="B926" s="103"/>
      <c r="C926" s="104" t="e">
        <v>#REF!</v>
      </c>
      <c r="D926" s="10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5.75" customHeight="1">
      <c r="A927" s="103"/>
      <c r="B927" s="103"/>
      <c r="C927" s="104" t="e">
        <v>#REF!</v>
      </c>
      <c r="D927" s="10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5.75" customHeight="1">
      <c r="A928" s="103"/>
      <c r="B928" s="103"/>
      <c r="C928" s="104" t="e">
        <v>#REF!</v>
      </c>
      <c r="D928" s="10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5.75" customHeight="1">
      <c r="A929" s="103"/>
      <c r="B929" s="103"/>
      <c r="C929" s="104" t="e">
        <v>#REF!</v>
      </c>
      <c r="D929" s="10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5.75" customHeight="1">
      <c r="A930" s="103"/>
      <c r="B930" s="103"/>
      <c r="C930" s="104" t="e">
        <v>#REF!</v>
      </c>
      <c r="D930" s="10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5.75" customHeight="1">
      <c r="A931" s="103"/>
      <c r="B931" s="103"/>
      <c r="C931" s="104" t="e">
        <v>#REF!</v>
      </c>
      <c r="D931" s="10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5.75" customHeight="1">
      <c r="A932" s="103"/>
      <c r="B932" s="103"/>
      <c r="C932" s="104" t="e">
        <v>#REF!</v>
      </c>
      <c r="D932" s="10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5.75" customHeight="1">
      <c r="A933" s="103"/>
      <c r="B933" s="103"/>
      <c r="C933" s="104" t="e">
        <v>#REF!</v>
      </c>
      <c r="D933" s="10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5.75" customHeight="1">
      <c r="A934" s="103"/>
      <c r="B934" s="103"/>
      <c r="C934" s="104" t="e">
        <v>#REF!</v>
      </c>
      <c r="D934" s="10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5.75" customHeight="1">
      <c r="A935" s="103"/>
      <c r="B935" s="103"/>
      <c r="C935" s="104" t="e">
        <v>#REF!</v>
      </c>
      <c r="D935" s="10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5.75" customHeight="1">
      <c r="A936" s="103"/>
      <c r="B936" s="103"/>
      <c r="C936" s="104" t="e">
        <v>#REF!</v>
      </c>
      <c r="D936" s="10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5.75" customHeight="1">
      <c r="A937" s="103"/>
      <c r="B937" s="103"/>
      <c r="C937" s="104" t="e">
        <v>#REF!</v>
      </c>
      <c r="D937" s="10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5.75" customHeight="1">
      <c r="A938" s="103"/>
      <c r="B938" s="103"/>
      <c r="C938" s="104" t="e">
        <v>#REF!</v>
      </c>
      <c r="D938" s="10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5.75" customHeight="1">
      <c r="A939" s="103"/>
      <c r="B939" s="103"/>
      <c r="C939" s="104" t="e">
        <v>#REF!</v>
      </c>
      <c r="D939" s="10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5.75" customHeight="1">
      <c r="A940" s="103"/>
      <c r="B940" s="103"/>
      <c r="C940" s="104" t="e">
        <v>#REF!</v>
      </c>
      <c r="D940" s="10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5.75" customHeight="1">
      <c r="A941" s="103"/>
      <c r="B941" s="103"/>
      <c r="C941" s="104" t="e">
        <v>#REF!</v>
      </c>
      <c r="D941" s="10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5.75" customHeight="1">
      <c r="A942" s="103"/>
      <c r="B942" s="103"/>
      <c r="C942" s="104" t="e">
        <v>#REF!</v>
      </c>
      <c r="D942" s="10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5.75" customHeight="1">
      <c r="A943" s="103"/>
      <c r="B943" s="103"/>
      <c r="C943" s="104" t="e">
        <v>#REF!</v>
      </c>
      <c r="D943" s="10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5.75" customHeight="1">
      <c r="A944" s="103"/>
      <c r="B944" s="103"/>
      <c r="C944" s="104" t="e">
        <v>#REF!</v>
      </c>
      <c r="D944" s="10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5.75" customHeight="1">
      <c r="A945" s="103"/>
      <c r="B945" s="103"/>
      <c r="C945" s="104" t="e">
        <v>#REF!</v>
      </c>
      <c r="D945" s="10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5.75" customHeight="1">
      <c r="A946" s="103"/>
      <c r="B946" s="103"/>
      <c r="C946" s="104" t="e">
        <v>#REF!</v>
      </c>
      <c r="D946" s="10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5.75" customHeight="1">
      <c r="A947" s="103"/>
      <c r="B947" s="103"/>
      <c r="C947" s="104" t="e">
        <v>#REF!</v>
      </c>
      <c r="D947" s="10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5.75" customHeight="1">
      <c r="A948" s="103"/>
      <c r="B948" s="103"/>
      <c r="C948" s="104" t="e">
        <v>#REF!</v>
      </c>
      <c r="D948" s="10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5.75" customHeight="1">
      <c r="A949" s="103"/>
      <c r="B949" s="103"/>
      <c r="C949" s="104" t="e">
        <v>#REF!</v>
      </c>
      <c r="D949" s="10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5.75" customHeight="1">
      <c r="A950" s="103"/>
      <c r="B950" s="103"/>
      <c r="C950" s="104" t="e">
        <v>#REF!</v>
      </c>
      <c r="D950" s="10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5.75" customHeight="1">
      <c r="A951" s="103"/>
      <c r="B951" s="103"/>
      <c r="C951" s="104" t="e">
        <v>#REF!</v>
      </c>
      <c r="D951" s="10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5.75" customHeight="1">
      <c r="A952" s="103"/>
      <c r="B952" s="103"/>
      <c r="C952" s="104" t="e">
        <v>#REF!</v>
      </c>
      <c r="D952" s="10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5.75" customHeight="1">
      <c r="A953" s="103"/>
      <c r="B953" s="103"/>
      <c r="C953" s="104" t="e">
        <v>#REF!</v>
      </c>
      <c r="D953" s="10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5.75" customHeight="1">
      <c r="A954" s="103"/>
      <c r="B954" s="103"/>
      <c r="C954" s="104" t="e">
        <v>#REF!</v>
      </c>
      <c r="D954" s="10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5.75" customHeight="1">
      <c r="A955" s="103"/>
      <c r="B955" s="103"/>
      <c r="C955" s="104" t="e">
        <v>#REF!</v>
      </c>
      <c r="D955" s="10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5.75" customHeight="1">
      <c r="A956" s="103"/>
      <c r="B956" s="103"/>
      <c r="C956" s="104" t="e">
        <v>#REF!</v>
      </c>
      <c r="D956" s="10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5.75" customHeight="1">
      <c r="A957" s="103"/>
      <c r="B957" s="103"/>
      <c r="C957" s="104" t="e">
        <v>#REF!</v>
      </c>
      <c r="D957" s="10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5.75" customHeight="1">
      <c r="A958" s="103"/>
      <c r="B958" s="103"/>
      <c r="C958" s="104" t="e">
        <v>#REF!</v>
      </c>
      <c r="D958" s="10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5.75" customHeight="1">
      <c r="A959" s="103"/>
      <c r="B959" s="103"/>
      <c r="C959" s="104" t="e">
        <v>#REF!</v>
      </c>
      <c r="D959" s="10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5.75" customHeight="1">
      <c r="A960" s="103"/>
      <c r="B960" s="103"/>
      <c r="C960" s="104" t="e">
        <v>#REF!</v>
      </c>
      <c r="D960" s="10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5.75" customHeight="1">
      <c r="A961" s="103"/>
      <c r="B961" s="103"/>
      <c r="C961" s="104" t="e">
        <v>#REF!</v>
      </c>
      <c r="D961" s="10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5.75" customHeight="1">
      <c r="A962" s="103"/>
      <c r="B962" s="103"/>
      <c r="C962" s="104" t="e">
        <v>#REF!</v>
      </c>
      <c r="D962" s="10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5.75" customHeight="1">
      <c r="A963" s="103"/>
      <c r="B963" s="103"/>
      <c r="C963" s="104" t="e">
        <v>#REF!</v>
      </c>
      <c r="D963" s="10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5.75" customHeight="1">
      <c r="A964" s="103"/>
      <c r="B964" s="103"/>
      <c r="C964" s="104" t="e">
        <v>#REF!</v>
      </c>
      <c r="D964" s="10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5.75" customHeight="1">
      <c r="A965" s="103"/>
      <c r="B965" s="103"/>
      <c r="C965" s="104" t="e">
        <v>#REF!</v>
      </c>
      <c r="D965" s="10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5.75" customHeight="1">
      <c r="A966" s="103"/>
      <c r="B966" s="103"/>
      <c r="C966" s="104" t="e">
        <v>#REF!</v>
      </c>
      <c r="D966" s="10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5.75" customHeight="1">
      <c r="A967" s="103"/>
      <c r="B967" s="103"/>
      <c r="C967" s="104" t="e">
        <v>#REF!</v>
      </c>
      <c r="D967" s="10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5.75" customHeight="1">
      <c r="A968" s="103"/>
      <c r="B968" s="103"/>
      <c r="C968" s="104" t="e">
        <v>#REF!</v>
      </c>
      <c r="D968" s="10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5.75" customHeight="1">
      <c r="A969" s="103"/>
      <c r="B969" s="103"/>
      <c r="C969" s="104" t="e">
        <v>#REF!</v>
      </c>
      <c r="D969" s="10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5.75" customHeight="1">
      <c r="A970" s="103"/>
      <c r="B970" s="103"/>
      <c r="C970" s="104" t="e">
        <v>#REF!</v>
      </c>
      <c r="D970" s="10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5.75" customHeight="1">
      <c r="A971" s="103"/>
      <c r="B971" s="103"/>
      <c r="C971" s="104" t="e">
        <v>#REF!</v>
      </c>
      <c r="D971" s="10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5.75" customHeight="1">
      <c r="A972" s="103"/>
      <c r="B972" s="103"/>
      <c r="C972" s="104" t="e">
        <v>#REF!</v>
      </c>
      <c r="D972" s="10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5.75" customHeight="1">
      <c r="A973" s="103"/>
      <c r="B973" s="103"/>
      <c r="C973" s="104" t="e">
        <v>#REF!</v>
      </c>
      <c r="D973" s="10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5.75" customHeight="1">
      <c r="A974" s="103"/>
      <c r="B974" s="103"/>
      <c r="C974" s="104" t="e">
        <v>#REF!</v>
      </c>
      <c r="D974" s="10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5.75" customHeight="1">
      <c r="A975" s="103"/>
      <c r="B975" s="103"/>
      <c r="C975" s="104" t="e">
        <v>#REF!</v>
      </c>
      <c r="D975" s="10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5.75" customHeight="1">
      <c r="A976" s="103"/>
      <c r="B976" s="103"/>
      <c r="C976" s="104" t="e">
        <v>#REF!</v>
      </c>
      <c r="D976" s="10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5.75" customHeight="1">
      <c r="A977" s="103"/>
      <c r="B977" s="103"/>
      <c r="C977" s="104" t="e">
        <v>#REF!</v>
      </c>
      <c r="D977" s="10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5.75" customHeight="1">
      <c r="A978" s="103"/>
      <c r="B978" s="103"/>
      <c r="C978" s="104" t="e">
        <v>#REF!</v>
      </c>
      <c r="D978" s="10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5.75" customHeight="1">
      <c r="A979" s="103"/>
      <c r="B979" s="103"/>
      <c r="C979" s="104" t="e">
        <v>#REF!</v>
      </c>
      <c r="D979" s="10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5.75" customHeight="1">
      <c r="A980" s="103"/>
      <c r="B980" s="103"/>
      <c r="C980" s="104" t="e">
        <v>#REF!</v>
      </c>
      <c r="D980" s="10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5.75" customHeight="1">
      <c r="A981" s="103"/>
      <c r="B981" s="103"/>
      <c r="C981" s="104" t="e">
        <v>#REF!</v>
      </c>
      <c r="D981" s="10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5.75" customHeight="1">
      <c r="A982" s="103"/>
      <c r="B982" s="103"/>
      <c r="C982" s="104" t="e">
        <v>#REF!</v>
      </c>
      <c r="D982" s="10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5.75" customHeight="1">
      <c r="A983" s="103"/>
      <c r="B983" s="103"/>
      <c r="C983" s="104" t="e">
        <v>#REF!</v>
      </c>
      <c r="D983" s="10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5.75" customHeight="1">
      <c r="A984" s="103"/>
      <c r="B984" s="103"/>
      <c r="C984" s="104" t="e">
        <v>#REF!</v>
      </c>
      <c r="D984" s="10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5.75" customHeight="1">
      <c r="A985" s="103"/>
      <c r="B985" s="103"/>
      <c r="C985" s="104" t="e">
        <v>#REF!</v>
      </c>
      <c r="D985" s="10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5.75" customHeight="1">
      <c r="A986" s="103"/>
      <c r="B986" s="103"/>
      <c r="C986" s="104" t="e">
        <v>#REF!</v>
      </c>
      <c r="D986" s="10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5.75" customHeight="1">
      <c r="A987" s="103"/>
      <c r="B987" s="103"/>
      <c r="C987" s="104" t="e">
        <v>#REF!</v>
      </c>
      <c r="D987" s="10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5.75" customHeight="1">
      <c r="A988" s="103"/>
      <c r="B988" s="103"/>
      <c r="C988" s="104" t="e">
        <v>#REF!</v>
      </c>
      <c r="D988" s="10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5.75" customHeight="1">
      <c r="A989" s="103"/>
      <c r="B989" s="103"/>
      <c r="C989" s="104" t="e">
        <v>#REF!</v>
      </c>
      <c r="D989" s="10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5.75" customHeight="1">
      <c r="A990" s="103"/>
      <c r="B990" s="103"/>
      <c r="C990" s="104" t="e">
        <v>#REF!</v>
      </c>
      <c r="D990" s="10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5.75" customHeight="1">
      <c r="A991" s="103"/>
      <c r="B991" s="103"/>
      <c r="C991" s="104" t="e">
        <v>#REF!</v>
      </c>
      <c r="D991" s="10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5.75" customHeight="1">
      <c r="A992" s="103"/>
      <c r="B992" s="103"/>
      <c r="C992" s="104" t="e">
        <v>#REF!</v>
      </c>
      <c r="D992" s="10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5.75" customHeight="1">
      <c r="A993" s="103"/>
      <c r="B993" s="103"/>
      <c r="C993" s="104" t="e">
        <v>#REF!</v>
      </c>
      <c r="D993" s="10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5.75" customHeight="1">
      <c r="A994" s="103"/>
      <c r="B994" s="103"/>
      <c r="C994" s="104" t="e">
        <v>#REF!</v>
      </c>
      <c r="D994" s="10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5.75" customHeight="1">
      <c r="A995" s="103"/>
      <c r="B995" s="103"/>
      <c r="C995" s="104" t="e">
        <v>#REF!</v>
      </c>
      <c r="D995" s="10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5.75" customHeight="1">
      <c r="A996" s="103"/>
      <c r="B996" s="103"/>
      <c r="C996" s="104" t="e">
        <v>#REF!</v>
      </c>
      <c r="D996" s="10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5.75" customHeight="1">
      <c r="A997" s="103"/>
      <c r="B997" s="103"/>
      <c r="C997" s="104" t="e">
        <v>#REF!</v>
      </c>
      <c r="D997" s="10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5.75" customHeight="1">
      <c r="A998" s="103"/>
      <c r="B998" s="103"/>
      <c r="C998" s="104" t="e">
        <v>#REF!</v>
      </c>
      <c r="D998" s="10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5.75" customHeight="1">
      <c r="A999" s="103"/>
      <c r="B999" s="103"/>
      <c r="C999" s="104" t="e">
        <v>#REF!</v>
      </c>
      <c r="D999" s="10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5.75" customHeight="1">
      <c r="A1000" s="103"/>
      <c r="B1000" s="103"/>
      <c r="C1000" s="104" t="e">
        <v>#REF!</v>
      </c>
      <c r="D1000" s="10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spans="1:26" ht="15.75" customHeight="1">
      <c r="A1001" s="103"/>
      <c r="B1001" s="103"/>
      <c r="C1001" s="104" t="e">
        <v>#REF!</v>
      </c>
      <c r="D1001" s="10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spans="1:26" ht="15.75" customHeight="1">
      <c r="A1002" s="103"/>
      <c r="B1002" s="103"/>
      <c r="C1002" s="104" t="e">
        <v>#REF!</v>
      </c>
      <c r="D1002" s="10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row r="1003" spans="1:26" ht="15.75" customHeight="1">
      <c r="A1003" s="103"/>
      <c r="B1003" s="103"/>
      <c r="C1003" s="104" t="e">
        <v>#REF!</v>
      </c>
      <c r="D1003" s="10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row>
    <row r="1004" spans="1:26" ht="15.75" customHeight="1">
      <c r="A1004" s="103"/>
      <c r="B1004" s="103"/>
      <c r="C1004" s="104" t="e">
        <v>#REF!</v>
      </c>
      <c r="D1004" s="10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row>
    <row r="1005" spans="1:26" ht="15.75" customHeight="1">
      <c r="A1005" s="103"/>
      <c r="B1005" s="103"/>
      <c r="C1005" s="104" t="e">
        <v>#REF!</v>
      </c>
      <c r="D1005" s="10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row>
    <row r="1006" spans="1:26" ht="15.75" customHeight="1">
      <c r="A1006" s="103"/>
      <c r="B1006" s="103"/>
      <c r="C1006" s="104" t="e">
        <v>#REF!</v>
      </c>
      <c r="D1006" s="10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row>
    <row r="1007" spans="1:26" ht="15.75" customHeight="1">
      <c r="A1007" s="103"/>
      <c r="B1007" s="103"/>
      <c r="C1007" s="104" t="e">
        <v>#REF!</v>
      </c>
      <c r="D1007" s="10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row>
    <row r="1008" spans="1:26" ht="15.75" customHeight="1">
      <c r="A1008" s="103"/>
      <c r="B1008" s="103"/>
      <c r="C1008" s="104" t="e">
        <v>#REF!</v>
      </c>
      <c r="D1008" s="10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row>
    <row r="1009" spans="1:26" ht="15.75" customHeight="1">
      <c r="A1009" s="103"/>
      <c r="B1009" s="103"/>
      <c r="C1009" s="104" t="e">
        <v>#REF!</v>
      </c>
      <c r="D1009" s="10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row>
    <row r="1010" spans="1:26" ht="15.75" customHeight="1">
      <c r="A1010" s="103"/>
      <c r="B1010" s="103"/>
      <c r="C1010" s="104" t="e">
        <v>#REF!</v>
      </c>
      <c r="D1010" s="10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row>
    <row r="1011" spans="1:26" ht="15.75" customHeight="1">
      <c r="A1011" s="103"/>
      <c r="B1011" s="103"/>
      <c r="C1011" s="104" t="e">
        <v>#REF!</v>
      </c>
      <c r="D1011" s="10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row>
    <row r="1012" spans="1:26" ht="15.75" customHeight="1">
      <c r="A1012" s="103"/>
      <c r="B1012" s="103"/>
      <c r="C1012" s="104" t="e">
        <v>#REF!</v>
      </c>
      <c r="D1012" s="10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row>
    <row r="1013" spans="1:26" ht="15.75" customHeight="1">
      <c r="A1013" s="103"/>
      <c r="B1013" s="103"/>
      <c r="C1013" s="104" t="e">
        <v>#REF!</v>
      </c>
      <c r="D1013" s="103"/>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row>
    <row r="1014" spans="1:26" ht="15.75" customHeight="1">
      <c r="A1014" s="103"/>
      <c r="B1014" s="103"/>
      <c r="C1014" s="104" t="e">
        <v>#REF!</v>
      </c>
      <c r="D1014" s="103"/>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row>
    <row r="1015" spans="1:26" ht="15.75" customHeight="1">
      <c r="A1015" s="103"/>
      <c r="B1015" s="103"/>
      <c r="C1015" s="104" t="e">
        <v>#REF!</v>
      </c>
      <c r="D1015" s="103"/>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row>
    <row r="1016" spans="1:26" ht="15.75" customHeight="1">
      <c r="A1016" s="103"/>
      <c r="B1016" s="103"/>
      <c r="C1016" s="104" t="e">
        <v>#REF!</v>
      </c>
      <c r="D1016" s="103"/>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row>
    <row r="1017" spans="1:26" ht="15.75" customHeight="1">
      <c r="A1017" s="103"/>
      <c r="B1017" s="103"/>
      <c r="C1017" s="104" t="e">
        <v>#REF!</v>
      </c>
      <c r="D1017" s="103"/>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row>
    <row r="1018" spans="1:26" ht="15.75" customHeight="1">
      <c r="A1018" s="103"/>
      <c r="B1018" s="103"/>
      <c r="C1018" s="104" t="e">
        <v>#REF!</v>
      </c>
      <c r="D1018" s="103"/>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row>
    <row r="1019" spans="1:26" ht="15.75" customHeight="1">
      <c r="A1019" s="103"/>
      <c r="B1019" s="103"/>
      <c r="C1019" s="104" t="e">
        <v>#REF!</v>
      </c>
      <c r="D1019" s="103"/>
      <c r="E1019" s="53"/>
      <c r="F1019" s="53"/>
      <c r="G1019" s="53"/>
      <c r="H1019" s="53"/>
      <c r="I1019" s="53"/>
      <c r="J1019" s="53"/>
      <c r="K1019" s="53"/>
      <c r="L1019" s="53"/>
      <c r="M1019" s="53"/>
      <c r="N1019" s="53"/>
      <c r="O1019" s="53"/>
      <c r="P1019" s="53"/>
      <c r="Q1019" s="53"/>
      <c r="R1019" s="53"/>
      <c r="S1019" s="53"/>
      <c r="T1019" s="53"/>
      <c r="U1019" s="53"/>
      <c r="V1019" s="53"/>
      <c r="W1019" s="53"/>
      <c r="X1019" s="53"/>
      <c r="Y1019" s="53"/>
      <c r="Z1019" s="53"/>
    </row>
    <row r="1020" spans="1:26" ht="15.75" customHeight="1">
      <c r="A1020" s="103"/>
      <c r="B1020" s="103"/>
      <c r="C1020" s="104" t="e">
        <v>#REF!</v>
      </c>
      <c r="D1020" s="103"/>
      <c r="E1020" s="53"/>
      <c r="F1020" s="53"/>
      <c r="G1020" s="53"/>
      <c r="H1020" s="53"/>
      <c r="I1020" s="53"/>
      <c r="J1020" s="53"/>
      <c r="K1020" s="53"/>
      <c r="L1020" s="53"/>
      <c r="M1020" s="53"/>
      <c r="N1020" s="53"/>
      <c r="O1020" s="53"/>
      <c r="P1020" s="53"/>
      <c r="Q1020" s="53"/>
      <c r="R1020" s="53"/>
      <c r="S1020" s="53"/>
      <c r="T1020" s="53"/>
      <c r="U1020" s="53"/>
      <c r="V1020" s="53"/>
      <c r="W1020" s="53"/>
      <c r="X1020" s="53"/>
      <c r="Y1020" s="53"/>
      <c r="Z1020" s="53"/>
    </row>
    <row r="1021" spans="1:26" ht="15.75" customHeight="1">
      <c r="A1021" s="103"/>
      <c r="B1021" s="103"/>
      <c r="C1021" s="104" t="e">
        <v>#REF!</v>
      </c>
      <c r="D1021" s="103"/>
      <c r="E1021" s="53"/>
      <c r="F1021" s="53"/>
      <c r="G1021" s="53"/>
      <c r="H1021" s="53"/>
      <c r="I1021" s="53"/>
      <c r="J1021" s="53"/>
      <c r="K1021" s="53"/>
      <c r="L1021" s="53"/>
      <c r="M1021" s="53"/>
      <c r="N1021" s="53"/>
      <c r="O1021" s="53"/>
      <c r="P1021" s="53"/>
      <c r="Q1021" s="53"/>
      <c r="R1021" s="53"/>
      <c r="S1021" s="53"/>
      <c r="T1021" s="53"/>
      <c r="U1021" s="53"/>
      <c r="V1021" s="53"/>
      <c r="W1021" s="53"/>
      <c r="X1021" s="53"/>
      <c r="Y1021" s="53"/>
      <c r="Z1021" s="53"/>
    </row>
    <row r="1022" spans="1:26" ht="15.75" customHeight="1">
      <c r="A1022" s="103"/>
      <c r="B1022" s="103"/>
      <c r="C1022" s="104" t="e">
        <v>#REF!</v>
      </c>
      <c r="D1022" s="103"/>
      <c r="E1022" s="53"/>
      <c r="F1022" s="53"/>
      <c r="G1022" s="53"/>
      <c r="H1022" s="53"/>
      <c r="I1022" s="53"/>
      <c r="J1022" s="53"/>
      <c r="K1022" s="53"/>
      <c r="L1022" s="53"/>
      <c r="M1022" s="53"/>
      <c r="N1022" s="53"/>
      <c r="O1022" s="53"/>
      <c r="P1022" s="53"/>
      <c r="Q1022" s="53"/>
      <c r="R1022" s="53"/>
      <c r="S1022" s="53"/>
      <c r="T1022" s="53"/>
      <c r="U1022" s="53"/>
      <c r="V1022" s="53"/>
      <c r="W1022" s="53"/>
      <c r="X1022" s="53"/>
      <c r="Y1022" s="53"/>
      <c r="Z1022" s="53"/>
    </row>
    <row r="1023" spans="1:26" ht="15.75" customHeight="1">
      <c r="A1023" s="103"/>
      <c r="B1023" s="103"/>
      <c r="C1023" s="104" t="e">
        <v>#REF!</v>
      </c>
      <c r="D1023" s="103"/>
      <c r="E1023" s="53"/>
      <c r="F1023" s="53"/>
      <c r="G1023" s="53"/>
      <c r="H1023" s="53"/>
      <c r="I1023" s="53"/>
      <c r="J1023" s="53"/>
      <c r="K1023" s="53"/>
      <c r="L1023" s="53"/>
      <c r="M1023" s="53"/>
      <c r="N1023" s="53"/>
      <c r="O1023" s="53"/>
      <c r="P1023" s="53"/>
      <c r="Q1023" s="53"/>
      <c r="R1023" s="53"/>
      <c r="S1023" s="53"/>
      <c r="T1023" s="53"/>
      <c r="U1023" s="53"/>
      <c r="V1023" s="53"/>
      <c r="W1023" s="53"/>
      <c r="X1023" s="53"/>
      <c r="Y1023" s="53"/>
      <c r="Z1023" s="53"/>
    </row>
    <row r="1024" spans="1:26" ht="15.75" customHeight="1">
      <c r="A1024" s="103"/>
      <c r="B1024" s="103"/>
      <c r="C1024" s="104" t="e">
        <v>#REF!</v>
      </c>
      <c r="D1024" s="103"/>
      <c r="E1024" s="53"/>
      <c r="F1024" s="53"/>
      <c r="G1024" s="53"/>
      <c r="H1024" s="53"/>
      <c r="I1024" s="53"/>
      <c r="J1024" s="53"/>
      <c r="K1024" s="53"/>
      <c r="L1024" s="53"/>
      <c r="M1024" s="53"/>
      <c r="N1024" s="53"/>
      <c r="O1024" s="53"/>
      <c r="P1024" s="53"/>
      <c r="Q1024" s="53"/>
      <c r="R1024" s="53"/>
      <c r="S1024" s="53"/>
      <c r="T1024" s="53"/>
      <c r="U1024" s="53"/>
      <c r="V1024" s="53"/>
      <c r="W1024" s="53"/>
      <c r="X1024" s="53"/>
      <c r="Y1024" s="53"/>
      <c r="Z1024" s="53"/>
    </row>
    <row r="1025" spans="1:26" ht="15.75" customHeight="1">
      <c r="A1025" s="103"/>
      <c r="B1025" s="103"/>
      <c r="C1025" s="104" t="e">
        <v>#REF!</v>
      </c>
      <c r="D1025" s="103"/>
      <c r="E1025" s="53"/>
      <c r="F1025" s="53"/>
      <c r="G1025" s="53"/>
      <c r="H1025" s="53"/>
      <c r="I1025" s="53"/>
      <c r="J1025" s="53"/>
      <c r="K1025" s="53"/>
      <c r="L1025" s="53"/>
      <c r="M1025" s="53"/>
      <c r="N1025" s="53"/>
      <c r="O1025" s="53"/>
      <c r="P1025" s="53"/>
      <c r="Q1025" s="53"/>
      <c r="R1025" s="53"/>
      <c r="S1025" s="53"/>
      <c r="T1025" s="53"/>
      <c r="U1025" s="53"/>
      <c r="V1025" s="53"/>
      <c r="W1025" s="53"/>
      <c r="X1025" s="53"/>
      <c r="Y1025" s="53"/>
      <c r="Z1025" s="53"/>
    </row>
    <row r="1026" spans="1:26" ht="15.75" customHeight="1">
      <c r="A1026" s="103"/>
      <c r="B1026" s="103"/>
      <c r="C1026" s="104" t="e">
        <v>#REF!</v>
      </c>
      <c r="D1026" s="103"/>
      <c r="E1026" s="53"/>
      <c r="F1026" s="53"/>
      <c r="G1026" s="53"/>
      <c r="H1026" s="53"/>
      <c r="I1026" s="53"/>
      <c r="J1026" s="53"/>
      <c r="K1026" s="53"/>
      <c r="L1026" s="53"/>
      <c r="M1026" s="53"/>
      <c r="N1026" s="53"/>
      <c r="O1026" s="53"/>
      <c r="P1026" s="53"/>
      <c r="Q1026" s="53"/>
      <c r="R1026" s="53"/>
      <c r="S1026" s="53"/>
      <c r="T1026" s="53"/>
      <c r="U1026" s="53"/>
      <c r="V1026" s="53"/>
      <c r="W1026" s="53"/>
      <c r="X1026" s="53"/>
      <c r="Y1026" s="53"/>
      <c r="Z1026" s="53"/>
    </row>
    <row r="1027" spans="1:26" ht="15.75" customHeight="1">
      <c r="A1027" s="103"/>
      <c r="B1027" s="103"/>
      <c r="C1027" s="104" t="e">
        <v>#REF!</v>
      </c>
      <c r="D1027" s="103"/>
      <c r="E1027" s="53"/>
      <c r="F1027" s="53"/>
      <c r="G1027" s="53"/>
      <c r="H1027" s="53"/>
      <c r="I1027" s="53"/>
      <c r="J1027" s="53"/>
      <c r="K1027" s="53"/>
      <c r="L1027" s="53"/>
      <c r="M1027" s="53"/>
      <c r="N1027" s="53"/>
      <c r="O1027" s="53"/>
      <c r="P1027" s="53"/>
      <c r="Q1027" s="53"/>
      <c r="R1027" s="53"/>
      <c r="S1027" s="53"/>
      <c r="T1027" s="53"/>
      <c r="U1027" s="53"/>
      <c r="V1027" s="53"/>
      <c r="W1027" s="53"/>
      <c r="X1027" s="53"/>
      <c r="Y1027" s="53"/>
      <c r="Z1027" s="53"/>
    </row>
    <row r="1028" spans="1:26" ht="15.75" customHeight="1">
      <c r="A1028" s="103"/>
      <c r="B1028" s="103"/>
      <c r="C1028" s="104" t="e">
        <v>#REF!</v>
      </c>
      <c r="D1028" s="103"/>
      <c r="E1028" s="53"/>
      <c r="F1028" s="53"/>
      <c r="G1028" s="53"/>
      <c r="H1028" s="53"/>
      <c r="I1028" s="53"/>
      <c r="J1028" s="53"/>
      <c r="K1028" s="53"/>
      <c r="L1028" s="53"/>
      <c r="M1028" s="53"/>
      <c r="N1028" s="53"/>
      <c r="O1028" s="53"/>
      <c r="P1028" s="53"/>
      <c r="Q1028" s="53"/>
      <c r="R1028" s="53"/>
      <c r="S1028" s="53"/>
      <c r="T1028" s="53"/>
      <c r="U1028" s="53"/>
      <c r="V1028" s="53"/>
      <c r="W1028" s="53"/>
      <c r="X1028" s="53"/>
      <c r="Y1028" s="53"/>
      <c r="Z1028" s="53"/>
    </row>
    <row r="1029" spans="1:26" ht="15.75" customHeight="1">
      <c r="A1029" s="103"/>
      <c r="B1029" s="103"/>
      <c r="C1029" s="104" t="e">
        <v>#REF!</v>
      </c>
      <c r="D1029" s="103"/>
      <c r="E1029" s="53"/>
      <c r="F1029" s="53"/>
      <c r="G1029" s="53"/>
      <c r="H1029" s="53"/>
      <c r="I1029" s="53"/>
      <c r="J1029" s="53"/>
      <c r="K1029" s="53"/>
      <c r="L1029" s="53"/>
      <c r="M1029" s="53"/>
      <c r="N1029" s="53"/>
      <c r="O1029" s="53"/>
      <c r="P1029" s="53"/>
      <c r="Q1029" s="53"/>
      <c r="R1029" s="53"/>
      <c r="S1029" s="53"/>
      <c r="T1029" s="53"/>
      <c r="U1029" s="53"/>
      <c r="V1029" s="53"/>
      <c r="W1029" s="53"/>
      <c r="X1029" s="53"/>
      <c r="Y1029" s="53"/>
      <c r="Z1029" s="53"/>
    </row>
    <row r="1030" spans="1:26" ht="15.75" customHeight="1">
      <c r="A1030" s="103"/>
      <c r="B1030" s="103"/>
      <c r="C1030" s="104" t="e">
        <v>#REF!</v>
      </c>
      <c r="D1030" s="103"/>
      <c r="E1030" s="53"/>
      <c r="F1030" s="53"/>
      <c r="G1030" s="53"/>
      <c r="H1030" s="53"/>
      <c r="I1030" s="53"/>
      <c r="J1030" s="53"/>
      <c r="K1030" s="53"/>
      <c r="L1030" s="53"/>
      <c r="M1030" s="53"/>
      <c r="N1030" s="53"/>
      <c r="O1030" s="53"/>
      <c r="P1030" s="53"/>
      <c r="Q1030" s="53"/>
      <c r="R1030" s="53"/>
      <c r="S1030" s="53"/>
      <c r="T1030" s="53"/>
      <c r="U1030" s="53"/>
      <c r="V1030" s="53"/>
      <c r="W1030" s="53"/>
      <c r="X1030" s="53"/>
      <c r="Y1030" s="53"/>
      <c r="Z1030" s="53"/>
    </row>
    <row r="1031" spans="1:26" ht="15.75" customHeight="1">
      <c r="A1031" s="103"/>
      <c r="B1031" s="103"/>
      <c r="C1031" s="104" t="e">
        <v>#REF!</v>
      </c>
      <c r="D1031" s="103"/>
      <c r="E1031" s="53"/>
      <c r="F1031" s="53"/>
      <c r="G1031" s="53"/>
      <c r="H1031" s="53"/>
      <c r="I1031" s="53"/>
      <c r="J1031" s="53"/>
      <c r="K1031" s="53"/>
      <c r="L1031" s="53"/>
      <c r="M1031" s="53"/>
      <c r="N1031" s="53"/>
      <c r="O1031" s="53"/>
      <c r="P1031" s="53"/>
      <c r="Q1031" s="53"/>
      <c r="R1031" s="53"/>
      <c r="S1031" s="53"/>
      <c r="T1031" s="53"/>
      <c r="U1031" s="53"/>
      <c r="V1031" s="53"/>
      <c r="W1031" s="53"/>
      <c r="X1031" s="53"/>
      <c r="Y1031" s="53"/>
      <c r="Z1031" s="53"/>
    </row>
    <row r="1032" spans="1:26" ht="15.75" customHeight="1">
      <c r="A1032" s="103"/>
      <c r="B1032" s="103"/>
      <c r="C1032" s="104" t="e">
        <v>#REF!</v>
      </c>
      <c r="D1032" s="103"/>
      <c r="E1032" s="53"/>
      <c r="F1032" s="53"/>
      <c r="G1032" s="53"/>
      <c r="H1032" s="53"/>
      <c r="I1032" s="53"/>
      <c r="J1032" s="53"/>
      <c r="K1032" s="53"/>
      <c r="L1032" s="53"/>
      <c r="M1032" s="53"/>
      <c r="N1032" s="53"/>
      <c r="O1032" s="53"/>
      <c r="P1032" s="53"/>
      <c r="Q1032" s="53"/>
      <c r="R1032" s="53"/>
      <c r="S1032" s="53"/>
      <c r="T1032" s="53"/>
      <c r="U1032" s="53"/>
      <c r="V1032" s="53"/>
      <c r="W1032" s="53"/>
      <c r="X1032" s="53"/>
      <c r="Y1032" s="53"/>
      <c r="Z1032" s="53"/>
    </row>
    <row r="1033" spans="1:26" ht="15.75" customHeight="1">
      <c r="A1033" s="103"/>
      <c r="B1033" s="103"/>
      <c r="C1033" s="104" t="e">
        <v>#REF!</v>
      </c>
      <c r="D1033" s="103"/>
      <c r="E1033" s="53"/>
      <c r="F1033" s="53"/>
      <c r="G1033" s="53"/>
      <c r="H1033" s="53"/>
      <c r="I1033" s="53"/>
      <c r="J1033" s="53"/>
      <c r="K1033" s="53"/>
      <c r="L1033" s="53"/>
      <c r="M1033" s="53"/>
      <c r="N1033" s="53"/>
      <c r="O1033" s="53"/>
      <c r="P1033" s="53"/>
      <c r="Q1033" s="53"/>
      <c r="R1033" s="53"/>
      <c r="S1033" s="53"/>
      <c r="T1033" s="53"/>
      <c r="U1033" s="53"/>
      <c r="V1033" s="53"/>
      <c r="W1033" s="53"/>
      <c r="X1033" s="53"/>
      <c r="Y1033" s="53"/>
      <c r="Z1033" s="53"/>
    </row>
    <row r="1034" spans="1:26" ht="15.75" customHeight="1">
      <c r="A1034" s="103"/>
      <c r="B1034" s="103"/>
      <c r="C1034" s="104" t="e">
        <v>#REF!</v>
      </c>
      <c r="D1034" s="103"/>
      <c r="E1034" s="53"/>
      <c r="F1034" s="53"/>
      <c r="G1034" s="53"/>
      <c r="H1034" s="53"/>
      <c r="I1034" s="53"/>
      <c r="J1034" s="53"/>
      <c r="K1034" s="53"/>
      <c r="L1034" s="53"/>
      <c r="M1034" s="53"/>
      <c r="N1034" s="53"/>
      <c r="O1034" s="53"/>
      <c r="P1034" s="53"/>
      <c r="Q1034" s="53"/>
      <c r="R1034" s="53"/>
      <c r="S1034" s="53"/>
      <c r="T1034" s="53"/>
      <c r="U1034" s="53"/>
      <c r="V1034" s="53"/>
      <c r="W1034" s="53"/>
      <c r="X1034" s="53"/>
      <c r="Y1034" s="53"/>
      <c r="Z1034" s="53"/>
    </row>
    <row r="1035" spans="1:26" ht="15.75" customHeight="1">
      <c r="A1035" s="103"/>
      <c r="B1035" s="103"/>
      <c r="C1035" s="104" t="e">
        <v>#REF!</v>
      </c>
      <c r="D1035" s="103"/>
      <c r="E1035" s="53"/>
      <c r="F1035" s="53"/>
      <c r="G1035" s="53"/>
      <c r="H1035" s="53"/>
      <c r="I1035" s="53"/>
      <c r="J1035" s="53"/>
      <c r="K1035" s="53"/>
      <c r="L1035" s="53"/>
      <c r="M1035" s="53"/>
      <c r="N1035" s="53"/>
      <c r="O1035" s="53"/>
      <c r="P1035" s="53"/>
      <c r="Q1035" s="53"/>
      <c r="R1035" s="53"/>
      <c r="S1035" s="53"/>
      <c r="T1035" s="53"/>
      <c r="U1035" s="53"/>
      <c r="V1035" s="53"/>
      <c r="W1035" s="53"/>
      <c r="X1035" s="53"/>
      <c r="Y1035" s="53"/>
      <c r="Z1035" s="53"/>
    </row>
    <row r="1036" spans="1:26" ht="15.75" customHeight="1">
      <c r="A1036" s="103"/>
      <c r="B1036" s="103"/>
      <c r="C1036" s="104" t="e">
        <v>#REF!</v>
      </c>
      <c r="D1036" s="103"/>
      <c r="E1036" s="53"/>
      <c r="F1036" s="53"/>
      <c r="G1036" s="53"/>
      <c r="H1036" s="53"/>
      <c r="I1036" s="53"/>
      <c r="J1036" s="53"/>
      <c r="K1036" s="53"/>
      <c r="L1036" s="53"/>
      <c r="M1036" s="53"/>
      <c r="N1036" s="53"/>
      <c r="O1036" s="53"/>
      <c r="P1036" s="53"/>
      <c r="Q1036" s="53"/>
      <c r="R1036" s="53"/>
      <c r="S1036" s="53"/>
      <c r="T1036" s="53"/>
      <c r="U1036" s="53"/>
      <c r="V1036" s="53"/>
      <c r="W1036" s="53"/>
      <c r="X1036" s="53"/>
      <c r="Y1036" s="53"/>
      <c r="Z1036" s="53"/>
    </row>
    <row r="1037" spans="1:26" ht="15.75" customHeight="1">
      <c r="A1037" s="103"/>
      <c r="B1037" s="103"/>
      <c r="C1037" s="104" t="e">
        <v>#REF!</v>
      </c>
      <c r="D1037" s="103"/>
      <c r="E1037" s="53"/>
      <c r="F1037" s="53"/>
      <c r="G1037" s="53"/>
      <c r="H1037" s="53"/>
      <c r="I1037" s="53"/>
      <c r="J1037" s="53"/>
      <c r="K1037" s="53"/>
      <c r="L1037" s="53"/>
      <c r="M1037" s="53"/>
      <c r="N1037" s="53"/>
      <c r="O1037" s="53"/>
      <c r="P1037" s="53"/>
      <c r="Q1037" s="53"/>
      <c r="R1037" s="53"/>
      <c r="S1037" s="53"/>
      <c r="T1037" s="53"/>
      <c r="U1037" s="53"/>
      <c r="V1037" s="53"/>
      <c r="W1037" s="53"/>
      <c r="X1037" s="53"/>
      <c r="Y1037" s="53"/>
      <c r="Z1037" s="53"/>
    </row>
    <row r="1038" spans="1:26" ht="15.75" customHeight="1">
      <c r="A1038" s="103"/>
      <c r="B1038" s="103"/>
      <c r="C1038" s="104" t="e">
        <v>#REF!</v>
      </c>
      <c r="D1038" s="103"/>
      <c r="E1038" s="53"/>
      <c r="F1038" s="53"/>
      <c r="G1038" s="53"/>
      <c r="H1038" s="53"/>
      <c r="I1038" s="53"/>
      <c r="J1038" s="53"/>
      <c r="K1038" s="53"/>
      <c r="L1038" s="53"/>
      <c r="M1038" s="53"/>
      <c r="N1038" s="53"/>
      <c r="O1038" s="53"/>
      <c r="P1038" s="53"/>
      <c r="Q1038" s="53"/>
      <c r="R1038" s="53"/>
      <c r="S1038" s="53"/>
      <c r="T1038" s="53"/>
      <c r="U1038" s="53"/>
      <c r="V1038" s="53"/>
      <c r="W1038" s="53"/>
      <c r="X1038" s="53"/>
      <c r="Y1038" s="53"/>
      <c r="Z1038" s="53"/>
    </row>
    <row r="1039" spans="1:26" ht="15.75" customHeight="1">
      <c r="A1039" s="103"/>
      <c r="B1039" s="103"/>
      <c r="C1039" s="104" t="e">
        <v>#REF!</v>
      </c>
      <c r="D1039" s="103"/>
      <c r="E1039" s="53"/>
      <c r="F1039" s="53"/>
      <c r="G1039" s="53"/>
      <c r="H1039" s="53"/>
      <c r="I1039" s="53"/>
      <c r="J1039" s="53"/>
      <c r="K1039" s="53"/>
      <c r="L1039" s="53"/>
      <c r="M1039" s="53"/>
      <c r="N1039" s="53"/>
      <c r="O1039" s="53"/>
      <c r="P1039" s="53"/>
      <c r="Q1039" s="53"/>
      <c r="R1039" s="53"/>
      <c r="S1039" s="53"/>
      <c r="T1039" s="53"/>
      <c r="U1039" s="53"/>
      <c r="V1039" s="53"/>
      <c r="W1039" s="53"/>
      <c r="X1039" s="53"/>
      <c r="Y1039" s="53"/>
      <c r="Z1039" s="53"/>
    </row>
    <row r="1040" spans="1:26" ht="15.75" customHeight="1">
      <c r="A1040" s="103"/>
      <c r="B1040" s="103"/>
      <c r="C1040" s="104" t="e">
        <v>#REF!</v>
      </c>
      <c r="D1040" s="103"/>
      <c r="E1040" s="53"/>
      <c r="F1040" s="53"/>
      <c r="G1040" s="53"/>
      <c r="H1040" s="53"/>
      <c r="I1040" s="53"/>
      <c r="J1040" s="53"/>
      <c r="K1040" s="53"/>
      <c r="L1040" s="53"/>
      <c r="M1040" s="53"/>
      <c r="N1040" s="53"/>
      <c r="O1040" s="53"/>
      <c r="P1040" s="53"/>
      <c r="Q1040" s="53"/>
      <c r="R1040" s="53"/>
      <c r="S1040" s="53"/>
      <c r="T1040" s="53"/>
      <c r="U1040" s="53"/>
      <c r="V1040" s="53"/>
      <c r="W1040" s="53"/>
      <c r="X1040" s="53"/>
      <c r="Y1040" s="53"/>
      <c r="Z1040" s="53"/>
    </row>
    <row r="1041" spans="1:26" ht="15.75" customHeight="1">
      <c r="A1041" s="103"/>
      <c r="B1041" s="103"/>
      <c r="C1041" s="104" t="e">
        <v>#REF!</v>
      </c>
      <c r="D1041" s="103"/>
      <c r="E1041" s="53"/>
      <c r="F1041" s="53"/>
      <c r="G1041" s="53"/>
      <c r="H1041" s="53"/>
      <c r="I1041" s="53"/>
      <c r="J1041" s="53"/>
      <c r="K1041" s="53"/>
      <c r="L1041" s="53"/>
      <c r="M1041" s="53"/>
      <c r="N1041" s="53"/>
      <c r="O1041" s="53"/>
      <c r="P1041" s="53"/>
      <c r="Q1041" s="53"/>
      <c r="R1041" s="53"/>
      <c r="S1041" s="53"/>
      <c r="T1041" s="53"/>
      <c r="U1041" s="53"/>
      <c r="V1041" s="53"/>
      <c r="W1041" s="53"/>
      <c r="X1041" s="53"/>
      <c r="Y1041" s="53"/>
      <c r="Z1041" s="53"/>
    </row>
    <row r="1042" spans="1:26" ht="15.75" customHeight="1">
      <c r="A1042" s="103"/>
      <c r="B1042" s="103"/>
      <c r="C1042" s="104" t="e">
        <v>#REF!</v>
      </c>
      <c r="D1042" s="103"/>
      <c r="E1042" s="53"/>
      <c r="F1042" s="53"/>
      <c r="G1042" s="53"/>
      <c r="H1042" s="53"/>
      <c r="I1042" s="53"/>
      <c r="J1042" s="53"/>
      <c r="K1042" s="53"/>
      <c r="L1042" s="53"/>
      <c r="M1042" s="53"/>
      <c r="N1042" s="53"/>
      <c r="O1042" s="53"/>
      <c r="P1042" s="53"/>
      <c r="Q1042" s="53"/>
      <c r="R1042" s="53"/>
      <c r="S1042" s="53"/>
      <c r="T1042" s="53"/>
      <c r="U1042" s="53"/>
      <c r="V1042" s="53"/>
      <c r="W1042" s="53"/>
      <c r="X1042" s="53"/>
      <c r="Y1042" s="53"/>
      <c r="Z1042" s="53"/>
    </row>
    <row r="1043" spans="1:26" ht="15.75" customHeight="1">
      <c r="A1043" s="103"/>
      <c r="B1043" s="103"/>
      <c r="C1043" s="104" t="e">
        <v>#REF!</v>
      </c>
      <c r="D1043" s="103"/>
      <c r="E1043" s="53"/>
      <c r="F1043" s="53"/>
      <c r="G1043" s="53"/>
      <c r="H1043" s="53"/>
      <c r="I1043" s="53"/>
      <c r="J1043" s="53"/>
      <c r="K1043" s="53"/>
      <c r="L1043" s="53"/>
      <c r="M1043" s="53"/>
      <c r="N1043" s="53"/>
      <c r="O1043" s="53"/>
      <c r="P1043" s="53"/>
      <c r="Q1043" s="53"/>
      <c r="R1043" s="53"/>
      <c r="S1043" s="53"/>
      <c r="T1043" s="53"/>
      <c r="U1043" s="53"/>
      <c r="V1043" s="53"/>
      <c r="W1043" s="53"/>
      <c r="X1043" s="53"/>
      <c r="Y1043" s="53"/>
      <c r="Z1043" s="53"/>
    </row>
    <row r="1044" spans="1:26" ht="15.75" customHeight="1">
      <c r="A1044" s="103"/>
      <c r="B1044" s="103"/>
      <c r="C1044" s="104" t="e">
        <v>#REF!</v>
      </c>
      <c r="D1044" s="103"/>
      <c r="E1044" s="53"/>
      <c r="F1044" s="53"/>
      <c r="G1044" s="53"/>
      <c r="H1044" s="53"/>
      <c r="I1044" s="53"/>
      <c r="J1044" s="53"/>
      <c r="K1044" s="53"/>
      <c r="L1044" s="53"/>
      <c r="M1044" s="53"/>
      <c r="N1044" s="53"/>
      <c r="O1044" s="53"/>
      <c r="P1044" s="53"/>
      <c r="Q1044" s="53"/>
      <c r="R1044" s="53"/>
      <c r="S1044" s="53"/>
      <c r="T1044" s="53"/>
      <c r="U1044" s="53"/>
      <c r="V1044" s="53"/>
      <c r="W1044" s="53"/>
      <c r="X1044" s="53"/>
      <c r="Y1044" s="53"/>
      <c r="Z1044" s="53"/>
    </row>
    <row r="1045" spans="1:26" ht="15.75" customHeight="1">
      <c r="A1045" s="103"/>
      <c r="B1045" s="103"/>
      <c r="C1045" s="104" t="e">
        <v>#REF!</v>
      </c>
      <c r="D1045" s="103"/>
      <c r="E1045" s="53"/>
      <c r="F1045" s="53"/>
      <c r="G1045" s="53"/>
      <c r="H1045" s="53"/>
      <c r="I1045" s="53"/>
      <c r="J1045" s="53"/>
      <c r="K1045" s="53"/>
      <c r="L1045" s="53"/>
      <c r="M1045" s="53"/>
      <c r="N1045" s="53"/>
      <c r="O1045" s="53"/>
      <c r="P1045" s="53"/>
      <c r="Q1045" s="53"/>
      <c r="R1045" s="53"/>
      <c r="S1045" s="53"/>
      <c r="T1045" s="53"/>
      <c r="U1045" s="53"/>
      <c r="V1045" s="53"/>
      <c r="W1045" s="53"/>
      <c r="X1045" s="53"/>
      <c r="Y1045" s="53"/>
      <c r="Z1045" s="53"/>
    </row>
    <row r="1046" spans="1:26" ht="15.75" customHeight="1">
      <c r="A1046" s="103"/>
      <c r="B1046" s="103"/>
      <c r="C1046" s="104" t="e">
        <v>#REF!</v>
      </c>
      <c r="D1046" s="103"/>
      <c r="E1046" s="53"/>
      <c r="F1046" s="53"/>
      <c r="G1046" s="53"/>
      <c r="H1046" s="53"/>
      <c r="I1046" s="53"/>
      <c r="J1046" s="53"/>
      <c r="K1046" s="53"/>
      <c r="L1046" s="53"/>
      <c r="M1046" s="53"/>
      <c r="N1046" s="53"/>
      <c r="O1046" s="53"/>
      <c r="P1046" s="53"/>
      <c r="Q1046" s="53"/>
      <c r="R1046" s="53"/>
      <c r="S1046" s="53"/>
      <c r="T1046" s="53"/>
      <c r="U1046" s="53"/>
      <c r="V1046" s="53"/>
      <c r="W1046" s="53"/>
      <c r="X1046" s="53"/>
      <c r="Y1046" s="53"/>
      <c r="Z1046" s="53"/>
    </row>
    <row r="1047" spans="1:26" ht="15.75" customHeight="1">
      <c r="A1047" s="103"/>
      <c r="B1047" s="103"/>
      <c r="C1047" s="104" t="e">
        <v>#REF!</v>
      </c>
      <c r="D1047" s="103"/>
      <c r="E1047" s="53"/>
      <c r="F1047" s="53"/>
      <c r="G1047" s="53"/>
      <c r="H1047" s="53"/>
      <c r="I1047" s="53"/>
      <c r="J1047" s="53"/>
      <c r="K1047" s="53"/>
      <c r="L1047" s="53"/>
      <c r="M1047" s="53"/>
      <c r="N1047" s="53"/>
      <c r="O1047" s="53"/>
      <c r="P1047" s="53"/>
      <c r="Q1047" s="53"/>
      <c r="R1047" s="53"/>
      <c r="S1047" s="53"/>
      <c r="T1047" s="53"/>
      <c r="U1047" s="53"/>
      <c r="V1047" s="53"/>
      <c r="W1047" s="53"/>
      <c r="X1047" s="53"/>
      <c r="Y1047" s="53"/>
      <c r="Z1047" s="53"/>
    </row>
    <row r="1048" spans="1:26" ht="15.75" customHeight="1">
      <c r="A1048" s="103"/>
      <c r="B1048" s="103"/>
      <c r="C1048" s="104" t="e">
        <v>#REF!</v>
      </c>
      <c r="D1048" s="103"/>
      <c r="E1048" s="53"/>
      <c r="F1048" s="53"/>
      <c r="G1048" s="53"/>
      <c r="H1048" s="53"/>
      <c r="I1048" s="53"/>
      <c r="J1048" s="53"/>
      <c r="K1048" s="53"/>
      <c r="L1048" s="53"/>
      <c r="M1048" s="53"/>
      <c r="N1048" s="53"/>
      <c r="O1048" s="53"/>
      <c r="P1048" s="53"/>
      <c r="Q1048" s="53"/>
      <c r="R1048" s="53"/>
      <c r="S1048" s="53"/>
      <c r="T1048" s="53"/>
      <c r="U1048" s="53"/>
      <c r="V1048" s="53"/>
      <c r="W1048" s="53"/>
      <c r="X1048" s="53"/>
      <c r="Y1048" s="53"/>
      <c r="Z1048" s="53"/>
    </row>
    <row r="1049" spans="1:26" ht="15.75" customHeight="1">
      <c r="A1049" s="103"/>
      <c r="B1049" s="103"/>
      <c r="C1049" s="104" t="e">
        <v>#REF!</v>
      </c>
      <c r="D1049" s="103"/>
      <c r="E1049" s="53"/>
      <c r="F1049" s="53"/>
      <c r="G1049" s="53"/>
      <c r="H1049" s="53"/>
      <c r="I1049" s="53"/>
      <c r="J1049" s="53"/>
      <c r="K1049" s="53"/>
      <c r="L1049" s="53"/>
      <c r="M1049" s="53"/>
      <c r="N1049" s="53"/>
      <c r="O1049" s="53"/>
      <c r="P1049" s="53"/>
      <c r="Q1049" s="53"/>
      <c r="R1049" s="53"/>
      <c r="S1049" s="53"/>
      <c r="T1049" s="53"/>
      <c r="U1049" s="53"/>
      <c r="V1049" s="53"/>
      <c r="W1049" s="53"/>
      <c r="X1049" s="53"/>
      <c r="Y1049" s="53"/>
      <c r="Z1049" s="53"/>
    </row>
    <row r="1050" spans="1:26" ht="15.75" customHeight="1">
      <c r="A1050" s="103"/>
      <c r="B1050" s="103"/>
      <c r="C1050" s="104" t="e">
        <v>#REF!</v>
      </c>
      <c r="D1050" s="103"/>
      <c r="E1050" s="53"/>
      <c r="F1050" s="53"/>
      <c r="G1050" s="53"/>
      <c r="H1050" s="53"/>
      <c r="I1050" s="53"/>
      <c r="J1050" s="53"/>
      <c r="K1050" s="53"/>
      <c r="L1050" s="53"/>
      <c r="M1050" s="53"/>
      <c r="N1050" s="53"/>
      <c r="O1050" s="53"/>
      <c r="P1050" s="53"/>
      <c r="Q1050" s="53"/>
      <c r="R1050" s="53"/>
      <c r="S1050" s="53"/>
      <c r="T1050" s="53"/>
      <c r="U1050" s="53"/>
      <c r="V1050" s="53"/>
      <c r="W1050" s="53"/>
      <c r="X1050" s="53"/>
      <c r="Y1050" s="53"/>
      <c r="Z1050" s="53"/>
    </row>
    <row r="1051" spans="1:26" ht="15.75" customHeight="1">
      <c r="A1051" s="103"/>
      <c r="B1051" s="103"/>
      <c r="C1051" s="104" t="e">
        <v>#REF!</v>
      </c>
      <c r="D1051" s="103"/>
      <c r="E1051" s="53"/>
      <c r="F1051" s="53"/>
      <c r="G1051" s="53"/>
      <c r="H1051" s="53"/>
      <c r="I1051" s="53"/>
      <c r="J1051" s="53"/>
      <c r="K1051" s="53"/>
      <c r="L1051" s="53"/>
      <c r="M1051" s="53"/>
      <c r="N1051" s="53"/>
      <c r="O1051" s="53"/>
      <c r="P1051" s="53"/>
      <c r="Q1051" s="53"/>
      <c r="R1051" s="53"/>
      <c r="S1051" s="53"/>
      <c r="T1051" s="53"/>
      <c r="U1051" s="53"/>
      <c r="V1051" s="53"/>
      <c r="W1051" s="53"/>
      <c r="X1051" s="53"/>
      <c r="Y1051" s="53"/>
      <c r="Z1051" s="53"/>
    </row>
    <row r="1052" spans="1:26" ht="15.75" customHeight="1">
      <c r="A1052" s="103"/>
      <c r="B1052" s="103"/>
      <c r="C1052" s="104" t="e">
        <v>#REF!</v>
      </c>
      <c r="D1052" s="103"/>
      <c r="E1052" s="53"/>
      <c r="F1052" s="53"/>
      <c r="G1052" s="53"/>
      <c r="H1052" s="53"/>
      <c r="I1052" s="53"/>
      <c r="J1052" s="53"/>
      <c r="K1052" s="53"/>
      <c r="L1052" s="53"/>
      <c r="M1052" s="53"/>
      <c r="N1052" s="53"/>
      <c r="O1052" s="53"/>
      <c r="P1052" s="53"/>
      <c r="Q1052" s="53"/>
      <c r="R1052" s="53"/>
      <c r="S1052" s="53"/>
      <c r="T1052" s="53"/>
      <c r="U1052" s="53"/>
      <c r="V1052" s="53"/>
      <c r="W1052" s="53"/>
      <c r="X1052" s="53"/>
      <c r="Y1052" s="53"/>
      <c r="Z1052" s="53"/>
    </row>
    <row r="1053" spans="1:26" ht="15.75" customHeight="1">
      <c r="A1053" s="103"/>
      <c r="B1053" s="103"/>
      <c r="C1053" s="104" t="e">
        <v>#REF!</v>
      </c>
      <c r="D1053" s="103"/>
      <c r="E1053" s="53"/>
      <c r="F1053" s="53"/>
      <c r="G1053" s="53"/>
      <c r="H1053" s="53"/>
      <c r="I1053" s="53"/>
      <c r="J1053" s="53"/>
      <c r="K1053" s="53"/>
      <c r="L1053" s="53"/>
      <c r="M1053" s="53"/>
      <c r="N1053" s="53"/>
      <c r="O1053" s="53"/>
      <c r="P1053" s="53"/>
      <c r="Q1053" s="53"/>
      <c r="R1053" s="53"/>
      <c r="S1053" s="53"/>
      <c r="T1053" s="53"/>
      <c r="U1053" s="53"/>
      <c r="V1053" s="53"/>
      <c r="W1053" s="53"/>
      <c r="X1053" s="53"/>
      <c r="Y1053" s="53"/>
      <c r="Z1053" s="53"/>
    </row>
    <row r="1054" spans="1:26" ht="15.75" customHeight="1">
      <c r="A1054" s="103"/>
      <c r="B1054" s="103"/>
      <c r="C1054" s="104" t="e">
        <v>#REF!</v>
      </c>
      <c r="D1054" s="103"/>
      <c r="E1054" s="53"/>
      <c r="F1054" s="53"/>
      <c r="G1054" s="53"/>
      <c r="H1054" s="53"/>
      <c r="I1054" s="53"/>
      <c r="J1054" s="53"/>
      <c r="K1054" s="53"/>
      <c r="L1054" s="53"/>
      <c r="M1054" s="53"/>
      <c r="N1054" s="53"/>
      <c r="O1054" s="53"/>
      <c r="P1054" s="53"/>
      <c r="Q1054" s="53"/>
      <c r="R1054" s="53"/>
      <c r="S1054" s="53"/>
      <c r="T1054" s="53"/>
      <c r="U1054" s="53"/>
      <c r="V1054" s="53"/>
      <c r="W1054" s="53"/>
      <c r="X1054" s="53"/>
      <c r="Y1054" s="53"/>
      <c r="Z1054" s="53"/>
    </row>
    <row r="1055" spans="1:26" ht="15.75" customHeight="1">
      <c r="A1055" s="103"/>
      <c r="B1055" s="103"/>
      <c r="C1055" s="104" t="e">
        <v>#REF!</v>
      </c>
      <c r="D1055" s="103"/>
      <c r="E1055" s="53"/>
      <c r="F1055" s="53"/>
      <c r="G1055" s="53"/>
      <c r="H1055" s="53"/>
      <c r="I1055" s="53"/>
      <c r="J1055" s="53"/>
      <c r="K1055" s="53"/>
      <c r="L1055" s="53"/>
      <c r="M1055" s="53"/>
      <c r="N1055" s="53"/>
      <c r="O1055" s="53"/>
      <c r="P1055" s="53"/>
      <c r="Q1055" s="53"/>
      <c r="R1055" s="53"/>
      <c r="S1055" s="53"/>
      <c r="T1055" s="53"/>
      <c r="U1055" s="53"/>
      <c r="V1055" s="53"/>
      <c r="W1055" s="53"/>
      <c r="X1055" s="53"/>
      <c r="Y1055" s="53"/>
      <c r="Z1055" s="53"/>
    </row>
    <row r="1056" spans="1:26" ht="15.75" customHeight="1">
      <c r="A1056" s="103"/>
      <c r="B1056" s="103"/>
      <c r="C1056" s="104" t="e">
        <v>#REF!</v>
      </c>
      <c r="D1056" s="103"/>
      <c r="E1056" s="53"/>
      <c r="F1056" s="53"/>
      <c r="G1056" s="53"/>
      <c r="H1056" s="53"/>
      <c r="I1056" s="53"/>
      <c r="J1056" s="53"/>
      <c r="K1056" s="53"/>
      <c r="L1056" s="53"/>
      <c r="M1056" s="53"/>
      <c r="N1056" s="53"/>
      <c r="O1056" s="53"/>
      <c r="P1056" s="53"/>
      <c r="Q1056" s="53"/>
      <c r="R1056" s="53"/>
      <c r="S1056" s="53"/>
      <c r="T1056" s="53"/>
      <c r="U1056" s="53"/>
      <c r="V1056" s="53"/>
      <c r="W1056" s="53"/>
      <c r="X1056" s="53"/>
      <c r="Y1056" s="53"/>
      <c r="Z1056" s="53"/>
    </row>
    <row r="1057" spans="1:26" ht="15.75" customHeight="1">
      <c r="A1057" s="103"/>
      <c r="B1057" s="103"/>
      <c r="C1057" s="104" t="e">
        <v>#REF!</v>
      </c>
      <c r="D1057" s="103"/>
      <c r="E1057" s="53"/>
      <c r="F1057" s="53"/>
      <c r="G1057" s="53"/>
      <c r="H1057" s="53"/>
      <c r="I1057" s="53"/>
      <c r="J1057" s="53"/>
      <c r="K1057" s="53"/>
      <c r="L1057" s="53"/>
      <c r="M1057" s="53"/>
      <c r="N1057" s="53"/>
      <c r="O1057" s="53"/>
      <c r="P1057" s="53"/>
      <c r="Q1057" s="53"/>
      <c r="R1057" s="53"/>
      <c r="S1057" s="53"/>
      <c r="T1057" s="53"/>
      <c r="U1057" s="53"/>
      <c r="V1057" s="53"/>
      <c r="W1057" s="53"/>
      <c r="X1057" s="53"/>
      <c r="Y1057" s="53"/>
      <c r="Z1057" s="53"/>
    </row>
    <row r="1058" spans="1:26" ht="15.75" customHeight="1">
      <c r="A1058" s="103"/>
      <c r="B1058" s="103"/>
      <c r="C1058" s="104" t="e">
        <v>#REF!</v>
      </c>
      <c r="D1058" s="103"/>
      <c r="E1058" s="53"/>
      <c r="F1058" s="53"/>
      <c r="G1058" s="53"/>
      <c r="H1058" s="53"/>
      <c r="I1058" s="53"/>
      <c r="J1058" s="53"/>
      <c r="K1058" s="53"/>
      <c r="L1058" s="53"/>
      <c r="M1058" s="53"/>
      <c r="N1058" s="53"/>
      <c r="O1058" s="53"/>
      <c r="P1058" s="53"/>
      <c r="Q1058" s="53"/>
      <c r="R1058" s="53"/>
      <c r="S1058" s="53"/>
      <c r="T1058" s="53"/>
      <c r="U1058" s="53"/>
      <c r="V1058" s="53"/>
      <c r="W1058" s="53"/>
      <c r="X1058" s="53"/>
      <c r="Y1058" s="53"/>
      <c r="Z1058" s="53"/>
    </row>
    <row r="1059" spans="1:26" ht="15.75" customHeight="1">
      <c r="A1059" s="103"/>
      <c r="B1059" s="103"/>
      <c r="C1059" s="104" t="e">
        <v>#REF!</v>
      </c>
      <c r="D1059" s="103"/>
      <c r="E1059" s="53"/>
      <c r="F1059" s="53"/>
      <c r="G1059" s="53"/>
      <c r="H1059" s="53"/>
      <c r="I1059" s="53"/>
      <c r="J1059" s="53"/>
      <c r="K1059" s="53"/>
      <c r="L1059" s="53"/>
      <c r="M1059" s="53"/>
      <c r="N1059" s="53"/>
      <c r="O1059" s="53"/>
      <c r="P1059" s="53"/>
      <c r="Q1059" s="53"/>
      <c r="R1059" s="53"/>
      <c r="S1059" s="53"/>
      <c r="T1059" s="53"/>
      <c r="U1059" s="53"/>
      <c r="V1059" s="53"/>
      <c r="W1059" s="53"/>
      <c r="X1059" s="53"/>
      <c r="Y1059" s="53"/>
      <c r="Z1059" s="53"/>
    </row>
    <row r="1060" spans="1:26" ht="15.75" customHeight="1">
      <c r="A1060" s="103"/>
      <c r="B1060" s="103"/>
      <c r="C1060" s="104" t="e">
        <v>#REF!</v>
      </c>
      <c r="D1060" s="103"/>
      <c r="E1060" s="53"/>
      <c r="F1060" s="53"/>
      <c r="G1060" s="53"/>
      <c r="H1060" s="53"/>
      <c r="I1060" s="53"/>
      <c r="J1060" s="53"/>
      <c r="K1060" s="53"/>
      <c r="L1060" s="53"/>
      <c r="M1060" s="53"/>
      <c r="N1060" s="53"/>
      <c r="O1060" s="53"/>
      <c r="P1060" s="53"/>
      <c r="Q1060" s="53"/>
      <c r="R1060" s="53"/>
      <c r="S1060" s="53"/>
      <c r="T1060" s="53"/>
      <c r="U1060" s="53"/>
      <c r="V1060" s="53"/>
      <c r="W1060" s="53"/>
      <c r="X1060" s="53"/>
      <c r="Y1060" s="53"/>
      <c r="Z1060" s="53"/>
    </row>
    <row r="1061" spans="1:26" ht="15.75" customHeight="1">
      <c r="A1061" s="103"/>
      <c r="B1061" s="103"/>
      <c r="C1061" s="104" t="e">
        <v>#REF!</v>
      </c>
      <c r="D1061" s="103"/>
      <c r="E1061" s="53"/>
      <c r="F1061" s="53"/>
      <c r="G1061" s="53"/>
      <c r="H1061" s="53"/>
      <c r="I1061" s="53"/>
      <c r="J1061" s="53"/>
      <c r="K1061" s="53"/>
      <c r="L1061" s="53"/>
      <c r="M1061" s="53"/>
      <c r="N1061" s="53"/>
      <c r="O1061" s="53"/>
      <c r="P1061" s="53"/>
      <c r="Q1061" s="53"/>
      <c r="R1061" s="53"/>
      <c r="S1061" s="53"/>
      <c r="T1061" s="53"/>
      <c r="U1061" s="53"/>
      <c r="V1061" s="53"/>
      <c r="W1061" s="53"/>
      <c r="X1061" s="53"/>
      <c r="Y1061" s="53"/>
      <c r="Z1061" s="53"/>
    </row>
    <row r="1062" spans="1:26" ht="15.75" customHeight="1">
      <c r="A1062" s="103"/>
      <c r="B1062" s="103"/>
      <c r="C1062" s="104" t="e">
        <v>#REF!</v>
      </c>
      <c r="D1062" s="103"/>
      <c r="E1062" s="53"/>
      <c r="F1062" s="53"/>
      <c r="G1062" s="53"/>
      <c r="H1062" s="53"/>
      <c r="I1062" s="53"/>
      <c r="J1062" s="53"/>
      <c r="K1062" s="53"/>
      <c r="L1062" s="53"/>
      <c r="M1062" s="53"/>
      <c r="N1062" s="53"/>
      <c r="O1062" s="53"/>
      <c r="P1062" s="53"/>
      <c r="Q1062" s="53"/>
      <c r="R1062" s="53"/>
      <c r="S1062" s="53"/>
      <c r="T1062" s="53"/>
      <c r="U1062" s="53"/>
      <c r="V1062" s="53"/>
      <c r="W1062" s="53"/>
      <c r="X1062" s="53"/>
      <c r="Y1062" s="53"/>
      <c r="Z1062" s="53"/>
    </row>
    <row r="1063" spans="1:26" ht="15.75" customHeight="1">
      <c r="A1063" s="103"/>
      <c r="B1063" s="103"/>
      <c r="C1063" s="104" t="e">
        <v>#REF!</v>
      </c>
      <c r="D1063" s="103"/>
      <c r="E1063" s="53"/>
      <c r="F1063" s="53"/>
      <c r="G1063" s="53"/>
      <c r="H1063" s="53"/>
      <c r="I1063" s="53"/>
      <c r="J1063" s="53"/>
      <c r="K1063" s="53"/>
      <c r="L1063" s="53"/>
      <c r="M1063" s="53"/>
      <c r="N1063" s="53"/>
      <c r="O1063" s="53"/>
      <c r="P1063" s="53"/>
      <c r="Q1063" s="53"/>
      <c r="R1063" s="53"/>
      <c r="S1063" s="53"/>
      <c r="T1063" s="53"/>
      <c r="U1063" s="53"/>
      <c r="V1063" s="53"/>
      <c r="W1063" s="53"/>
      <c r="X1063" s="53"/>
      <c r="Y1063" s="53"/>
      <c r="Z1063" s="53"/>
    </row>
    <row r="1064" spans="1:26" ht="15.75" customHeight="1">
      <c r="A1064" s="103"/>
      <c r="B1064" s="103"/>
      <c r="C1064" s="104" t="e">
        <v>#REF!</v>
      </c>
      <c r="D1064" s="103"/>
      <c r="E1064" s="53"/>
      <c r="F1064" s="53"/>
      <c r="G1064" s="53"/>
      <c r="H1064" s="53"/>
      <c r="I1064" s="53"/>
      <c r="J1064" s="53"/>
      <c r="K1064" s="53"/>
      <c r="L1064" s="53"/>
      <c r="M1064" s="53"/>
      <c r="N1064" s="53"/>
      <c r="O1064" s="53"/>
      <c r="P1064" s="53"/>
      <c r="Q1064" s="53"/>
      <c r="R1064" s="53"/>
      <c r="S1064" s="53"/>
      <c r="T1064" s="53"/>
      <c r="U1064" s="53"/>
      <c r="V1064" s="53"/>
      <c r="W1064" s="53"/>
      <c r="X1064" s="53"/>
      <c r="Y1064" s="53"/>
      <c r="Z1064" s="53"/>
    </row>
    <row r="1065" spans="1:26" ht="15.75" customHeight="1">
      <c r="A1065" s="103"/>
      <c r="B1065" s="103"/>
      <c r="C1065" s="104" t="e">
        <v>#REF!</v>
      </c>
      <c r="D1065" s="103"/>
      <c r="E1065" s="53"/>
      <c r="F1065" s="53"/>
      <c r="G1065" s="53"/>
      <c r="H1065" s="53"/>
      <c r="I1065" s="53"/>
      <c r="J1065" s="53"/>
      <c r="K1065" s="53"/>
      <c r="L1065" s="53"/>
      <c r="M1065" s="53"/>
      <c r="N1065" s="53"/>
      <c r="O1065" s="53"/>
      <c r="P1065" s="53"/>
      <c r="Q1065" s="53"/>
      <c r="R1065" s="53"/>
      <c r="S1065" s="53"/>
      <c r="T1065" s="53"/>
      <c r="U1065" s="53"/>
      <c r="V1065" s="53"/>
      <c r="W1065" s="53"/>
      <c r="X1065" s="53"/>
      <c r="Y1065" s="53"/>
      <c r="Z1065" s="53"/>
    </row>
    <row r="1066" spans="1:26" ht="15.75" customHeight="1">
      <c r="A1066" s="103"/>
      <c r="B1066" s="103"/>
      <c r="C1066" s="104" t="e">
        <v>#REF!</v>
      </c>
      <c r="D1066" s="103"/>
      <c r="E1066" s="53"/>
      <c r="F1066" s="53"/>
      <c r="G1066" s="53"/>
      <c r="H1066" s="53"/>
      <c r="I1066" s="53"/>
      <c r="J1066" s="53"/>
      <c r="K1066" s="53"/>
      <c r="L1066" s="53"/>
      <c r="M1066" s="53"/>
      <c r="N1066" s="53"/>
      <c r="O1066" s="53"/>
      <c r="P1066" s="53"/>
      <c r="Q1066" s="53"/>
      <c r="R1066" s="53"/>
      <c r="S1066" s="53"/>
      <c r="T1066" s="53"/>
      <c r="U1066" s="53"/>
      <c r="V1066" s="53"/>
      <c r="W1066" s="53"/>
      <c r="X1066" s="53"/>
      <c r="Y1066" s="53"/>
      <c r="Z1066" s="53"/>
    </row>
    <row r="1067" spans="1:26" ht="15.75" customHeight="1">
      <c r="A1067" s="103"/>
      <c r="B1067" s="103"/>
      <c r="C1067" s="104" t="e">
        <v>#REF!</v>
      </c>
      <c r="D1067" s="103"/>
      <c r="E1067" s="53"/>
      <c r="F1067" s="53"/>
      <c r="G1067" s="53"/>
      <c r="H1067" s="53"/>
      <c r="I1067" s="53"/>
      <c r="J1067" s="53"/>
      <c r="K1067" s="53"/>
      <c r="L1067" s="53"/>
      <c r="M1067" s="53"/>
      <c r="N1067" s="53"/>
      <c r="O1067" s="53"/>
      <c r="P1067" s="53"/>
      <c r="Q1067" s="53"/>
      <c r="R1067" s="53"/>
      <c r="S1067" s="53"/>
      <c r="T1067" s="53"/>
      <c r="U1067" s="53"/>
      <c r="V1067" s="53"/>
      <c r="W1067" s="53"/>
      <c r="X1067" s="53"/>
      <c r="Y1067" s="53"/>
      <c r="Z1067" s="53"/>
    </row>
    <row r="1068" spans="1:26" ht="15.75" customHeight="1">
      <c r="A1068" s="103"/>
      <c r="B1068" s="103"/>
      <c r="C1068" s="104" t="e">
        <v>#REF!</v>
      </c>
      <c r="D1068" s="103"/>
      <c r="E1068" s="53"/>
      <c r="F1068" s="53"/>
      <c r="G1068" s="53"/>
      <c r="H1068" s="53"/>
      <c r="I1068" s="53"/>
      <c r="J1068" s="53"/>
      <c r="K1068" s="53"/>
      <c r="L1068" s="53"/>
      <c r="M1068" s="53"/>
      <c r="N1068" s="53"/>
      <c r="O1068" s="53"/>
      <c r="P1068" s="53"/>
      <c r="Q1068" s="53"/>
      <c r="R1068" s="53"/>
      <c r="S1068" s="53"/>
      <c r="T1068" s="53"/>
      <c r="U1068" s="53"/>
      <c r="V1068" s="53"/>
      <c r="W1068" s="53"/>
      <c r="X1068" s="53"/>
      <c r="Y1068" s="53"/>
      <c r="Z1068" s="53"/>
    </row>
    <row r="1069" spans="1:26" ht="15.75" customHeight="1">
      <c r="A1069" s="103"/>
      <c r="B1069" s="103"/>
      <c r="C1069" s="104" t="e">
        <v>#REF!</v>
      </c>
      <c r="D1069" s="103"/>
      <c r="E1069" s="53"/>
      <c r="F1069" s="53"/>
      <c r="G1069" s="53"/>
      <c r="H1069" s="53"/>
      <c r="I1069" s="53"/>
      <c r="J1069" s="53"/>
      <c r="K1069" s="53"/>
      <c r="L1069" s="53"/>
      <c r="M1069" s="53"/>
      <c r="N1069" s="53"/>
      <c r="O1069" s="53"/>
      <c r="P1069" s="53"/>
      <c r="Q1069" s="53"/>
      <c r="R1069" s="53"/>
      <c r="S1069" s="53"/>
      <c r="T1069" s="53"/>
      <c r="U1069" s="53"/>
      <c r="V1069" s="53"/>
      <c r="W1069" s="53"/>
      <c r="X1069" s="53"/>
      <c r="Y1069" s="53"/>
      <c r="Z1069" s="53"/>
    </row>
    <row r="1070" spans="1:26" ht="15.75" customHeight="1">
      <c r="A1070" s="103"/>
      <c r="B1070" s="103"/>
      <c r="C1070" s="104" t="e">
        <v>#REF!</v>
      </c>
      <c r="D1070" s="103"/>
      <c r="E1070" s="53"/>
      <c r="F1070" s="53"/>
      <c r="G1070" s="53"/>
      <c r="H1070" s="53"/>
      <c r="I1070" s="53"/>
      <c r="J1070" s="53"/>
      <c r="K1070" s="53"/>
      <c r="L1070" s="53"/>
      <c r="M1070" s="53"/>
      <c r="N1070" s="53"/>
      <c r="O1070" s="53"/>
      <c r="P1070" s="53"/>
      <c r="Q1070" s="53"/>
      <c r="R1070" s="53"/>
      <c r="S1070" s="53"/>
      <c r="T1070" s="53"/>
      <c r="U1070" s="53"/>
      <c r="V1070" s="53"/>
      <c r="W1070" s="53"/>
      <c r="X1070" s="53"/>
      <c r="Y1070" s="53"/>
      <c r="Z1070" s="53"/>
    </row>
    <row r="1071" spans="1:26" ht="15.75" customHeight="1">
      <c r="A1071" s="103"/>
      <c r="B1071" s="103"/>
      <c r="C1071" s="104" t="e">
        <v>#REF!</v>
      </c>
      <c r="D1071" s="103"/>
      <c r="E1071" s="53"/>
      <c r="F1071" s="53"/>
      <c r="G1071" s="53"/>
      <c r="H1071" s="53"/>
      <c r="I1071" s="53"/>
      <c r="J1071" s="53"/>
      <c r="K1071" s="53"/>
      <c r="L1071" s="53"/>
      <c r="M1071" s="53"/>
      <c r="N1071" s="53"/>
      <c r="O1071" s="53"/>
      <c r="P1071" s="53"/>
      <c r="Q1071" s="53"/>
      <c r="R1071" s="53"/>
      <c r="S1071" s="53"/>
      <c r="T1071" s="53"/>
      <c r="U1071" s="53"/>
      <c r="V1071" s="53"/>
      <c r="W1071" s="53"/>
      <c r="X1071" s="53"/>
      <c r="Y1071" s="53"/>
      <c r="Z1071" s="53"/>
    </row>
    <row r="1072" spans="1:26" ht="15.75" customHeight="1">
      <c r="A1072" s="103"/>
      <c r="B1072" s="103"/>
      <c r="C1072" s="104" t="e">
        <v>#REF!</v>
      </c>
      <c r="D1072" s="103"/>
      <c r="E1072" s="53"/>
      <c r="F1072" s="53"/>
      <c r="G1072" s="53"/>
      <c r="H1072" s="53"/>
      <c r="I1072" s="53"/>
      <c r="J1072" s="53"/>
      <c r="K1072" s="53"/>
      <c r="L1072" s="53"/>
      <c r="M1072" s="53"/>
      <c r="N1072" s="53"/>
      <c r="O1072" s="53"/>
      <c r="P1072" s="53"/>
      <c r="Q1072" s="53"/>
      <c r="R1072" s="53"/>
      <c r="S1072" s="53"/>
      <c r="T1072" s="53"/>
      <c r="U1072" s="53"/>
      <c r="V1072" s="53"/>
      <c r="W1072" s="53"/>
      <c r="X1072" s="53"/>
      <c r="Y1072" s="53"/>
      <c r="Z1072" s="53"/>
    </row>
    <row r="1073" spans="1:26" ht="15.75" customHeight="1">
      <c r="A1073" s="103"/>
      <c r="B1073" s="103"/>
      <c r="C1073" s="104" t="e">
        <v>#REF!</v>
      </c>
      <c r="D1073" s="103"/>
      <c r="E1073" s="53"/>
      <c r="F1073" s="53"/>
      <c r="G1073" s="53"/>
      <c r="H1073" s="53"/>
      <c r="I1073" s="53"/>
      <c r="J1073" s="53"/>
      <c r="K1073" s="53"/>
      <c r="L1073" s="53"/>
      <c r="M1073" s="53"/>
      <c r="N1073" s="53"/>
      <c r="O1073" s="53"/>
      <c r="P1073" s="53"/>
      <c r="Q1073" s="53"/>
      <c r="R1073" s="53"/>
      <c r="S1073" s="53"/>
      <c r="T1073" s="53"/>
      <c r="U1073" s="53"/>
      <c r="V1073" s="53"/>
      <c r="W1073" s="53"/>
      <c r="X1073" s="53"/>
      <c r="Y1073" s="53"/>
      <c r="Z1073" s="53"/>
    </row>
    <row r="1074" spans="1:26" ht="15.75" customHeight="1">
      <c r="A1074" s="103"/>
      <c r="B1074" s="103"/>
      <c r="C1074" s="104" t="e">
        <v>#REF!</v>
      </c>
      <c r="D1074" s="103"/>
      <c r="E1074" s="53"/>
      <c r="F1074" s="53"/>
      <c r="G1074" s="53"/>
      <c r="H1074" s="53"/>
      <c r="I1074" s="53"/>
      <c r="J1074" s="53"/>
      <c r="K1074" s="53"/>
      <c r="L1074" s="53"/>
      <c r="M1074" s="53"/>
      <c r="N1074" s="53"/>
      <c r="O1074" s="53"/>
      <c r="P1074" s="53"/>
      <c r="Q1074" s="53"/>
      <c r="R1074" s="53"/>
      <c r="S1074" s="53"/>
      <c r="T1074" s="53"/>
      <c r="U1074" s="53"/>
      <c r="V1074" s="53"/>
      <c r="W1074" s="53"/>
      <c r="X1074" s="53"/>
      <c r="Y1074" s="53"/>
      <c r="Z1074" s="53"/>
    </row>
    <row r="1075" spans="1:26" ht="15.75" customHeight="1">
      <c r="A1075" s="103"/>
      <c r="B1075" s="103"/>
      <c r="C1075" s="104" t="e">
        <v>#REF!</v>
      </c>
      <c r="D1075" s="103"/>
      <c r="E1075" s="53"/>
      <c r="F1075" s="53"/>
      <c r="G1075" s="53"/>
      <c r="H1075" s="53"/>
      <c r="I1075" s="53"/>
      <c r="J1075" s="53"/>
      <c r="K1075" s="53"/>
      <c r="L1075" s="53"/>
      <c r="M1075" s="53"/>
      <c r="N1075" s="53"/>
      <c r="O1075" s="53"/>
      <c r="P1075" s="53"/>
      <c r="Q1075" s="53"/>
      <c r="R1075" s="53"/>
      <c r="S1075" s="53"/>
      <c r="T1075" s="53"/>
      <c r="U1075" s="53"/>
      <c r="V1075" s="53"/>
      <c r="W1075" s="53"/>
      <c r="X1075" s="53"/>
      <c r="Y1075" s="53"/>
      <c r="Z1075" s="53"/>
    </row>
    <row r="1076" spans="1:26" ht="15.75" customHeight="1">
      <c r="A1076" s="103"/>
      <c r="B1076" s="103"/>
      <c r="C1076" s="104" t="e">
        <v>#REF!</v>
      </c>
      <c r="D1076" s="103"/>
      <c r="E1076" s="53"/>
      <c r="F1076" s="53"/>
      <c r="G1076" s="53"/>
      <c r="H1076" s="53"/>
      <c r="I1076" s="53"/>
      <c r="J1076" s="53"/>
      <c r="K1076" s="53"/>
      <c r="L1076" s="53"/>
      <c r="M1076" s="53"/>
      <c r="N1076" s="53"/>
      <c r="O1076" s="53"/>
      <c r="P1076" s="53"/>
      <c r="Q1076" s="53"/>
      <c r="R1076" s="53"/>
      <c r="S1076" s="53"/>
      <c r="T1076" s="53"/>
      <c r="U1076" s="53"/>
      <c r="V1076" s="53"/>
      <c r="W1076" s="53"/>
      <c r="X1076" s="53"/>
      <c r="Y1076" s="53"/>
      <c r="Z1076" s="53"/>
    </row>
    <row r="1077" spans="1:26" ht="15.75" customHeight="1">
      <c r="A1077" s="103"/>
      <c r="B1077" s="103"/>
      <c r="C1077" s="104" t="e">
        <v>#REF!</v>
      </c>
      <c r="D1077" s="103"/>
      <c r="E1077" s="53"/>
      <c r="F1077" s="53"/>
      <c r="G1077" s="53"/>
      <c r="H1077" s="53"/>
      <c r="I1077" s="53"/>
      <c r="J1077" s="53"/>
      <c r="K1077" s="53"/>
      <c r="L1077" s="53"/>
      <c r="M1077" s="53"/>
      <c r="N1077" s="53"/>
      <c r="O1077" s="53"/>
      <c r="P1077" s="53"/>
      <c r="Q1077" s="53"/>
      <c r="R1077" s="53"/>
      <c r="S1077" s="53"/>
      <c r="T1077" s="53"/>
      <c r="U1077" s="53"/>
      <c r="V1077" s="53"/>
      <c r="W1077" s="53"/>
      <c r="X1077" s="53"/>
      <c r="Y1077" s="53"/>
      <c r="Z1077" s="53"/>
    </row>
    <row r="1078" spans="1:26" ht="15.75" customHeight="1">
      <c r="A1078" s="103"/>
      <c r="B1078" s="103"/>
      <c r="C1078" s="104" t="e">
        <v>#REF!</v>
      </c>
      <c r="D1078" s="103"/>
      <c r="E1078" s="53"/>
      <c r="F1078" s="53"/>
      <c r="G1078" s="53"/>
      <c r="H1078" s="53"/>
      <c r="I1078" s="53"/>
      <c r="J1078" s="53"/>
      <c r="K1078" s="53"/>
      <c r="L1078" s="53"/>
      <c r="M1078" s="53"/>
      <c r="N1078" s="53"/>
      <c r="O1078" s="53"/>
      <c r="P1078" s="53"/>
      <c r="Q1078" s="53"/>
      <c r="R1078" s="53"/>
      <c r="S1078" s="53"/>
      <c r="T1078" s="53"/>
      <c r="U1078" s="53"/>
      <c r="V1078" s="53"/>
      <c r="W1078" s="53"/>
      <c r="X1078" s="53"/>
      <c r="Y1078" s="53"/>
      <c r="Z1078" s="53"/>
    </row>
    <row r="1079" spans="1:26" ht="15.75" customHeight="1">
      <c r="A1079" s="103"/>
      <c r="B1079" s="103"/>
      <c r="C1079" s="104" t="e">
        <v>#REF!</v>
      </c>
      <c r="D1079" s="103"/>
      <c r="E1079" s="53"/>
      <c r="F1079" s="53"/>
      <c r="G1079" s="53"/>
      <c r="H1079" s="53"/>
      <c r="I1079" s="53"/>
      <c r="J1079" s="53"/>
      <c r="K1079" s="53"/>
      <c r="L1079" s="53"/>
      <c r="M1079" s="53"/>
      <c r="N1079" s="53"/>
      <c r="O1079" s="53"/>
      <c r="P1079" s="53"/>
      <c r="Q1079" s="53"/>
      <c r="R1079" s="53"/>
      <c r="S1079" s="53"/>
      <c r="T1079" s="53"/>
      <c r="U1079" s="53"/>
      <c r="V1079" s="53"/>
      <c r="W1079" s="53"/>
      <c r="X1079" s="53"/>
      <c r="Y1079" s="53"/>
      <c r="Z1079" s="53"/>
    </row>
    <row r="1080" spans="1:26" ht="15.75" customHeight="1">
      <c r="A1080" s="103"/>
      <c r="B1080" s="103"/>
      <c r="C1080" s="104" t="e">
        <v>#REF!</v>
      </c>
      <c r="D1080" s="103"/>
      <c r="E1080" s="53"/>
      <c r="F1080" s="53"/>
      <c r="G1080" s="53"/>
      <c r="H1080" s="53"/>
      <c r="I1080" s="53"/>
      <c r="J1080" s="53"/>
      <c r="K1080" s="53"/>
      <c r="L1080" s="53"/>
      <c r="M1080" s="53"/>
      <c r="N1080" s="53"/>
      <c r="O1080" s="53"/>
      <c r="P1080" s="53"/>
      <c r="Q1080" s="53"/>
      <c r="R1080" s="53"/>
      <c r="S1080" s="53"/>
      <c r="T1080" s="53"/>
      <c r="U1080" s="53"/>
      <c r="V1080" s="53"/>
      <c r="W1080" s="53"/>
      <c r="X1080" s="53"/>
      <c r="Y1080" s="53"/>
      <c r="Z1080" s="53"/>
    </row>
    <row r="1081" spans="1:26" ht="15.75" customHeight="1">
      <c r="A1081" s="103"/>
      <c r="B1081" s="103"/>
      <c r="C1081" s="104" t="e">
        <v>#REF!</v>
      </c>
      <c r="D1081" s="103"/>
      <c r="E1081" s="53"/>
      <c r="F1081" s="53"/>
      <c r="G1081" s="53"/>
      <c r="H1081" s="53"/>
      <c r="I1081" s="53"/>
      <c r="J1081" s="53"/>
      <c r="K1081" s="53"/>
      <c r="L1081" s="53"/>
      <c r="M1081" s="53"/>
      <c r="N1081" s="53"/>
      <c r="O1081" s="53"/>
      <c r="P1081" s="53"/>
      <c r="Q1081" s="53"/>
      <c r="R1081" s="53"/>
      <c r="S1081" s="53"/>
      <c r="T1081" s="53"/>
      <c r="U1081" s="53"/>
      <c r="V1081" s="53"/>
      <c r="W1081" s="53"/>
      <c r="X1081" s="53"/>
      <c r="Y1081" s="53"/>
      <c r="Z1081" s="53"/>
    </row>
    <row r="1082" spans="1:26" ht="15.75" customHeight="1">
      <c r="A1082" s="103"/>
      <c r="B1082" s="103"/>
      <c r="C1082" s="104" t="e">
        <v>#REF!</v>
      </c>
      <c r="D1082" s="103"/>
      <c r="E1082" s="53"/>
      <c r="F1082" s="53"/>
      <c r="G1082" s="53"/>
      <c r="H1082" s="53"/>
      <c r="I1082" s="53"/>
      <c r="J1082" s="53"/>
      <c r="K1082" s="53"/>
      <c r="L1082" s="53"/>
      <c r="M1082" s="53"/>
      <c r="N1082" s="53"/>
      <c r="O1082" s="53"/>
      <c r="P1082" s="53"/>
      <c r="Q1082" s="53"/>
      <c r="R1082" s="53"/>
      <c r="S1082" s="53"/>
      <c r="T1082" s="53"/>
      <c r="U1082" s="53"/>
      <c r="V1082" s="53"/>
      <c r="W1082" s="53"/>
      <c r="X1082" s="53"/>
      <c r="Y1082" s="53"/>
      <c r="Z1082" s="53"/>
    </row>
    <row r="1083" spans="1:26" ht="15.75" customHeight="1">
      <c r="A1083" s="103"/>
      <c r="B1083" s="103"/>
      <c r="C1083" s="104" t="e">
        <v>#REF!</v>
      </c>
      <c r="D1083" s="103"/>
      <c r="E1083" s="53"/>
      <c r="F1083" s="53"/>
      <c r="G1083" s="53"/>
      <c r="H1083" s="53"/>
      <c r="I1083" s="53"/>
      <c r="J1083" s="53"/>
      <c r="K1083" s="53"/>
      <c r="L1083" s="53"/>
      <c r="M1083" s="53"/>
      <c r="N1083" s="53"/>
      <c r="O1083" s="53"/>
      <c r="P1083" s="53"/>
      <c r="Q1083" s="53"/>
      <c r="R1083" s="53"/>
      <c r="S1083" s="53"/>
      <c r="T1083" s="53"/>
      <c r="U1083" s="53"/>
      <c r="V1083" s="53"/>
      <c r="W1083" s="53"/>
      <c r="X1083" s="53"/>
      <c r="Y1083" s="53"/>
      <c r="Z1083" s="53"/>
    </row>
    <row r="1084" spans="1:26" ht="15.75" customHeight="1">
      <c r="A1084" s="103"/>
      <c r="B1084" s="103"/>
      <c r="C1084" s="104" t="e">
        <v>#REF!</v>
      </c>
      <c r="D1084" s="103"/>
      <c r="E1084" s="53"/>
      <c r="F1084" s="53"/>
      <c r="G1084" s="53"/>
      <c r="H1084" s="53"/>
      <c r="I1084" s="53"/>
      <c r="J1084" s="53"/>
      <c r="K1084" s="53"/>
      <c r="L1084" s="53"/>
      <c r="M1084" s="53"/>
      <c r="N1084" s="53"/>
      <c r="O1084" s="53"/>
      <c r="P1084" s="53"/>
      <c r="Q1084" s="53"/>
      <c r="R1084" s="53"/>
      <c r="S1084" s="53"/>
      <c r="T1084" s="53"/>
      <c r="U1084" s="53"/>
      <c r="V1084" s="53"/>
      <c r="W1084" s="53"/>
      <c r="X1084" s="53"/>
      <c r="Y1084" s="53"/>
      <c r="Z1084" s="53"/>
    </row>
    <row r="1085" spans="1:26" ht="15.75" customHeight="1">
      <c r="A1085" s="103"/>
      <c r="B1085" s="103"/>
      <c r="C1085" s="104" t="e">
        <v>#REF!</v>
      </c>
      <c r="D1085" s="103"/>
      <c r="E1085" s="53"/>
      <c r="F1085" s="53"/>
      <c r="G1085" s="53"/>
      <c r="H1085" s="53"/>
      <c r="I1085" s="53"/>
      <c r="J1085" s="53"/>
      <c r="K1085" s="53"/>
      <c r="L1085" s="53"/>
      <c r="M1085" s="53"/>
      <c r="N1085" s="53"/>
      <c r="O1085" s="53"/>
      <c r="P1085" s="53"/>
      <c r="Q1085" s="53"/>
      <c r="R1085" s="53"/>
      <c r="S1085" s="53"/>
      <c r="T1085" s="53"/>
      <c r="U1085" s="53"/>
      <c r="V1085" s="53"/>
      <c r="W1085" s="53"/>
      <c r="X1085" s="53"/>
      <c r="Y1085" s="53"/>
      <c r="Z1085" s="53"/>
    </row>
    <row r="1086" spans="1:26" ht="15.75" customHeight="1">
      <c r="A1086" s="103"/>
      <c r="B1086" s="103"/>
      <c r="C1086" s="104" t="e">
        <v>#REF!</v>
      </c>
      <c r="D1086" s="103"/>
      <c r="E1086" s="53"/>
      <c r="F1086" s="53"/>
      <c r="G1086" s="53"/>
      <c r="H1086" s="53"/>
      <c r="I1086" s="53"/>
      <c r="J1086" s="53"/>
      <c r="K1086" s="53"/>
      <c r="L1086" s="53"/>
      <c r="M1086" s="53"/>
      <c r="N1086" s="53"/>
      <c r="O1086" s="53"/>
      <c r="P1086" s="53"/>
      <c r="Q1086" s="53"/>
      <c r="R1086" s="53"/>
      <c r="S1086" s="53"/>
      <c r="T1086" s="53"/>
      <c r="U1086" s="53"/>
      <c r="V1086" s="53"/>
      <c r="W1086" s="53"/>
      <c r="X1086" s="53"/>
      <c r="Y1086" s="53"/>
      <c r="Z1086" s="53"/>
    </row>
    <row r="1087" spans="1:26" ht="15.75" customHeight="1">
      <c r="A1087" s="103"/>
      <c r="B1087" s="103"/>
      <c r="C1087" s="104" t="e">
        <v>#REF!</v>
      </c>
      <c r="D1087" s="103"/>
      <c r="E1087" s="53"/>
      <c r="F1087" s="53"/>
      <c r="G1087" s="53"/>
      <c r="H1087" s="53"/>
      <c r="I1087" s="53"/>
      <c r="J1087" s="53"/>
      <c r="K1087" s="53"/>
      <c r="L1087" s="53"/>
      <c r="M1087" s="53"/>
      <c r="N1087" s="53"/>
      <c r="O1087" s="53"/>
      <c r="P1087" s="53"/>
      <c r="Q1087" s="53"/>
      <c r="R1087" s="53"/>
      <c r="S1087" s="53"/>
      <c r="T1087" s="53"/>
      <c r="U1087" s="53"/>
      <c r="V1087" s="53"/>
      <c r="W1087" s="53"/>
      <c r="X1087" s="53"/>
      <c r="Y1087" s="53"/>
      <c r="Z1087" s="53"/>
    </row>
    <row r="1088" spans="1:26" ht="15.75" customHeight="1">
      <c r="A1088" s="103"/>
      <c r="B1088" s="103"/>
      <c r="C1088" s="104" t="e">
        <v>#REF!</v>
      </c>
      <c r="D1088" s="103"/>
      <c r="E1088" s="53"/>
      <c r="F1088" s="53"/>
      <c r="G1088" s="53"/>
      <c r="H1088" s="53"/>
      <c r="I1088" s="53"/>
      <c r="J1088" s="53"/>
      <c r="K1088" s="53"/>
      <c r="L1088" s="53"/>
      <c r="M1088" s="53"/>
      <c r="N1088" s="53"/>
      <c r="O1088" s="53"/>
      <c r="P1088" s="53"/>
      <c r="Q1088" s="53"/>
      <c r="R1088" s="53"/>
      <c r="S1088" s="53"/>
      <c r="T1088" s="53"/>
      <c r="U1088" s="53"/>
      <c r="V1088" s="53"/>
      <c r="W1088" s="53"/>
      <c r="X1088" s="53"/>
      <c r="Y1088" s="53"/>
      <c r="Z1088" s="53"/>
    </row>
    <row r="1089" spans="1:26" ht="15.75" customHeight="1">
      <c r="A1089" s="103"/>
      <c r="B1089" s="103"/>
      <c r="C1089" s="104" t="e">
        <v>#REF!</v>
      </c>
      <c r="D1089" s="103"/>
      <c r="E1089" s="53"/>
      <c r="F1089" s="53"/>
      <c r="G1089" s="53"/>
      <c r="H1089" s="53"/>
      <c r="I1089" s="53"/>
      <c r="J1089" s="53"/>
      <c r="K1089" s="53"/>
      <c r="L1089" s="53"/>
      <c r="M1089" s="53"/>
      <c r="N1089" s="53"/>
      <c r="O1089" s="53"/>
      <c r="P1089" s="53"/>
      <c r="Q1089" s="53"/>
      <c r="R1089" s="53"/>
      <c r="S1089" s="53"/>
      <c r="T1089" s="53"/>
      <c r="U1089" s="53"/>
      <c r="V1089" s="53"/>
      <c r="W1089" s="53"/>
      <c r="X1089" s="53"/>
      <c r="Y1089" s="53"/>
      <c r="Z1089" s="53"/>
    </row>
    <row r="1090" spans="1:26" ht="15.75" customHeight="1">
      <c r="A1090" s="103"/>
      <c r="B1090" s="103"/>
      <c r="C1090" s="104" t="e">
        <v>#REF!</v>
      </c>
      <c r="D1090" s="103"/>
      <c r="E1090" s="53"/>
      <c r="F1090" s="53"/>
      <c r="G1090" s="53"/>
      <c r="H1090" s="53"/>
      <c r="I1090" s="53"/>
      <c r="J1090" s="53"/>
      <c r="K1090" s="53"/>
      <c r="L1090" s="53"/>
      <c r="M1090" s="53"/>
      <c r="N1090" s="53"/>
      <c r="O1090" s="53"/>
      <c r="P1090" s="53"/>
      <c r="Q1090" s="53"/>
      <c r="R1090" s="53"/>
      <c r="S1090" s="53"/>
      <c r="T1090" s="53"/>
      <c r="U1090" s="53"/>
      <c r="V1090" s="53"/>
      <c r="W1090" s="53"/>
      <c r="X1090" s="53"/>
      <c r="Y1090" s="53"/>
      <c r="Z1090" s="53"/>
    </row>
    <row r="1091" spans="1:26" ht="15.75" customHeight="1">
      <c r="A1091" s="103"/>
      <c r="B1091" s="103"/>
      <c r="C1091" s="104" t="e">
        <v>#REF!</v>
      </c>
      <c r="D1091" s="103"/>
      <c r="E1091" s="53"/>
      <c r="F1091" s="53"/>
      <c r="G1091" s="53"/>
      <c r="H1091" s="53"/>
      <c r="I1091" s="53"/>
      <c r="J1091" s="53"/>
      <c r="K1091" s="53"/>
      <c r="L1091" s="53"/>
      <c r="M1091" s="53"/>
      <c r="N1091" s="53"/>
      <c r="O1091" s="53"/>
      <c r="P1091" s="53"/>
      <c r="Q1091" s="53"/>
      <c r="R1091" s="53"/>
      <c r="S1091" s="53"/>
      <c r="T1091" s="53"/>
      <c r="U1091" s="53"/>
      <c r="V1091" s="53"/>
      <c r="W1091" s="53"/>
      <c r="X1091" s="53"/>
      <c r="Y1091" s="53"/>
      <c r="Z1091" s="53"/>
    </row>
    <row r="1092" spans="1:26" ht="15.75" customHeight="1">
      <c r="A1092" s="103"/>
      <c r="B1092" s="103"/>
      <c r="C1092" s="104" t="e">
        <v>#REF!</v>
      </c>
      <c r="D1092" s="103"/>
      <c r="E1092" s="53"/>
      <c r="F1092" s="53"/>
      <c r="G1092" s="53"/>
      <c r="H1092" s="53"/>
      <c r="I1092" s="53"/>
      <c r="J1092" s="53"/>
      <c r="K1092" s="53"/>
      <c r="L1092" s="53"/>
      <c r="M1092" s="53"/>
      <c r="N1092" s="53"/>
      <c r="O1092" s="53"/>
      <c r="P1092" s="53"/>
      <c r="Q1092" s="53"/>
      <c r="R1092" s="53"/>
      <c r="S1092" s="53"/>
      <c r="T1092" s="53"/>
      <c r="U1092" s="53"/>
      <c r="V1092" s="53"/>
      <c r="W1092" s="53"/>
      <c r="X1092" s="53"/>
      <c r="Y1092" s="53"/>
      <c r="Z1092" s="53"/>
    </row>
    <row r="1093" spans="1:26" ht="15.75" customHeight="1">
      <c r="A1093" s="103"/>
      <c r="B1093" s="103"/>
      <c r="C1093" s="104" t="e">
        <v>#REF!</v>
      </c>
      <c r="D1093" s="103"/>
      <c r="E1093" s="53"/>
      <c r="F1093" s="53"/>
      <c r="G1093" s="53"/>
      <c r="H1093" s="53"/>
      <c r="I1093" s="53"/>
      <c r="J1093" s="53"/>
      <c r="K1093" s="53"/>
      <c r="L1093" s="53"/>
      <c r="M1093" s="53"/>
      <c r="N1093" s="53"/>
      <c r="O1093" s="53"/>
      <c r="P1093" s="53"/>
      <c r="Q1093" s="53"/>
      <c r="R1093" s="53"/>
      <c r="S1093" s="53"/>
      <c r="T1093" s="53"/>
      <c r="U1093" s="53"/>
      <c r="V1093" s="53"/>
      <c r="W1093" s="53"/>
      <c r="X1093" s="53"/>
      <c r="Y1093" s="53"/>
      <c r="Z1093" s="53"/>
    </row>
    <row r="1094" spans="1:26" ht="15.75" customHeight="1">
      <c r="A1094" s="103"/>
      <c r="B1094" s="103"/>
      <c r="C1094" s="104" t="e">
        <v>#REF!</v>
      </c>
      <c r="D1094" s="103"/>
      <c r="E1094" s="53"/>
      <c r="F1094" s="53"/>
      <c r="G1094" s="53"/>
      <c r="H1094" s="53"/>
      <c r="I1094" s="53"/>
      <c r="J1094" s="53"/>
      <c r="K1094" s="53"/>
      <c r="L1094" s="53"/>
      <c r="M1094" s="53"/>
      <c r="N1094" s="53"/>
      <c r="O1094" s="53"/>
      <c r="P1094" s="53"/>
      <c r="Q1094" s="53"/>
      <c r="R1094" s="53"/>
      <c r="S1094" s="53"/>
      <c r="T1094" s="53"/>
      <c r="U1094" s="53"/>
      <c r="V1094" s="53"/>
      <c r="W1094" s="53"/>
      <c r="X1094" s="53"/>
      <c r="Y1094" s="53"/>
      <c r="Z1094" s="53"/>
    </row>
    <row r="1095" spans="1:26" ht="15.75" customHeight="1">
      <c r="A1095" s="103"/>
      <c r="B1095" s="103"/>
      <c r="C1095" s="104" t="e">
        <v>#REF!</v>
      </c>
      <c r="D1095" s="103"/>
      <c r="E1095" s="53"/>
      <c r="F1095" s="53"/>
      <c r="G1095" s="53"/>
      <c r="H1095" s="53"/>
      <c r="I1095" s="53"/>
      <c r="J1095" s="53"/>
      <c r="K1095" s="53"/>
      <c r="L1095" s="53"/>
      <c r="M1095" s="53"/>
      <c r="N1095" s="53"/>
      <c r="O1095" s="53"/>
      <c r="P1095" s="53"/>
      <c r="Q1095" s="53"/>
      <c r="R1095" s="53"/>
      <c r="S1095" s="53"/>
      <c r="T1095" s="53"/>
      <c r="U1095" s="53"/>
      <c r="V1095" s="53"/>
      <c r="W1095" s="53"/>
      <c r="X1095" s="53"/>
      <c r="Y1095" s="53"/>
      <c r="Z1095" s="53"/>
    </row>
    <row r="1096" spans="1:26" ht="15.75" customHeight="1">
      <c r="A1096" s="103"/>
      <c r="B1096" s="103"/>
      <c r="C1096" s="104" t="e">
        <v>#REF!</v>
      </c>
      <c r="D1096" s="103"/>
      <c r="E1096" s="53"/>
      <c r="F1096" s="53"/>
      <c r="G1096" s="53"/>
      <c r="H1096" s="53"/>
      <c r="I1096" s="53"/>
      <c r="J1096" s="53"/>
      <c r="K1096" s="53"/>
      <c r="L1096" s="53"/>
      <c r="M1096" s="53"/>
      <c r="N1096" s="53"/>
      <c r="O1096" s="53"/>
      <c r="P1096" s="53"/>
      <c r="Q1096" s="53"/>
      <c r="R1096" s="53"/>
      <c r="S1096" s="53"/>
      <c r="T1096" s="53"/>
      <c r="U1096" s="53"/>
      <c r="V1096" s="53"/>
      <c r="W1096" s="53"/>
      <c r="X1096" s="53"/>
      <c r="Y1096" s="53"/>
      <c r="Z1096" s="53"/>
    </row>
    <row r="1097" spans="1:26" ht="15.75" customHeight="1">
      <c r="A1097" s="103"/>
      <c r="B1097" s="103"/>
      <c r="C1097" s="104" t="e">
        <v>#REF!</v>
      </c>
      <c r="D1097" s="103"/>
      <c r="E1097" s="53"/>
      <c r="F1097" s="53"/>
      <c r="G1097" s="53"/>
      <c r="H1097" s="53"/>
      <c r="I1097" s="53"/>
      <c r="J1097" s="53"/>
      <c r="K1097" s="53"/>
      <c r="L1097" s="53"/>
      <c r="M1097" s="53"/>
      <c r="N1097" s="53"/>
      <c r="O1097" s="53"/>
      <c r="P1097" s="53"/>
      <c r="Q1097" s="53"/>
      <c r="R1097" s="53"/>
      <c r="S1097" s="53"/>
      <c r="T1097" s="53"/>
      <c r="U1097" s="53"/>
      <c r="V1097" s="53"/>
      <c r="W1097" s="53"/>
      <c r="X1097" s="53"/>
      <c r="Y1097" s="53"/>
      <c r="Z1097" s="53"/>
    </row>
    <row r="1098" spans="1:26" ht="15.75" customHeight="1">
      <c r="A1098" s="103"/>
      <c r="B1098" s="103"/>
      <c r="C1098" s="104" t="e">
        <v>#REF!</v>
      </c>
      <c r="D1098" s="103"/>
      <c r="E1098" s="53"/>
      <c r="F1098" s="53"/>
      <c r="G1098" s="53"/>
      <c r="H1098" s="53"/>
      <c r="I1098" s="53"/>
      <c r="J1098" s="53"/>
      <c r="K1098" s="53"/>
      <c r="L1098" s="53"/>
      <c r="M1098" s="53"/>
      <c r="N1098" s="53"/>
      <c r="O1098" s="53"/>
      <c r="P1098" s="53"/>
      <c r="Q1098" s="53"/>
      <c r="R1098" s="53"/>
      <c r="S1098" s="53"/>
      <c r="T1098" s="53"/>
      <c r="U1098" s="53"/>
      <c r="V1098" s="53"/>
      <c r="W1098" s="53"/>
      <c r="X1098" s="53"/>
      <c r="Y1098" s="53"/>
      <c r="Z1098" s="53"/>
    </row>
    <row r="1099" spans="1:26" ht="15.75" customHeight="1">
      <c r="A1099" s="103"/>
      <c r="B1099" s="103"/>
      <c r="C1099" s="104" t="e">
        <v>#REF!</v>
      </c>
      <c r="D1099" s="103"/>
      <c r="E1099" s="53"/>
      <c r="F1099" s="53"/>
      <c r="G1099" s="53"/>
      <c r="H1099" s="53"/>
      <c r="I1099" s="53"/>
      <c r="J1099" s="53"/>
      <c r="K1099" s="53"/>
      <c r="L1099" s="53"/>
      <c r="M1099" s="53"/>
      <c r="N1099" s="53"/>
      <c r="O1099" s="53"/>
      <c r="P1099" s="53"/>
      <c r="Q1099" s="53"/>
      <c r="R1099" s="53"/>
      <c r="S1099" s="53"/>
      <c r="T1099" s="53"/>
      <c r="U1099" s="53"/>
      <c r="V1099" s="53"/>
      <c r="W1099" s="53"/>
      <c r="X1099" s="53"/>
      <c r="Y1099" s="53"/>
      <c r="Z1099" s="53"/>
    </row>
    <row r="1100" spans="1:26" ht="15.75" customHeight="1">
      <c r="A1100" s="103"/>
      <c r="B1100" s="103"/>
      <c r="C1100" s="104" t="e">
        <v>#REF!</v>
      </c>
      <c r="D1100" s="103"/>
      <c r="E1100" s="53"/>
      <c r="F1100" s="53"/>
      <c r="G1100" s="53"/>
      <c r="H1100" s="53"/>
      <c r="I1100" s="53"/>
      <c r="J1100" s="53"/>
      <c r="K1100" s="53"/>
      <c r="L1100" s="53"/>
      <c r="M1100" s="53"/>
      <c r="N1100" s="53"/>
      <c r="O1100" s="53"/>
      <c r="P1100" s="53"/>
      <c r="Q1100" s="53"/>
      <c r="R1100" s="53"/>
      <c r="S1100" s="53"/>
      <c r="T1100" s="53"/>
      <c r="U1100" s="53"/>
      <c r="V1100" s="53"/>
      <c r="W1100" s="53"/>
      <c r="X1100" s="53"/>
      <c r="Y1100" s="53"/>
      <c r="Z1100" s="53"/>
    </row>
    <row r="1101" spans="1:26" ht="15.75" customHeight="1">
      <c r="A1101" s="103"/>
      <c r="B1101" s="103"/>
      <c r="C1101" s="104" t="e">
        <v>#REF!</v>
      </c>
      <c r="D1101" s="103"/>
      <c r="E1101" s="53"/>
      <c r="F1101" s="53"/>
      <c r="G1101" s="53"/>
      <c r="H1101" s="53"/>
      <c r="I1101" s="53"/>
      <c r="J1101" s="53"/>
      <c r="K1101" s="53"/>
      <c r="L1101" s="53"/>
      <c r="M1101" s="53"/>
      <c r="N1101" s="53"/>
      <c r="O1101" s="53"/>
      <c r="P1101" s="53"/>
      <c r="Q1101" s="53"/>
      <c r="R1101" s="53"/>
      <c r="S1101" s="53"/>
      <c r="T1101" s="53"/>
      <c r="U1101" s="53"/>
      <c r="V1101" s="53"/>
      <c r="W1101" s="53"/>
      <c r="X1101" s="53"/>
      <c r="Y1101" s="53"/>
      <c r="Z1101" s="53"/>
    </row>
    <row r="1102" spans="1:26" ht="15.75" customHeight="1">
      <c r="A1102" s="103"/>
      <c r="B1102" s="103"/>
      <c r="C1102" s="104" t="e">
        <v>#REF!</v>
      </c>
      <c r="D1102" s="103"/>
      <c r="E1102" s="53"/>
      <c r="F1102" s="53"/>
      <c r="G1102" s="53"/>
      <c r="H1102" s="53"/>
      <c r="I1102" s="53"/>
      <c r="J1102" s="53"/>
      <c r="K1102" s="53"/>
      <c r="L1102" s="53"/>
      <c r="M1102" s="53"/>
      <c r="N1102" s="53"/>
      <c r="O1102" s="53"/>
      <c r="P1102" s="53"/>
      <c r="Q1102" s="53"/>
      <c r="R1102" s="53"/>
      <c r="S1102" s="53"/>
      <c r="T1102" s="53"/>
      <c r="U1102" s="53"/>
      <c r="V1102" s="53"/>
      <c r="W1102" s="53"/>
      <c r="X1102" s="53"/>
      <c r="Y1102" s="53"/>
      <c r="Z1102" s="53"/>
    </row>
    <row r="1103" spans="1:26" ht="15.75" customHeight="1">
      <c r="A1103" s="103"/>
      <c r="B1103" s="103"/>
      <c r="C1103" s="104" t="e">
        <v>#REF!</v>
      </c>
      <c r="D1103" s="103"/>
      <c r="E1103" s="53"/>
      <c r="F1103" s="53"/>
      <c r="G1103" s="53"/>
      <c r="H1103" s="53"/>
      <c r="I1103" s="53"/>
      <c r="J1103" s="53"/>
      <c r="K1103" s="53"/>
      <c r="L1103" s="53"/>
      <c r="M1103" s="53"/>
      <c r="N1103" s="53"/>
      <c r="O1103" s="53"/>
      <c r="P1103" s="53"/>
      <c r="Q1103" s="53"/>
      <c r="R1103" s="53"/>
      <c r="S1103" s="53"/>
      <c r="T1103" s="53"/>
      <c r="U1103" s="53"/>
      <c r="V1103" s="53"/>
      <c r="W1103" s="53"/>
      <c r="X1103" s="53"/>
      <c r="Y1103" s="53"/>
      <c r="Z1103" s="53"/>
    </row>
    <row r="1104" spans="1:26" ht="15.75" customHeight="1">
      <c r="A1104" s="103"/>
      <c r="B1104" s="103"/>
      <c r="C1104" s="104" t="e">
        <v>#REF!</v>
      </c>
      <c r="D1104" s="103"/>
      <c r="E1104" s="53"/>
      <c r="F1104" s="53"/>
      <c r="G1104" s="53"/>
      <c r="H1104" s="53"/>
      <c r="I1104" s="53"/>
      <c r="J1104" s="53"/>
      <c r="K1104" s="53"/>
      <c r="L1104" s="53"/>
      <c r="M1104" s="53"/>
      <c r="N1104" s="53"/>
      <c r="O1104" s="53"/>
      <c r="P1104" s="53"/>
      <c r="Q1104" s="53"/>
      <c r="R1104" s="53"/>
      <c r="S1104" s="53"/>
      <c r="T1104" s="53"/>
      <c r="U1104" s="53"/>
      <c r="V1104" s="53"/>
      <c r="W1104" s="53"/>
      <c r="X1104" s="53"/>
      <c r="Y1104" s="53"/>
      <c r="Z1104" s="53"/>
    </row>
    <row r="1105" spans="1:26" ht="15.75" customHeight="1">
      <c r="A1105" s="103"/>
      <c r="B1105" s="103"/>
      <c r="C1105" s="104" t="e">
        <v>#REF!</v>
      </c>
      <c r="D1105" s="103"/>
      <c r="E1105" s="53"/>
      <c r="F1105" s="53"/>
      <c r="G1105" s="53"/>
      <c r="H1105" s="53"/>
      <c r="I1105" s="53"/>
      <c r="J1105" s="53"/>
      <c r="K1105" s="53"/>
      <c r="L1105" s="53"/>
      <c r="M1105" s="53"/>
      <c r="N1105" s="53"/>
      <c r="O1105" s="53"/>
      <c r="P1105" s="53"/>
      <c r="Q1105" s="53"/>
      <c r="R1105" s="53"/>
      <c r="S1105" s="53"/>
      <c r="T1105" s="53"/>
      <c r="U1105" s="53"/>
      <c r="V1105" s="53"/>
      <c r="W1105" s="53"/>
      <c r="X1105" s="53"/>
      <c r="Y1105" s="53"/>
      <c r="Z1105" s="53"/>
    </row>
    <row r="1106" spans="1:26" ht="15.75" customHeight="1">
      <c r="A1106" s="103"/>
      <c r="B1106" s="103"/>
      <c r="C1106" s="104" t="e">
        <v>#REF!</v>
      </c>
      <c r="D1106" s="103"/>
      <c r="E1106" s="53"/>
      <c r="F1106" s="53"/>
      <c r="G1106" s="53"/>
      <c r="H1106" s="53"/>
      <c r="I1106" s="53"/>
      <c r="J1106" s="53"/>
      <c r="K1106" s="53"/>
      <c r="L1106" s="53"/>
      <c r="M1106" s="53"/>
      <c r="N1106" s="53"/>
      <c r="O1106" s="53"/>
      <c r="P1106" s="53"/>
      <c r="Q1106" s="53"/>
      <c r="R1106" s="53"/>
      <c r="S1106" s="53"/>
      <c r="T1106" s="53"/>
      <c r="U1106" s="53"/>
      <c r="V1106" s="53"/>
      <c r="W1106" s="53"/>
      <c r="X1106" s="53"/>
      <c r="Y1106" s="53"/>
      <c r="Z1106" s="53"/>
    </row>
    <row r="1107" spans="1:26" ht="15.75" customHeight="1">
      <c r="A1107" s="103"/>
      <c r="B1107" s="103"/>
      <c r="C1107" s="104" t="e">
        <v>#REF!</v>
      </c>
      <c r="D1107" s="103"/>
      <c r="E1107" s="53"/>
      <c r="F1107" s="53"/>
      <c r="G1107" s="53"/>
      <c r="H1107" s="53"/>
      <c r="I1107" s="53"/>
      <c r="J1107" s="53"/>
      <c r="K1107" s="53"/>
      <c r="L1107" s="53"/>
      <c r="M1107" s="53"/>
      <c r="N1107" s="53"/>
      <c r="O1107" s="53"/>
      <c r="P1107" s="53"/>
      <c r="Q1107" s="53"/>
      <c r="R1107" s="53"/>
      <c r="S1107" s="53"/>
      <c r="T1107" s="53"/>
      <c r="U1107" s="53"/>
      <c r="V1107" s="53"/>
      <c r="W1107" s="53"/>
      <c r="X1107" s="53"/>
      <c r="Y1107" s="53"/>
      <c r="Z1107" s="53"/>
    </row>
    <row r="1108" spans="1:26" ht="15.75" customHeight="1">
      <c r="A1108" s="103"/>
      <c r="B1108" s="103"/>
      <c r="C1108" s="104" t="e">
        <v>#REF!</v>
      </c>
      <c r="D1108" s="103"/>
      <c r="E1108" s="53"/>
      <c r="F1108" s="53"/>
      <c r="G1108" s="53"/>
      <c r="H1108" s="53"/>
      <c r="I1108" s="53"/>
      <c r="J1108" s="53"/>
      <c r="K1108" s="53"/>
      <c r="L1108" s="53"/>
      <c r="M1108" s="53"/>
      <c r="N1108" s="53"/>
      <c r="O1108" s="53"/>
      <c r="P1108" s="53"/>
      <c r="Q1108" s="53"/>
      <c r="R1108" s="53"/>
      <c r="S1108" s="53"/>
      <c r="T1108" s="53"/>
      <c r="U1108" s="53"/>
      <c r="V1108" s="53"/>
      <c r="W1108" s="53"/>
      <c r="X1108" s="53"/>
      <c r="Y1108" s="53"/>
      <c r="Z1108" s="53"/>
    </row>
    <row r="1109" spans="1:26" ht="15.75" customHeight="1">
      <c r="A1109" s="103"/>
      <c r="B1109" s="103"/>
      <c r="C1109" s="104" t="e">
        <v>#REF!</v>
      </c>
      <c r="D1109" s="103"/>
      <c r="E1109" s="53"/>
      <c r="F1109" s="53"/>
      <c r="G1109" s="53"/>
      <c r="H1109" s="53"/>
      <c r="I1109" s="53"/>
      <c r="J1109" s="53"/>
      <c r="K1109" s="53"/>
      <c r="L1109" s="53"/>
      <c r="M1109" s="53"/>
      <c r="N1109" s="53"/>
      <c r="O1109" s="53"/>
      <c r="P1109" s="53"/>
      <c r="Q1109" s="53"/>
      <c r="R1109" s="53"/>
      <c r="S1109" s="53"/>
      <c r="T1109" s="53"/>
      <c r="U1109" s="53"/>
      <c r="V1109" s="53"/>
      <c r="W1109" s="53"/>
      <c r="X1109" s="53"/>
      <c r="Y1109" s="53"/>
      <c r="Z1109" s="53"/>
    </row>
    <row r="1110" spans="1:26" ht="15.75" customHeight="1">
      <c r="A1110" s="103"/>
      <c r="B1110" s="103"/>
      <c r="C1110" s="104" t="e">
        <v>#REF!</v>
      </c>
      <c r="D1110" s="103"/>
      <c r="E1110" s="53"/>
      <c r="F1110" s="53"/>
      <c r="G1110" s="53"/>
      <c r="H1110" s="53"/>
      <c r="I1110" s="53"/>
      <c r="J1110" s="53"/>
      <c r="K1110" s="53"/>
      <c r="L1110" s="53"/>
      <c r="M1110" s="53"/>
      <c r="N1110" s="53"/>
      <c r="O1110" s="53"/>
      <c r="P1110" s="53"/>
      <c r="Q1110" s="53"/>
      <c r="R1110" s="53"/>
      <c r="S1110" s="53"/>
      <c r="T1110" s="53"/>
      <c r="U1110" s="53"/>
      <c r="V1110" s="53"/>
      <c r="W1110" s="53"/>
      <c r="X1110" s="53"/>
      <c r="Y1110" s="53"/>
      <c r="Z1110" s="53"/>
    </row>
    <row r="1111" spans="1:26" ht="15.75" customHeight="1">
      <c r="A1111" s="103"/>
      <c r="B1111" s="103"/>
      <c r="C1111" s="104" t="e">
        <v>#REF!</v>
      </c>
      <c r="D1111" s="103"/>
      <c r="E1111" s="53"/>
      <c r="F1111" s="53"/>
      <c r="G1111" s="53"/>
      <c r="H1111" s="53"/>
      <c r="I1111" s="53"/>
      <c r="J1111" s="53"/>
      <c r="K1111" s="53"/>
      <c r="L1111" s="53"/>
      <c r="M1111" s="53"/>
      <c r="N1111" s="53"/>
      <c r="O1111" s="53"/>
      <c r="P1111" s="53"/>
      <c r="Q1111" s="53"/>
      <c r="R1111" s="53"/>
      <c r="S1111" s="53"/>
      <c r="T1111" s="53"/>
      <c r="U1111" s="53"/>
      <c r="V1111" s="53"/>
      <c r="W1111" s="53"/>
      <c r="X1111" s="53"/>
      <c r="Y1111" s="53"/>
      <c r="Z1111" s="53"/>
    </row>
    <row r="1112" spans="1:26" ht="15.75" customHeight="1">
      <c r="A1112" s="103"/>
      <c r="B1112" s="103"/>
      <c r="C1112" s="104" t="e">
        <v>#REF!</v>
      </c>
      <c r="D1112" s="103"/>
      <c r="E1112" s="53"/>
      <c r="F1112" s="53"/>
      <c r="G1112" s="53"/>
      <c r="H1112" s="53"/>
      <c r="I1112" s="53"/>
      <c r="J1112" s="53"/>
      <c r="K1112" s="53"/>
      <c r="L1112" s="53"/>
      <c r="M1112" s="53"/>
      <c r="N1112" s="53"/>
      <c r="O1112" s="53"/>
      <c r="P1112" s="53"/>
      <c r="Q1112" s="53"/>
      <c r="R1112" s="53"/>
      <c r="S1112" s="53"/>
      <c r="T1112" s="53"/>
      <c r="U1112" s="53"/>
      <c r="V1112" s="53"/>
      <c r="W1112" s="53"/>
      <c r="X1112" s="53"/>
      <c r="Y1112" s="53"/>
      <c r="Z1112" s="53"/>
    </row>
    <row r="1113" spans="1:26" ht="15.75" customHeight="1">
      <c r="A1113" s="103"/>
      <c r="B1113" s="103"/>
      <c r="C1113" s="104" t="e">
        <v>#REF!</v>
      </c>
      <c r="D1113" s="103"/>
      <c r="E1113" s="53"/>
      <c r="F1113" s="53"/>
      <c r="G1113" s="53"/>
      <c r="H1113" s="53"/>
      <c r="I1113" s="53"/>
      <c r="J1113" s="53"/>
      <c r="K1113" s="53"/>
      <c r="L1113" s="53"/>
      <c r="M1113" s="53"/>
      <c r="N1113" s="53"/>
      <c r="O1113" s="53"/>
      <c r="P1113" s="53"/>
      <c r="Q1113" s="53"/>
      <c r="R1113" s="53"/>
      <c r="S1113" s="53"/>
      <c r="T1113" s="53"/>
      <c r="U1113" s="53"/>
      <c r="V1113" s="53"/>
      <c r="W1113" s="53"/>
      <c r="X1113" s="53"/>
      <c r="Y1113" s="53"/>
      <c r="Z1113" s="53"/>
    </row>
    <row r="1114" spans="1:26" ht="15.75" customHeight="1">
      <c r="A1114" s="103"/>
      <c r="B1114" s="103"/>
      <c r="C1114" s="104" t="e">
        <v>#REF!</v>
      </c>
      <c r="D1114" s="103"/>
      <c r="E1114" s="53"/>
      <c r="F1114" s="53"/>
      <c r="G1114" s="53"/>
      <c r="H1114" s="53"/>
      <c r="I1114" s="53"/>
      <c r="J1114" s="53"/>
      <c r="K1114" s="53"/>
      <c r="L1114" s="53"/>
      <c r="M1114" s="53"/>
      <c r="N1114" s="53"/>
      <c r="O1114" s="53"/>
      <c r="P1114" s="53"/>
      <c r="Q1114" s="53"/>
      <c r="R1114" s="53"/>
      <c r="S1114" s="53"/>
      <c r="T1114" s="53"/>
      <c r="U1114" s="53"/>
      <c r="V1114" s="53"/>
      <c r="W1114" s="53"/>
      <c r="X1114" s="53"/>
      <c r="Y1114" s="53"/>
      <c r="Z1114" s="53"/>
    </row>
    <row r="1115" spans="1:26" ht="15.75" customHeight="1">
      <c r="A1115" s="103"/>
      <c r="B1115" s="103"/>
      <c r="C1115" s="104" t="e">
        <v>#REF!</v>
      </c>
      <c r="D1115" s="103"/>
      <c r="E1115" s="53"/>
      <c r="F1115" s="53"/>
      <c r="G1115" s="53"/>
      <c r="H1115" s="53"/>
      <c r="I1115" s="53"/>
      <c r="J1115" s="53"/>
      <c r="K1115" s="53"/>
      <c r="L1115" s="53"/>
      <c r="M1115" s="53"/>
      <c r="N1115" s="53"/>
      <c r="O1115" s="53"/>
      <c r="P1115" s="53"/>
      <c r="Q1115" s="53"/>
      <c r="R1115" s="53"/>
      <c r="S1115" s="53"/>
      <c r="T1115" s="53"/>
      <c r="U1115" s="53"/>
      <c r="V1115" s="53"/>
      <c r="W1115" s="53"/>
      <c r="X1115" s="53"/>
      <c r="Y1115" s="53"/>
      <c r="Z1115" s="53"/>
    </row>
    <row r="1116" spans="1:26" ht="15.75" customHeight="1">
      <c r="A1116" s="103"/>
      <c r="B1116" s="103"/>
      <c r="C1116" s="104" t="e">
        <v>#REF!</v>
      </c>
      <c r="D1116" s="103"/>
      <c r="E1116" s="53"/>
      <c r="F1116" s="53"/>
      <c r="G1116" s="53"/>
      <c r="H1116" s="53"/>
      <c r="I1116" s="53"/>
      <c r="J1116" s="53"/>
      <c r="K1116" s="53"/>
      <c r="L1116" s="53"/>
      <c r="M1116" s="53"/>
      <c r="N1116" s="53"/>
      <c r="O1116" s="53"/>
      <c r="P1116" s="53"/>
      <c r="Q1116" s="53"/>
      <c r="R1116" s="53"/>
      <c r="S1116" s="53"/>
      <c r="T1116" s="53"/>
      <c r="U1116" s="53"/>
      <c r="V1116" s="53"/>
      <c r="W1116" s="53"/>
      <c r="X1116" s="53"/>
      <c r="Y1116" s="53"/>
      <c r="Z1116" s="53"/>
    </row>
    <row r="1117" spans="1:26" ht="15.75" customHeight="1">
      <c r="A1117" s="103"/>
      <c r="B1117" s="103"/>
      <c r="C1117" s="104" t="e">
        <v>#REF!</v>
      </c>
      <c r="D1117" s="103"/>
      <c r="E1117" s="53"/>
      <c r="F1117" s="53"/>
      <c r="G1117" s="53"/>
      <c r="H1117" s="53"/>
      <c r="I1117" s="53"/>
      <c r="J1117" s="53"/>
      <c r="K1117" s="53"/>
      <c r="L1117" s="53"/>
      <c r="M1117" s="53"/>
      <c r="N1117" s="53"/>
      <c r="O1117" s="53"/>
      <c r="P1117" s="53"/>
      <c r="Q1117" s="53"/>
      <c r="R1117" s="53"/>
      <c r="S1117" s="53"/>
      <c r="T1117" s="53"/>
      <c r="U1117" s="53"/>
      <c r="V1117" s="53"/>
      <c r="W1117" s="53"/>
      <c r="X1117" s="53"/>
      <c r="Y1117" s="53"/>
      <c r="Z1117" s="53"/>
    </row>
    <row r="1118" spans="1:26" ht="15.75" customHeight="1">
      <c r="A1118" s="103"/>
      <c r="B1118" s="103"/>
      <c r="C1118" s="104" t="e">
        <v>#REF!</v>
      </c>
      <c r="D1118" s="103"/>
      <c r="E1118" s="53"/>
      <c r="F1118" s="53"/>
      <c r="G1118" s="53"/>
      <c r="H1118" s="53"/>
      <c r="I1118" s="53"/>
      <c r="J1118" s="53"/>
      <c r="K1118" s="53"/>
      <c r="L1118" s="53"/>
      <c r="M1118" s="53"/>
      <c r="N1118" s="53"/>
      <c r="O1118" s="53"/>
      <c r="P1118" s="53"/>
      <c r="Q1118" s="53"/>
      <c r="R1118" s="53"/>
      <c r="S1118" s="53"/>
      <c r="T1118" s="53"/>
      <c r="U1118" s="53"/>
      <c r="V1118" s="53"/>
      <c r="W1118" s="53"/>
      <c r="X1118" s="53"/>
      <c r="Y1118" s="53"/>
      <c r="Z1118" s="53"/>
    </row>
    <row r="1119" spans="1:26" ht="15.75" customHeight="1">
      <c r="A1119" s="103"/>
      <c r="B1119" s="103"/>
      <c r="C1119" s="104" t="e">
        <v>#REF!</v>
      </c>
      <c r="D1119" s="103"/>
      <c r="E1119" s="53"/>
      <c r="F1119" s="53"/>
      <c r="G1119" s="53"/>
      <c r="H1119" s="53"/>
      <c r="I1119" s="53"/>
      <c r="J1119" s="53"/>
      <c r="K1119" s="53"/>
      <c r="L1119" s="53"/>
      <c r="M1119" s="53"/>
      <c r="N1119" s="53"/>
      <c r="O1119" s="53"/>
      <c r="P1119" s="53"/>
      <c r="Q1119" s="53"/>
      <c r="R1119" s="53"/>
      <c r="S1119" s="53"/>
      <c r="T1119" s="53"/>
      <c r="U1119" s="53"/>
      <c r="V1119" s="53"/>
      <c r="W1119" s="53"/>
      <c r="X1119" s="53"/>
      <c r="Y1119" s="53"/>
      <c r="Z1119" s="53"/>
    </row>
    <row r="1120" spans="1:26" ht="15.75" customHeight="1">
      <c r="A1120" s="103"/>
      <c r="B1120" s="103"/>
      <c r="C1120" s="104" t="e">
        <v>#REF!</v>
      </c>
      <c r="D1120" s="103"/>
      <c r="E1120" s="53"/>
      <c r="F1120" s="53"/>
      <c r="G1120" s="53"/>
      <c r="H1120" s="53"/>
      <c r="I1120" s="53"/>
      <c r="J1120" s="53"/>
      <c r="K1120" s="53"/>
      <c r="L1120" s="53"/>
      <c r="M1120" s="53"/>
      <c r="N1120" s="53"/>
      <c r="O1120" s="53"/>
      <c r="P1120" s="53"/>
      <c r="Q1120" s="53"/>
      <c r="R1120" s="53"/>
      <c r="S1120" s="53"/>
      <c r="T1120" s="53"/>
      <c r="U1120" s="53"/>
      <c r="V1120" s="53"/>
      <c r="W1120" s="53"/>
      <c r="X1120" s="53"/>
      <c r="Y1120" s="53"/>
      <c r="Z1120" s="53"/>
    </row>
    <row r="1121" spans="1:26" ht="15.75" customHeight="1">
      <c r="A1121" s="103"/>
      <c r="B1121" s="103"/>
      <c r="C1121" s="104" t="e">
        <v>#REF!</v>
      </c>
      <c r="D1121" s="103"/>
      <c r="E1121" s="53"/>
      <c r="F1121" s="53"/>
      <c r="G1121" s="53"/>
      <c r="H1121" s="53"/>
      <c r="I1121" s="53"/>
      <c r="J1121" s="53"/>
      <c r="K1121" s="53"/>
      <c r="L1121" s="53"/>
      <c r="M1121" s="53"/>
      <c r="N1121" s="53"/>
      <c r="O1121" s="53"/>
      <c r="P1121" s="53"/>
      <c r="Q1121" s="53"/>
      <c r="R1121" s="53"/>
      <c r="S1121" s="53"/>
      <c r="T1121" s="53"/>
      <c r="U1121" s="53"/>
      <c r="V1121" s="53"/>
      <c r="W1121" s="53"/>
      <c r="X1121" s="53"/>
      <c r="Y1121" s="53"/>
      <c r="Z1121" s="53"/>
    </row>
    <row r="1122" spans="1:26" ht="15.75" customHeight="1">
      <c r="A1122" s="103"/>
      <c r="B1122" s="103"/>
      <c r="C1122" s="104" t="e">
        <v>#REF!</v>
      </c>
      <c r="D1122" s="103"/>
      <c r="E1122" s="53"/>
      <c r="F1122" s="53"/>
      <c r="G1122" s="53"/>
      <c r="H1122" s="53"/>
      <c r="I1122" s="53"/>
      <c r="J1122" s="53"/>
      <c r="K1122" s="53"/>
      <c r="L1122" s="53"/>
      <c r="M1122" s="53"/>
      <c r="N1122" s="53"/>
      <c r="O1122" s="53"/>
      <c r="P1122" s="53"/>
      <c r="Q1122" s="53"/>
      <c r="R1122" s="53"/>
      <c r="S1122" s="53"/>
      <c r="T1122" s="53"/>
      <c r="U1122" s="53"/>
      <c r="V1122" s="53"/>
      <c r="W1122" s="53"/>
      <c r="X1122" s="53"/>
      <c r="Y1122" s="53"/>
      <c r="Z1122" s="53"/>
    </row>
    <row r="1123" spans="1:26" ht="15.75" customHeight="1">
      <c r="A1123" s="103"/>
      <c r="B1123" s="103"/>
      <c r="C1123" s="104" t="e">
        <v>#REF!</v>
      </c>
      <c r="D1123" s="103"/>
      <c r="E1123" s="53"/>
      <c r="F1123" s="53"/>
      <c r="G1123" s="53"/>
      <c r="H1123" s="53"/>
      <c r="I1123" s="53"/>
      <c r="J1123" s="53"/>
      <c r="K1123" s="53"/>
      <c r="L1123" s="53"/>
      <c r="M1123" s="53"/>
      <c r="N1123" s="53"/>
      <c r="O1123" s="53"/>
      <c r="P1123" s="53"/>
      <c r="Q1123" s="53"/>
      <c r="R1123" s="53"/>
      <c r="S1123" s="53"/>
      <c r="T1123" s="53"/>
      <c r="U1123" s="53"/>
      <c r="V1123" s="53"/>
      <c r="W1123" s="53"/>
      <c r="X1123" s="53"/>
      <c r="Y1123" s="53"/>
      <c r="Z1123" s="53"/>
    </row>
    <row r="1124" spans="1:26" ht="15.75" customHeight="1">
      <c r="A1124" s="103"/>
      <c r="B1124" s="103"/>
      <c r="C1124" s="104" t="e">
        <v>#REF!</v>
      </c>
      <c r="D1124" s="103"/>
      <c r="E1124" s="53"/>
      <c r="F1124" s="53"/>
      <c r="G1124" s="53"/>
      <c r="H1124" s="53"/>
      <c r="I1124" s="53"/>
      <c r="J1124" s="53"/>
      <c r="K1124" s="53"/>
      <c r="L1124" s="53"/>
      <c r="M1124" s="53"/>
      <c r="N1124" s="53"/>
      <c r="O1124" s="53"/>
      <c r="P1124" s="53"/>
      <c r="Q1124" s="53"/>
      <c r="R1124" s="53"/>
      <c r="S1124" s="53"/>
      <c r="T1124" s="53"/>
      <c r="U1124" s="53"/>
      <c r="V1124" s="53"/>
      <c r="W1124" s="53"/>
      <c r="X1124" s="53"/>
      <c r="Y1124" s="53"/>
      <c r="Z1124" s="53"/>
    </row>
    <row r="1125" spans="1:26" ht="15.75" customHeight="1">
      <c r="A1125" s="103"/>
      <c r="B1125" s="103"/>
      <c r="C1125" s="104" t="e">
        <v>#REF!</v>
      </c>
      <c r="D1125" s="103"/>
      <c r="E1125" s="53"/>
      <c r="F1125" s="53"/>
      <c r="G1125" s="53"/>
      <c r="H1125" s="53"/>
      <c r="I1125" s="53"/>
      <c r="J1125" s="53"/>
      <c r="K1125" s="53"/>
      <c r="L1125" s="53"/>
      <c r="M1125" s="53"/>
      <c r="N1125" s="53"/>
      <c r="O1125" s="53"/>
      <c r="P1125" s="53"/>
      <c r="Q1125" s="53"/>
      <c r="R1125" s="53"/>
      <c r="S1125" s="53"/>
      <c r="T1125" s="53"/>
      <c r="U1125" s="53"/>
      <c r="V1125" s="53"/>
      <c r="W1125" s="53"/>
      <c r="X1125" s="53"/>
      <c r="Y1125" s="53"/>
      <c r="Z1125" s="53"/>
    </row>
    <row r="1126" spans="1:26" ht="15.75" customHeight="1">
      <c r="A1126" s="103"/>
      <c r="B1126" s="103"/>
      <c r="C1126" s="104" t="e">
        <v>#REF!</v>
      </c>
      <c r="D1126" s="103"/>
      <c r="E1126" s="53"/>
      <c r="F1126" s="53"/>
      <c r="G1126" s="53"/>
      <c r="H1126" s="53"/>
      <c r="I1126" s="53"/>
      <c r="J1126" s="53"/>
      <c r="K1126" s="53"/>
      <c r="L1126" s="53"/>
      <c r="M1126" s="53"/>
      <c r="N1126" s="53"/>
      <c r="O1126" s="53"/>
      <c r="P1126" s="53"/>
      <c r="Q1126" s="53"/>
      <c r="R1126" s="53"/>
      <c r="S1126" s="53"/>
      <c r="T1126" s="53"/>
      <c r="U1126" s="53"/>
      <c r="V1126" s="53"/>
      <c r="W1126" s="53"/>
      <c r="X1126" s="53"/>
      <c r="Y1126" s="53"/>
      <c r="Z1126" s="53"/>
    </row>
    <row r="1127" spans="1:26" ht="15.75" customHeight="1">
      <c r="A1127" s="103"/>
      <c r="B1127" s="103"/>
      <c r="C1127" s="104" t="e">
        <v>#REF!</v>
      </c>
      <c r="D1127" s="103"/>
      <c r="E1127" s="53"/>
      <c r="F1127" s="53"/>
      <c r="G1127" s="53"/>
      <c r="H1127" s="53"/>
      <c r="I1127" s="53"/>
      <c r="J1127" s="53"/>
      <c r="K1127" s="53"/>
      <c r="L1127" s="53"/>
      <c r="M1127" s="53"/>
      <c r="N1127" s="53"/>
      <c r="O1127" s="53"/>
      <c r="P1127" s="53"/>
      <c r="Q1127" s="53"/>
      <c r="R1127" s="53"/>
      <c r="S1127" s="53"/>
      <c r="T1127" s="53"/>
      <c r="U1127" s="53"/>
      <c r="V1127" s="53"/>
      <c r="W1127" s="53"/>
      <c r="X1127" s="53"/>
      <c r="Y1127" s="53"/>
      <c r="Z1127" s="53"/>
    </row>
    <row r="1128" spans="1:26" ht="15.75" customHeight="1">
      <c r="A1128" s="103"/>
      <c r="B1128" s="103"/>
      <c r="C1128" s="104" t="e">
        <v>#REF!</v>
      </c>
      <c r="D1128" s="103"/>
      <c r="E1128" s="53"/>
      <c r="F1128" s="53"/>
      <c r="G1128" s="53"/>
      <c r="H1128" s="53"/>
      <c r="I1128" s="53"/>
      <c r="J1128" s="53"/>
      <c r="K1128" s="53"/>
      <c r="L1128" s="53"/>
      <c r="M1128" s="53"/>
      <c r="N1128" s="53"/>
      <c r="O1128" s="53"/>
      <c r="P1128" s="53"/>
      <c r="Q1128" s="53"/>
      <c r="R1128" s="53"/>
      <c r="S1128" s="53"/>
      <c r="T1128" s="53"/>
      <c r="U1128" s="53"/>
      <c r="V1128" s="53"/>
      <c r="W1128" s="53"/>
      <c r="X1128" s="53"/>
      <c r="Y1128" s="53"/>
      <c r="Z1128" s="53"/>
    </row>
    <row r="1129" spans="1:26" ht="15.75" customHeight="1">
      <c r="A1129" s="103"/>
      <c r="B1129" s="103"/>
      <c r="C1129" s="104" t="e">
        <v>#REF!</v>
      </c>
      <c r="D1129" s="103"/>
      <c r="E1129" s="53"/>
      <c r="F1129" s="53"/>
      <c r="G1129" s="53"/>
      <c r="H1129" s="53"/>
      <c r="I1129" s="53"/>
      <c r="J1129" s="53"/>
      <c r="K1129" s="53"/>
      <c r="L1129" s="53"/>
      <c r="M1129" s="53"/>
      <c r="N1129" s="53"/>
      <c r="O1129" s="53"/>
      <c r="P1129" s="53"/>
      <c r="Q1129" s="53"/>
      <c r="R1129" s="53"/>
      <c r="S1129" s="53"/>
      <c r="T1129" s="53"/>
      <c r="U1129" s="53"/>
      <c r="V1129" s="53"/>
      <c r="W1129" s="53"/>
      <c r="X1129" s="53"/>
      <c r="Y1129" s="53"/>
      <c r="Z1129" s="53"/>
    </row>
    <row r="1130" spans="1:26" ht="15.75" customHeight="1">
      <c r="A1130" s="103"/>
      <c r="B1130" s="103"/>
      <c r="C1130" s="104" t="e">
        <v>#REF!</v>
      </c>
      <c r="D1130" s="103"/>
      <c r="E1130" s="53"/>
      <c r="F1130" s="53"/>
      <c r="G1130" s="53"/>
      <c r="H1130" s="53"/>
      <c r="I1130" s="53"/>
      <c r="J1130" s="53"/>
      <c r="K1130" s="53"/>
      <c r="L1130" s="53"/>
      <c r="M1130" s="53"/>
      <c r="N1130" s="53"/>
      <c r="O1130" s="53"/>
      <c r="P1130" s="53"/>
      <c r="Q1130" s="53"/>
      <c r="R1130" s="53"/>
      <c r="S1130" s="53"/>
      <c r="T1130" s="53"/>
      <c r="U1130" s="53"/>
      <c r="V1130" s="53"/>
      <c r="W1130" s="53"/>
      <c r="X1130" s="53"/>
      <c r="Y1130" s="53"/>
      <c r="Z1130" s="53"/>
    </row>
    <row r="1131" spans="1:26" ht="15.75" customHeight="1">
      <c r="A1131" s="103"/>
      <c r="B1131" s="103"/>
      <c r="C1131" s="104" t="e">
        <v>#REF!</v>
      </c>
      <c r="D1131" s="103"/>
      <c r="E1131" s="53"/>
      <c r="F1131" s="53"/>
      <c r="G1131" s="53"/>
      <c r="H1131" s="53"/>
      <c r="I1131" s="53"/>
      <c r="J1131" s="53"/>
      <c r="K1131" s="53"/>
      <c r="L1131" s="53"/>
      <c r="M1131" s="53"/>
      <c r="N1131" s="53"/>
      <c r="O1131" s="53"/>
      <c r="P1131" s="53"/>
      <c r="Q1131" s="53"/>
      <c r="R1131" s="53"/>
      <c r="S1131" s="53"/>
      <c r="T1131" s="53"/>
      <c r="U1131" s="53"/>
      <c r="V1131" s="53"/>
      <c r="W1131" s="53"/>
      <c r="X1131" s="53"/>
      <c r="Y1131" s="53"/>
      <c r="Z1131" s="53"/>
    </row>
    <row r="1132" spans="1:26" ht="15.75" customHeight="1">
      <c r="A1132" s="103"/>
      <c r="B1132" s="103"/>
      <c r="C1132" s="104" t="e">
        <v>#REF!</v>
      </c>
      <c r="D1132" s="103"/>
      <c r="E1132" s="53"/>
      <c r="F1132" s="53"/>
      <c r="G1132" s="53"/>
      <c r="H1132" s="53"/>
      <c r="I1132" s="53"/>
      <c r="J1132" s="53"/>
      <c r="K1132" s="53"/>
      <c r="L1132" s="53"/>
      <c r="M1132" s="53"/>
      <c r="N1132" s="53"/>
      <c r="O1132" s="53"/>
      <c r="P1132" s="53"/>
      <c r="Q1132" s="53"/>
      <c r="R1132" s="53"/>
      <c r="S1132" s="53"/>
      <c r="T1132" s="53"/>
      <c r="U1132" s="53"/>
      <c r="V1132" s="53"/>
      <c r="W1132" s="53"/>
      <c r="X1132" s="53"/>
      <c r="Y1132" s="53"/>
      <c r="Z1132" s="53"/>
    </row>
    <row r="1133" spans="1:26" ht="15.75" customHeight="1">
      <c r="A1133" s="103"/>
      <c r="B1133" s="103"/>
      <c r="C1133" s="104" t="e">
        <v>#REF!</v>
      </c>
      <c r="D1133" s="103"/>
      <c r="E1133" s="53"/>
      <c r="F1133" s="53"/>
      <c r="G1133" s="53"/>
      <c r="H1133" s="53"/>
      <c r="I1133" s="53"/>
      <c r="J1133" s="53"/>
      <c r="K1133" s="53"/>
      <c r="L1133" s="53"/>
      <c r="M1133" s="53"/>
      <c r="N1133" s="53"/>
      <c r="O1133" s="53"/>
      <c r="P1133" s="53"/>
      <c r="Q1133" s="53"/>
      <c r="R1133" s="53"/>
      <c r="S1133" s="53"/>
      <c r="T1133" s="53"/>
      <c r="U1133" s="53"/>
      <c r="V1133" s="53"/>
      <c r="W1133" s="53"/>
      <c r="X1133" s="53"/>
      <c r="Y1133" s="53"/>
      <c r="Z1133" s="53"/>
    </row>
    <row r="1134" spans="1:26" ht="15.75" customHeight="1">
      <c r="A1134" s="103"/>
      <c r="B1134" s="103"/>
      <c r="C1134" s="104" t="e">
        <v>#REF!</v>
      </c>
      <c r="D1134" s="103"/>
      <c r="E1134" s="53"/>
      <c r="F1134" s="53"/>
      <c r="G1134" s="53"/>
      <c r="H1134" s="53"/>
      <c r="I1134" s="53"/>
      <c r="J1134" s="53"/>
      <c r="K1134" s="53"/>
      <c r="L1134" s="53"/>
      <c r="M1134" s="53"/>
      <c r="N1134" s="53"/>
      <c r="O1134" s="53"/>
      <c r="P1134" s="53"/>
      <c r="Q1134" s="53"/>
      <c r="R1134" s="53"/>
      <c r="S1134" s="53"/>
      <c r="T1134" s="53"/>
      <c r="U1134" s="53"/>
      <c r="V1134" s="53"/>
      <c r="W1134" s="53"/>
      <c r="X1134" s="53"/>
      <c r="Y1134" s="53"/>
      <c r="Z1134" s="53"/>
    </row>
    <row r="1135" spans="1:26" ht="15.75" customHeight="1">
      <c r="A1135" s="103"/>
      <c r="B1135" s="103"/>
      <c r="C1135" s="104" t="e">
        <v>#REF!</v>
      </c>
      <c r="D1135" s="103"/>
      <c r="E1135" s="53"/>
      <c r="F1135" s="53"/>
      <c r="G1135" s="53"/>
      <c r="H1135" s="53"/>
      <c r="I1135" s="53"/>
      <c r="J1135" s="53"/>
      <c r="K1135" s="53"/>
      <c r="L1135" s="53"/>
      <c r="M1135" s="53"/>
      <c r="N1135" s="53"/>
      <c r="O1135" s="53"/>
      <c r="P1135" s="53"/>
      <c r="Q1135" s="53"/>
      <c r="R1135" s="53"/>
      <c r="S1135" s="53"/>
      <c r="T1135" s="53"/>
      <c r="U1135" s="53"/>
      <c r="V1135" s="53"/>
      <c r="W1135" s="53"/>
      <c r="X1135" s="53"/>
      <c r="Y1135" s="53"/>
      <c r="Z1135" s="53"/>
    </row>
    <row r="1136" spans="1:26" ht="15.75" customHeight="1">
      <c r="A1136" s="103"/>
      <c r="B1136" s="103"/>
      <c r="C1136" s="104" t="e">
        <v>#REF!</v>
      </c>
      <c r="D1136" s="103"/>
      <c r="E1136" s="53"/>
      <c r="F1136" s="53"/>
      <c r="G1136" s="53"/>
      <c r="H1136" s="53"/>
      <c r="I1136" s="53"/>
      <c r="J1136" s="53"/>
      <c r="K1136" s="53"/>
      <c r="L1136" s="53"/>
      <c r="M1136" s="53"/>
      <c r="N1136" s="53"/>
      <c r="O1136" s="53"/>
      <c r="P1136" s="53"/>
      <c r="Q1136" s="53"/>
      <c r="R1136" s="53"/>
      <c r="S1136" s="53"/>
      <c r="T1136" s="53"/>
      <c r="U1136" s="53"/>
      <c r="V1136" s="53"/>
      <c r="W1136" s="53"/>
      <c r="X1136" s="53"/>
      <c r="Y1136" s="53"/>
      <c r="Z1136" s="53"/>
    </row>
    <row r="1137" spans="1:26" ht="15.75" customHeight="1">
      <c r="A1137" s="103"/>
      <c r="B1137" s="103"/>
      <c r="C1137" s="104" t="e">
        <v>#REF!</v>
      </c>
      <c r="D1137" s="103"/>
      <c r="E1137" s="53"/>
      <c r="F1137" s="53"/>
      <c r="G1137" s="53"/>
      <c r="H1137" s="53"/>
      <c r="I1137" s="53"/>
      <c r="J1137" s="53"/>
      <c r="K1137" s="53"/>
      <c r="L1137" s="53"/>
      <c r="M1137" s="53"/>
      <c r="N1137" s="53"/>
      <c r="O1137" s="53"/>
      <c r="P1137" s="53"/>
      <c r="Q1137" s="53"/>
      <c r="R1137" s="53"/>
      <c r="S1137" s="53"/>
      <c r="T1137" s="53"/>
      <c r="U1137" s="53"/>
      <c r="V1137" s="53"/>
      <c r="W1137" s="53"/>
      <c r="X1137" s="53"/>
      <c r="Y1137" s="53"/>
      <c r="Z1137" s="53"/>
    </row>
    <row r="1138" spans="1:26" ht="15.75" customHeight="1">
      <c r="A1138" s="103"/>
      <c r="B1138" s="103"/>
      <c r="C1138" s="104" t="e">
        <v>#REF!</v>
      </c>
      <c r="D1138" s="103"/>
      <c r="E1138" s="53"/>
      <c r="F1138" s="53"/>
      <c r="G1138" s="53"/>
      <c r="H1138" s="53"/>
      <c r="I1138" s="53"/>
      <c r="J1138" s="53"/>
      <c r="K1138" s="53"/>
      <c r="L1138" s="53"/>
      <c r="M1138" s="53"/>
      <c r="N1138" s="53"/>
      <c r="O1138" s="53"/>
      <c r="P1138" s="53"/>
      <c r="Q1138" s="53"/>
      <c r="R1138" s="53"/>
      <c r="S1138" s="53"/>
      <c r="T1138" s="53"/>
      <c r="U1138" s="53"/>
      <c r="V1138" s="53"/>
      <c r="W1138" s="53"/>
      <c r="X1138" s="53"/>
      <c r="Y1138" s="53"/>
      <c r="Z1138" s="53"/>
    </row>
    <row r="1139" spans="1:26" ht="15.75" customHeight="1">
      <c r="A1139" s="103"/>
      <c r="B1139" s="103"/>
      <c r="C1139" s="104" t="e">
        <v>#REF!</v>
      </c>
      <c r="D1139" s="103"/>
      <c r="E1139" s="53"/>
      <c r="F1139" s="53"/>
      <c r="G1139" s="53"/>
      <c r="H1139" s="53"/>
      <c r="I1139" s="53"/>
      <c r="J1139" s="53"/>
      <c r="K1139" s="53"/>
      <c r="L1139" s="53"/>
      <c r="M1139" s="53"/>
      <c r="N1139" s="53"/>
      <c r="O1139" s="53"/>
      <c r="P1139" s="53"/>
      <c r="Q1139" s="53"/>
      <c r="R1139" s="53"/>
      <c r="S1139" s="53"/>
      <c r="T1139" s="53"/>
      <c r="U1139" s="53"/>
      <c r="V1139" s="53"/>
      <c r="W1139" s="53"/>
      <c r="X1139" s="53"/>
      <c r="Y1139" s="53"/>
      <c r="Z1139" s="53"/>
    </row>
    <row r="1140" spans="1:26" ht="15.75" customHeight="1">
      <c r="A1140" s="103"/>
      <c r="B1140" s="103"/>
      <c r="C1140" s="104" t="e">
        <v>#REF!</v>
      </c>
      <c r="D1140" s="103"/>
      <c r="E1140" s="53"/>
      <c r="F1140" s="53"/>
      <c r="G1140" s="53"/>
      <c r="H1140" s="53"/>
      <c r="I1140" s="53"/>
      <c r="J1140" s="53"/>
      <c r="K1140" s="53"/>
      <c r="L1140" s="53"/>
      <c r="M1140" s="53"/>
      <c r="N1140" s="53"/>
      <c r="O1140" s="53"/>
      <c r="P1140" s="53"/>
      <c r="Q1140" s="53"/>
      <c r="R1140" s="53"/>
      <c r="S1140" s="53"/>
      <c r="T1140" s="53"/>
      <c r="U1140" s="53"/>
      <c r="V1140" s="53"/>
      <c r="W1140" s="53"/>
      <c r="X1140" s="53"/>
      <c r="Y1140" s="53"/>
      <c r="Z1140" s="53"/>
    </row>
    <row r="1141" spans="1:26" ht="15.75" customHeight="1">
      <c r="A1141" s="103"/>
      <c r="B1141" s="103"/>
      <c r="C1141" s="104" t="e">
        <v>#REF!</v>
      </c>
      <c r="D1141" s="103"/>
      <c r="E1141" s="53"/>
      <c r="F1141" s="53"/>
      <c r="G1141" s="53"/>
      <c r="H1141" s="53"/>
      <c r="I1141" s="53"/>
      <c r="J1141" s="53"/>
      <c r="K1141" s="53"/>
      <c r="L1141" s="53"/>
      <c r="M1141" s="53"/>
      <c r="N1141" s="53"/>
      <c r="O1141" s="53"/>
      <c r="P1141" s="53"/>
      <c r="Q1141" s="53"/>
      <c r="R1141" s="53"/>
      <c r="S1141" s="53"/>
      <c r="T1141" s="53"/>
      <c r="U1141" s="53"/>
      <c r="V1141" s="53"/>
      <c r="W1141" s="53"/>
      <c r="X1141" s="53"/>
      <c r="Y1141" s="53"/>
      <c r="Z1141" s="53"/>
    </row>
    <row r="1142" spans="1:26" ht="15.75" customHeight="1">
      <c r="A1142" s="103"/>
      <c r="B1142" s="103"/>
      <c r="C1142" s="104" t="e">
        <v>#REF!</v>
      </c>
      <c r="D1142" s="103"/>
      <c r="E1142" s="53"/>
      <c r="F1142" s="53"/>
      <c r="G1142" s="53"/>
      <c r="H1142" s="53"/>
      <c r="I1142" s="53"/>
      <c r="J1142" s="53"/>
      <c r="K1142" s="53"/>
      <c r="L1142" s="53"/>
      <c r="M1142" s="53"/>
      <c r="N1142" s="53"/>
      <c r="O1142" s="53"/>
      <c r="P1142" s="53"/>
      <c r="Q1142" s="53"/>
      <c r="R1142" s="53"/>
      <c r="S1142" s="53"/>
      <c r="T1142" s="53"/>
      <c r="U1142" s="53"/>
      <c r="V1142" s="53"/>
      <c r="W1142" s="53"/>
      <c r="X1142" s="53"/>
      <c r="Y1142" s="53"/>
      <c r="Z1142" s="53"/>
    </row>
    <row r="1143" spans="1:26" ht="15.75" customHeight="1">
      <c r="A1143" s="103"/>
      <c r="B1143" s="103"/>
      <c r="C1143" s="104" t="e">
        <v>#REF!</v>
      </c>
      <c r="D1143" s="103"/>
      <c r="E1143" s="53"/>
      <c r="F1143" s="53"/>
      <c r="G1143" s="53"/>
      <c r="H1143" s="53"/>
      <c r="I1143" s="53"/>
      <c r="J1143" s="53"/>
      <c r="K1143" s="53"/>
      <c r="L1143" s="53"/>
      <c r="M1143" s="53"/>
      <c r="N1143" s="53"/>
      <c r="O1143" s="53"/>
      <c r="P1143" s="53"/>
      <c r="Q1143" s="53"/>
      <c r="R1143" s="53"/>
      <c r="S1143" s="53"/>
      <c r="T1143" s="53"/>
      <c r="U1143" s="53"/>
      <c r="V1143" s="53"/>
      <c r="W1143" s="53"/>
      <c r="X1143" s="53"/>
      <c r="Y1143" s="53"/>
      <c r="Z1143" s="53"/>
    </row>
    <row r="1144" spans="1:26" ht="15.75" customHeight="1">
      <c r="A1144" s="103"/>
      <c r="B1144" s="103"/>
      <c r="C1144" s="104" t="e">
        <v>#REF!</v>
      </c>
      <c r="D1144" s="103"/>
      <c r="E1144" s="53"/>
      <c r="F1144" s="53"/>
      <c r="G1144" s="53"/>
      <c r="H1144" s="53"/>
      <c r="I1144" s="53"/>
      <c r="J1144" s="53"/>
      <c r="K1144" s="53"/>
      <c r="L1144" s="53"/>
      <c r="M1144" s="53"/>
      <c r="N1144" s="53"/>
      <c r="O1144" s="53"/>
      <c r="P1144" s="53"/>
      <c r="Q1144" s="53"/>
      <c r="R1144" s="53"/>
      <c r="S1144" s="53"/>
      <c r="T1144" s="53"/>
      <c r="U1144" s="53"/>
      <c r="V1144" s="53"/>
      <c r="W1144" s="53"/>
      <c r="X1144" s="53"/>
      <c r="Y1144" s="53"/>
      <c r="Z1144" s="53"/>
    </row>
    <row r="1145" spans="1:26" ht="15.75" customHeight="1">
      <c r="A1145" s="103"/>
      <c r="B1145" s="103"/>
      <c r="C1145" s="104" t="e">
        <v>#REF!</v>
      </c>
      <c r="D1145" s="103"/>
      <c r="E1145" s="53"/>
      <c r="F1145" s="53"/>
      <c r="G1145" s="53"/>
      <c r="H1145" s="53"/>
      <c r="I1145" s="53"/>
      <c r="J1145" s="53"/>
      <c r="K1145" s="53"/>
      <c r="L1145" s="53"/>
      <c r="M1145" s="53"/>
      <c r="N1145" s="53"/>
      <c r="O1145" s="53"/>
      <c r="P1145" s="53"/>
      <c r="Q1145" s="53"/>
      <c r="R1145" s="53"/>
      <c r="S1145" s="53"/>
      <c r="T1145" s="53"/>
      <c r="U1145" s="53"/>
      <c r="V1145" s="53"/>
      <c r="W1145" s="53"/>
      <c r="X1145" s="53"/>
      <c r="Y1145" s="53"/>
      <c r="Z1145" s="53"/>
    </row>
    <row r="1146" spans="1:26" ht="15.75" customHeight="1">
      <c r="A1146" s="103"/>
      <c r="B1146" s="103"/>
      <c r="C1146" s="104" t="e">
        <v>#REF!</v>
      </c>
      <c r="D1146" s="103"/>
      <c r="E1146" s="53"/>
      <c r="F1146" s="53"/>
      <c r="G1146" s="53"/>
      <c r="H1146" s="53"/>
      <c r="I1146" s="53"/>
      <c r="J1146" s="53"/>
      <c r="K1146" s="53"/>
      <c r="L1146" s="53"/>
      <c r="M1146" s="53"/>
      <c r="N1146" s="53"/>
      <c r="O1146" s="53"/>
      <c r="P1146" s="53"/>
      <c r="Q1146" s="53"/>
      <c r="R1146" s="53"/>
      <c r="S1146" s="53"/>
      <c r="T1146" s="53"/>
      <c r="U1146" s="53"/>
      <c r="V1146" s="53"/>
      <c r="W1146" s="53"/>
      <c r="X1146" s="53"/>
      <c r="Y1146" s="53"/>
      <c r="Z1146" s="53"/>
    </row>
    <row r="1147" spans="1:26" ht="15.75" customHeight="1">
      <c r="A1147" s="103"/>
      <c r="B1147" s="103"/>
      <c r="C1147" s="104" t="e">
        <v>#REF!</v>
      </c>
      <c r="D1147" s="103"/>
      <c r="E1147" s="53"/>
      <c r="F1147" s="53"/>
      <c r="G1147" s="53"/>
      <c r="H1147" s="53"/>
      <c r="I1147" s="53"/>
      <c r="J1147" s="53"/>
      <c r="K1147" s="53"/>
      <c r="L1147" s="53"/>
      <c r="M1147" s="53"/>
      <c r="N1147" s="53"/>
      <c r="O1147" s="53"/>
      <c r="P1147" s="53"/>
      <c r="Q1147" s="53"/>
      <c r="R1147" s="53"/>
      <c r="S1147" s="53"/>
      <c r="T1147" s="53"/>
      <c r="U1147" s="53"/>
      <c r="V1147" s="53"/>
      <c r="W1147" s="53"/>
      <c r="X1147" s="53"/>
      <c r="Y1147" s="53"/>
      <c r="Z1147" s="53"/>
    </row>
    <row r="1148" spans="1:26" ht="15.75" customHeight="1">
      <c r="A1148" s="103"/>
      <c r="B1148" s="103"/>
      <c r="C1148" s="104" t="e">
        <v>#REF!</v>
      </c>
      <c r="D1148" s="103"/>
      <c r="E1148" s="53"/>
      <c r="F1148" s="53"/>
      <c r="G1148" s="53"/>
      <c r="H1148" s="53"/>
      <c r="I1148" s="53"/>
      <c r="J1148" s="53"/>
      <c r="K1148" s="53"/>
      <c r="L1148" s="53"/>
      <c r="M1148" s="53"/>
      <c r="N1148" s="53"/>
      <c r="O1148" s="53"/>
      <c r="P1148" s="53"/>
      <c r="Q1148" s="53"/>
      <c r="R1148" s="53"/>
      <c r="S1148" s="53"/>
      <c r="T1148" s="53"/>
      <c r="U1148" s="53"/>
      <c r="V1148" s="53"/>
      <c r="W1148" s="53"/>
      <c r="X1148" s="53"/>
      <c r="Y1148" s="53"/>
      <c r="Z1148" s="53"/>
    </row>
    <row r="1149" spans="1:26" ht="15.75" customHeight="1">
      <c r="A1149" s="103"/>
      <c r="B1149" s="103"/>
      <c r="C1149" s="104" t="e">
        <v>#REF!</v>
      </c>
      <c r="D1149" s="103"/>
      <c r="E1149" s="53"/>
      <c r="F1149" s="53"/>
      <c r="G1149" s="53"/>
      <c r="H1149" s="53"/>
      <c r="I1149" s="53"/>
      <c r="J1149" s="53"/>
      <c r="K1149" s="53"/>
      <c r="L1149" s="53"/>
      <c r="M1149" s="53"/>
      <c r="N1149" s="53"/>
      <c r="O1149" s="53"/>
      <c r="P1149" s="53"/>
      <c r="Q1149" s="53"/>
      <c r="R1149" s="53"/>
      <c r="S1149" s="53"/>
      <c r="T1149" s="53"/>
      <c r="U1149" s="53"/>
      <c r="V1149" s="53"/>
      <c r="W1149" s="53"/>
      <c r="X1149" s="53"/>
      <c r="Y1149" s="53"/>
      <c r="Z1149" s="53"/>
    </row>
    <row r="1150" spans="1:26" ht="15.75" customHeight="1">
      <c r="A1150" s="103"/>
      <c r="B1150" s="103"/>
      <c r="C1150" s="104" t="e">
        <v>#REF!</v>
      </c>
      <c r="D1150" s="103"/>
      <c r="E1150" s="53"/>
      <c r="F1150" s="53"/>
      <c r="G1150" s="53"/>
      <c r="H1150" s="53"/>
      <c r="I1150" s="53"/>
      <c r="J1150" s="53"/>
      <c r="K1150" s="53"/>
      <c r="L1150" s="53"/>
      <c r="M1150" s="53"/>
      <c r="N1150" s="53"/>
      <c r="O1150" s="53"/>
      <c r="P1150" s="53"/>
      <c r="Q1150" s="53"/>
      <c r="R1150" s="53"/>
      <c r="S1150" s="53"/>
      <c r="T1150" s="53"/>
      <c r="U1150" s="53"/>
      <c r="V1150" s="53"/>
      <c r="W1150" s="53"/>
      <c r="X1150" s="53"/>
      <c r="Y1150" s="53"/>
      <c r="Z1150" s="53"/>
    </row>
    <row r="1151" spans="1:26" ht="15.75" customHeight="1">
      <c r="A1151" s="103"/>
      <c r="B1151" s="103"/>
      <c r="C1151" s="104" t="e">
        <v>#REF!</v>
      </c>
      <c r="D1151" s="103"/>
      <c r="E1151" s="53"/>
      <c r="F1151" s="53"/>
      <c r="G1151" s="53"/>
      <c r="H1151" s="53"/>
      <c r="I1151" s="53"/>
      <c r="J1151" s="53"/>
      <c r="K1151" s="53"/>
      <c r="L1151" s="53"/>
      <c r="M1151" s="53"/>
      <c r="N1151" s="53"/>
      <c r="O1151" s="53"/>
      <c r="P1151" s="53"/>
      <c r="Q1151" s="53"/>
      <c r="R1151" s="53"/>
      <c r="S1151" s="53"/>
      <c r="T1151" s="53"/>
      <c r="U1151" s="53"/>
      <c r="V1151" s="53"/>
      <c r="W1151" s="53"/>
      <c r="X1151" s="53"/>
      <c r="Y1151" s="53"/>
      <c r="Z1151" s="53"/>
    </row>
    <row r="1152" spans="1:26" ht="15.75" customHeight="1">
      <c r="A1152" s="103"/>
      <c r="B1152" s="103"/>
      <c r="C1152" s="104" t="e">
        <v>#REF!</v>
      </c>
      <c r="D1152" s="103"/>
      <c r="E1152" s="53"/>
      <c r="F1152" s="53"/>
      <c r="G1152" s="53"/>
      <c r="H1152" s="53"/>
      <c r="I1152" s="53"/>
      <c r="J1152" s="53"/>
      <c r="K1152" s="53"/>
      <c r="L1152" s="53"/>
      <c r="M1152" s="53"/>
      <c r="N1152" s="53"/>
      <c r="O1152" s="53"/>
      <c r="P1152" s="53"/>
      <c r="Q1152" s="53"/>
      <c r="R1152" s="53"/>
      <c r="S1152" s="53"/>
      <c r="T1152" s="53"/>
      <c r="U1152" s="53"/>
      <c r="V1152" s="53"/>
      <c r="W1152" s="53"/>
      <c r="X1152" s="53"/>
      <c r="Y1152" s="53"/>
      <c r="Z1152" s="53"/>
    </row>
    <row r="1153" spans="1:26" ht="15.75" customHeight="1">
      <c r="A1153" s="103"/>
      <c r="B1153" s="103"/>
      <c r="C1153" s="104" t="e">
        <v>#REF!</v>
      </c>
      <c r="D1153" s="103"/>
      <c r="E1153" s="53"/>
      <c r="F1153" s="53"/>
      <c r="G1153" s="53"/>
      <c r="H1153" s="53"/>
      <c r="I1153" s="53"/>
      <c r="J1153" s="53"/>
      <c r="K1153" s="53"/>
      <c r="L1153" s="53"/>
      <c r="M1153" s="53"/>
      <c r="N1153" s="53"/>
      <c r="O1153" s="53"/>
      <c r="P1153" s="53"/>
      <c r="Q1153" s="53"/>
      <c r="R1153" s="53"/>
      <c r="S1153" s="53"/>
      <c r="T1153" s="53"/>
      <c r="U1153" s="53"/>
      <c r="V1153" s="53"/>
      <c r="W1153" s="53"/>
      <c r="X1153" s="53"/>
      <c r="Y1153" s="53"/>
      <c r="Z1153" s="53"/>
    </row>
    <row r="1154" spans="1:26" ht="15.75" customHeight="1">
      <c r="A1154" s="103"/>
      <c r="B1154" s="103"/>
      <c r="C1154" s="104" t="e">
        <v>#REF!</v>
      </c>
      <c r="D1154" s="103"/>
      <c r="E1154" s="53"/>
      <c r="F1154" s="53"/>
      <c r="G1154" s="53"/>
      <c r="H1154" s="53"/>
      <c r="I1154" s="53"/>
      <c r="J1154" s="53"/>
      <c r="K1154" s="53"/>
      <c r="L1154" s="53"/>
      <c r="M1154" s="53"/>
      <c r="N1154" s="53"/>
      <c r="O1154" s="53"/>
      <c r="P1154" s="53"/>
      <c r="Q1154" s="53"/>
      <c r="R1154" s="53"/>
      <c r="S1154" s="53"/>
      <c r="T1154" s="53"/>
      <c r="U1154" s="53"/>
      <c r="V1154" s="53"/>
      <c r="W1154" s="53"/>
      <c r="X1154" s="53"/>
      <c r="Y1154" s="53"/>
      <c r="Z1154" s="53"/>
    </row>
    <row r="1155" spans="1:26" ht="15.75" customHeight="1">
      <c r="A1155" s="103"/>
      <c r="B1155" s="103"/>
      <c r="C1155" s="104" t="e">
        <v>#REF!</v>
      </c>
      <c r="D1155" s="103"/>
      <c r="E1155" s="53"/>
      <c r="F1155" s="53"/>
      <c r="G1155" s="53"/>
      <c r="H1155" s="53"/>
      <c r="I1155" s="53"/>
      <c r="J1155" s="53"/>
      <c r="K1155" s="53"/>
      <c r="L1155" s="53"/>
      <c r="M1155" s="53"/>
      <c r="N1155" s="53"/>
      <c r="O1155" s="53"/>
      <c r="P1155" s="53"/>
      <c r="Q1155" s="53"/>
      <c r="R1155" s="53"/>
      <c r="S1155" s="53"/>
      <c r="T1155" s="53"/>
      <c r="U1155" s="53"/>
      <c r="V1155" s="53"/>
      <c r="W1155" s="53"/>
      <c r="X1155" s="53"/>
      <c r="Y1155" s="53"/>
      <c r="Z1155" s="53"/>
    </row>
    <row r="1156" spans="1:26" ht="15.75" customHeight="1">
      <c r="A1156" s="103"/>
      <c r="B1156" s="103"/>
      <c r="C1156" s="104" t="e">
        <v>#REF!</v>
      </c>
      <c r="D1156" s="103"/>
      <c r="E1156" s="53"/>
      <c r="F1156" s="53"/>
      <c r="G1156" s="53"/>
      <c r="H1156" s="53"/>
      <c r="I1156" s="53"/>
      <c r="J1156" s="53"/>
      <c r="K1156" s="53"/>
      <c r="L1156" s="53"/>
      <c r="M1156" s="53"/>
      <c r="N1156" s="53"/>
      <c r="O1156" s="53"/>
      <c r="P1156" s="53"/>
      <c r="Q1156" s="53"/>
      <c r="R1156" s="53"/>
      <c r="S1156" s="53"/>
      <c r="T1156" s="53"/>
      <c r="U1156" s="53"/>
      <c r="V1156" s="53"/>
      <c r="W1156" s="53"/>
      <c r="X1156" s="53"/>
      <c r="Y1156" s="53"/>
      <c r="Z1156" s="53"/>
    </row>
    <row r="1157" spans="1:26" ht="15.75" customHeight="1">
      <c r="A1157" s="103"/>
      <c r="B1157" s="103"/>
      <c r="C1157" s="104" t="e">
        <v>#REF!</v>
      </c>
      <c r="D1157" s="103"/>
      <c r="E1157" s="53"/>
      <c r="F1157" s="53"/>
      <c r="G1157" s="53"/>
      <c r="H1157" s="53"/>
      <c r="I1157" s="53"/>
      <c r="J1157" s="53"/>
      <c r="K1157" s="53"/>
      <c r="L1157" s="53"/>
      <c r="M1157" s="53"/>
      <c r="N1157" s="53"/>
      <c r="O1157" s="53"/>
      <c r="P1157" s="53"/>
      <c r="Q1157" s="53"/>
      <c r="R1157" s="53"/>
      <c r="S1157" s="53"/>
      <c r="T1157" s="53"/>
      <c r="U1157" s="53"/>
      <c r="V1157" s="53"/>
      <c r="W1157" s="53"/>
      <c r="X1157" s="53"/>
      <c r="Y1157" s="53"/>
      <c r="Z1157" s="53"/>
    </row>
    <row r="1158" spans="1:26" ht="15.75" customHeight="1">
      <c r="A1158" s="103"/>
      <c r="B1158" s="103"/>
      <c r="C1158" s="104" t="e">
        <v>#REF!</v>
      </c>
      <c r="D1158" s="103"/>
      <c r="E1158" s="53"/>
      <c r="F1158" s="53"/>
      <c r="G1158" s="53"/>
      <c r="H1158" s="53"/>
      <c r="I1158" s="53"/>
      <c r="J1158" s="53"/>
      <c r="K1158" s="53"/>
      <c r="L1158" s="53"/>
      <c r="M1158" s="53"/>
      <c r="N1158" s="53"/>
      <c r="O1158" s="53"/>
      <c r="P1158" s="53"/>
      <c r="Q1158" s="53"/>
      <c r="R1158" s="53"/>
      <c r="S1158" s="53"/>
      <c r="T1158" s="53"/>
      <c r="U1158" s="53"/>
      <c r="V1158" s="53"/>
      <c r="W1158" s="53"/>
      <c r="X1158" s="53"/>
      <c r="Y1158" s="53"/>
      <c r="Z1158" s="53"/>
    </row>
    <row r="1159" spans="1:26" ht="15.75" customHeight="1">
      <c r="A1159" s="103"/>
      <c r="B1159" s="103"/>
      <c r="C1159" s="104" t="e">
        <v>#REF!</v>
      </c>
      <c r="D1159" s="103"/>
      <c r="E1159" s="53"/>
      <c r="F1159" s="53"/>
      <c r="G1159" s="53"/>
      <c r="H1159" s="53"/>
      <c r="I1159" s="53"/>
      <c r="J1159" s="53"/>
      <c r="K1159" s="53"/>
      <c r="L1159" s="53"/>
      <c r="M1159" s="53"/>
      <c r="N1159" s="53"/>
      <c r="O1159" s="53"/>
      <c r="P1159" s="53"/>
      <c r="Q1159" s="53"/>
      <c r="R1159" s="53"/>
      <c r="S1159" s="53"/>
      <c r="T1159" s="53"/>
      <c r="U1159" s="53"/>
      <c r="V1159" s="53"/>
      <c r="W1159" s="53"/>
      <c r="X1159" s="53"/>
      <c r="Y1159" s="53"/>
      <c r="Z1159" s="53"/>
    </row>
    <row r="1160" spans="1:26" ht="15.75" customHeight="1">
      <c r="A1160" s="103"/>
      <c r="B1160" s="103"/>
      <c r="C1160" s="104" t="e">
        <v>#REF!</v>
      </c>
      <c r="D1160" s="103"/>
      <c r="E1160" s="53"/>
      <c r="F1160" s="53"/>
      <c r="G1160" s="53"/>
      <c r="H1160" s="53"/>
      <c r="I1160" s="53"/>
      <c r="J1160" s="53"/>
      <c r="K1160" s="53"/>
      <c r="L1160" s="53"/>
      <c r="M1160" s="53"/>
      <c r="N1160" s="53"/>
      <c r="O1160" s="53"/>
      <c r="P1160" s="53"/>
      <c r="Q1160" s="53"/>
      <c r="R1160" s="53"/>
      <c r="S1160" s="53"/>
      <c r="T1160" s="53"/>
      <c r="U1160" s="53"/>
      <c r="V1160" s="53"/>
      <c r="W1160" s="53"/>
      <c r="X1160" s="53"/>
      <c r="Y1160" s="53"/>
      <c r="Z1160" s="53"/>
    </row>
    <row r="1161" spans="1:26" ht="15.75" customHeight="1">
      <c r="A1161" s="103"/>
      <c r="B1161" s="103"/>
      <c r="C1161" s="104" t="e">
        <v>#REF!</v>
      </c>
      <c r="D1161" s="103"/>
      <c r="E1161" s="53"/>
      <c r="F1161" s="53"/>
      <c r="G1161" s="53"/>
      <c r="H1161" s="53"/>
      <c r="I1161" s="53"/>
      <c r="J1161" s="53"/>
      <c r="K1161" s="53"/>
      <c r="L1161" s="53"/>
      <c r="M1161" s="53"/>
      <c r="N1161" s="53"/>
      <c r="O1161" s="53"/>
      <c r="P1161" s="53"/>
      <c r="Q1161" s="53"/>
      <c r="R1161" s="53"/>
      <c r="S1161" s="53"/>
      <c r="T1161" s="53"/>
      <c r="U1161" s="53"/>
      <c r="V1161" s="53"/>
      <c r="W1161" s="53"/>
      <c r="X1161" s="53"/>
      <c r="Y1161" s="53"/>
      <c r="Z1161" s="53"/>
    </row>
    <row r="1162" spans="1:26" ht="15.75" customHeight="1">
      <c r="A1162" s="103"/>
      <c r="B1162" s="103"/>
      <c r="C1162" s="104" t="e">
        <v>#REF!</v>
      </c>
      <c r="D1162" s="103"/>
      <c r="E1162" s="53"/>
      <c r="F1162" s="53"/>
      <c r="G1162" s="53"/>
      <c r="H1162" s="53"/>
      <c r="I1162" s="53"/>
      <c r="J1162" s="53"/>
      <c r="K1162" s="53"/>
      <c r="L1162" s="53"/>
      <c r="M1162" s="53"/>
      <c r="N1162" s="53"/>
      <c r="O1162" s="53"/>
      <c r="P1162" s="53"/>
      <c r="Q1162" s="53"/>
      <c r="R1162" s="53"/>
      <c r="S1162" s="53"/>
      <c r="T1162" s="53"/>
      <c r="U1162" s="53"/>
      <c r="V1162" s="53"/>
      <c r="W1162" s="53"/>
      <c r="X1162" s="53"/>
      <c r="Y1162" s="53"/>
      <c r="Z1162" s="53"/>
    </row>
    <row r="1163" spans="1:26" ht="15.75" customHeight="1">
      <c r="A1163" s="103"/>
      <c r="B1163" s="103"/>
      <c r="C1163" s="104" t="e">
        <v>#REF!</v>
      </c>
      <c r="D1163" s="103"/>
      <c r="E1163" s="53"/>
      <c r="F1163" s="53"/>
      <c r="G1163" s="53"/>
      <c r="H1163" s="53"/>
      <c r="I1163" s="53"/>
      <c r="J1163" s="53"/>
      <c r="K1163" s="53"/>
      <c r="L1163" s="53"/>
      <c r="M1163" s="53"/>
      <c r="N1163" s="53"/>
      <c r="O1163" s="53"/>
      <c r="P1163" s="53"/>
      <c r="Q1163" s="53"/>
      <c r="R1163" s="53"/>
      <c r="S1163" s="53"/>
      <c r="T1163" s="53"/>
      <c r="U1163" s="53"/>
      <c r="V1163" s="53"/>
      <c r="W1163" s="53"/>
      <c r="X1163" s="53"/>
      <c r="Y1163" s="53"/>
      <c r="Z1163" s="53"/>
    </row>
    <row r="1164" spans="1:26" ht="15.75" customHeight="1">
      <c r="A1164" s="103"/>
      <c r="B1164" s="103"/>
      <c r="C1164" s="104" t="e">
        <v>#REF!</v>
      </c>
      <c r="D1164" s="103"/>
      <c r="E1164" s="53"/>
      <c r="F1164" s="53"/>
      <c r="G1164" s="53"/>
      <c r="H1164" s="53"/>
      <c r="I1164" s="53"/>
      <c r="J1164" s="53"/>
      <c r="K1164" s="53"/>
      <c r="L1164" s="53"/>
      <c r="M1164" s="53"/>
      <c r="N1164" s="53"/>
      <c r="O1164" s="53"/>
      <c r="P1164" s="53"/>
      <c r="Q1164" s="53"/>
      <c r="R1164" s="53"/>
      <c r="S1164" s="53"/>
      <c r="T1164" s="53"/>
      <c r="U1164" s="53"/>
      <c r="V1164" s="53"/>
      <c r="W1164" s="53"/>
      <c r="X1164" s="53"/>
      <c r="Y1164" s="53"/>
      <c r="Z1164" s="53"/>
    </row>
    <row r="1165" spans="1:26" ht="15.75" customHeight="1">
      <c r="A1165" s="103"/>
      <c r="B1165" s="103"/>
      <c r="C1165" s="104" t="e">
        <v>#REF!</v>
      </c>
      <c r="D1165" s="103"/>
      <c r="E1165" s="53"/>
      <c r="F1165" s="53"/>
      <c r="G1165" s="53"/>
      <c r="H1165" s="53"/>
      <c r="I1165" s="53"/>
      <c r="J1165" s="53"/>
      <c r="K1165" s="53"/>
      <c r="L1165" s="53"/>
      <c r="M1165" s="53"/>
      <c r="N1165" s="53"/>
      <c r="O1165" s="53"/>
      <c r="P1165" s="53"/>
      <c r="Q1165" s="53"/>
      <c r="R1165" s="53"/>
      <c r="S1165" s="53"/>
      <c r="T1165" s="53"/>
      <c r="U1165" s="53"/>
      <c r="V1165" s="53"/>
      <c r="W1165" s="53"/>
      <c r="X1165" s="53"/>
      <c r="Y1165" s="53"/>
      <c r="Z1165" s="53"/>
    </row>
    <row r="1166" spans="1:26" ht="15.75" customHeight="1">
      <c r="A1166" s="103"/>
      <c r="B1166" s="103"/>
      <c r="C1166" s="104" t="e">
        <v>#REF!</v>
      </c>
      <c r="D1166" s="103"/>
      <c r="E1166" s="53"/>
      <c r="F1166" s="53"/>
      <c r="G1166" s="53"/>
      <c r="H1166" s="53"/>
      <c r="I1166" s="53"/>
      <c r="J1166" s="53"/>
      <c r="K1166" s="53"/>
      <c r="L1166" s="53"/>
      <c r="M1166" s="53"/>
      <c r="N1166" s="53"/>
      <c r="O1166" s="53"/>
      <c r="P1166" s="53"/>
      <c r="Q1166" s="53"/>
      <c r="R1166" s="53"/>
      <c r="S1166" s="53"/>
      <c r="T1166" s="53"/>
      <c r="U1166" s="53"/>
      <c r="V1166" s="53"/>
      <c r="W1166" s="53"/>
      <c r="X1166" s="53"/>
      <c r="Y1166" s="53"/>
      <c r="Z1166" s="53"/>
    </row>
    <row r="1167" spans="1:26" ht="15.75" customHeight="1">
      <c r="A1167" s="103"/>
      <c r="B1167" s="103"/>
      <c r="C1167" s="104" t="e">
        <v>#REF!</v>
      </c>
      <c r="D1167" s="103"/>
      <c r="E1167" s="53"/>
      <c r="F1167" s="53"/>
      <c r="G1167" s="53"/>
      <c r="H1167" s="53"/>
      <c r="I1167" s="53"/>
      <c r="J1167" s="53"/>
      <c r="K1167" s="53"/>
      <c r="L1167" s="53"/>
      <c r="M1167" s="53"/>
      <c r="N1167" s="53"/>
      <c r="O1167" s="53"/>
      <c r="P1167" s="53"/>
      <c r="Q1167" s="53"/>
      <c r="R1167" s="53"/>
      <c r="S1167" s="53"/>
      <c r="T1167" s="53"/>
      <c r="U1167" s="53"/>
      <c r="V1167" s="53"/>
      <c r="W1167" s="53"/>
      <c r="X1167" s="53"/>
      <c r="Y1167" s="53"/>
      <c r="Z1167" s="53"/>
    </row>
    <row r="1168" spans="1:26" ht="15.75" customHeight="1">
      <c r="A1168" s="103"/>
      <c r="B1168" s="103"/>
      <c r="C1168" s="104" t="e">
        <v>#REF!</v>
      </c>
      <c r="D1168" s="103"/>
      <c r="E1168" s="53"/>
      <c r="F1168" s="53"/>
      <c r="G1168" s="53"/>
      <c r="H1168" s="53"/>
      <c r="I1168" s="53"/>
      <c r="J1168" s="53"/>
      <c r="K1168" s="53"/>
      <c r="L1168" s="53"/>
      <c r="M1168" s="53"/>
      <c r="N1168" s="53"/>
      <c r="O1168" s="53"/>
      <c r="P1168" s="53"/>
      <c r="Q1168" s="53"/>
      <c r="R1168" s="53"/>
      <c r="S1168" s="53"/>
      <c r="T1168" s="53"/>
      <c r="U1168" s="53"/>
      <c r="V1168" s="53"/>
      <c r="W1168" s="53"/>
      <c r="X1168" s="53"/>
      <c r="Y1168" s="53"/>
      <c r="Z1168" s="53"/>
    </row>
    <row r="1169" spans="1:26" ht="15.75" customHeight="1">
      <c r="A1169" s="103"/>
      <c r="B1169" s="103"/>
      <c r="C1169" s="104" t="e">
        <v>#REF!</v>
      </c>
      <c r="D1169" s="103"/>
      <c r="E1169" s="53"/>
      <c r="F1169" s="53"/>
      <c r="G1169" s="53"/>
      <c r="H1169" s="53"/>
      <c r="I1169" s="53"/>
      <c r="J1169" s="53"/>
      <c r="K1169" s="53"/>
      <c r="L1169" s="53"/>
      <c r="M1169" s="53"/>
      <c r="N1169" s="53"/>
      <c r="O1169" s="53"/>
      <c r="P1169" s="53"/>
      <c r="Q1169" s="53"/>
      <c r="R1169" s="53"/>
      <c r="S1169" s="53"/>
      <c r="T1169" s="53"/>
      <c r="U1169" s="53"/>
      <c r="V1169" s="53"/>
      <c r="W1169" s="53"/>
      <c r="X1169" s="53"/>
      <c r="Y1169" s="53"/>
      <c r="Z1169" s="53"/>
    </row>
    <row r="1170" spans="1:26" ht="15.75" customHeight="1">
      <c r="A1170" s="103"/>
      <c r="B1170" s="103"/>
      <c r="C1170" s="104" t="e">
        <v>#REF!</v>
      </c>
      <c r="D1170" s="103"/>
      <c r="E1170" s="53"/>
      <c r="F1170" s="53"/>
      <c r="G1170" s="53"/>
      <c r="H1170" s="53"/>
      <c r="I1170" s="53"/>
      <c r="J1170" s="53"/>
      <c r="K1170" s="53"/>
      <c r="L1170" s="53"/>
      <c r="M1170" s="53"/>
      <c r="N1170" s="53"/>
      <c r="O1170" s="53"/>
      <c r="P1170" s="53"/>
      <c r="Q1170" s="53"/>
      <c r="R1170" s="53"/>
      <c r="S1170" s="53"/>
      <c r="T1170" s="53"/>
      <c r="U1170" s="53"/>
      <c r="V1170" s="53"/>
      <c r="W1170" s="53"/>
      <c r="X1170" s="53"/>
      <c r="Y1170" s="53"/>
      <c r="Z1170" s="53"/>
    </row>
    <row r="1171" spans="1:26" ht="15.75" customHeight="1">
      <c r="A1171" s="103"/>
      <c r="B1171" s="103"/>
      <c r="C1171" s="104" t="e">
        <v>#REF!</v>
      </c>
      <c r="D1171" s="103"/>
      <c r="E1171" s="53"/>
      <c r="F1171" s="53"/>
      <c r="G1171" s="53"/>
      <c r="H1171" s="53"/>
      <c r="I1171" s="53"/>
      <c r="J1171" s="53"/>
      <c r="K1171" s="53"/>
      <c r="L1171" s="53"/>
      <c r="M1171" s="53"/>
      <c r="N1171" s="53"/>
      <c r="O1171" s="53"/>
      <c r="P1171" s="53"/>
      <c r="Q1171" s="53"/>
      <c r="R1171" s="53"/>
      <c r="S1171" s="53"/>
      <c r="T1171" s="53"/>
      <c r="U1171" s="53"/>
      <c r="V1171" s="53"/>
      <c r="W1171" s="53"/>
      <c r="X1171" s="53"/>
      <c r="Y1171" s="53"/>
      <c r="Z1171" s="53"/>
    </row>
    <row r="1172" spans="1:26" ht="15.75" customHeight="1">
      <c r="A1172" s="103"/>
      <c r="B1172" s="103"/>
      <c r="C1172" s="104" t="e">
        <v>#REF!</v>
      </c>
      <c r="D1172" s="103"/>
      <c r="E1172" s="53"/>
      <c r="F1172" s="53"/>
      <c r="G1172" s="53"/>
      <c r="H1172" s="53"/>
      <c r="I1172" s="53"/>
      <c r="J1172" s="53"/>
      <c r="K1172" s="53"/>
      <c r="L1172" s="53"/>
      <c r="M1172" s="53"/>
      <c r="N1172" s="53"/>
      <c r="O1172" s="53"/>
      <c r="P1172" s="53"/>
      <c r="Q1172" s="53"/>
      <c r="R1172" s="53"/>
      <c r="S1172" s="53"/>
      <c r="T1172" s="53"/>
      <c r="U1172" s="53"/>
      <c r="V1172" s="53"/>
      <c r="W1172" s="53"/>
      <c r="X1172" s="53"/>
      <c r="Y1172" s="53"/>
      <c r="Z1172" s="53"/>
    </row>
    <row r="1173" spans="1:26" ht="15.75" customHeight="1">
      <c r="A1173" s="103"/>
      <c r="B1173" s="103"/>
      <c r="C1173" s="104" t="e">
        <v>#REF!</v>
      </c>
      <c r="D1173" s="103"/>
      <c r="E1173" s="53"/>
      <c r="F1173" s="53"/>
      <c r="G1173" s="53"/>
      <c r="H1173" s="53"/>
      <c r="I1173" s="53"/>
      <c r="J1173" s="53"/>
      <c r="K1173" s="53"/>
      <c r="L1173" s="53"/>
      <c r="M1173" s="53"/>
      <c r="N1173" s="53"/>
      <c r="O1173" s="53"/>
      <c r="P1173" s="53"/>
      <c r="Q1173" s="53"/>
      <c r="R1173" s="53"/>
      <c r="S1173" s="53"/>
      <c r="T1173" s="53"/>
      <c r="U1173" s="53"/>
      <c r="V1173" s="53"/>
      <c r="W1173" s="53"/>
      <c r="X1173" s="53"/>
      <c r="Y1173" s="53"/>
      <c r="Z1173" s="53"/>
    </row>
    <row r="1174" spans="1:26" ht="15.75" customHeight="1">
      <c r="A1174" s="103"/>
      <c r="B1174" s="103"/>
      <c r="C1174" s="104" t="e">
        <v>#REF!</v>
      </c>
      <c r="D1174" s="103"/>
      <c r="E1174" s="53"/>
      <c r="F1174" s="53"/>
      <c r="G1174" s="53"/>
      <c r="H1174" s="53"/>
      <c r="I1174" s="53"/>
      <c r="J1174" s="53"/>
      <c r="K1174" s="53"/>
      <c r="L1174" s="53"/>
      <c r="M1174" s="53"/>
      <c r="N1174" s="53"/>
      <c r="O1174" s="53"/>
      <c r="P1174" s="53"/>
      <c r="Q1174" s="53"/>
      <c r="R1174" s="53"/>
      <c r="S1174" s="53"/>
      <c r="T1174" s="53"/>
      <c r="U1174" s="53"/>
      <c r="V1174" s="53"/>
      <c r="W1174" s="53"/>
      <c r="X1174" s="53"/>
      <c r="Y1174" s="53"/>
      <c r="Z1174" s="53"/>
    </row>
    <row r="1175" spans="1:26" ht="15.75" customHeight="1">
      <c r="A1175" s="103"/>
      <c r="B1175" s="103"/>
      <c r="C1175" s="104" t="e">
        <v>#REF!</v>
      </c>
      <c r="D1175" s="103"/>
      <c r="E1175" s="53"/>
      <c r="F1175" s="53"/>
      <c r="G1175" s="53"/>
      <c r="H1175" s="53"/>
      <c r="I1175" s="53"/>
      <c r="J1175" s="53"/>
      <c r="K1175" s="53"/>
      <c r="L1175" s="53"/>
      <c r="M1175" s="53"/>
      <c r="N1175" s="53"/>
      <c r="O1175" s="53"/>
      <c r="P1175" s="53"/>
      <c r="Q1175" s="53"/>
      <c r="R1175" s="53"/>
      <c r="S1175" s="53"/>
      <c r="T1175" s="53"/>
      <c r="U1175" s="53"/>
      <c r="V1175" s="53"/>
      <c r="W1175" s="53"/>
      <c r="X1175" s="53"/>
      <c r="Y1175" s="53"/>
      <c r="Z1175" s="53"/>
    </row>
    <row r="1176" spans="1:26" ht="15.75" customHeight="1">
      <c r="A1176" s="103"/>
      <c r="B1176" s="103"/>
      <c r="C1176" s="104" t="e">
        <v>#REF!</v>
      </c>
      <c r="D1176" s="103"/>
      <c r="E1176" s="53"/>
      <c r="F1176" s="53"/>
      <c r="G1176" s="53"/>
      <c r="H1176" s="53"/>
      <c r="I1176" s="53"/>
      <c r="J1176" s="53"/>
      <c r="K1176" s="53"/>
      <c r="L1176" s="53"/>
      <c r="M1176" s="53"/>
      <c r="N1176" s="53"/>
      <c r="O1176" s="53"/>
      <c r="P1176" s="53"/>
      <c r="Q1176" s="53"/>
      <c r="R1176" s="53"/>
      <c r="S1176" s="53"/>
      <c r="T1176" s="53"/>
      <c r="U1176" s="53"/>
      <c r="V1176" s="53"/>
      <c r="W1176" s="53"/>
      <c r="X1176" s="53"/>
      <c r="Y1176" s="53"/>
      <c r="Z1176" s="53"/>
    </row>
    <row r="1177" spans="1:26" ht="15.75" customHeight="1">
      <c r="A1177" s="103"/>
      <c r="B1177" s="103"/>
      <c r="C1177" s="104" t="e">
        <v>#REF!</v>
      </c>
      <c r="D1177" s="103"/>
      <c r="E1177" s="53"/>
      <c r="F1177" s="53"/>
      <c r="G1177" s="53"/>
      <c r="H1177" s="53"/>
      <c r="I1177" s="53"/>
      <c r="J1177" s="53"/>
      <c r="K1177" s="53"/>
      <c r="L1177" s="53"/>
      <c r="M1177" s="53"/>
      <c r="N1177" s="53"/>
      <c r="O1177" s="53"/>
      <c r="P1177" s="53"/>
      <c r="Q1177" s="53"/>
      <c r="R1177" s="53"/>
      <c r="S1177" s="53"/>
      <c r="T1177" s="53"/>
      <c r="U1177" s="53"/>
      <c r="V1177" s="53"/>
      <c r="W1177" s="53"/>
      <c r="X1177" s="53"/>
      <c r="Y1177" s="53"/>
      <c r="Z1177" s="53"/>
    </row>
    <row r="1178" spans="1:26" ht="15.75" customHeight="1">
      <c r="A1178" s="103"/>
      <c r="B1178" s="103"/>
      <c r="C1178" s="104" t="e">
        <v>#REF!</v>
      </c>
      <c r="D1178" s="103"/>
      <c r="E1178" s="53"/>
      <c r="F1178" s="53"/>
      <c r="G1178" s="53"/>
      <c r="H1178" s="53"/>
      <c r="I1178" s="53"/>
      <c r="J1178" s="53"/>
      <c r="K1178" s="53"/>
      <c r="L1178" s="53"/>
      <c r="M1178" s="53"/>
      <c r="N1178" s="53"/>
      <c r="O1178" s="53"/>
      <c r="P1178" s="53"/>
      <c r="Q1178" s="53"/>
      <c r="R1178" s="53"/>
      <c r="S1178" s="53"/>
      <c r="T1178" s="53"/>
      <c r="U1178" s="53"/>
      <c r="V1178" s="53"/>
      <c r="W1178" s="53"/>
      <c r="X1178" s="53"/>
      <c r="Y1178" s="53"/>
      <c r="Z1178" s="53"/>
    </row>
    <row r="1179" spans="1:26" ht="15.75" customHeight="1">
      <c r="A1179" s="103"/>
      <c r="B1179" s="103"/>
      <c r="C1179" s="104" t="e">
        <v>#REF!</v>
      </c>
      <c r="D1179" s="103"/>
      <c r="E1179" s="53"/>
      <c r="F1179" s="53"/>
      <c r="G1179" s="53"/>
      <c r="H1179" s="53"/>
      <c r="I1179" s="53"/>
      <c r="J1179" s="53"/>
      <c r="K1179" s="53"/>
      <c r="L1179" s="53"/>
      <c r="M1179" s="53"/>
      <c r="N1179" s="53"/>
      <c r="O1179" s="53"/>
      <c r="P1179" s="53"/>
      <c r="Q1179" s="53"/>
      <c r="R1179" s="53"/>
      <c r="S1179" s="53"/>
      <c r="T1179" s="53"/>
      <c r="U1179" s="53"/>
      <c r="V1179" s="53"/>
      <c r="W1179" s="53"/>
      <c r="X1179" s="53"/>
      <c r="Y1179" s="53"/>
      <c r="Z1179" s="53"/>
    </row>
    <row r="1180" spans="1:26" ht="15.75" customHeight="1">
      <c r="A1180" s="103"/>
      <c r="B1180" s="103"/>
      <c r="C1180" s="104" t="e">
        <v>#REF!</v>
      </c>
      <c r="D1180" s="103"/>
      <c r="E1180" s="53"/>
      <c r="F1180" s="53"/>
      <c r="G1180" s="53"/>
      <c r="H1180" s="53"/>
      <c r="I1180" s="53"/>
      <c r="J1180" s="53"/>
      <c r="K1180" s="53"/>
      <c r="L1180" s="53"/>
      <c r="M1180" s="53"/>
      <c r="N1180" s="53"/>
      <c r="O1180" s="53"/>
      <c r="P1180" s="53"/>
      <c r="Q1180" s="53"/>
      <c r="R1180" s="53"/>
      <c r="S1180" s="53"/>
      <c r="T1180" s="53"/>
      <c r="U1180" s="53"/>
      <c r="V1180" s="53"/>
      <c r="W1180" s="53"/>
      <c r="X1180" s="53"/>
      <c r="Y1180" s="53"/>
      <c r="Z1180" s="53"/>
    </row>
    <row r="1181" spans="1:26" ht="15.75" customHeight="1">
      <c r="A1181" s="103"/>
      <c r="B1181" s="103"/>
      <c r="C1181" s="104" t="e">
        <v>#REF!</v>
      </c>
      <c r="D1181" s="103"/>
      <c r="E1181" s="53"/>
      <c r="F1181" s="53"/>
      <c r="G1181" s="53"/>
      <c r="H1181" s="53"/>
      <c r="I1181" s="53"/>
      <c r="J1181" s="53"/>
      <c r="K1181" s="53"/>
      <c r="L1181" s="53"/>
      <c r="M1181" s="53"/>
      <c r="N1181" s="53"/>
      <c r="O1181" s="53"/>
      <c r="P1181" s="53"/>
      <c r="Q1181" s="53"/>
      <c r="R1181" s="53"/>
      <c r="S1181" s="53"/>
      <c r="T1181" s="53"/>
      <c r="U1181" s="53"/>
      <c r="V1181" s="53"/>
      <c r="W1181" s="53"/>
      <c r="X1181" s="53"/>
      <c r="Y1181" s="53"/>
      <c r="Z1181" s="53"/>
    </row>
    <row r="1182" spans="1:26" ht="15.75" customHeight="1">
      <c r="A1182" s="103"/>
      <c r="B1182" s="103"/>
      <c r="C1182" s="104" t="e">
        <v>#REF!</v>
      </c>
      <c r="D1182" s="103"/>
      <c r="E1182" s="53"/>
      <c r="F1182" s="53"/>
      <c r="G1182" s="53"/>
      <c r="H1182" s="53"/>
      <c r="I1182" s="53"/>
      <c r="J1182" s="53"/>
      <c r="K1182" s="53"/>
      <c r="L1182" s="53"/>
      <c r="M1182" s="53"/>
      <c r="N1182" s="53"/>
      <c r="O1182" s="53"/>
      <c r="P1182" s="53"/>
      <c r="Q1182" s="53"/>
      <c r="R1182" s="53"/>
      <c r="S1182" s="53"/>
      <c r="T1182" s="53"/>
      <c r="U1182" s="53"/>
      <c r="V1182" s="53"/>
      <c r="W1182" s="53"/>
      <c r="X1182" s="53"/>
      <c r="Y1182" s="53"/>
      <c r="Z1182" s="53"/>
    </row>
    <row r="1183" spans="1:26" ht="15.75" customHeight="1">
      <c r="A1183" s="103"/>
      <c r="B1183" s="103"/>
      <c r="C1183" s="104" t="e">
        <v>#REF!</v>
      </c>
      <c r="D1183" s="103"/>
      <c r="E1183" s="53"/>
      <c r="F1183" s="53"/>
      <c r="G1183" s="53"/>
      <c r="H1183" s="53"/>
      <c r="I1183" s="53"/>
      <c r="J1183" s="53"/>
      <c r="K1183" s="53"/>
      <c r="L1183" s="53"/>
      <c r="M1183" s="53"/>
      <c r="N1183" s="53"/>
      <c r="O1183" s="53"/>
      <c r="P1183" s="53"/>
      <c r="Q1183" s="53"/>
      <c r="R1183" s="53"/>
      <c r="S1183" s="53"/>
      <c r="T1183" s="53"/>
      <c r="U1183" s="53"/>
      <c r="V1183" s="53"/>
      <c r="W1183" s="53"/>
      <c r="X1183" s="53"/>
      <c r="Y1183" s="53"/>
      <c r="Z1183" s="53"/>
    </row>
    <row r="1184" spans="1:26" ht="15.75" customHeight="1">
      <c r="A1184" s="103"/>
      <c r="B1184" s="103"/>
      <c r="C1184" s="104" t="e">
        <v>#REF!</v>
      </c>
      <c r="D1184" s="103"/>
      <c r="E1184" s="53"/>
      <c r="F1184" s="53"/>
      <c r="G1184" s="53"/>
      <c r="H1184" s="53"/>
      <c r="I1184" s="53"/>
      <c r="J1184" s="53"/>
      <c r="K1184" s="53"/>
      <c r="L1184" s="53"/>
      <c r="M1184" s="53"/>
      <c r="N1184" s="53"/>
      <c r="O1184" s="53"/>
      <c r="P1184" s="53"/>
      <c r="Q1184" s="53"/>
      <c r="R1184" s="53"/>
      <c r="S1184" s="53"/>
      <c r="T1184" s="53"/>
      <c r="U1184" s="53"/>
      <c r="V1184" s="53"/>
      <c r="W1184" s="53"/>
      <c r="X1184" s="53"/>
      <c r="Y1184" s="53"/>
      <c r="Z1184" s="53"/>
    </row>
    <row r="1185" spans="1:26" ht="15.75" customHeight="1">
      <c r="A1185" s="103"/>
      <c r="B1185" s="103"/>
      <c r="C1185" s="104" t="e">
        <v>#REF!</v>
      </c>
      <c r="D1185" s="103"/>
      <c r="E1185" s="53"/>
      <c r="F1185" s="53"/>
      <c r="G1185" s="53"/>
      <c r="H1185" s="53"/>
      <c r="I1185" s="53"/>
      <c r="J1185" s="53"/>
      <c r="K1185" s="53"/>
      <c r="L1185" s="53"/>
      <c r="M1185" s="53"/>
      <c r="N1185" s="53"/>
      <c r="O1185" s="53"/>
      <c r="P1185" s="53"/>
      <c r="Q1185" s="53"/>
      <c r="R1185" s="53"/>
      <c r="S1185" s="53"/>
      <c r="T1185" s="53"/>
      <c r="U1185" s="53"/>
      <c r="V1185" s="53"/>
      <c r="W1185" s="53"/>
      <c r="X1185" s="53"/>
      <c r="Y1185" s="53"/>
      <c r="Z1185" s="53"/>
    </row>
    <row r="1186" spans="1:26" ht="15.75" customHeight="1">
      <c r="A1186" s="103"/>
      <c r="B1186" s="103"/>
      <c r="C1186" s="104" t="e">
        <v>#REF!</v>
      </c>
      <c r="D1186" s="103"/>
      <c r="E1186" s="53"/>
      <c r="F1186" s="53"/>
      <c r="G1186" s="53"/>
      <c r="H1186" s="53"/>
      <c r="I1186" s="53"/>
      <c r="J1186" s="53"/>
      <c r="K1186" s="53"/>
      <c r="L1186" s="53"/>
      <c r="M1186" s="53"/>
      <c r="N1186" s="53"/>
      <c r="O1186" s="53"/>
      <c r="P1186" s="53"/>
      <c r="Q1186" s="53"/>
      <c r="R1186" s="53"/>
      <c r="S1186" s="53"/>
      <c r="T1186" s="53"/>
      <c r="U1186" s="53"/>
      <c r="V1186" s="53"/>
      <c r="W1186" s="53"/>
      <c r="X1186" s="53"/>
      <c r="Y1186" s="53"/>
      <c r="Z1186" s="53"/>
    </row>
    <row r="1187" spans="1:26" ht="15.75" customHeight="1">
      <c r="A1187" s="103"/>
      <c r="B1187" s="103"/>
      <c r="C1187" s="104" t="e">
        <v>#REF!</v>
      </c>
      <c r="D1187" s="103"/>
      <c r="E1187" s="53"/>
      <c r="F1187" s="53"/>
      <c r="G1187" s="53"/>
      <c r="H1187" s="53"/>
      <c r="I1187" s="53"/>
      <c r="J1187" s="53"/>
      <c r="K1187" s="53"/>
      <c r="L1187" s="53"/>
      <c r="M1187" s="53"/>
      <c r="N1187" s="53"/>
      <c r="O1187" s="53"/>
      <c r="P1187" s="53"/>
      <c r="Q1187" s="53"/>
      <c r="R1187" s="53"/>
      <c r="S1187" s="53"/>
      <c r="T1187" s="53"/>
      <c r="U1187" s="53"/>
      <c r="V1187" s="53"/>
      <c r="W1187" s="53"/>
      <c r="X1187" s="53"/>
      <c r="Y1187" s="53"/>
      <c r="Z1187" s="53"/>
    </row>
    <row r="1188" spans="1:26" ht="15.75" customHeight="1">
      <c r="A1188" s="103"/>
      <c r="B1188" s="103"/>
      <c r="C1188" s="104" t="e">
        <v>#REF!</v>
      </c>
      <c r="D1188" s="103"/>
      <c r="E1188" s="53"/>
      <c r="F1188" s="53"/>
      <c r="G1188" s="53"/>
      <c r="H1188" s="53"/>
      <c r="I1188" s="53"/>
      <c r="J1188" s="53"/>
      <c r="K1188" s="53"/>
      <c r="L1188" s="53"/>
      <c r="M1188" s="53"/>
      <c r="N1188" s="53"/>
      <c r="O1188" s="53"/>
      <c r="P1188" s="53"/>
      <c r="Q1188" s="53"/>
      <c r="R1188" s="53"/>
      <c r="S1188" s="53"/>
      <c r="T1188" s="53"/>
      <c r="U1188" s="53"/>
      <c r="V1188" s="53"/>
      <c r="W1188" s="53"/>
      <c r="X1188" s="53"/>
      <c r="Y1188" s="53"/>
      <c r="Z1188" s="53"/>
    </row>
    <row r="1189" spans="1:26" ht="15.75" customHeight="1">
      <c r="A1189" s="103"/>
      <c r="B1189" s="103"/>
      <c r="C1189" s="104" t="e">
        <v>#REF!</v>
      </c>
      <c r="D1189" s="103"/>
      <c r="E1189" s="53"/>
      <c r="F1189" s="53"/>
      <c r="G1189" s="53"/>
      <c r="H1189" s="53"/>
      <c r="I1189" s="53"/>
      <c r="J1189" s="53"/>
      <c r="K1189" s="53"/>
      <c r="L1189" s="53"/>
      <c r="M1189" s="53"/>
      <c r="N1189" s="53"/>
      <c r="O1189" s="53"/>
      <c r="P1189" s="53"/>
      <c r="Q1189" s="53"/>
      <c r="R1189" s="53"/>
      <c r="S1189" s="53"/>
      <c r="T1189" s="53"/>
      <c r="U1189" s="53"/>
      <c r="V1189" s="53"/>
      <c r="W1189" s="53"/>
      <c r="X1189" s="53"/>
      <c r="Y1189" s="53"/>
      <c r="Z1189" s="53"/>
    </row>
    <row r="1190" spans="1:26" ht="15.75" customHeight="1">
      <c r="A1190" s="103"/>
      <c r="B1190" s="103"/>
      <c r="C1190" s="104" t="e">
        <v>#REF!</v>
      </c>
      <c r="D1190" s="103"/>
      <c r="E1190" s="53"/>
      <c r="F1190" s="53"/>
      <c r="G1190" s="53"/>
      <c r="H1190" s="53"/>
      <c r="I1190" s="53"/>
      <c r="J1190" s="53"/>
      <c r="K1190" s="53"/>
      <c r="L1190" s="53"/>
      <c r="M1190" s="53"/>
      <c r="N1190" s="53"/>
      <c r="O1190" s="53"/>
      <c r="P1190" s="53"/>
      <c r="Q1190" s="53"/>
      <c r="R1190" s="53"/>
      <c r="S1190" s="53"/>
      <c r="T1190" s="53"/>
      <c r="U1190" s="53"/>
      <c r="V1190" s="53"/>
      <c r="W1190" s="53"/>
      <c r="X1190" s="53"/>
      <c r="Y1190" s="53"/>
      <c r="Z1190" s="53"/>
    </row>
    <row r="1191" spans="1:26" ht="15.75" customHeight="1">
      <c r="A1191" s="103"/>
      <c r="B1191" s="103"/>
      <c r="C1191" s="104" t="e">
        <v>#REF!</v>
      </c>
      <c r="D1191" s="103"/>
      <c r="E1191" s="53"/>
      <c r="F1191" s="53"/>
      <c r="G1191" s="53"/>
      <c r="H1191" s="53"/>
      <c r="I1191" s="53"/>
      <c r="J1191" s="53"/>
      <c r="K1191" s="53"/>
      <c r="L1191" s="53"/>
      <c r="M1191" s="53"/>
      <c r="N1191" s="53"/>
      <c r="O1191" s="53"/>
      <c r="P1191" s="53"/>
      <c r="Q1191" s="53"/>
      <c r="R1191" s="53"/>
      <c r="S1191" s="53"/>
      <c r="T1191" s="53"/>
      <c r="U1191" s="53"/>
      <c r="V1191" s="53"/>
      <c r="W1191" s="53"/>
      <c r="X1191" s="53"/>
      <c r="Y1191" s="53"/>
      <c r="Z1191" s="53"/>
    </row>
    <row r="1192" spans="1:26" ht="15.75" customHeight="1">
      <c r="A1192" s="103"/>
      <c r="B1192" s="103"/>
      <c r="C1192" s="104" t="e">
        <v>#REF!</v>
      </c>
      <c r="D1192" s="103"/>
      <c r="E1192" s="53"/>
      <c r="F1192" s="53"/>
      <c r="G1192" s="53"/>
      <c r="H1192" s="53"/>
      <c r="I1192" s="53"/>
      <c r="J1192" s="53"/>
      <c r="K1192" s="53"/>
      <c r="L1192" s="53"/>
      <c r="M1192" s="53"/>
      <c r="N1192" s="53"/>
      <c r="O1192" s="53"/>
      <c r="P1192" s="53"/>
      <c r="Q1192" s="53"/>
      <c r="R1192" s="53"/>
      <c r="S1192" s="53"/>
      <c r="T1192" s="53"/>
      <c r="U1192" s="53"/>
      <c r="V1192" s="53"/>
      <c r="W1192" s="53"/>
      <c r="X1192" s="53"/>
      <c r="Y1192" s="53"/>
      <c r="Z1192" s="53"/>
    </row>
    <row r="1193" spans="1:26" ht="15.75" customHeight="1">
      <c r="A1193" s="103"/>
      <c r="B1193" s="103"/>
      <c r="C1193" s="104" t="e">
        <v>#REF!</v>
      </c>
      <c r="D1193" s="103"/>
      <c r="E1193" s="53"/>
      <c r="F1193" s="53"/>
      <c r="G1193" s="53"/>
      <c r="H1193" s="53"/>
      <c r="I1193" s="53"/>
      <c r="J1193" s="53"/>
      <c r="K1193" s="53"/>
      <c r="L1193" s="53"/>
      <c r="M1193" s="53"/>
      <c r="N1193" s="53"/>
      <c r="O1193" s="53"/>
      <c r="P1193" s="53"/>
      <c r="Q1193" s="53"/>
      <c r="R1193" s="53"/>
      <c r="S1193" s="53"/>
      <c r="T1193" s="53"/>
      <c r="U1193" s="53"/>
      <c r="V1193" s="53"/>
      <c r="W1193" s="53"/>
      <c r="X1193" s="53"/>
      <c r="Y1193" s="53"/>
      <c r="Z1193" s="53"/>
    </row>
    <row r="1194" spans="1:26" ht="15.75" customHeight="1">
      <c r="A1194" s="103"/>
      <c r="B1194" s="103"/>
      <c r="C1194" s="104" t="e">
        <v>#REF!</v>
      </c>
      <c r="D1194" s="103"/>
      <c r="E1194" s="53"/>
      <c r="F1194" s="53"/>
      <c r="G1194" s="53"/>
      <c r="H1194" s="53"/>
      <c r="I1194" s="53"/>
      <c r="J1194" s="53"/>
      <c r="K1194" s="53"/>
      <c r="L1194" s="53"/>
      <c r="M1194" s="53"/>
      <c r="N1194" s="53"/>
      <c r="O1194" s="53"/>
      <c r="P1194" s="53"/>
      <c r="Q1194" s="53"/>
      <c r="R1194" s="53"/>
      <c r="S1194" s="53"/>
      <c r="T1194" s="53"/>
      <c r="U1194" s="53"/>
      <c r="V1194" s="53"/>
      <c r="W1194" s="53"/>
      <c r="X1194" s="53"/>
      <c r="Y1194" s="53"/>
      <c r="Z1194" s="53"/>
    </row>
    <row r="1195" spans="1:26" ht="15.75" customHeight="1">
      <c r="A1195" s="103"/>
      <c r="B1195" s="103"/>
      <c r="C1195" s="104" t="e">
        <v>#REF!</v>
      </c>
      <c r="D1195" s="103"/>
      <c r="E1195" s="53"/>
      <c r="F1195" s="53"/>
      <c r="G1195" s="53"/>
      <c r="H1195" s="53"/>
      <c r="I1195" s="53"/>
      <c r="J1195" s="53"/>
      <c r="K1195" s="53"/>
      <c r="L1195" s="53"/>
      <c r="M1195" s="53"/>
      <c r="N1195" s="53"/>
      <c r="O1195" s="53"/>
      <c r="P1195" s="53"/>
      <c r="Q1195" s="53"/>
      <c r="R1195" s="53"/>
      <c r="S1195" s="53"/>
      <c r="T1195" s="53"/>
      <c r="U1195" s="53"/>
      <c r="V1195" s="53"/>
      <c r="W1195" s="53"/>
      <c r="X1195" s="53"/>
      <c r="Y1195" s="53"/>
      <c r="Z1195" s="53"/>
    </row>
    <row r="1196" spans="1:26" ht="15.75" customHeight="1">
      <c r="A1196" s="103"/>
      <c r="B1196" s="103"/>
      <c r="C1196" s="104" t="e">
        <v>#REF!</v>
      </c>
      <c r="D1196" s="103"/>
      <c r="E1196" s="53"/>
      <c r="F1196" s="53"/>
      <c r="G1196" s="53"/>
      <c r="H1196" s="53"/>
      <c r="I1196" s="53"/>
      <c r="J1196" s="53"/>
      <c r="K1196" s="53"/>
      <c r="L1196" s="53"/>
      <c r="M1196" s="53"/>
      <c r="N1196" s="53"/>
      <c r="O1196" s="53"/>
      <c r="P1196" s="53"/>
      <c r="Q1196" s="53"/>
      <c r="R1196" s="53"/>
      <c r="S1196" s="53"/>
      <c r="T1196" s="53"/>
      <c r="U1196" s="53"/>
      <c r="V1196" s="53"/>
      <c r="W1196" s="53"/>
      <c r="X1196" s="53"/>
      <c r="Y1196" s="53"/>
      <c r="Z1196" s="53"/>
    </row>
    <row r="1197" spans="1:26" ht="15.75" customHeight="1">
      <c r="A1197" s="103"/>
      <c r="B1197" s="103"/>
      <c r="C1197" s="104" t="e">
        <v>#REF!</v>
      </c>
      <c r="D1197" s="103"/>
      <c r="E1197" s="53"/>
      <c r="F1197" s="53"/>
      <c r="G1197" s="53"/>
      <c r="H1197" s="53"/>
      <c r="I1197" s="53"/>
      <c r="J1197" s="53"/>
      <c r="K1197" s="53"/>
      <c r="L1197" s="53"/>
      <c r="M1197" s="53"/>
      <c r="N1197" s="53"/>
      <c r="O1197" s="53"/>
      <c r="P1197" s="53"/>
      <c r="Q1197" s="53"/>
      <c r="R1197" s="53"/>
      <c r="S1197" s="53"/>
      <c r="T1197" s="53"/>
      <c r="U1197" s="53"/>
      <c r="V1197" s="53"/>
      <c r="W1197" s="53"/>
      <c r="X1197" s="53"/>
      <c r="Y1197" s="53"/>
      <c r="Z1197" s="53"/>
    </row>
    <row r="1198" spans="1:26" ht="15.75" customHeight="1">
      <c r="A1198" s="103"/>
      <c r="B1198" s="103"/>
      <c r="C1198" s="104" t="e">
        <v>#REF!</v>
      </c>
      <c r="D1198" s="103"/>
      <c r="E1198" s="53"/>
      <c r="F1198" s="53"/>
      <c r="G1198" s="53"/>
      <c r="H1198" s="53"/>
      <c r="I1198" s="53"/>
      <c r="J1198" s="53"/>
      <c r="K1198" s="53"/>
      <c r="L1198" s="53"/>
      <c r="M1198" s="53"/>
      <c r="N1198" s="53"/>
      <c r="O1198" s="53"/>
      <c r="P1198" s="53"/>
      <c r="Q1198" s="53"/>
      <c r="R1198" s="53"/>
      <c r="S1198" s="53"/>
      <c r="T1198" s="53"/>
      <c r="U1198" s="53"/>
      <c r="V1198" s="53"/>
      <c r="W1198" s="53"/>
      <c r="X1198" s="53"/>
      <c r="Y1198" s="53"/>
      <c r="Z1198" s="53"/>
    </row>
    <row r="1199" spans="1:26" ht="15.75" customHeight="1">
      <c r="A1199" s="103"/>
      <c r="B1199" s="103"/>
      <c r="C1199" s="104" t="e">
        <v>#REF!</v>
      </c>
      <c r="D1199" s="103"/>
      <c r="E1199" s="53"/>
      <c r="F1199" s="53"/>
      <c r="G1199" s="53"/>
      <c r="H1199" s="53"/>
      <c r="I1199" s="53"/>
      <c r="J1199" s="53"/>
      <c r="K1199" s="53"/>
      <c r="L1199" s="53"/>
      <c r="M1199" s="53"/>
      <c r="N1199" s="53"/>
      <c r="O1199" s="53"/>
      <c r="P1199" s="53"/>
      <c r="Q1199" s="53"/>
      <c r="R1199" s="53"/>
      <c r="S1199" s="53"/>
      <c r="T1199" s="53"/>
      <c r="U1199" s="53"/>
      <c r="V1199" s="53"/>
      <c r="W1199" s="53"/>
      <c r="X1199" s="53"/>
      <c r="Y1199" s="53"/>
      <c r="Z1199" s="53"/>
    </row>
    <row r="1200" spans="1:26" ht="15.75" customHeight="1">
      <c r="A1200" s="103"/>
      <c r="B1200" s="103"/>
      <c r="C1200" s="104" t="e">
        <v>#REF!</v>
      </c>
      <c r="D1200" s="103"/>
      <c r="E1200" s="53"/>
      <c r="F1200" s="53"/>
      <c r="G1200" s="53"/>
      <c r="H1200" s="53"/>
      <c r="I1200" s="53"/>
      <c r="J1200" s="53"/>
      <c r="K1200" s="53"/>
      <c r="L1200" s="53"/>
      <c r="M1200" s="53"/>
      <c r="N1200" s="53"/>
      <c r="O1200" s="53"/>
      <c r="P1200" s="53"/>
      <c r="Q1200" s="53"/>
      <c r="R1200" s="53"/>
      <c r="S1200" s="53"/>
      <c r="T1200" s="53"/>
      <c r="U1200" s="53"/>
      <c r="V1200" s="53"/>
      <c r="W1200" s="53"/>
      <c r="X1200" s="53"/>
      <c r="Y1200" s="53"/>
      <c r="Z1200" s="53"/>
    </row>
    <row r="1201" spans="1:26" ht="15.75" customHeight="1">
      <c r="A1201" s="103"/>
      <c r="B1201" s="103"/>
      <c r="C1201" s="104" t="e">
        <v>#REF!</v>
      </c>
      <c r="D1201" s="103"/>
      <c r="E1201" s="53"/>
      <c r="F1201" s="53"/>
      <c r="G1201" s="53"/>
      <c r="H1201" s="53"/>
      <c r="I1201" s="53"/>
      <c r="J1201" s="53"/>
      <c r="K1201" s="53"/>
      <c r="L1201" s="53"/>
      <c r="M1201" s="53"/>
      <c r="N1201" s="53"/>
      <c r="O1201" s="53"/>
      <c r="P1201" s="53"/>
      <c r="Q1201" s="53"/>
      <c r="R1201" s="53"/>
      <c r="S1201" s="53"/>
      <c r="T1201" s="53"/>
      <c r="U1201" s="53"/>
      <c r="V1201" s="53"/>
      <c r="W1201" s="53"/>
      <c r="X1201" s="53"/>
      <c r="Y1201" s="53"/>
      <c r="Z1201" s="53"/>
    </row>
    <row r="1202" spans="1:26" ht="15.75" customHeight="1">
      <c r="A1202" s="103"/>
      <c r="B1202" s="103"/>
      <c r="C1202" s="104" t="e">
        <v>#REF!</v>
      </c>
      <c r="D1202" s="103"/>
      <c r="E1202" s="53"/>
      <c r="F1202" s="53"/>
      <c r="G1202" s="53"/>
      <c r="H1202" s="53"/>
      <c r="I1202" s="53"/>
      <c r="J1202" s="53"/>
      <c r="K1202" s="53"/>
      <c r="L1202" s="53"/>
      <c r="M1202" s="53"/>
      <c r="N1202" s="53"/>
      <c r="O1202" s="53"/>
      <c r="P1202" s="53"/>
      <c r="Q1202" s="53"/>
      <c r="R1202" s="53"/>
      <c r="S1202" s="53"/>
      <c r="T1202" s="53"/>
      <c r="U1202" s="53"/>
      <c r="V1202" s="53"/>
      <c r="W1202" s="53"/>
      <c r="X1202" s="53"/>
      <c r="Y1202" s="53"/>
      <c r="Z1202" s="53"/>
    </row>
    <row r="1203" spans="1:26" ht="15.75" customHeight="1">
      <c r="A1203" s="103"/>
      <c r="B1203" s="103"/>
      <c r="C1203" s="104" t="e">
        <v>#REF!</v>
      </c>
      <c r="D1203" s="103"/>
      <c r="E1203" s="53"/>
      <c r="F1203" s="53"/>
      <c r="G1203" s="53"/>
      <c r="H1203" s="53"/>
      <c r="I1203" s="53"/>
      <c r="J1203" s="53"/>
      <c r="K1203" s="53"/>
      <c r="L1203" s="53"/>
      <c r="M1203" s="53"/>
      <c r="N1203" s="53"/>
      <c r="O1203" s="53"/>
      <c r="P1203" s="53"/>
      <c r="Q1203" s="53"/>
      <c r="R1203" s="53"/>
      <c r="S1203" s="53"/>
      <c r="T1203" s="53"/>
      <c r="U1203" s="53"/>
      <c r="V1203" s="53"/>
      <c r="W1203" s="53"/>
      <c r="X1203" s="53"/>
      <c r="Y1203" s="53"/>
      <c r="Z1203" s="53"/>
    </row>
    <row r="1204" spans="1:26" ht="15.75" customHeight="1">
      <c r="A1204" s="103"/>
      <c r="B1204" s="103"/>
      <c r="C1204" s="104" t="e">
        <v>#REF!</v>
      </c>
      <c r="D1204" s="103"/>
      <c r="E1204" s="53"/>
      <c r="F1204" s="53"/>
      <c r="G1204" s="53"/>
      <c r="H1204" s="53"/>
      <c r="I1204" s="53"/>
      <c r="J1204" s="53"/>
      <c r="K1204" s="53"/>
      <c r="L1204" s="53"/>
      <c r="M1204" s="53"/>
      <c r="N1204" s="53"/>
      <c r="O1204" s="53"/>
      <c r="P1204" s="53"/>
      <c r="Q1204" s="53"/>
      <c r="R1204" s="53"/>
      <c r="S1204" s="53"/>
      <c r="T1204" s="53"/>
      <c r="U1204" s="53"/>
      <c r="V1204" s="53"/>
      <c r="W1204" s="53"/>
      <c r="X1204" s="53"/>
      <c r="Y1204" s="53"/>
      <c r="Z1204" s="53"/>
    </row>
    <row r="1205" spans="1:26" ht="15.75" customHeight="1">
      <c r="A1205" s="103"/>
      <c r="B1205" s="103"/>
      <c r="C1205" s="104" t="e">
        <v>#REF!</v>
      </c>
      <c r="D1205" s="103"/>
      <c r="E1205" s="53"/>
      <c r="F1205" s="53"/>
      <c r="G1205" s="53"/>
      <c r="H1205" s="53"/>
      <c r="I1205" s="53"/>
      <c r="J1205" s="53"/>
      <c r="K1205" s="53"/>
      <c r="L1205" s="53"/>
      <c r="M1205" s="53"/>
      <c r="N1205" s="53"/>
      <c r="O1205" s="53"/>
      <c r="P1205" s="53"/>
      <c r="Q1205" s="53"/>
      <c r="R1205" s="53"/>
      <c r="S1205" s="53"/>
      <c r="T1205" s="53"/>
      <c r="U1205" s="53"/>
      <c r="V1205" s="53"/>
      <c r="W1205" s="53"/>
      <c r="X1205" s="53"/>
      <c r="Y1205" s="53"/>
      <c r="Z1205" s="53"/>
    </row>
    <row r="1206" spans="1:26" ht="15.75" customHeight="1">
      <c r="A1206" s="103"/>
      <c r="B1206" s="103"/>
      <c r="C1206" s="104" t="e">
        <v>#REF!</v>
      </c>
      <c r="D1206" s="103"/>
      <c r="E1206" s="53"/>
      <c r="F1206" s="53"/>
      <c r="G1206" s="53"/>
      <c r="H1206" s="53"/>
      <c r="I1206" s="53"/>
      <c r="J1206" s="53"/>
      <c r="K1206" s="53"/>
      <c r="L1206" s="53"/>
      <c r="M1206" s="53"/>
      <c r="N1206" s="53"/>
      <c r="O1206" s="53"/>
      <c r="P1206" s="53"/>
      <c r="Q1206" s="53"/>
      <c r="R1206" s="53"/>
      <c r="S1206" s="53"/>
      <c r="T1206" s="53"/>
      <c r="U1206" s="53"/>
      <c r="V1206" s="53"/>
      <c r="W1206" s="53"/>
      <c r="X1206" s="53"/>
      <c r="Y1206" s="53"/>
      <c r="Z1206" s="53"/>
    </row>
    <row r="1207" spans="1:26" ht="15.75" customHeight="1">
      <c r="A1207" s="103"/>
      <c r="B1207" s="103"/>
      <c r="C1207" s="104" t="e">
        <v>#REF!</v>
      </c>
      <c r="D1207" s="103"/>
      <c r="E1207" s="53"/>
      <c r="F1207" s="53"/>
      <c r="G1207" s="53"/>
      <c r="H1207" s="53"/>
      <c r="I1207" s="53"/>
      <c r="J1207" s="53"/>
      <c r="K1207" s="53"/>
      <c r="L1207" s="53"/>
      <c r="M1207" s="53"/>
      <c r="N1207" s="53"/>
      <c r="O1207" s="53"/>
      <c r="P1207" s="53"/>
      <c r="Q1207" s="53"/>
      <c r="R1207" s="53"/>
      <c r="S1207" s="53"/>
      <c r="T1207" s="53"/>
      <c r="U1207" s="53"/>
      <c r="V1207" s="53"/>
      <c r="W1207" s="53"/>
      <c r="X1207" s="53"/>
      <c r="Y1207" s="53"/>
      <c r="Z1207" s="53"/>
    </row>
    <row r="1208" spans="1:26" ht="15.75" customHeight="1">
      <c r="A1208" s="103"/>
      <c r="B1208" s="103"/>
      <c r="C1208" s="104" t="e">
        <v>#REF!</v>
      </c>
      <c r="D1208" s="103"/>
      <c r="E1208" s="53"/>
      <c r="F1208" s="53"/>
      <c r="G1208" s="53"/>
      <c r="H1208" s="53"/>
      <c r="I1208" s="53"/>
      <c r="J1208" s="53"/>
      <c r="K1208" s="53"/>
      <c r="L1208" s="53"/>
      <c r="M1208" s="53"/>
      <c r="N1208" s="53"/>
      <c r="O1208" s="53"/>
      <c r="P1208" s="53"/>
      <c r="Q1208" s="53"/>
      <c r="R1208" s="53"/>
      <c r="S1208" s="53"/>
      <c r="T1208" s="53"/>
      <c r="U1208" s="53"/>
      <c r="V1208" s="53"/>
      <c r="W1208" s="53"/>
      <c r="X1208" s="53"/>
      <c r="Y1208" s="53"/>
      <c r="Z1208" s="53"/>
    </row>
    <row r="1209" spans="1:26" ht="15.75" customHeight="1">
      <c r="A1209" s="103"/>
      <c r="B1209" s="103"/>
      <c r="C1209" s="104" t="e">
        <v>#REF!</v>
      </c>
      <c r="D1209" s="103"/>
      <c r="E1209" s="53"/>
      <c r="F1209" s="53"/>
      <c r="G1209" s="53"/>
      <c r="H1209" s="53"/>
      <c r="I1209" s="53"/>
      <c r="J1209" s="53"/>
      <c r="K1209" s="53"/>
      <c r="L1209" s="53"/>
      <c r="M1209" s="53"/>
      <c r="N1209" s="53"/>
      <c r="O1209" s="53"/>
      <c r="P1209" s="53"/>
      <c r="Q1209" s="53"/>
      <c r="R1209" s="53"/>
      <c r="S1209" s="53"/>
      <c r="T1209" s="53"/>
      <c r="U1209" s="53"/>
      <c r="V1209" s="53"/>
      <c r="W1209" s="53"/>
      <c r="X1209" s="53"/>
      <c r="Y1209" s="53"/>
      <c r="Z1209" s="53"/>
    </row>
    <row r="1210" spans="1:26" ht="15.75" customHeight="1">
      <c r="A1210" s="103"/>
      <c r="B1210" s="103"/>
      <c r="C1210" s="104" t="e">
        <v>#REF!</v>
      </c>
      <c r="D1210" s="103"/>
      <c r="E1210" s="53"/>
      <c r="F1210" s="53"/>
      <c r="G1210" s="53"/>
      <c r="H1210" s="53"/>
      <c r="I1210" s="53"/>
      <c r="J1210" s="53"/>
      <c r="K1210" s="53"/>
      <c r="L1210" s="53"/>
      <c r="M1210" s="53"/>
      <c r="N1210" s="53"/>
      <c r="O1210" s="53"/>
      <c r="P1210" s="53"/>
      <c r="Q1210" s="53"/>
      <c r="R1210" s="53"/>
      <c r="S1210" s="53"/>
      <c r="T1210" s="53"/>
      <c r="U1210" s="53"/>
      <c r="V1210" s="53"/>
      <c r="W1210" s="53"/>
      <c r="X1210" s="53"/>
      <c r="Y1210" s="53"/>
      <c r="Z1210" s="53"/>
    </row>
    <row r="1211" spans="1:26" ht="15.75" customHeight="1">
      <c r="A1211" s="103"/>
      <c r="B1211" s="103"/>
      <c r="C1211" s="104" t="e">
        <v>#REF!</v>
      </c>
      <c r="D1211" s="103"/>
      <c r="E1211" s="53"/>
      <c r="F1211" s="53"/>
      <c r="G1211" s="53"/>
      <c r="H1211" s="53"/>
      <c r="I1211" s="53"/>
      <c r="J1211" s="53"/>
      <c r="K1211" s="53"/>
      <c r="L1211" s="53"/>
      <c r="M1211" s="53"/>
      <c r="N1211" s="53"/>
      <c r="O1211" s="53"/>
      <c r="P1211" s="53"/>
      <c r="Q1211" s="53"/>
      <c r="R1211" s="53"/>
      <c r="S1211" s="53"/>
      <c r="T1211" s="53"/>
      <c r="U1211" s="53"/>
      <c r="V1211" s="53"/>
      <c r="W1211" s="53"/>
      <c r="X1211" s="53"/>
      <c r="Y1211" s="53"/>
      <c r="Z1211" s="53"/>
    </row>
    <row r="1212" spans="1:26" ht="15.75" customHeight="1">
      <c r="A1212" s="103"/>
      <c r="B1212" s="103"/>
      <c r="C1212" s="104" t="e">
        <v>#REF!</v>
      </c>
      <c r="D1212" s="103"/>
      <c r="E1212" s="53"/>
      <c r="F1212" s="53"/>
      <c r="G1212" s="53"/>
      <c r="H1212" s="53"/>
      <c r="I1212" s="53"/>
      <c r="J1212" s="53"/>
      <c r="K1212" s="53"/>
      <c r="L1212" s="53"/>
      <c r="M1212" s="53"/>
      <c r="N1212" s="53"/>
      <c r="O1212" s="53"/>
      <c r="P1212" s="53"/>
      <c r="Q1212" s="53"/>
      <c r="R1212" s="53"/>
      <c r="S1212" s="53"/>
      <c r="T1212" s="53"/>
      <c r="U1212" s="53"/>
      <c r="V1212" s="53"/>
      <c r="W1212" s="53"/>
      <c r="X1212" s="53"/>
      <c r="Y1212" s="53"/>
      <c r="Z1212" s="53"/>
    </row>
    <row r="1213" spans="1:26" ht="15.75" customHeight="1">
      <c r="A1213" s="103"/>
      <c r="B1213" s="103"/>
      <c r="C1213" s="104" t="e">
        <v>#REF!</v>
      </c>
      <c r="D1213" s="103"/>
      <c r="E1213" s="53"/>
      <c r="F1213" s="53"/>
      <c r="G1213" s="53"/>
      <c r="H1213" s="53"/>
      <c r="I1213" s="53"/>
      <c r="J1213" s="53"/>
      <c r="K1213" s="53"/>
      <c r="L1213" s="53"/>
      <c r="M1213" s="53"/>
      <c r="N1213" s="53"/>
      <c r="O1213" s="53"/>
      <c r="P1213" s="53"/>
      <c r="Q1213" s="53"/>
      <c r="R1213" s="53"/>
      <c r="S1213" s="53"/>
      <c r="T1213" s="53"/>
      <c r="U1213" s="53"/>
      <c r="V1213" s="53"/>
      <c r="W1213" s="53"/>
      <c r="X1213" s="53"/>
      <c r="Y1213" s="53"/>
      <c r="Z1213" s="53"/>
    </row>
    <row r="1214" spans="1:26" ht="15.75" customHeight="1">
      <c r="A1214" s="103"/>
      <c r="B1214" s="103"/>
      <c r="C1214" s="104" t="e">
        <v>#REF!</v>
      </c>
      <c r="D1214" s="103"/>
      <c r="E1214" s="53"/>
      <c r="F1214" s="53"/>
      <c r="G1214" s="53"/>
      <c r="H1214" s="53"/>
      <c r="I1214" s="53"/>
      <c r="J1214" s="53"/>
      <c r="K1214" s="53"/>
      <c r="L1214" s="53"/>
      <c r="M1214" s="53"/>
      <c r="N1214" s="53"/>
      <c r="O1214" s="53"/>
      <c r="P1214" s="53"/>
      <c r="Q1214" s="53"/>
      <c r="R1214" s="53"/>
      <c r="S1214" s="53"/>
      <c r="T1214" s="53"/>
      <c r="U1214" s="53"/>
      <c r="V1214" s="53"/>
      <c r="W1214" s="53"/>
      <c r="X1214" s="53"/>
      <c r="Y1214" s="53"/>
      <c r="Z1214" s="53"/>
    </row>
    <row r="1215" spans="1:26" ht="15.75" customHeight="1">
      <c r="A1215" s="103"/>
      <c r="B1215" s="103"/>
      <c r="C1215" s="104" t="e">
        <v>#REF!</v>
      </c>
      <c r="D1215" s="103"/>
      <c r="E1215" s="53"/>
      <c r="F1215" s="53"/>
      <c r="G1215" s="53"/>
      <c r="H1215" s="53"/>
      <c r="I1215" s="53"/>
      <c r="J1215" s="53"/>
      <c r="K1215" s="53"/>
      <c r="L1215" s="53"/>
      <c r="M1215" s="53"/>
      <c r="N1215" s="53"/>
      <c r="O1215" s="53"/>
      <c r="P1215" s="53"/>
      <c r="Q1215" s="53"/>
      <c r="R1215" s="53"/>
      <c r="S1215" s="53"/>
      <c r="T1215" s="53"/>
      <c r="U1215" s="53"/>
      <c r="V1215" s="53"/>
      <c r="W1215" s="53"/>
      <c r="X1215" s="53"/>
      <c r="Y1215" s="53"/>
      <c r="Z1215" s="53"/>
    </row>
    <row r="1216" spans="1:26" ht="15.75" customHeight="1">
      <c r="A1216" s="103"/>
      <c r="B1216" s="103"/>
      <c r="C1216" s="104" t="e">
        <v>#REF!</v>
      </c>
      <c r="D1216" s="103"/>
      <c r="E1216" s="53"/>
      <c r="F1216" s="53"/>
      <c r="G1216" s="53"/>
      <c r="H1216" s="53"/>
      <c r="I1216" s="53"/>
      <c r="J1216" s="53"/>
      <c r="K1216" s="53"/>
      <c r="L1216" s="53"/>
      <c r="M1216" s="53"/>
      <c r="N1216" s="53"/>
      <c r="O1216" s="53"/>
      <c r="P1216" s="53"/>
      <c r="Q1216" s="53"/>
      <c r="R1216" s="53"/>
      <c r="S1216" s="53"/>
      <c r="T1216" s="53"/>
      <c r="U1216" s="53"/>
      <c r="V1216" s="53"/>
      <c r="W1216" s="53"/>
      <c r="X1216" s="53"/>
      <c r="Y1216" s="53"/>
      <c r="Z1216" s="53"/>
    </row>
    <row r="1217" spans="1:26" ht="15.75" customHeight="1">
      <c r="A1217" s="103"/>
      <c r="B1217" s="103"/>
      <c r="C1217" s="104" t="e">
        <v>#REF!</v>
      </c>
      <c r="D1217" s="103"/>
      <c r="E1217" s="53"/>
      <c r="F1217" s="53"/>
      <c r="G1217" s="53"/>
      <c r="H1217" s="53"/>
      <c r="I1217" s="53"/>
      <c r="J1217" s="53"/>
      <c r="K1217" s="53"/>
      <c r="L1217" s="53"/>
      <c r="M1217" s="53"/>
      <c r="N1217" s="53"/>
      <c r="O1217" s="53"/>
      <c r="P1217" s="53"/>
      <c r="Q1217" s="53"/>
      <c r="R1217" s="53"/>
      <c r="S1217" s="53"/>
      <c r="T1217" s="53"/>
      <c r="U1217" s="53"/>
      <c r="V1217" s="53"/>
      <c r="W1217" s="53"/>
      <c r="X1217" s="53"/>
      <c r="Y1217" s="53"/>
      <c r="Z1217" s="53"/>
    </row>
    <row r="1218" spans="1:26" ht="15.75" customHeight="1">
      <c r="A1218" s="103"/>
      <c r="B1218" s="103"/>
      <c r="C1218" s="104" t="e">
        <v>#REF!</v>
      </c>
      <c r="D1218" s="103"/>
      <c r="E1218" s="53"/>
      <c r="F1218" s="53"/>
      <c r="G1218" s="53"/>
      <c r="H1218" s="53"/>
      <c r="I1218" s="53"/>
      <c r="J1218" s="53"/>
      <c r="K1218" s="53"/>
      <c r="L1218" s="53"/>
      <c r="M1218" s="53"/>
      <c r="N1218" s="53"/>
      <c r="O1218" s="53"/>
      <c r="P1218" s="53"/>
      <c r="Q1218" s="53"/>
      <c r="R1218" s="53"/>
      <c r="S1218" s="53"/>
      <c r="T1218" s="53"/>
      <c r="U1218" s="53"/>
      <c r="V1218" s="53"/>
      <c r="W1218" s="53"/>
      <c r="X1218" s="53"/>
      <c r="Y1218" s="53"/>
      <c r="Z1218" s="53"/>
    </row>
    <row r="1219" spans="1:26" ht="15.75" customHeight="1">
      <c r="A1219" s="103"/>
      <c r="B1219" s="103"/>
      <c r="C1219" s="104" t="e">
        <v>#REF!</v>
      </c>
      <c r="D1219" s="103"/>
      <c r="E1219" s="53"/>
      <c r="F1219" s="53"/>
      <c r="G1219" s="53"/>
      <c r="H1219" s="53"/>
      <c r="I1219" s="53"/>
      <c r="J1219" s="53"/>
      <c r="K1219" s="53"/>
      <c r="L1219" s="53"/>
      <c r="M1219" s="53"/>
      <c r="N1219" s="53"/>
      <c r="O1219" s="53"/>
      <c r="P1219" s="53"/>
      <c r="Q1219" s="53"/>
      <c r="R1219" s="53"/>
      <c r="S1219" s="53"/>
      <c r="T1219" s="53"/>
      <c r="U1219" s="53"/>
      <c r="V1219" s="53"/>
      <c r="W1219" s="53"/>
      <c r="X1219" s="53"/>
      <c r="Y1219" s="53"/>
      <c r="Z1219" s="53"/>
    </row>
    <row r="1220" spans="1:26" ht="15.75" customHeight="1">
      <c r="A1220" s="103"/>
      <c r="B1220" s="103"/>
      <c r="C1220" s="104" t="e">
        <v>#REF!</v>
      </c>
      <c r="D1220" s="103"/>
      <c r="E1220" s="53"/>
      <c r="F1220" s="53"/>
      <c r="G1220" s="53"/>
      <c r="H1220" s="53"/>
      <c r="I1220" s="53"/>
      <c r="J1220" s="53"/>
      <c r="K1220" s="53"/>
      <c r="L1220" s="53"/>
      <c r="M1220" s="53"/>
      <c r="N1220" s="53"/>
      <c r="O1220" s="53"/>
      <c r="P1220" s="53"/>
      <c r="Q1220" s="53"/>
      <c r="R1220" s="53"/>
      <c r="S1220" s="53"/>
      <c r="T1220" s="53"/>
      <c r="U1220" s="53"/>
      <c r="V1220" s="53"/>
      <c r="W1220" s="53"/>
      <c r="X1220" s="53"/>
      <c r="Y1220" s="53"/>
      <c r="Z1220" s="53"/>
    </row>
    <row r="1221" spans="1:26" ht="15.75" customHeight="1">
      <c r="A1221" s="103"/>
      <c r="B1221" s="103"/>
      <c r="C1221" s="104" t="e">
        <v>#REF!</v>
      </c>
      <c r="D1221" s="103"/>
      <c r="E1221" s="53"/>
      <c r="F1221" s="53"/>
      <c r="G1221" s="53"/>
      <c r="H1221" s="53"/>
      <c r="I1221" s="53"/>
      <c r="J1221" s="53"/>
      <c r="K1221" s="53"/>
      <c r="L1221" s="53"/>
      <c r="M1221" s="53"/>
      <c r="N1221" s="53"/>
      <c r="O1221" s="53"/>
      <c r="P1221" s="53"/>
      <c r="Q1221" s="53"/>
      <c r="R1221" s="53"/>
      <c r="S1221" s="53"/>
      <c r="T1221" s="53"/>
      <c r="U1221" s="53"/>
      <c r="V1221" s="53"/>
      <c r="W1221" s="53"/>
      <c r="X1221" s="53"/>
      <c r="Y1221" s="53"/>
      <c r="Z1221" s="53"/>
    </row>
    <row r="1222" spans="1:26" ht="15.75" customHeight="1">
      <c r="A1222" s="103"/>
      <c r="B1222" s="103"/>
      <c r="C1222" s="104" t="e">
        <v>#REF!</v>
      </c>
      <c r="D1222" s="103"/>
      <c r="E1222" s="53"/>
      <c r="F1222" s="53"/>
      <c r="G1222" s="53"/>
      <c r="H1222" s="53"/>
      <c r="I1222" s="53"/>
      <c r="J1222" s="53"/>
      <c r="K1222" s="53"/>
      <c r="L1222" s="53"/>
      <c r="M1222" s="53"/>
      <c r="N1222" s="53"/>
      <c r="O1222" s="53"/>
      <c r="P1222" s="53"/>
      <c r="Q1222" s="53"/>
      <c r="R1222" s="53"/>
      <c r="S1222" s="53"/>
      <c r="T1222" s="53"/>
      <c r="U1222" s="53"/>
      <c r="V1222" s="53"/>
      <c r="W1222" s="53"/>
      <c r="X1222" s="53"/>
      <c r="Y1222" s="53"/>
      <c r="Z1222" s="53"/>
    </row>
    <row r="1223" spans="1:26" ht="15.75" customHeight="1">
      <c r="A1223" s="103"/>
      <c r="B1223" s="103"/>
      <c r="C1223" s="104" t="e">
        <v>#REF!</v>
      </c>
      <c r="D1223" s="103"/>
      <c r="E1223" s="53"/>
      <c r="F1223" s="53"/>
      <c r="G1223" s="53"/>
      <c r="H1223" s="53"/>
      <c r="I1223" s="53"/>
      <c r="J1223" s="53"/>
      <c r="K1223" s="53"/>
      <c r="L1223" s="53"/>
      <c r="M1223" s="53"/>
      <c r="N1223" s="53"/>
      <c r="O1223" s="53"/>
      <c r="P1223" s="53"/>
      <c r="Q1223" s="53"/>
      <c r="R1223" s="53"/>
      <c r="S1223" s="53"/>
      <c r="T1223" s="53"/>
      <c r="U1223" s="53"/>
      <c r="V1223" s="53"/>
      <c r="W1223" s="53"/>
      <c r="X1223" s="53"/>
      <c r="Y1223" s="53"/>
      <c r="Z1223" s="53"/>
    </row>
    <row r="1224" spans="1:26" ht="15.75" customHeight="1">
      <c r="A1224" s="103"/>
      <c r="B1224" s="103"/>
      <c r="C1224" s="104" t="e">
        <v>#REF!</v>
      </c>
      <c r="D1224" s="103"/>
      <c r="E1224" s="53"/>
      <c r="F1224" s="53"/>
      <c r="G1224" s="53"/>
      <c r="H1224" s="53"/>
      <c r="I1224" s="53"/>
      <c r="J1224" s="53"/>
      <c r="K1224" s="53"/>
      <c r="L1224" s="53"/>
      <c r="M1224" s="53"/>
      <c r="N1224" s="53"/>
      <c r="O1224" s="53"/>
      <c r="P1224" s="53"/>
      <c r="Q1224" s="53"/>
      <c r="R1224" s="53"/>
      <c r="S1224" s="53"/>
      <c r="T1224" s="53"/>
      <c r="U1224" s="53"/>
      <c r="V1224" s="53"/>
      <c r="W1224" s="53"/>
      <c r="X1224" s="53"/>
      <c r="Y1224" s="53"/>
      <c r="Z1224" s="53"/>
    </row>
    <row r="1225" spans="1:26" ht="15.75" customHeight="1">
      <c r="A1225" s="103"/>
      <c r="B1225" s="103"/>
      <c r="C1225" s="104" t="e">
        <v>#REF!</v>
      </c>
      <c r="D1225" s="103"/>
      <c r="E1225" s="53"/>
      <c r="F1225" s="53"/>
      <c r="G1225" s="53"/>
      <c r="H1225" s="53"/>
      <c r="I1225" s="53"/>
      <c r="J1225" s="53"/>
      <c r="K1225" s="53"/>
      <c r="L1225" s="53"/>
      <c r="M1225" s="53"/>
      <c r="N1225" s="53"/>
      <c r="O1225" s="53"/>
      <c r="P1225" s="53"/>
      <c r="Q1225" s="53"/>
      <c r="R1225" s="53"/>
      <c r="S1225" s="53"/>
      <c r="T1225" s="53"/>
      <c r="U1225" s="53"/>
      <c r="V1225" s="53"/>
      <c r="W1225" s="53"/>
      <c r="X1225" s="53"/>
      <c r="Y1225" s="53"/>
      <c r="Z1225" s="53"/>
    </row>
    <row r="1226" spans="1:26" ht="15.75" customHeight="1">
      <c r="A1226" s="103"/>
      <c r="B1226" s="103"/>
      <c r="C1226" s="104" t="e">
        <v>#REF!</v>
      </c>
      <c r="D1226" s="103"/>
      <c r="E1226" s="53"/>
      <c r="F1226" s="53"/>
      <c r="G1226" s="53"/>
      <c r="H1226" s="53"/>
      <c r="I1226" s="53"/>
      <c r="J1226" s="53"/>
      <c r="K1226" s="53"/>
      <c r="L1226" s="53"/>
      <c r="M1226" s="53"/>
      <c r="N1226" s="53"/>
      <c r="O1226" s="53"/>
      <c r="P1226" s="53"/>
      <c r="Q1226" s="53"/>
      <c r="R1226" s="53"/>
      <c r="S1226" s="53"/>
      <c r="T1226" s="53"/>
      <c r="U1226" s="53"/>
      <c r="V1226" s="53"/>
      <c r="W1226" s="53"/>
      <c r="X1226" s="53"/>
      <c r="Y1226" s="53"/>
      <c r="Z1226" s="53"/>
    </row>
    <row r="1227" spans="1:26" ht="15.75" customHeight="1">
      <c r="A1227" s="103"/>
      <c r="B1227" s="103"/>
      <c r="C1227" s="104" t="e">
        <v>#REF!</v>
      </c>
      <c r="D1227" s="103"/>
      <c r="E1227" s="53"/>
      <c r="F1227" s="53"/>
      <c r="G1227" s="53"/>
      <c r="H1227" s="53"/>
      <c r="I1227" s="53"/>
      <c r="J1227" s="53"/>
      <c r="K1227" s="53"/>
      <c r="L1227" s="53"/>
      <c r="M1227" s="53"/>
      <c r="N1227" s="53"/>
      <c r="O1227" s="53"/>
      <c r="P1227" s="53"/>
      <c r="Q1227" s="53"/>
      <c r="R1227" s="53"/>
      <c r="S1227" s="53"/>
      <c r="T1227" s="53"/>
      <c r="U1227" s="53"/>
      <c r="V1227" s="53"/>
      <c r="W1227" s="53"/>
      <c r="X1227" s="53"/>
      <c r="Y1227" s="53"/>
      <c r="Z1227" s="53"/>
    </row>
    <row r="1228" spans="1:26" ht="15.75" customHeight="1">
      <c r="A1228" s="103"/>
      <c r="B1228" s="103"/>
      <c r="C1228" s="104" t="e">
        <v>#REF!</v>
      </c>
      <c r="D1228" s="103"/>
      <c r="E1228" s="53"/>
      <c r="F1228" s="53"/>
      <c r="G1228" s="53"/>
      <c r="H1228" s="53"/>
      <c r="I1228" s="53"/>
      <c r="J1228" s="53"/>
      <c r="K1228" s="53"/>
      <c r="L1228" s="53"/>
      <c r="M1228" s="53"/>
      <c r="N1228" s="53"/>
      <c r="O1228" s="53"/>
      <c r="P1228" s="53"/>
      <c r="Q1228" s="53"/>
      <c r="R1228" s="53"/>
      <c r="S1228" s="53"/>
      <c r="T1228" s="53"/>
      <c r="U1228" s="53"/>
      <c r="V1228" s="53"/>
      <c r="W1228" s="53"/>
      <c r="X1228" s="53"/>
      <c r="Y1228" s="53"/>
      <c r="Z1228" s="53"/>
    </row>
    <row r="1229" spans="1:26" ht="15.75" customHeight="1">
      <c r="A1229" s="103"/>
      <c r="B1229" s="103"/>
      <c r="C1229" s="104" t="e">
        <v>#REF!</v>
      </c>
      <c r="D1229" s="103"/>
      <c r="E1229" s="53"/>
      <c r="F1229" s="53"/>
      <c r="G1229" s="53"/>
      <c r="H1229" s="53"/>
      <c r="I1229" s="53"/>
      <c r="J1229" s="53"/>
      <c r="K1229" s="53"/>
      <c r="L1229" s="53"/>
      <c r="M1229" s="53"/>
      <c r="N1229" s="53"/>
      <c r="O1229" s="53"/>
      <c r="P1229" s="53"/>
      <c r="Q1229" s="53"/>
      <c r="R1229" s="53"/>
      <c r="S1229" s="53"/>
      <c r="T1229" s="53"/>
      <c r="U1229" s="53"/>
      <c r="V1229" s="53"/>
      <c r="W1229" s="53"/>
      <c r="X1229" s="53"/>
      <c r="Y1229" s="53"/>
      <c r="Z1229" s="53"/>
    </row>
    <row r="1230" spans="1:26" ht="15.75" customHeight="1">
      <c r="A1230" s="103"/>
      <c r="B1230" s="103"/>
      <c r="C1230" s="104" t="e">
        <v>#REF!</v>
      </c>
      <c r="D1230" s="103"/>
      <c r="E1230" s="53"/>
      <c r="F1230" s="53"/>
      <c r="G1230" s="53"/>
      <c r="H1230" s="53"/>
      <c r="I1230" s="53"/>
      <c r="J1230" s="53"/>
      <c r="K1230" s="53"/>
      <c r="L1230" s="53"/>
      <c r="M1230" s="53"/>
      <c r="N1230" s="53"/>
      <c r="O1230" s="53"/>
      <c r="P1230" s="53"/>
      <c r="Q1230" s="53"/>
      <c r="R1230" s="53"/>
      <c r="S1230" s="53"/>
      <c r="T1230" s="53"/>
      <c r="U1230" s="53"/>
      <c r="V1230" s="53"/>
      <c r="W1230" s="53"/>
      <c r="X1230" s="53"/>
      <c r="Y1230" s="53"/>
      <c r="Z1230" s="53"/>
    </row>
    <row r="1231" spans="1:26" ht="15.75" customHeight="1">
      <c r="A1231" s="103"/>
      <c r="B1231" s="103"/>
      <c r="C1231" s="104" t="e">
        <v>#REF!</v>
      </c>
      <c r="D1231" s="103"/>
      <c r="E1231" s="53"/>
      <c r="F1231" s="53"/>
      <c r="G1231" s="53"/>
      <c r="H1231" s="53"/>
      <c r="I1231" s="53"/>
      <c r="J1231" s="53"/>
      <c r="K1231" s="53"/>
      <c r="L1231" s="53"/>
      <c r="M1231" s="53"/>
      <c r="N1231" s="53"/>
      <c r="O1231" s="53"/>
      <c r="P1231" s="53"/>
      <c r="Q1231" s="53"/>
      <c r="R1231" s="53"/>
      <c r="S1231" s="53"/>
      <c r="T1231" s="53"/>
      <c r="U1231" s="53"/>
      <c r="V1231" s="53"/>
      <c r="W1231" s="53"/>
      <c r="X1231" s="53"/>
      <c r="Y1231" s="53"/>
      <c r="Z1231" s="53"/>
    </row>
    <row r="1232" spans="1:26" ht="15.75" customHeight="1">
      <c r="A1232" s="103"/>
      <c r="B1232" s="103"/>
      <c r="C1232" s="104" t="e">
        <v>#REF!</v>
      </c>
      <c r="D1232" s="103"/>
      <c r="E1232" s="53"/>
      <c r="F1232" s="53"/>
      <c r="G1232" s="53"/>
      <c r="H1232" s="53"/>
      <c r="I1232" s="53"/>
      <c r="J1232" s="53"/>
      <c r="K1232" s="53"/>
      <c r="L1232" s="53"/>
      <c r="M1232" s="53"/>
      <c r="N1232" s="53"/>
      <c r="O1232" s="53"/>
      <c r="P1232" s="53"/>
      <c r="Q1232" s="53"/>
      <c r="R1232" s="53"/>
      <c r="S1232" s="53"/>
      <c r="T1232" s="53"/>
      <c r="U1232" s="53"/>
      <c r="V1232" s="53"/>
      <c r="W1232" s="53"/>
      <c r="X1232" s="53"/>
      <c r="Y1232" s="53"/>
      <c r="Z1232" s="53"/>
    </row>
    <row r="1233" spans="1:26" ht="15.75" customHeight="1">
      <c r="A1233" s="103"/>
      <c r="B1233" s="103"/>
      <c r="C1233" s="104" t="e">
        <v>#REF!</v>
      </c>
      <c r="D1233" s="103"/>
      <c r="E1233" s="53"/>
      <c r="F1233" s="53"/>
      <c r="G1233" s="53"/>
      <c r="H1233" s="53"/>
      <c r="I1233" s="53"/>
      <c r="J1233" s="53"/>
      <c r="K1233" s="53"/>
      <c r="L1233" s="53"/>
      <c r="M1233" s="53"/>
      <c r="N1233" s="53"/>
      <c r="O1233" s="53"/>
      <c r="P1233" s="53"/>
      <c r="Q1233" s="53"/>
      <c r="R1233" s="53"/>
      <c r="S1233" s="53"/>
      <c r="T1233" s="53"/>
      <c r="U1233" s="53"/>
      <c r="V1233" s="53"/>
      <c r="W1233" s="53"/>
      <c r="X1233" s="53"/>
      <c r="Y1233" s="53"/>
      <c r="Z1233" s="53"/>
    </row>
    <row r="1234" spans="1:26" ht="15.75" customHeight="1">
      <c r="A1234" s="103"/>
      <c r="B1234" s="103"/>
      <c r="C1234" s="104" t="e">
        <v>#REF!</v>
      </c>
      <c r="D1234" s="103"/>
      <c r="E1234" s="53"/>
      <c r="F1234" s="53"/>
      <c r="G1234" s="53"/>
      <c r="H1234" s="53"/>
      <c r="I1234" s="53"/>
      <c r="J1234" s="53"/>
      <c r="K1234" s="53"/>
      <c r="L1234" s="53"/>
      <c r="M1234" s="53"/>
      <c r="N1234" s="53"/>
      <c r="O1234" s="53"/>
      <c r="P1234" s="53"/>
      <c r="Q1234" s="53"/>
      <c r="R1234" s="53"/>
      <c r="S1234" s="53"/>
      <c r="T1234" s="53"/>
      <c r="U1234" s="53"/>
      <c r="V1234" s="53"/>
      <c r="W1234" s="53"/>
      <c r="X1234" s="53"/>
      <c r="Y1234" s="53"/>
      <c r="Z1234" s="53"/>
    </row>
    <row r="1235" spans="1:26" ht="15.75" customHeight="1">
      <c r="A1235" s="103"/>
      <c r="B1235" s="103"/>
      <c r="C1235" s="104" t="e">
        <v>#REF!</v>
      </c>
      <c r="D1235" s="103"/>
      <c r="E1235" s="53"/>
      <c r="F1235" s="53"/>
      <c r="G1235" s="53"/>
      <c r="H1235" s="53"/>
      <c r="I1235" s="53"/>
      <c r="J1235" s="53"/>
      <c r="K1235" s="53"/>
      <c r="L1235" s="53"/>
      <c r="M1235" s="53"/>
      <c r="N1235" s="53"/>
      <c r="O1235" s="53"/>
      <c r="P1235" s="53"/>
      <c r="Q1235" s="53"/>
      <c r="R1235" s="53"/>
      <c r="S1235" s="53"/>
      <c r="T1235" s="53"/>
      <c r="U1235" s="53"/>
      <c r="V1235" s="53"/>
      <c r="W1235" s="53"/>
      <c r="X1235" s="53"/>
      <c r="Y1235" s="53"/>
      <c r="Z1235" s="53"/>
    </row>
    <row r="1236" spans="1:26" ht="15.75" customHeight="1">
      <c r="A1236" s="103"/>
      <c r="B1236" s="103"/>
      <c r="C1236" s="104" t="e">
        <v>#REF!</v>
      </c>
      <c r="D1236" s="103"/>
      <c r="E1236" s="53"/>
      <c r="F1236" s="53"/>
      <c r="G1236" s="53"/>
      <c r="H1236" s="53"/>
      <c r="I1236" s="53"/>
      <c r="J1236" s="53"/>
      <c r="K1236" s="53"/>
      <c r="L1236" s="53"/>
      <c r="M1236" s="53"/>
      <c r="N1236" s="53"/>
      <c r="O1236" s="53"/>
      <c r="P1236" s="53"/>
      <c r="Q1236" s="53"/>
      <c r="R1236" s="53"/>
      <c r="S1236" s="53"/>
      <c r="T1236" s="53"/>
      <c r="U1236" s="53"/>
      <c r="V1236" s="53"/>
      <c r="W1236" s="53"/>
      <c r="X1236" s="53"/>
      <c r="Y1236" s="53"/>
      <c r="Z1236" s="53"/>
    </row>
    <row r="1237" spans="1:26" ht="15.75" customHeight="1">
      <c r="A1237" s="103"/>
      <c r="B1237" s="103"/>
      <c r="C1237" s="104" t="e">
        <v>#REF!</v>
      </c>
      <c r="D1237" s="103"/>
      <c r="E1237" s="53"/>
      <c r="F1237" s="53"/>
      <c r="G1237" s="53"/>
      <c r="H1237" s="53"/>
      <c r="I1237" s="53"/>
      <c r="J1237" s="53"/>
      <c r="K1237" s="53"/>
      <c r="L1237" s="53"/>
      <c r="M1237" s="53"/>
      <c r="N1237" s="53"/>
      <c r="O1237" s="53"/>
      <c r="P1237" s="53"/>
      <c r="Q1237" s="53"/>
      <c r="R1237" s="53"/>
      <c r="S1237" s="53"/>
      <c r="T1237" s="53"/>
      <c r="U1237" s="53"/>
      <c r="V1237" s="53"/>
      <c r="W1237" s="53"/>
      <c r="X1237" s="53"/>
      <c r="Y1237" s="53"/>
      <c r="Z1237" s="53"/>
    </row>
    <row r="1238" spans="1:26" ht="15.75" customHeight="1">
      <c r="A1238" s="103"/>
      <c r="B1238" s="103"/>
      <c r="C1238" s="104" t="e">
        <v>#REF!</v>
      </c>
      <c r="D1238" s="103"/>
      <c r="E1238" s="53"/>
      <c r="F1238" s="53"/>
      <c r="G1238" s="53"/>
      <c r="H1238" s="53"/>
      <c r="I1238" s="53"/>
      <c r="J1238" s="53"/>
      <c r="K1238" s="53"/>
      <c r="L1238" s="53"/>
      <c r="M1238" s="53"/>
      <c r="N1238" s="53"/>
      <c r="O1238" s="53"/>
      <c r="P1238" s="53"/>
      <c r="Q1238" s="53"/>
      <c r="R1238" s="53"/>
      <c r="S1238" s="53"/>
      <c r="T1238" s="53"/>
      <c r="U1238" s="53"/>
      <c r="V1238" s="53"/>
      <c r="W1238" s="53"/>
      <c r="X1238" s="53"/>
      <c r="Y1238" s="53"/>
      <c r="Z1238" s="53"/>
    </row>
    <row r="1239" spans="1:26" ht="15.75" customHeight="1">
      <c r="A1239" s="103"/>
      <c r="B1239" s="103"/>
      <c r="C1239" s="104" t="e">
        <v>#REF!</v>
      </c>
      <c r="D1239" s="103"/>
      <c r="E1239" s="53"/>
      <c r="F1239" s="53"/>
      <c r="G1239" s="53"/>
      <c r="H1239" s="53"/>
      <c r="I1239" s="53"/>
      <c r="J1239" s="53"/>
      <c r="K1239" s="53"/>
      <c r="L1239" s="53"/>
      <c r="M1239" s="53"/>
      <c r="N1239" s="53"/>
      <c r="O1239" s="53"/>
      <c r="P1239" s="53"/>
      <c r="Q1239" s="53"/>
      <c r="R1239" s="53"/>
      <c r="S1239" s="53"/>
      <c r="T1239" s="53"/>
      <c r="U1239" s="53"/>
      <c r="V1239" s="53"/>
      <c r="W1239" s="53"/>
      <c r="X1239" s="53"/>
      <c r="Y1239" s="53"/>
      <c r="Z1239" s="53"/>
    </row>
    <row r="1240" spans="1:26" ht="15.75" customHeight="1">
      <c r="A1240" s="103"/>
      <c r="B1240" s="103"/>
      <c r="C1240" s="104" t="e">
        <v>#REF!</v>
      </c>
      <c r="D1240" s="103"/>
      <c r="E1240" s="53"/>
      <c r="F1240" s="53"/>
      <c r="G1240" s="53"/>
      <c r="H1240" s="53"/>
      <c r="I1240" s="53"/>
      <c r="J1240" s="53"/>
      <c r="K1240" s="53"/>
      <c r="L1240" s="53"/>
      <c r="M1240" s="53"/>
      <c r="N1240" s="53"/>
      <c r="O1240" s="53"/>
      <c r="P1240" s="53"/>
      <c r="Q1240" s="53"/>
      <c r="R1240" s="53"/>
      <c r="S1240" s="53"/>
      <c r="T1240" s="53"/>
      <c r="U1240" s="53"/>
      <c r="V1240" s="53"/>
      <c r="W1240" s="53"/>
      <c r="X1240" s="53"/>
      <c r="Y1240" s="53"/>
      <c r="Z1240" s="53"/>
    </row>
    <row r="1241" spans="1:26" ht="15.75" customHeight="1">
      <c r="A1241" s="103"/>
      <c r="B1241" s="103"/>
      <c r="C1241" s="104" t="e">
        <v>#REF!</v>
      </c>
      <c r="D1241" s="103"/>
      <c r="E1241" s="53"/>
      <c r="F1241" s="53"/>
      <c r="G1241" s="53"/>
      <c r="H1241" s="53"/>
      <c r="I1241" s="53"/>
      <c r="J1241" s="53"/>
      <c r="K1241" s="53"/>
      <c r="L1241" s="53"/>
      <c r="M1241" s="53"/>
      <c r="N1241" s="53"/>
      <c r="O1241" s="53"/>
      <c r="P1241" s="53"/>
      <c r="Q1241" s="53"/>
      <c r="R1241" s="53"/>
      <c r="S1241" s="53"/>
      <c r="T1241" s="53"/>
      <c r="U1241" s="53"/>
      <c r="V1241" s="53"/>
      <c r="W1241" s="53"/>
      <c r="X1241" s="53"/>
      <c r="Y1241" s="53"/>
      <c r="Z1241" s="53"/>
    </row>
    <row r="1242" spans="1:26" ht="15.75" customHeight="1">
      <c r="A1242" s="103"/>
      <c r="B1242" s="103"/>
      <c r="C1242" s="104" t="e">
        <v>#REF!</v>
      </c>
      <c r="D1242" s="103"/>
      <c r="E1242" s="53"/>
      <c r="F1242" s="53"/>
      <c r="G1242" s="53"/>
      <c r="H1242" s="53"/>
      <c r="I1242" s="53"/>
      <c r="J1242" s="53"/>
      <c r="K1242" s="53"/>
      <c r="L1242" s="53"/>
      <c r="M1242" s="53"/>
      <c r="N1242" s="53"/>
      <c r="O1242" s="53"/>
      <c r="P1242" s="53"/>
      <c r="Q1242" s="53"/>
      <c r="R1242" s="53"/>
      <c r="S1242" s="53"/>
      <c r="T1242" s="53"/>
      <c r="U1242" s="53"/>
      <c r="V1242" s="53"/>
      <c r="W1242" s="53"/>
      <c r="X1242" s="53"/>
      <c r="Y1242" s="53"/>
      <c r="Z1242" s="53"/>
    </row>
    <row r="1243" spans="1:26" ht="15.75" customHeight="1">
      <c r="A1243" s="103"/>
      <c r="B1243" s="103"/>
      <c r="C1243" s="104" t="e">
        <v>#REF!</v>
      </c>
      <c r="D1243" s="103"/>
      <c r="E1243" s="53"/>
      <c r="F1243" s="53"/>
      <c r="G1243" s="53"/>
      <c r="H1243" s="53"/>
      <c r="I1243" s="53"/>
      <c r="J1243" s="53"/>
      <c r="K1243" s="53"/>
      <c r="L1243" s="53"/>
      <c r="M1243" s="53"/>
      <c r="N1243" s="53"/>
      <c r="O1243" s="53"/>
      <c r="P1243" s="53"/>
      <c r="Q1243" s="53"/>
      <c r="R1243" s="53"/>
      <c r="S1243" s="53"/>
      <c r="T1243" s="53"/>
      <c r="U1243" s="53"/>
      <c r="V1243" s="53"/>
      <c r="W1243" s="53"/>
      <c r="X1243" s="53"/>
      <c r="Y1243" s="53"/>
      <c r="Z1243" s="53"/>
    </row>
    <row r="1244" spans="1:26" ht="15.75" customHeight="1">
      <c r="A1244" s="103"/>
      <c r="B1244" s="103"/>
      <c r="C1244" s="104" t="e">
        <v>#REF!</v>
      </c>
      <c r="D1244" s="103"/>
      <c r="E1244" s="53"/>
      <c r="F1244" s="53"/>
      <c r="G1244" s="53"/>
      <c r="H1244" s="53"/>
      <c r="I1244" s="53"/>
      <c r="J1244" s="53"/>
      <c r="K1244" s="53"/>
      <c r="L1244" s="53"/>
      <c r="M1244" s="53"/>
      <c r="N1244" s="53"/>
      <c r="O1244" s="53"/>
      <c r="P1244" s="53"/>
      <c r="Q1244" s="53"/>
      <c r="R1244" s="53"/>
      <c r="S1244" s="53"/>
      <c r="T1244" s="53"/>
      <c r="U1244" s="53"/>
      <c r="V1244" s="53"/>
      <c r="W1244" s="53"/>
      <c r="X1244" s="53"/>
      <c r="Y1244" s="53"/>
      <c r="Z1244" s="53"/>
    </row>
    <row r="1245" spans="1:26" ht="15.75" customHeight="1">
      <c r="A1245" s="103"/>
      <c r="B1245" s="103"/>
      <c r="C1245" s="104" t="e">
        <v>#REF!</v>
      </c>
      <c r="D1245" s="103"/>
      <c r="E1245" s="53"/>
      <c r="F1245" s="53"/>
      <c r="G1245" s="53"/>
      <c r="H1245" s="53"/>
      <c r="I1245" s="53"/>
      <c r="J1245" s="53"/>
      <c r="K1245" s="53"/>
      <c r="L1245" s="53"/>
      <c r="M1245" s="53"/>
      <c r="N1245" s="53"/>
      <c r="O1245" s="53"/>
      <c r="P1245" s="53"/>
      <c r="Q1245" s="53"/>
      <c r="R1245" s="53"/>
      <c r="S1245" s="53"/>
      <c r="T1245" s="53"/>
      <c r="U1245" s="53"/>
      <c r="V1245" s="53"/>
      <c r="W1245" s="53"/>
      <c r="X1245" s="53"/>
      <c r="Y1245" s="53"/>
      <c r="Z1245" s="53"/>
    </row>
    <row r="1246" spans="1:26" ht="15.75" customHeight="1">
      <c r="A1246" s="103"/>
      <c r="B1246" s="103"/>
      <c r="C1246" s="104" t="e">
        <v>#REF!</v>
      </c>
      <c r="D1246" s="103"/>
      <c r="E1246" s="53"/>
      <c r="F1246" s="53"/>
      <c r="G1246" s="53"/>
      <c r="H1246" s="53"/>
      <c r="I1246" s="53"/>
      <c r="J1246" s="53"/>
      <c r="K1246" s="53"/>
      <c r="L1246" s="53"/>
      <c r="M1246" s="53"/>
      <c r="N1246" s="53"/>
      <c r="O1246" s="53"/>
      <c r="P1246" s="53"/>
      <c r="Q1246" s="53"/>
      <c r="R1246" s="53"/>
      <c r="S1246" s="53"/>
      <c r="T1246" s="53"/>
      <c r="U1246" s="53"/>
      <c r="V1246" s="53"/>
      <c r="W1246" s="53"/>
      <c r="X1246" s="53"/>
      <c r="Y1246" s="53"/>
      <c r="Z1246" s="53"/>
    </row>
    <row r="1247" spans="1:26" ht="15.75" customHeight="1">
      <c r="A1247" s="103"/>
      <c r="B1247" s="103"/>
      <c r="C1247" s="104" t="e">
        <v>#REF!</v>
      </c>
      <c r="D1247" s="103"/>
      <c r="E1247" s="53"/>
      <c r="F1247" s="53"/>
      <c r="G1247" s="53"/>
      <c r="H1247" s="53"/>
      <c r="I1247" s="53"/>
      <c r="J1247" s="53"/>
      <c r="K1247" s="53"/>
      <c r="L1247" s="53"/>
      <c r="M1247" s="53"/>
      <c r="N1247" s="53"/>
      <c r="O1247" s="53"/>
      <c r="P1247" s="53"/>
      <c r="Q1247" s="53"/>
      <c r="R1247" s="53"/>
      <c r="S1247" s="53"/>
      <c r="T1247" s="53"/>
      <c r="U1247" s="53"/>
      <c r="V1247" s="53"/>
      <c r="W1247" s="53"/>
      <c r="X1247" s="53"/>
      <c r="Y1247" s="53"/>
      <c r="Z1247" s="53"/>
    </row>
    <row r="1248" spans="1:26" ht="15.75" customHeight="1">
      <c r="A1248" s="103"/>
      <c r="B1248" s="103"/>
      <c r="C1248" s="104" t="e">
        <v>#REF!</v>
      </c>
      <c r="D1248" s="103"/>
      <c r="E1248" s="53"/>
      <c r="F1248" s="53"/>
      <c r="G1248" s="53"/>
      <c r="H1248" s="53"/>
      <c r="I1248" s="53"/>
      <c r="J1248" s="53"/>
      <c r="K1248" s="53"/>
      <c r="L1248" s="53"/>
      <c r="M1248" s="53"/>
      <c r="N1248" s="53"/>
      <c r="O1248" s="53"/>
      <c r="P1248" s="53"/>
      <c r="Q1248" s="53"/>
      <c r="R1248" s="53"/>
      <c r="S1248" s="53"/>
      <c r="T1248" s="53"/>
      <c r="U1248" s="53"/>
      <c r="V1248" s="53"/>
      <c r="W1248" s="53"/>
      <c r="X1248" s="53"/>
      <c r="Y1248" s="53"/>
      <c r="Z1248" s="53"/>
    </row>
    <row r="1249" spans="1:26" ht="15.75" customHeight="1">
      <c r="A1249" s="103"/>
      <c r="B1249" s="103"/>
      <c r="C1249" s="104" t="e">
        <v>#REF!</v>
      </c>
      <c r="D1249" s="103"/>
      <c r="E1249" s="53"/>
      <c r="F1249" s="53"/>
      <c r="G1249" s="53"/>
      <c r="H1249" s="53"/>
      <c r="I1249" s="53"/>
      <c r="J1249" s="53"/>
      <c r="K1249" s="53"/>
      <c r="L1249" s="53"/>
      <c r="M1249" s="53"/>
      <c r="N1249" s="53"/>
      <c r="O1249" s="53"/>
      <c r="P1249" s="53"/>
      <c r="Q1249" s="53"/>
      <c r="R1249" s="53"/>
      <c r="S1249" s="53"/>
      <c r="T1249" s="53"/>
      <c r="U1249" s="53"/>
      <c r="V1249" s="53"/>
      <c r="W1249" s="53"/>
      <c r="X1249" s="53"/>
      <c r="Y1249" s="53"/>
      <c r="Z1249" s="53"/>
    </row>
    <row r="1250" spans="1:26" ht="15.75" customHeight="1">
      <c r="A1250" s="103"/>
      <c r="B1250" s="103"/>
      <c r="C1250" s="104" t="e">
        <v>#REF!</v>
      </c>
      <c r="D1250" s="103"/>
      <c r="E1250" s="53"/>
      <c r="F1250" s="53"/>
      <c r="G1250" s="53"/>
      <c r="H1250" s="53"/>
      <c r="I1250" s="53"/>
      <c r="J1250" s="53"/>
      <c r="K1250" s="53"/>
      <c r="L1250" s="53"/>
      <c r="M1250" s="53"/>
      <c r="N1250" s="53"/>
      <c r="O1250" s="53"/>
      <c r="P1250" s="53"/>
      <c r="Q1250" s="53"/>
      <c r="R1250" s="53"/>
      <c r="S1250" s="53"/>
      <c r="T1250" s="53"/>
      <c r="U1250" s="53"/>
      <c r="V1250" s="53"/>
      <c r="W1250" s="53"/>
      <c r="X1250" s="53"/>
      <c r="Y1250" s="53"/>
      <c r="Z1250" s="53"/>
    </row>
    <row r="1251" spans="1:26" ht="15.75" customHeight="1">
      <c r="A1251" s="103"/>
      <c r="B1251" s="103"/>
      <c r="C1251" s="104" t="e">
        <v>#REF!</v>
      </c>
      <c r="D1251" s="103"/>
      <c r="E1251" s="53"/>
      <c r="F1251" s="53"/>
      <c r="G1251" s="53"/>
      <c r="H1251" s="53"/>
      <c r="I1251" s="53"/>
      <c r="J1251" s="53"/>
      <c r="K1251" s="53"/>
      <c r="L1251" s="53"/>
      <c r="M1251" s="53"/>
      <c r="N1251" s="53"/>
      <c r="O1251" s="53"/>
      <c r="P1251" s="53"/>
      <c r="Q1251" s="53"/>
      <c r="R1251" s="53"/>
      <c r="S1251" s="53"/>
      <c r="T1251" s="53"/>
      <c r="U1251" s="53"/>
      <c r="V1251" s="53"/>
      <c r="W1251" s="53"/>
      <c r="X1251" s="53"/>
      <c r="Y1251" s="53"/>
      <c r="Z1251" s="53"/>
    </row>
    <row r="1252" spans="1:26" ht="15.75" customHeight="1">
      <c r="A1252" s="103"/>
      <c r="B1252" s="103"/>
      <c r="C1252" s="104" t="e">
        <v>#REF!</v>
      </c>
      <c r="D1252" s="103"/>
      <c r="E1252" s="53"/>
      <c r="F1252" s="53"/>
      <c r="G1252" s="53"/>
      <c r="H1252" s="53"/>
      <c r="I1252" s="53"/>
      <c r="J1252" s="53"/>
      <c r="K1252" s="53"/>
      <c r="L1252" s="53"/>
      <c r="M1252" s="53"/>
      <c r="N1252" s="53"/>
      <c r="O1252" s="53"/>
      <c r="P1252" s="53"/>
      <c r="Q1252" s="53"/>
      <c r="R1252" s="53"/>
      <c r="S1252" s="53"/>
      <c r="T1252" s="53"/>
      <c r="U1252" s="53"/>
      <c r="V1252" s="53"/>
      <c r="W1252" s="53"/>
      <c r="X1252" s="53"/>
      <c r="Y1252" s="53"/>
      <c r="Z1252" s="53"/>
    </row>
    <row r="1253" spans="1:26" ht="15.75" customHeight="1">
      <c r="A1253" s="103"/>
      <c r="B1253" s="103"/>
      <c r="C1253" s="104" t="e">
        <v>#REF!</v>
      </c>
      <c r="D1253" s="103"/>
      <c r="E1253" s="53"/>
      <c r="F1253" s="53"/>
      <c r="G1253" s="53"/>
      <c r="H1253" s="53"/>
      <c r="I1253" s="53"/>
      <c r="J1253" s="53"/>
      <c r="K1253" s="53"/>
      <c r="L1253" s="53"/>
      <c r="M1253" s="53"/>
      <c r="N1253" s="53"/>
      <c r="O1253" s="53"/>
      <c r="P1253" s="53"/>
      <c r="Q1253" s="53"/>
      <c r="R1253" s="53"/>
      <c r="S1253" s="53"/>
      <c r="T1253" s="53"/>
      <c r="U1253" s="53"/>
      <c r="V1253" s="53"/>
      <c r="W1253" s="53"/>
      <c r="X1253" s="53"/>
      <c r="Y1253" s="53"/>
      <c r="Z1253" s="53"/>
    </row>
    <row r="1254" spans="1:26" ht="15.75" customHeight="1">
      <c r="A1254" s="103"/>
      <c r="B1254" s="103"/>
      <c r="C1254" s="104" t="e">
        <v>#REF!</v>
      </c>
      <c r="D1254" s="103"/>
      <c r="E1254" s="53"/>
      <c r="F1254" s="53"/>
      <c r="G1254" s="53"/>
      <c r="H1254" s="53"/>
      <c r="I1254" s="53"/>
      <c r="J1254" s="53"/>
      <c r="K1254" s="53"/>
      <c r="L1254" s="53"/>
      <c r="M1254" s="53"/>
      <c r="N1254" s="53"/>
      <c r="O1254" s="53"/>
      <c r="P1254" s="53"/>
      <c r="Q1254" s="53"/>
      <c r="R1254" s="53"/>
      <c r="S1254" s="53"/>
      <c r="T1254" s="53"/>
      <c r="U1254" s="53"/>
      <c r="V1254" s="53"/>
      <c r="W1254" s="53"/>
      <c r="X1254" s="53"/>
      <c r="Y1254" s="53"/>
      <c r="Z1254" s="53"/>
    </row>
    <row r="1255" spans="1:26" ht="15.75" customHeight="1">
      <c r="A1255" s="103"/>
      <c r="B1255" s="103"/>
      <c r="C1255" s="104" t="e">
        <v>#REF!</v>
      </c>
      <c r="D1255" s="103"/>
      <c r="E1255" s="53"/>
      <c r="F1255" s="53"/>
      <c r="G1255" s="53"/>
      <c r="H1255" s="53"/>
      <c r="I1255" s="53"/>
      <c r="J1255" s="53"/>
      <c r="K1255" s="53"/>
      <c r="L1255" s="53"/>
      <c r="M1255" s="53"/>
      <c r="N1255" s="53"/>
      <c r="O1255" s="53"/>
      <c r="P1255" s="53"/>
      <c r="Q1255" s="53"/>
      <c r="R1255" s="53"/>
      <c r="S1255" s="53"/>
      <c r="T1255" s="53"/>
      <c r="U1255" s="53"/>
      <c r="V1255" s="53"/>
      <c r="W1255" s="53"/>
      <c r="X1255" s="53"/>
      <c r="Y1255" s="53"/>
      <c r="Z1255" s="53"/>
    </row>
    <row r="1256" spans="1:26" ht="15.75" customHeight="1">
      <c r="A1256" s="103"/>
      <c r="B1256" s="103"/>
      <c r="C1256" s="104" t="e">
        <v>#REF!</v>
      </c>
      <c r="D1256" s="103"/>
      <c r="E1256" s="53"/>
      <c r="F1256" s="53"/>
      <c r="G1256" s="53"/>
      <c r="H1256" s="53"/>
      <c r="I1256" s="53"/>
      <c r="J1256" s="53"/>
      <c r="K1256" s="53"/>
      <c r="L1256" s="53"/>
      <c r="M1256" s="53"/>
      <c r="N1256" s="53"/>
      <c r="O1256" s="53"/>
      <c r="P1256" s="53"/>
      <c r="Q1256" s="53"/>
      <c r="R1256" s="53"/>
      <c r="S1256" s="53"/>
      <c r="T1256" s="53"/>
      <c r="U1256" s="53"/>
      <c r="V1256" s="53"/>
      <c r="W1256" s="53"/>
      <c r="X1256" s="53"/>
      <c r="Y1256" s="53"/>
      <c r="Z1256" s="53"/>
    </row>
    <row r="1257" spans="1:26" ht="15.75" customHeight="1">
      <c r="A1257" s="103"/>
      <c r="B1257" s="103"/>
      <c r="C1257" s="104" t="e">
        <v>#REF!</v>
      </c>
      <c r="D1257" s="103"/>
      <c r="E1257" s="53"/>
      <c r="F1257" s="53"/>
      <c r="G1257" s="53"/>
      <c r="H1257" s="53"/>
      <c r="I1257" s="53"/>
      <c r="J1257" s="53"/>
      <c r="K1257" s="53"/>
      <c r="L1257" s="53"/>
      <c r="M1257" s="53"/>
      <c r="N1257" s="53"/>
      <c r="O1257" s="53"/>
      <c r="P1257" s="53"/>
      <c r="Q1257" s="53"/>
      <c r="R1257" s="53"/>
      <c r="S1257" s="53"/>
      <c r="T1257" s="53"/>
      <c r="U1257" s="53"/>
      <c r="V1257" s="53"/>
      <c r="W1257" s="53"/>
      <c r="X1257" s="53"/>
      <c r="Y1257" s="53"/>
      <c r="Z1257" s="53"/>
    </row>
    <row r="1258" spans="1:26" ht="15.75" customHeight="1">
      <c r="A1258" s="103"/>
      <c r="B1258" s="103"/>
      <c r="C1258" s="104" t="e">
        <v>#REF!</v>
      </c>
      <c r="D1258" s="103"/>
      <c r="E1258" s="53"/>
      <c r="F1258" s="53"/>
      <c r="G1258" s="53"/>
      <c r="H1258" s="53"/>
      <c r="I1258" s="53"/>
      <c r="J1258" s="53"/>
      <c r="K1258" s="53"/>
      <c r="L1258" s="53"/>
      <c r="M1258" s="53"/>
      <c r="N1258" s="53"/>
      <c r="O1258" s="53"/>
      <c r="P1258" s="53"/>
      <c r="Q1258" s="53"/>
      <c r="R1258" s="53"/>
      <c r="S1258" s="53"/>
      <c r="T1258" s="53"/>
      <c r="U1258" s="53"/>
      <c r="V1258" s="53"/>
      <c r="W1258" s="53"/>
      <c r="X1258" s="53"/>
      <c r="Y1258" s="53"/>
      <c r="Z1258" s="53"/>
    </row>
    <row r="1259" spans="1:26" ht="15.75" customHeight="1">
      <c r="A1259" s="103"/>
      <c r="B1259" s="103"/>
      <c r="C1259" s="104" t="e">
        <v>#REF!</v>
      </c>
      <c r="D1259" s="103"/>
      <c r="E1259" s="53"/>
      <c r="F1259" s="53"/>
      <c r="G1259" s="53"/>
      <c r="H1259" s="53"/>
      <c r="I1259" s="53"/>
      <c r="J1259" s="53"/>
      <c r="K1259" s="53"/>
      <c r="L1259" s="53"/>
      <c r="M1259" s="53"/>
      <c r="N1259" s="53"/>
      <c r="O1259" s="53"/>
      <c r="P1259" s="53"/>
      <c r="Q1259" s="53"/>
      <c r="R1259" s="53"/>
      <c r="S1259" s="53"/>
      <c r="T1259" s="53"/>
      <c r="U1259" s="53"/>
      <c r="V1259" s="53"/>
      <c r="W1259" s="53"/>
      <c r="X1259" s="53"/>
      <c r="Y1259" s="53"/>
      <c r="Z1259" s="53"/>
    </row>
    <row r="1260" spans="1:26" ht="15.75" customHeight="1">
      <c r="A1260" s="103"/>
      <c r="B1260" s="103"/>
      <c r="C1260" s="104" t="e">
        <v>#REF!</v>
      </c>
      <c r="D1260" s="103"/>
      <c r="E1260" s="53"/>
      <c r="F1260" s="53"/>
      <c r="G1260" s="53"/>
      <c r="H1260" s="53"/>
      <c r="I1260" s="53"/>
      <c r="J1260" s="53"/>
      <c r="K1260" s="53"/>
      <c r="L1260" s="53"/>
      <c r="M1260" s="53"/>
      <c r="N1260" s="53"/>
      <c r="O1260" s="53"/>
      <c r="P1260" s="53"/>
      <c r="Q1260" s="53"/>
      <c r="R1260" s="53"/>
      <c r="S1260" s="53"/>
      <c r="T1260" s="53"/>
      <c r="U1260" s="53"/>
      <c r="V1260" s="53"/>
      <c r="W1260" s="53"/>
      <c r="X1260" s="53"/>
      <c r="Y1260" s="53"/>
      <c r="Z1260" s="53"/>
    </row>
    <row r="1261" spans="1:26" ht="15.75" customHeight="1">
      <c r="A1261" s="103"/>
      <c r="B1261" s="103"/>
      <c r="C1261" s="104" t="e">
        <v>#REF!</v>
      </c>
      <c r="D1261" s="103"/>
      <c r="E1261" s="53"/>
      <c r="F1261" s="53"/>
      <c r="G1261" s="53"/>
      <c r="H1261" s="53"/>
      <c r="I1261" s="53"/>
      <c r="J1261" s="53"/>
      <c r="K1261" s="53"/>
      <c r="L1261" s="53"/>
      <c r="M1261" s="53"/>
      <c r="N1261" s="53"/>
      <c r="O1261" s="53"/>
      <c r="P1261" s="53"/>
      <c r="Q1261" s="53"/>
      <c r="R1261" s="53"/>
      <c r="S1261" s="53"/>
      <c r="T1261" s="53"/>
      <c r="U1261" s="53"/>
      <c r="V1261" s="53"/>
      <c r="W1261" s="53"/>
      <c r="X1261" s="53"/>
      <c r="Y1261" s="53"/>
      <c r="Z1261" s="53"/>
    </row>
    <row r="1262" spans="1:26" ht="15.75" customHeight="1">
      <c r="A1262" s="103"/>
      <c r="B1262" s="103"/>
      <c r="C1262" s="104" t="e">
        <v>#REF!</v>
      </c>
      <c r="D1262" s="103"/>
      <c r="E1262" s="53"/>
      <c r="F1262" s="53"/>
      <c r="G1262" s="53"/>
      <c r="H1262" s="53"/>
      <c r="I1262" s="53"/>
      <c r="J1262" s="53"/>
      <c r="K1262" s="53"/>
      <c r="L1262" s="53"/>
      <c r="M1262" s="53"/>
      <c r="N1262" s="53"/>
      <c r="O1262" s="53"/>
      <c r="P1262" s="53"/>
      <c r="Q1262" s="53"/>
      <c r="R1262" s="53"/>
      <c r="S1262" s="53"/>
      <c r="T1262" s="53"/>
      <c r="U1262" s="53"/>
      <c r="V1262" s="53"/>
      <c r="W1262" s="53"/>
      <c r="X1262" s="53"/>
      <c r="Y1262" s="53"/>
      <c r="Z1262" s="53"/>
    </row>
    <row r="1263" spans="1:26" ht="15.75" customHeight="1">
      <c r="A1263" s="103"/>
      <c r="B1263" s="103"/>
      <c r="C1263" s="104" t="e">
        <v>#REF!</v>
      </c>
      <c r="D1263" s="103"/>
      <c r="E1263" s="53"/>
      <c r="F1263" s="53"/>
      <c r="G1263" s="53"/>
      <c r="H1263" s="53"/>
      <c r="I1263" s="53"/>
      <c r="J1263" s="53"/>
      <c r="K1263" s="53"/>
      <c r="L1263" s="53"/>
      <c r="M1263" s="53"/>
      <c r="N1263" s="53"/>
      <c r="O1263" s="53"/>
      <c r="P1263" s="53"/>
      <c r="Q1263" s="53"/>
      <c r="R1263" s="53"/>
      <c r="S1263" s="53"/>
      <c r="T1263" s="53"/>
      <c r="U1263" s="53"/>
      <c r="V1263" s="53"/>
      <c r="W1263" s="53"/>
      <c r="X1263" s="53"/>
      <c r="Y1263" s="53"/>
      <c r="Z1263" s="53"/>
    </row>
    <row r="1264" spans="1:26" ht="15.75" customHeight="1">
      <c r="A1264" s="103"/>
      <c r="B1264" s="103"/>
      <c r="C1264" s="104" t="e">
        <v>#REF!</v>
      </c>
      <c r="D1264" s="103"/>
      <c r="E1264" s="53"/>
      <c r="F1264" s="53"/>
      <c r="G1264" s="53"/>
      <c r="H1264" s="53"/>
      <c r="I1264" s="53"/>
      <c r="J1264" s="53"/>
      <c r="K1264" s="53"/>
      <c r="L1264" s="53"/>
      <c r="M1264" s="53"/>
      <c r="N1264" s="53"/>
      <c r="O1264" s="53"/>
      <c r="P1264" s="53"/>
      <c r="Q1264" s="53"/>
      <c r="R1264" s="53"/>
      <c r="S1264" s="53"/>
      <c r="T1264" s="53"/>
      <c r="U1264" s="53"/>
      <c r="V1264" s="53"/>
      <c r="W1264" s="53"/>
      <c r="X1264" s="53"/>
      <c r="Y1264" s="53"/>
      <c r="Z1264" s="53"/>
    </row>
    <row r="1265" spans="1:26" ht="15.75" customHeight="1">
      <c r="A1265" s="103"/>
      <c r="B1265" s="103"/>
      <c r="C1265" s="104" t="e">
        <v>#REF!</v>
      </c>
      <c r="D1265" s="103"/>
      <c r="E1265" s="53"/>
      <c r="F1265" s="53"/>
      <c r="G1265" s="53"/>
      <c r="H1265" s="53"/>
      <c r="I1265" s="53"/>
      <c r="J1265" s="53"/>
      <c r="K1265" s="53"/>
      <c r="L1265" s="53"/>
      <c r="M1265" s="53"/>
      <c r="N1265" s="53"/>
      <c r="O1265" s="53"/>
      <c r="P1265" s="53"/>
      <c r="Q1265" s="53"/>
      <c r="R1265" s="53"/>
      <c r="S1265" s="53"/>
      <c r="T1265" s="53"/>
      <c r="U1265" s="53"/>
      <c r="V1265" s="53"/>
      <c r="W1265" s="53"/>
      <c r="X1265" s="53"/>
      <c r="Y1265" s="53"/>
      <c r="Z1265" s="53"/>
    </row>
    <row r="1266" spans="1:26" ht="15.75" customHeight="1">
      <c r="A1266" s="103"/>
      <c r="B1266" s="103"/>
      <c r="C1266" s="104" t="e">
        <v>#REF!</v>
      </c>
      <c r="D1266" s="103"/>
      <c r="E1266" s="53"/>
      <c r="F1266" s="53"/>
      <c r="G1266" s="53"/>
      <c r="H1266" s="53"/>
      <c r="I1266" s="53"/>
      <c r="J1266" s="53"/>
      <c r="K1266" s="53"/>
      <c r="L1266" s="53"/>
      <c r="M1266" s="53"/>
      <c r="N1266" s="53"/>
      <c r="O1266" s="53"/>
      <c r="P1266" s="53"/>
      <c r="Q1266" s="53"/>
      <c r="R1266" s="53"/>
      <c r="S1266" s="53"/>
      <c r="T1266" s="53"/>
      <c r="U1266" s="53"/>
      <c r="V1266" s="53"/>
      <c r="W1266" s="53"/>
      <c r="X1266" s="53"/>
      <c r="Y1266" s="53"/>
      <c r="Z1266" s="53"/>
    </row>
    <row r="1267" spans="1:26" ht="15.75" customHeight="1">
      <c r="A1267" s="103"/>
      <c r="B1267" s="103"/>
      <c r="C1267" s="104" t="e">
        <v>#REF!</v>
      </c>
      <c r="D1267" s="103"/>
      <c r="E1267" s="53"/>
      <c r="F1267" s="53"/>
      <c r="G1267" s="53"/>
      <c r="H1267" s="53"/>
      <c r="I1267" s="53"/>
      <c r="J1267" s="53"/>
      <c r="K1267" s="53"/>
      <c r="L1267" s="53"/>
      <c r="M1267" s="53"/>
      <c r="N1267" s="53"/>
      <c r="O1267" s="53"/>
      <c r="P1267" s="53"/>
      <c r="Q1267" s="53"/>
      <c r="R1267" s="53"/>
      <c r="S1267" s="53"/>
      <c r="T1267" s="53"/>
      <c r="U1267" s="53"/>
      <c r="V1267" s="53"/>
      <c r="W1267" s="53"/>
      <c r="X1267" s="53"/>
      <c r="Y1267" s="53"/>
      <c r="Z1267" s="53"/>
    </row>
    <row r="1268" spans="1:26" ht="15.75" customHeight="1">
      <c r="A1268" s="103"/>
      <c r="B1268" s="103"/>
      <c r="C1268" s="104" t="e">
        <v>#REF!</v>
      </c>
      <c r="D1268" s="103"/>
      <c r="E1268" s="53"/>
      <c r="F1268" s="53"/>
      <c r="G1268" s="53"/>
      <c r="H1268" s="53"/>
      <c r="I1268" s="53"/>
      <c r="J1268" s="53"/>
      <c r="K1268" s="53"/>
      <c r="L1268" s="53"/>
      <c r="M1268" s="53"/>
      <c r="N1268" s="53"/>
      <c r="O1268" s="53"/>
      <c r="P1268" s="53"/>
      <c r="Q1268" s="53"/>
      <c r="R1268" s="53"/>
      <c r="S1268" s="53"/>
      <c r="T1268" s="53"/>
      <c r="U1268" s="53"/>
      <c r="V1268" s="53"/>
      <c r="W1268" s="53"/>
      <c r="X1268" s="53"/>
      <c r="Y1268" s="53"/>
      <c r="Z1268" s="53"/>
    </row>
    <row r="1269" spans="1:26" ht="15.75" customHeight="1">
      <c r="A1269" s="103"/>
      <c r="B1269" s="103"/>
      <c r="C1269" s="104" t="e">
        <v>#REF!</v>
      </c>
      <c r="D1269" s="103"/>
      <c r="E1269" s="53"/>
      <c r="F1269" s="53"/>
      <c r="G1269" s="53"/>
      <c r="H1269" s="53"/>
      <c r="I1269" s="53"/>
      <c r="J1269" s="53"/>
      <c r="K1269" s="53"/>
      <c r="L1269" s="53"/>
      <c r="M1269" s="53"/>
      <c r="N1269" s="53"/>
      <c r="O1269" s="53"/>
      <c r="P1269" s="53"/>
      <c r="Q1269" s="53"/>
      <c r="R1269" s="53"/>
      <c r="S1269" s="53"/>
      <c r="T1269" s="53"/>
      <c r="U1269" s="53"/>
      <c r="V1269" s="53"/>
      <c r="W1269" s="53"/>
      <c r="X1269" s="53"/>
      <c r="Y1269" s="53"/>
      <c r="Z1269" s="53"/>
    </row>
    <row r="1270" spans="1:26" ht="15.75" customHeight="1">
      <c r="A1270" s="103"/>
      <c r="B1270" s="103"/>
      <c r="C1270" s="104" t="e">
        <v>#REF!</v>
      </c>
      <c r="D1270" s="103"/>
      <c r="E1270" s="53"/>
      <c r="F1270" s="53"/>
      <c r="G1270" s="53"/>
      <c r="H1270" s="53"/>
      <c r="I1270" s="53"/>
      <c r="J1270" s="53"/>
      <c r="K1270" s="53"/>
      <c r="L1270" s="53"/>
      <c r="M1270" s="53"/>
      <c r="N1270" s="53"/>
      <c r="O1270" s="53"/>
      <c r="P1270" s="53"/>
      <c r="Q1270" s="53"/>
      <c r="R1270" s="53"/>
      <c r="S1270" s="53"/>
      <c r="T1270" s="53"/>
      <c r="U1270" s="53"/>
      <c r="V1270" s="53"/>
      <c r="W1270" s="53"/>
      <c r="X1270" s="53"/>
      <c r="Y1270" s="53"/>
      <c r="Z1270" s="53"/>
    </row>
    <row r="1271" spans="1:26" ht="15.75" customHeight="1">
      <c r="A1271" s="103"/>
      <c r="B1271" s="103"/>
      <c r="C1271" s="104" t="e">
        <v>#REF!</v>
      </c>
      <c r="D1271" s="103"/>
      <c r="E1271" s="53"/>
      <c r="F1271" s="53"/>
      <c r="G1271" s="53"/>
      <c r="H1271" s="53"/>
      <c r="I1271" s="53"/>
      <c r="J1271" s="53"/>
      <c r="K1271" s="53"/>
      <c r="L1271" s="53"/>
      <c r="M1271" s="53"/>
      <c r="N1271" s="53"/>
      <c r="O1271" s="53"/>
      <c r="P1271" s="53"/>
      <c r="Q1271" s="53"/>
      <c r="R1271" s="53"/>
      <c r="S1271" s="53"/>
      <c r="T1271" s="53"/>
      <c r="U1271" s="53"/>
      <c r="V1271" s="53"/>
      <c r="W1271" s="53"/>
      <c r="X1271" s="53"/>
      <c r="Y1271" s="53"/>
      <c r="Z1271" s="53"/>
    </row>
    <row r="1272" spans="1:26" ht="15.75" customHeight="1">
      <c r="A1272" s="103"/>
      <c r="B1272" s="103"/>
      <c r="C1272" s="104" t="e">
        <v>#REF!</v>
      </c>
      <c r="D1272" s="103"/>
      <c r="E1272" s="53"/>
      <c r="F1272" s="53"/>
      <c r="G1272" s="53"/>
      <c r="H1272" s="53"/>
      <c r="I1272" s="53"/>
      <c r="J1272" s="53"/>
      <c r="K1272" s="53"/>
      <c r="L1272" s="53"/>
      <c r="M1272" s="53"/>
      <c r="N1272" s="53"/>
      <c r="O1272" s="53"/>
      <c r="P1272" s="53"/>
      <c r="Q1272" s="53"/>
      <c r="R1272" s="53"/>
      <c r="S1272" s="53"/>
      <c r="T1272" s="53"/>
      <c r="U1272" s="53"/>
      <c r="V1272" s="53"/>
      <c r="W1272" s="53"/>
      <c r="X1272" s="53"/>
      <c r="Y1272" s="53"/>
      <c r="Z1272" s="53"/>
    </row>
    <row r="1273" spans="1:26" ht="15.75" customHeight="1">
      <c r="A1273" s="103"/>
      <c r="B1273" s="103"/>
      <c r="C1273" s="104" t="e">
        <v>#REF!</v>
      </c>
      <c r="D1273" s="103"/>
      <c r="E1273" s="53"/>
      <c r="F1273" s="53"/>
      <c r="G1273" s="53"/>
      <c r="H1273" s="53"/>
      <c r="I1273" s="53"/>
      <c r="J1273" s="53"/>
      <c r="K1273" s="53"/>
      <c r="L1273" s="53"/>
      <c r="M1273" s="53"/>
      <c r="N1273" s="53"/>
      <c r="O1273" s="53"/>
      <c r="P1273" s="53"/>
      <c r="Q1273" s="53"/>
      <c r="R1273" s="53"/>
      <c r="S1273" s="53"/>
      <c r="T1273" s="53"/>
      <c r="U1273" s="53"/>
      <c r="V1273" s="53"/>
      <c r="W1273" s="53"/>
      <c r="X1273" s="53"/>
      <c r="Y1273" s="53"/>
      <c r="Z1273" s="53"/>
    </row>
    <row r="1274" spans="1:26" ht="15.75" customHeight="1">
      <c r="A1274" s="103"/>
      <c r="B1274" s="103"/>
      <c r="C1274" s="104" t="e">
        <v>#REF!</v>
      </c>
      <c r="D1274" s="103"/>
      <c r="E1274" s="53"/>
      <c r="F1274" s="53"/>
      <c r="G1274" s="53"/>
      <c r="H1274" s="53"/>
      <c r="I1274" s="53"/>
      <c r="J1274" s="53"/>
      <c r="K1274" s="53"/>
      <c r="L1274" s="53"/>
      <c r="M1274" s="53"/>
      <c r="N1274" s="53"/>
      <c r="O1274" s="53"/>
      <c r="P1274" s="53"/>
      <c r="Q1274" s="53"/>
      <c r="R1274" s="53"/>
      <c r="S1274" s="53"/>
      <c r="T1274" s="53"/>
      <c r="U1274" s="53"/>
      <c r="V1274" s="53"/>
      <c r="W1274" s="53"/>
      <c r="X1274" s="53"/>
      <c r="Y1274" s="53"/>
      <c r="Z1274" s="53"/>
    </row>
    <row r="1275" spans="1:26" ht="15.75" customHeight="1">
      <c r="A1275" s="103"/>
      <c r="B1275" s="103"/>
      <c r="C1275" s="104" t="e">
        <v>#REF!</v>
      </c>
      <c r="D1275" s="103"/>
      <c r="E1275" s="53"/>
      <c r="F1275" s="53"/>
      <c r="G1275" s="53"/>
      <c r="H1275" s="53"/>
      <c r="I1275" s="53"/>
      <c r="J1275" s="53"/>
      <c r="K1275" s="53"/>
      <c r="L1275" s="53"/>
      <c r="M1275" s="53"/>
      <c r="N1275" s="53"/>
      <c r="O1275" s="53"/>
      <c r="P1275" s="53"/>
      <c r="Q1275" s="53"/>
      <c r="R1275" s="53"/>
      <c r="S1275" s="53"/>
      <c r="T1275" s="53"/>
      <c r="U1275" s="53"/>
      <c r="V1275" s="53"/>
      <c r="W1275" s="53"/>
      <c r="X1275" s="53"/>
      <c r="Y1275" s="53"/>
      <c r="Z1275" s="53"/>
    </row>
    <row r="1276" spans="1:26" ht="15.75" customHeight="1">
      <c r="A1276" s="103"/>
      <c r="B1276" s="103"/>
      <c r="C1276" s="104" t="e">
        <v>#REF!</v>
      </c>
      <c r="D1276" s="103"/>
      <c r="E1276" s="53"/>
      <c r="F1276" s="53"/>
      <c r="G1276" s="53"/>
      <c r="H1276" s="53"/>
      <c r="I1276" s="53"/>
      <c r="J1276" s="53"/>
      <c r="K1276" s="53"/>
      <c r="L1276" s="53"/>
      <c r="M1276" s="53"/>
      <c r="N1276" s="53"/>
      <c r="O1276" s="53"/>
      <c r="P1276" s="53"/>
      <c r="Q1276" s="53"/>
      <c r="R1276" s="53"/>
      <c r="S1276" s="53"/>
      <c r="T1276" s="53"/>
      <c r="U1276" s="53"/>
      <c r="V1276" s="53"/>
      <c r="W1276" s="53"/>
      <c r="X1276" s="53"/>
      <c r="Y1276" s="53"/>
      <c r="Z1276" s="53"/>
    </row>
    <row r="1277" spans="1:26" ht="15.75" customHeight="1">
      <c r="A1277" s="103"/>
      <c r="B1277" s="103"/>
      <c r="C1277" s="104" t="e">
        <v>#REF!</v>
      </c>
      <c r="D1277" s="103"/>
      <c r="E1277" s="53"/>
      <c r="F1277" s="53"/>
      <c r="G1277" s="53"/>
      <c r="H1277" s="53"/>
      <c r="I1277" s="53"/>
      <c r="J1277" s="53"/>
      <c r="K1277" s="53"/>
      <c r="L1277" s="53"/>
      <c r="M1277" s="53"/>
      <c r="N1277" s="53"/>
      <c r="O1277" s="53"/>
      <c r="P1277" s="53"/>
      <c r="Q1277" s="53"/>
      <c r="R1277" s="53"/>
      <c r="S1277" s="53"/>
      <c r="T1277" s="53"/>
      <c r="U1277" s="53"/>
      <c r="V1277" s="53"/>
      <c r="W1277" s="53"/>
      <c r="X1277" s="53"/>
      <c r="Y1277" s="53"/>
      <c r="Z1277" s="53"/>
    </row>
    <row r="1278" spans="1:26" ht="15.75" customHeight="1">
      <c r="A1278" s="103"/>
      <c r="B1278" s="103"/>
      <c r="C1278" s="104" t="e">
        <v>#REF!</v>
      </c>
      <c r="D1278" s="103"/>
      <c r="E1278" s="53"/>
      <c r="F1278" s="53"/>
      <c r="G1278" s="53"/>
      <c r="H1278" s="53"/>
      <c r="I1278" s="53"/>
      <c r="J1278" s="53"/>
      <c r="K1278" s="53"/>
      <c r="L1278" s="53"/>
      <c r="M1278" s="53"/>
      <c r="N1278" s="53"/>
      <c r="O1278" s="53"/>
      <c r="P1278" s="53"/>
      <c r="Q1278" s="53"/>
      <c r="R1278" s="53"/>
      <c r="S1278" s="53"/>
      <c r="T1278" s="53"/>
      <c r="U1278" s="53"/>
      <c r="V1278" s="53"/>
      <c r="W1278" s="53"/>
      <c r="X1278" s="53"/>
      <c r="Y1278" s="53"/>
      <c r="Z1278" s="53"/>
    </row>
    <row r="1279" spans="1:26" ht="15.75" customHeight="1">
      <c r="A1279" s="103"/>
      <c r="B1279" s="103"/>
      <c r="C1279" s="104" t="e">
        <v>#REF!</v>
      </c>
      <c r="D1279" s="103"/>
      <c r="E1279" s="53"/>
      <c r="F1279" s="53"/>
      <c r="G1279" s="53"/>
      <c r="H1279" s="53"/>
      <c r="I1279" s="53"/>
      <c r="J1279" s="53"/>
      <c r="K1279" s="53"/>
      <c r="L1279" s="53"/>
      <c r="M1279" s="53"/>
      <c r="N1279" s="53"/>
      <c r="O1279" s="53"/>
      <c r="P1279" s="53"/>
      <c r="Q1279" s="53"/>
      <c r="R1279" s="53"/>
      <c r="S1279" s="53"/>
      <c r="T1279" s="53"/>
      <c r="U1279" s="53"/>
      <c r="V1279" s="53"/>
      <c r="W1279" s="53"/>
      <c r="X1279" s="53"/>
      <c r="Y1279" s="53"/>
      <c r="Z1279" s="53"/>
    </row>
    <row r="1280" spans="1:26" ht="15.75" customHeight="1">
      <c r="A1280" s="103"/>
      <c r="B1280" s="103"/>
      <c r="C1280" s="104" t="e">
        <v>#REF!</v>
      </c>
      <c r="D1280" s="103"/>
      <c r="E1280" s="53"/>
      <c r="F1280" s="53"/>
      <c r="G1280" s="53"/>
      <c r="H1280" s="53"/>
      <c r="I1280" s="53"/>
      <c r="J1280" s="53"/>
      <c r="K1280" s="53"/>
      <c r="L1280" s="53"/>
      <c r="M1280" s="53"/>
      <c r="N1280" s="53"/>
      <c r="O1280" s="53"/>
      <c r="P1280" s="53"/>
      <c r="Q1280" s="53"/>
      <c r="R1280" s="53"/>
      <c r="S1280" s="53"/>
      <c r="T1280" s="53"/>
      <c r="U1280" s="53"/>
      <c r="V1280" s="53"/>
      <c r="W1280" s="53"/>
      <c r="X1280" s="53"/>
      <c r="Y1280" s="53"/>
      <c r="Z1280" s="53"/>
    </row>
    <row r="1281" spans="1:26" ht="15.75" customHeight="1">
      <c r="A1281" s="103"/>
      <c r="B1281" s="103"/>
      <c r="C1281" s="104" t="e">
        <v>#REF!</v>
      </c>
      <c r="D1281" s="103"/>
      <c r="E1281" s="53"/>
      <c r="F1281" s="53"/>
      <c r="G1281" s="53"/>
      <c r="H1281" s="53"/>
      <c r="I1281" s="53"/>
      <c r="J1281" s="53"/>
      <c r="K1281" s="53"/>
      <c r="L1281" s="53"/>
      <c r="M1281" s="53"/>
      <c r="N1281" s="53"/>
      <c r="O1281" s="53"/>
      <c r="P1281" s="53"/>
      <c r="Q1281" s="53"/>
      <c r="R1281" s="53"/>
      <c r="S1281" s="53"/>
      <c r="T1281" s="53"/>
      <c r="U1281" s="53"/>
      <c r="V1281" s="53"/>
      <c r="W1281" s="53"/>
      <c r="X1281" s="53"/>
      <c r="Y1281" s="53"/>
      <c r="Z1281" s="53"/>
    </row>
    <row r="1282" spans="1:26" ht="15.75" customHeight="1">
      <c r="A1282" s="103"/>
      <c r="B1282" s="103"/>
      <c r="C1282" s="104" t="e">
        <v>#REF!</v>
      </c>
      <c r="D1282" s="103"/>
      <c r="E1282" s="53"/>
      <c r="F1282" s="53"/>
      <c r="G1282" s="53"/>
      <c r="H1282" s="53"/>
      <c r="I1282" s="53"/>
      <c r="J1282" s="53"/>
      <c r="K1282" s="53"/>
      <c r="L1282" s="53"/>
      <c r="M1282" s="53"/>
      <c r="N1282" s="53"/>
      <c r="O1282" s="53"/>
      <c r="P1282" s="53"/>
      <c r="Q1282" s="53"/>
      <c r="R1282" s="53"/>
      <c r="S1282" s="53"/>
      <c r="T1282" s="53"/>
      <c r="U1282" s="53"/>
      <c r="V1282" s="53"/>
      <c r="W1282" s="53"/>
      <c r="X1282" s="53"/>
      <c r="Y1282" s="53"/>
      <c r="Z1282" s="53"/>
    </row>
    <row r="1283" spans="1:26" ht="15.75" customHeight="1">
      <c r="A1283" s="103"/>
      <c r="B1283" s="103"/>
      <c r="C1283" s="104" t="e">
        <v>#REF!</v>
      </c>
      <c r="D1283" s="103"/>
      <c r="E1283" s="53"/>
      <c r="F1283" s="53"/>
      <c r="G1283" s="53"/>
      <c r="H1283" s="53"/>
      <c r="I1283" s="53"/>
      <c r="J1283" s="53"/>
      <c r="K1283" s="53"/>
      <c r="L1283" s="53"/>
      <c r="M1283" s="53"/>
      <c r="N1283" s="53"/>
      <c r="O1283" s="53"/>
      <c r="P1283" s="53"/>
      <c r="Q1283" s="53"/>
      <c r="R1283" s="53"/>
      <c r="S1283" s="53"/>
      <c r="T1283" s="53"/>
      <c r="U1283" s="53"/>
      <c r="V1283" s="53"/>
      <c r="W1283" s="53"/>
      <c r="X1283" s="53"/>
      <c r="Y1283" s="53"/>
      <c r="Z1283" s="53"/>
    </row>
    <row r="1284" spans="1:26" ht="15.75" customHeight="1">
      <c r="A1284" s="103"/>
      <c r="B1284" s="103"/>
      <c r="C1284" s="104" t="e">
        <v>#REF!</v>
      </c>
      <c r="D1284" s="103"/>
      <c r="E1284" s="53"/>
      <c r="F1284" s="53"/>
      <c r="G1284" s="53"/>
      <c r="H1284" s="53"/>
      <c r="I1284" s="53"/>
      <c r="J1284" s="53"/>
      <c r="K1284" s="53"/>
      <c r="L1284" s="53"/>
      <c r="M1284" s="53"/>
      <c r="N1284" s="53"/>
      <c r="O1284" s="53"/>
      <c r="P1284" s="53"/>
      <c r="Q1284" s="53"/>
      <c r="R1284" s="53"/>
      <c r="S1284" s="53"/>
      <c r="T1284" s="53"/>
      <c r="U1284" s="53"/>
      <c r="V1284" s="53"/>
      <c r="W1284" s="53"/>
      <c r="X1284" s="53"/>
      <c r="Y1284" s="53"/>
      <c r="Z1284" s="53"/>
    </row>
    <row r="1285" spans="1:26" ht="15.75" customHeight="1">
      <c r="A1285" s="103"/>
      <c r="B1285" s="103"/>
      <c r="C1285" s="104" t="e">
        <v>#REF!</v>
      </c>
      <c r="D1285" s="103"/>
      <c r="E1285" s="53"/>
      <c r="F1285" s="53"/>
      <c r="G1285" s="53"/>
      <c r="H1285" s="53"/>
      <c r="I1285" s="53"/>
      <c r="J1285" s="53"/>
      <c r="K1285" s="53"/>
      <c r="L1285" s="53"/>
      <c r="M1285" s="53"/>
      <c r="N1285" s="53"/>
      <c r="O1285" s="53"/>
      <c r="P1285" s="53"/>
      <c r="Q1285" s="53"/>
      <c r="R1285" s="53"/>
      <c r="S1285" s="53"/>
      <c r="T1285" s="53"/>
      <c r="U1285" s="53"/>
      <c r="V1285" s="53"/>
      <c r="W1285" s="53"/>
      <c r="X1285" s="53"/>
      <c r="Y1285" s="53"/>
      <c r="Z1285" s="53"/>
    </row>
    <row r="1286" spans="1:26" ht="15.75" customHeight="1">
      <c r="A1286" s="103"/>
      <c r="B1286" s="103"/>
      <c r="C1286" s="104" t="e">
        <v>#REF!</v>
      </c>
      <c r="D1286" s="103"/>
      <c r="E1286" s="53"/>
      <c r="F1286" s="53"/>
      <c r="G1286" s="53"/>
      <c r="H1286" s="53"/>
      <c r="I1286" s="53"/>
      <c r="J1286" s="53"/>
      <c r="K1286" s="53"/>
      <c r="L1286" s="53"/>
      <c r="M1286" s="53"/>
      <c r="N1286" s="53"/>
      <c r="O1286" s="53"/>
      <c r="P1286" s="53"/>
      <c r="Q1286" s="53"/>
      <c r="R1286" s="53"/>
      <c r="S1286" s="53"/>
      <c r="T1286" s="53"/>
      <c r="U1286" s="53"/>
      <c r="V1286" s="53"/>
      <c r="W1286" s="53"/>
      <c r="X1286" s="53"/>
      <c r="Y1286" s="53"/>
      <c r="Z1286" s="53"/>
    </row>
    <row r="1287" spans="1:26" ht="15.75" customHeight="1">
      <c r="A1287" s="103"/>
      <c r="B1287" s="103"/>
      <c r="C1287" s="104" t="e">
        <v>#REF!</v>
      </c>
      <c r="D1287" s="103"/>
      <c r="E1287" s="53"/>
      <c r="F1287" s="53"/>
      <c r="G1287" s="53"/>
      <c r="H1287" s="53"/>
      <c r="I1287" s="53"/>
      <c r="J1287" s="53"/>
      <c r="K1287" s="53"/>
      <c r="L1287" s="53"/>
      <c r="M1287" s="53"/>
      <c r="N1287" s="53"/>
      <c r="O1287" s="53"/>
      <c r="P1287" s="53"/>
      <c r="Q1287" s="53"/>
      <c r="R1287" s="53"/>
      <c r="S1287" s="53"/>
      <c r="T1287" s="53"/>
      <c r="U1287" s="53"/>
      <c r="V1287" s="53"/>
      <c r="W1287" s="53"/>
      <c r="X1287" s="53"/>
      <c r="Y1287" s="53"/>
      <c r="Z1287" s="53"/>
    </row>
    <row r="1288" spans="1:26" ht="15.75" customHeight="1">
      <c r="A1288" s="103"/>
      <c r="B1288" s="103"/>
      <c r="C1288" s="104" t="e">
        <v>#REF!</v>
      </c>
      <c r="D1288" s="103"/>
      <c r="E1288" s="53"/>
      <c r="F1288" s="53"/>
      <c r="G1288" s="53"/>
      <c r="H1288" s="53"/>
      <c r="I1288" s="53"/>
      <c r="J1288" s="53"/>
      <c r="K1288" s="53"/>
      <c r="L1288" s="53"/>
      <c r="M1288" s="53"/>
      <c r="N1288" s="53"/>
      <c r="O1288" s="53"/>
      <c r="P1288" s="53"/>
      <c r="Q1288" s="53"/>
      <c r="R1288" s="53"/>
      <c r="S1288" s="53"/>
      <c r="T1288" s="53"/>
      <c r="U1288" s="53"/>
      <c r="V1288" s="53"/>
      <c r="W1288" s="53"/>
      <c r="X1288" s="53"/>
      <c r="Y1288" s="53"/>
      <c r="Z1288" s="53"/>
    </row>
    <row r="1289" spans="1:26" ht="15.75" customHeight="1">
      <c r="A1289" s="103"/>
      <c r="B1289" s="103"/>
      <c r="C1289" s="104" t="e">
        <v>#REF!</v>
      </c>
      <c r="D1289" s="103"/>
      <c r="E1289" s="53"/>
      <c r="F1289" s="53"/>
      <c r="G1289" s="53"/>
      <c r="H1289" s="53"/>
      <c r="I1289" s="53"/>
      <c r="J1289" s="53"/>
      <c r="K1289" s="53"/>
      <c r="L1289" s="53"/>
      <c r="M1289" s="53"/>
      <c r="N1289" s="53"/>
      <c r="O1289" s="53"/>
      <c r="P1289" s="53"/>
      <c r="Q1289" s="53"/>
      <c r="R1289" s="53"/>
      <c r="S1289" s="53"/>
      <c r="T1289" s="53"/>
      <c r="U1289" s="53"/>
      <c r="V1289" s="53"/>
      <c r="W1289" s="53"/>
      <c r="X1289" s="53"/>
      <c r="Y1289" s="53"/>
      <c r="Z1289" s="53"/>
    </row>
    <row r="1290" spans="1:26" ht="15.75" customHeight="1">
      <c r="A1290" s="103"/>
      <c r="B1290" s="103"/>
      <c r="C1290" s="104" t="e">
        <v>#REF!</v>
      </c>
      <c r="D1290" s="103"/>
      <c r="E1290" s="53"/>
      <c r="F1290" s="53"/>
      <c r="G1290" s="53"/>
      <c r="H1290" s="53"/>
      <c r="I1290" s="53"/>
      <c r="J1290" s="53"/>
      <c r="K1290" s="53"/>
      <c r="L1290" s="53"/>
      <c r="M1290" s="53"/>
      <c r="N1290" s="53"/>
      <c r="O1290" s="53"/>
      <c r="P1290" s="53"/>
      <c r="Q1290" s="53"/>
      <c r="R1290" s="53"/>
      <c r="S1290" s="53"/>
      <c r="T1290" s="53"/>
      <c r="U1290" s="53"/>
      <c r="V1290" s="53"/>
      <c r="W1290" s="53"/>
      <c r="X1290" s="53"/>
      <c r="Y1290" s="53"/>
      <c r="Z1290" s="53"/>
    </row>
    <row r="1291" spans="1:26" ht="15.75" customHeight="1">
      <c r="A1291" s="103"/>
      <c r="B1291" s="103"/>
      <c r="C1291" s="104" t="e">
        <v>#REF!</v>
      </c>
      <c r="D1291" s="103"/>
      <c r="E1291" s="53"/>
      <c r="F1291" s="53"/>
      <c r="G1291" s="53"/>
      <c r="H1291" s="53"/>
      <c r="I1291" s="53"/>
      <c r="J1291" s="53"/>
      <c r="K1291" s="53"/>
      <c r="L1291" s="53"/>
      <c r="M1291" s="53"/>
      <c r="N1291" s="53"/>
      <c r="O1291" s="53"/>
      <c r="P1291" s="53"/>
      <c r="Q1291" s="53"/>
      <c r="R1291" s="53"/>
      <c r="S1291" s="53"/>
      <c r="T1291" s="53"/>
      <c r="U1291" s="53"/>
      <c r="V1291" s="53"/>
      <c r="W1291" s="53"/>
      <c r="X1291" s="53"/>
      <c r="Y1291" s="53"/>
      <c r="Z1291" s="53"/>
    </row>
    <row r="1292" spans="1:26" ht="15.75" customHeight="1">
      <c r="A1292" s="103"/>
      <c r="B1292" s="103"/>
      <c r="C1292" s="104" t="e">
        <v>#REF!</v>
      </c>
      <c r="D1292" s="103"/>
      <c r="E1292" s="53"/>
      <c r="F1292" s="53"/>
      <c r="G1292" s="53"/>
      <c r="H1292" s="53"/>
      <c r="I1292" s="53"/>
      <c r="J1292" s="53"/>
      <c r="K1292" s="53"/>
      <c r="L1292" s="53"/>
      <c r="M1292" s="53"/>
      <c r="N1292" s="53"/>
      <c r="O1292" s="53"/>
      <c r="P1292" s="53"/>
      <c r="Q1292" s="53"/>
      <c r="R1292" s="53"/>
      <c r="S1292" s="53"/>
      <c r="T1292" s="53"/>
      <c r="U1292" s="53"/>
      <c r="V1292" s="53"/>
      <c r="W1292" s="53"/>
      <c r="X1292" s="53"/>
      <c r="Y1292" s="53"/>
      <c r="Z1292" s="53"/>
    </row>
    <row r="1293" spans="1:26" ht="15.75" customHeight="1">
      <c r="A1293" s="103"/>
      <c r="B1293" s="103"/>
      <c r="C1293" s="104" t="e">
        <v>#REF!</v>
      </c>
      <c r="D1293" s="103"/>
      <c r="E1293" s="53"/>
      <c r="F1293" s="53"/>
      <c r="G1293" s="53"/>
      <c r="H1293" s="53"/>
      <c r="I1293" s="53"/>
      <c r="J1293" s="53"/>
      <c r="K1293" s="53"/>
      <c r="L1293" s="53"/>
      <c r="M1293" s="53"/>
      <c r="N1293" s="53"/>
      <c r="O1293" s="53"/>
      <c r="P1293" s="53"/>
      <c r="Q1293" s="53"/>
      <c r="R1293" s="53"/>
      <c r="S1293" s="53"/>
      <c r="T1293" s="53"/>
      <c r="U1293" s="53"/>
      <c r="V1293" s="53"/>
      <c r="W1293" s="53"/>
      <c r="X1293" s="53"/>
      <c r="Y1293" s="53"/>
      <c r="Z1293" s="53"/>
    </row>
    <row r="1294" spans="1:26" ht="15.75" customHeight="1">
      <c r="A1294" s="103"/>
      <c r="B1294" s="103"/>
      <c r="C1294" s="104" t="e">
        <v>#REF!</v>
      </c>
      <c r="D1294" s="103"/>
      <c r="E1294" s="53"/>
      <c r="F1294" s="53"/>
      <c r="G1294" s="53"/>
      <c r="H1294" s="53"/>
      <c r="I1294" s="53"/>
      <c r="J1294" s="53"/>
      <c r="K1294" s="53"/>
      <c r="L1294" s="53"/>
      <c r="M1294" s="53"/>
      <c r="N1294" s="53"/>
      <c r="O1294" s="53"/>
      <c r="P1294" s="53"/>
      <c r="Q1294" s="53"/>
      <c r="R1294" s="53"/>
      <c r="S1294" s="53"/>
      <c r="T1294" s="53"/>
      <c r="U1294" s="53"/>
      <c r="V1294" s="53"/>
      <c r="W1294" s="53"/>
      <c r="X1294" s="53"/>
      <c r="Y1294" s="53"/>
      <c r="Z1294" s="53"/>
    </row>
    <row r="1295" spans="1:26" ht="15.75" customHeight="1">
      <c r="A1295" s="103"/>
      <c r="B1295" s="103"/>
      <c r="C1295" s="104" t="e">
        <v>#REF!</v>
      </c>
      <c r="D1295" s="103"/>
      <c r="E1295" s="53"/>
      <c r="F1295" s="53"/>
      <c r="G1295" s="53"/>
      <c r="H1295" s="53"/>
      <c r="I1295" s="53"/>
      <c r="J1295" s="53"/>
      <c r="K1295" s="53"/>
      <c r="L1295" s="53"/>
      <c r="M1295" s="53"/>
      <c r="N1295" s="53"/>
      <c r="O1295" s="53"/>
      <c r="P1295" s="53"/>
      <c r="Q1295" s="53"/>
      <c r="R1295" s="53"/>
      <c r="S1295" s="53"/>
      <c r="T1295" s="53"/>
      <c r="U1295" s="53"/>
      <c r="V1295" s="53"/>
      <c r="W1295" s="53"/>
      <c r="X1295" s="53"/>
      <c r="Y1295" s="53"/>
      <c r="Z1295" s="53"/>
    </row>
    <row r="1296" spans="1:26" ht="15.75" customHeight="1">
      <c r="A1296" s="103"/>
      <c r="B1296" s="103"/>
      <c r="C1296" s="104" t="e">
        <v>#REF!</v>
      </c>
      <c r="D1296" s="103"/>
      <c r="E1296" s="53"/>
      <c r="F1296" s="53"/>
      <c r="G1296" s="53"/>
      <c r="H1296" s="53"/>
      <c r="I1296" s="53"/>
      <c r="J1296" s="53"/>
      <c r="K1296" s="53"/>
      <c r="L1296" s="53"/>
      <c r="M1296" s="53"/>
      <c r="N1296" s="53"/>
      <c r="O1296" s="53"/>
      <c r="P1296" s="53"/>
      <c r="Q1296" s="53"/>
      <c r="R1296" s="53"/>
      <c r="S1296" s="53"/>
      <c r="T1296" s="53"/>
      <c r="U1296" s="53"/>
      <c r="V1296" s="53"/>
      <c r="W1296" s="53"/>
      <c r="X1296" s="53"/>
      <c r="Y1296" s="53"/>
      <c r="Z1296" s="53"/>
    </row>
    <row r="1297" spans="1:26" ht="15.75" customHeight="1">
      <c r="A1297" s="103"/>
      <c r="B1297" s="103"/>
      <c r="C1297" s="104" t="e">
        <v>#REF!</v>
      </c>
      <c r="D1297" s="103"/>
      <c r="E1297" s="53"/>
      <c r="F1297" s="53"/>
      <c r="G1297" s="53"/>
      <c r="H1297" s="53"/>
      <c r="I1297" s="53"/>
      <c r="J1297" s="53"/>
      <c r="K1297" s="53"/>
      <c r="L1297" s="53"/>
      <c r="M1297" s="53"/>
      <c r="N1297" s="53"/>
      <c r="O1297" s="53"/>
      <c r="P1297" s="53"/>
      <c r="Q1297" s="53"/>
      <c r="R1297" s="53"/>
      <c r="S1297" s="53"/>
      <c r="T1297" s="53"/>
      <c r="U1297" s="53"/>
      <c r="V1297" s="53"/>
      <c r="W1297" s="53"/>
      <c r="X1297" s="53"/>
      <c r="Y1297" s="53"/>
      <c r="Z1297" s="53"/>
    </row>
    <row r="1298" spans="1:26" ht="15.75" customHeight="1">
      <c r="A1298" s="103"/>
      <c r="B1298" s="103"/>
      <c r="C1298" s="104" t="e">
        <v>#REF!</v>
      </c>
      <c r="D1298" s="103"/>
      <c r="E1298" s="53"/>
      <c r="F1298" s="53"/>
      <c r="G1298" s="53"/>
      <c r="H1298" s="53"/>
      <c r="I1298" s="53"/>
      <c r="J1298" s="53"/>
      <c r="K1298" s="53"/>
      <c r="L1298" s="53"/>
      <c r="M1298" s="53"/>
      <c r="N1298" s="53"/>
      <c r="O1298" s="53"/>
      <c r="P1298" s="53"/>
      <c r="Q1298" s="53"/>
      <c r="R1298" s="53"/>
      <c r="S1298" s="53"/>
      <c r="T1298" s="53"/>
      <c r="U1298" s="53"/>
      <c r="V1298" s="53"/>
      <c r="W1298" s="53"/>
      <c r="X1298" s="53"/>
      <c r="Y1298" s="53"/>
      <c r="Z1298" s="53"/>
    </row>
    <row r="1299" spans="1:26" ht="15.75" customHeight="1">
      <c r="A1299" s="103"/>
      <c r="B1299" s="103"/>
      <c r="C1299" s="104" t="e">
        <v>#REF!</v>
      </c>
      <c r="D1299" s="103"/>
      <c r="E1299" s="53"/>
      <c r="F1299" s="53"/>
      <c r="G1299" s="53"/>
      <c r="H1299" s="53"/>
      <c r="I1299" s="53"/>
      <c r="J1299" s="53"/>
      <c r="K1299" s="53"/>
      <c r="L1299" s="53"/>
      <c r="M1299" s="53"/>
      <c r="N1299" s="53"/>
      <c r="O1299" s="53"/>
      <c r="P1299" s="53"/>
      <c r="Q1299" s="53"/>
      <c r="R1299" s="53"/>
      <c r="S1299" s="53"/>
      <c r="T1299" s="53"/>
      <c r="U1299" s="53"/>
      <c r="V1299" s="53"/>
      <c r="W1299" s="53"/>
      <c r="X1299" s="53"/>
      <c r="Y1299" s="53"/>
      <c r="Z1299" s="53"/>
    </row>
    <row r="1300" spans="1:26" ht="15.75" customHeight="1">
      <c r="A1300" s="103"/>
      <c r="B1300" s="103"/>
      <c r="C1300" s="104" t="e">
        <v>#REF!</v>
      </c>
      <c r="D1300" s="103"/>
      <c r="E1300" s="53"/>
      <c r="F1300" s="53"/>
      <c r="G1300" s="53"/>
      <c r="H1300" s="53"/>
      <c r="I1300" s="53"/>
      <c r="J1300" s="53"/>
      <c r="K1300" s="53"/>
      <c r="L1300" s="53"/>
      <c r="M1300" s="53"/>
      <c r="N1300" s="53"/>
      <c r="O1300" s="53"/>
      <c r="P1300" s="53"/>
      <c r="Q1300" s="53"/>
      <c r="R1300" s="53"/>
      <c r="S1300" s="53"/>
      <c r="T1300" s="53"/>
      <c r="U1300" s="53"/>
      <c r="V1300" s="53"/>
      <c r="W1300" s="53"/>
      <c r="X1300" s="53"/>
      <c r="Y1300" s="53"/>
      <c r="Z1300" s="53"/>
    </row>
    <row r="1301" spans="1:26" ht="15.75" customHeight="1">
      <c r="A1301" s="103"/>
      <c r="B1301" s="103"/>
      <c r="C1301" s="104" t="e">
        <v>#REF!</v>
      </c>
      <c r="D1301" s="103"/>
      <c r="E1301" s="53"/>
      <c r="F1301" s="53"/>
      <c r="G1301" s="53"/>
      <c r="H1301" s="53"/>
      <c r="I1301" s="53"/>
      <c r="J1301" s="53"/>
      <c r="K1301" s="53"/>
      <c r="L1301" s="53"/>
      <c r="M1301" s="53"/>
      <c r="N1301" s="53"/>
      <c r="O1301" s="53"/>
      <c r="P1301" s="53"/>
      <c r="Q1301" s="53"/>
      <c r="R1301" s="53"/>
      <c r="S1301" s="53"/>
      <c r="T1301" s="53"/>
      <c r="U1301" s="53"/>
      <c r="V1301" s="53"/>
      <c r="W1301" s="53"/>
      <c r="X1301" s="53"/>
      <c r="Y1301" s="53"/>
      <c r="Z1301" s="53"/>
    </row>
    <row r="1302" spans="1:26" ht="15.75" customHeight="1">
      <c r="A1302" s="103"/>
      <c r="B1302" s="103"/>
      <c r="C1302" s="104" t="e">
        <v>#REF!</v>
      </c>
      <c r="D1302" s="103"/>
      <c r="E1302" s="53"/>
      <c r="F1302" s="53"/>
      <c r="G1302" s="53"/>
      <c r="H1302" s="53"/>
      <c r="I1302" s="53"/>
      <c r="J1302" s="53"/>
      <c r="K1302" s="53"/>
      <c r="L1302" s="53"/>
      <c r="M1302" s="53"/>
      <c r="N1302" s="53"/>
      <c r="O1302" s="53"/>
      <c r="P1302" s="53"/>
      <c r="Q1302" s="53"/>
      <c r="R1302" s="53"/>
      <c r="S1302" s="53"/>
      <c r="T1302" s="53"/>
      <c r="U1302" s="53"/>
      <c r="V1302" s="53"/>
      <c r="W1302" s="53"/>
      <c r="X1302" s="53"/>
      <c r="Y1302" s="53"/>
      <c r="Z1302" s="53"/>
    </row>
    <row r="1303" spans="1:26" ht="15.75" customHeight="1">
      <c r="A1303" s="103"/>
      <c r="B1303" s="103"/>
      <c r="C1303" s="104" t="e">
        <v>#REF!</v>
      </c>
      <c r="D1303" s="103"/>
      <c r="E1303" s="53"/>
      <c r="F1303" s="53"/>
      <c r="G1303" s="53"/>
      <c r="H1303" s="53"/>
      <c r="I1303" s="53"/>
      <c r="J1303" s="53"/>
      <c r="K1303" s="53"/>
      <c r="L1303" s="53"/>
      <c r="M1303" s="53"/>
      <c r="N1303" s="53"/>
      <c r="O1303" s="53"/>
      <c r="P1303" s="53"/>
      <c r="Q1303" s="53"/>
      <c r="R1303" s="53"/>
      <c r="S1303" s="53"/>
      <c r="T1303" s="53"/>
      <c r="U1303" s="53"/>
      <c r="V1303" s="53"/>
      <c r="W1303" s="53"/>
      <c r="X1303" s="53"/>
      <c r="Y1303" s="53"/>
      <c r="Z1303" s="53"/>
    </row>
    <row r="1304" spans="1:26" ht="15.75" customHeight="1">
      <c r="A1304" s="103"/>
      <c r="B1304" s="103"/>
      <c r="C1304" s="104" t="e">
        <v>#REF!</v>
      </c>
      <c r="D1304" s="103"/>
      <c r="E1304" s="53"/>
      <c r="F1304" s="53"/>
      <c r="G1304" s="53"/>
      <c r="H1304" s="53"/>
      <c r="I1304" s="53"/>
      <c r="J1304" s="53"/>
      <c r="K1304" s="53"/>
      <c r="L1304" s="53"/>
      <c r="M1304" s="53"/>
      <c r="N1304" s="53"/>
      <c r="O1304" s="53"/>
      <c r="P1304" s="53"/>
      <c r="Q1304" s="53"/>
      <c r="R1304" s="53"/>
      <c r="S1304" s="53"/>
      <c r="T1304" s="53"/>
      <c r="U1304" s="53"/>
      <c r="V1304" s="53"/>
      <c r="W1304" s="53"/>
      <c r="X1304" s="53"/>
      <c r="Y1304" s="53"/>
      <c r="Z1304" s="53"/>
    </row>
    <row r="1305" spans="1:26" ht="15.75" customHeight="1">
      <c r="A1305" s="103"/>
      <c r="B1305" s="103"/>
      <c r="C1305" s="104" t="e">
        <v>#REF!</v>
      </c>
      <c r="D1305" s="103"/>
      <c r="E1305" s="53"/>
      <c r="F1305" s="53"/>
      <c r="G1305" s="53"/>
      <c r="H1305" s="53"/>
      <c r="I1305" s="53"/>
      <c r="J1305" s="53"/>
      <c r="K1305" s="53"/>
      <c r="L1305" s="53"/>
      <c r="M1305" s="53"/>
      <c r="N1305" s="53"/>
      <c r="O1305" s="53"/>
      <c r="P1305" s="53"/>
      <c r="Q1305" s="53"/>
      <c r="R1305" s="53"/>
      <c r="S1305" s="53"/>
      <c r="T1305" s="53"/>
      <c r="U1305" s="53"/>
      <c r="V1305" s="53"/>
      <c r="W1305" s="53"/>
      <c r="X1305" s="53"/>
      <c r="Y1305" s="53"/>
      <c r="Z1305" s="53"/>
    </row>
    <row r="1306" spans="1:26" ht="15.75" customHeight="1">
      <c r="A1306" s="103"/>
      <c r="B1306" s="103"/>
      <c r="C1306" s="104" t="e">
        <v>#REF!</v>
      </c>
      <c r="D1306" s="103"/>
      <c r="E1306" s="53"/>
      <c r="F1306" s="53"/>
      <c r="G1306" s="53"/>
      <c r="H1306" s="53"/>
      <c r="I1306" s="53"/>
      <c r="J1306" s="53"/>
      <c r="K1306" s="53"/>
      <c r="L1306" s="53"/>
      <c r="M1306" s="53"/>
      <c r="N1306" s="53"/>
      <c r="O1306" s="53"/>
      <c r="P1306" s="53"/>
      <c r="Q1306" s="53"/>
      <c r="R1306" s="53"/>
      <c r="S1306" s="53"/>
      <c r="T1306" s="53"/>
      <c r="U1306" s="53"/>
      <c r="V1306" s="53"/>
      <c r="W1306" s="53"/>
      <c r="X1306" s="53"/>
      <c r="Y1306" s="53"/>
      <c r="Z1306" s="53"/>
    </row>
    <row r="1307" spans="1:26" ht="15.75" customHeight="1">
      <c r="A1307" s="103"/>
      <c r="B1307" s="103"/>
      <c r="C1307" s="104" t="e">
        <v>#REF!</v>
      </c>
      <c r="D1307" s="103"/>
      <c r="E1307" s="53"/>
      <c r="F1307" s="53"/>
      <c r="G1307" s="53"/>
      <c r="H1307" s="53"/>
      <c r="I1307" s="53"/>
      <c r="J1307" s="53"/>
      <c r="K1307" s="53"/>
      <c r="L1307" s="53"/>
      <c r="M1307" s="53"/>
      <c r="N1307" s="53"/>
      <c r="O1307" s="53"/>
      <c r="P1307" s="53"/>
      <c r="Q1307" s="53"/>
      <c r="R1307" s="53"/>
      <c r="S1307" s="53"/>
      <c r="T1307" s="53"/>
      <c r="U1307" s="53"/>
      <c r="V1307" s="53"/>
      <c r="W1307" s="53"/>
      <c r="X1307" s="53"/>
      <c r="Y1307" s="53"/>
      <c r="Z1307" s="53"/>
    </row>
    <row r="1308" spans="1:26" ht="15.75" customHeight="1">
      <c r="A1308" s="103"/>
      <c r="B1308" s="103"/>
      <c r="C1308" s="104" t="e">
        <v>#REF!</v>
      </c>
      <c r="D1308" s="103"/>
      <c r="E1308" s="53"/>
      <c r="F1308" s="53"/>
      <c r="G1308" s="53"/>
      <c r="H1308" s="53"/>
      <c r="I1308" s="53"/>
      <c r="J1308" s="53"/>
      <c r="K1308" s="53"/>
      <c r="L1308" s="53"/>
      <c r="M1308" s="53"/>
      <c r="N1308" s="53"/>
      <c r="O1308" s="53"/>
      <c r="P1308" s="53"/>
      <c r="Q1308" s="53"/>
      <c r="R1308" s="53"/>
      <c r="S1308" s="53"/>
      <c r="T1308" s="53"/>
      <c r="U1308" s="53"/>
      <c r="V1308" s="53"/>
      <c r="W1308" s="53"/>
      <c r="X1308" s="53"/>
      <c r="Y1308" s="53"/>
      <c r="Z1308" s="53"/>
    </row>
    <row r="1309" spans="1:26" ht="15.75" customHeight="1">
      <c r="A1309" s="103"/>
      <c r="B1309" s="103"/>
      <c r="C1309" s="104" t="e">
        <v>#REF!</v>
      </c>
      <c r="D1309" s="103"/>
      <c r="E1309" s="53"/>
      <c r="F1309" s="53"/>
      <c r="G1309" s="53"/>
      <c r="H1309" s="53"/>
      <c r="I1309" s="53"/>
      <c r="J1309" s="53"/>
      <c r="K1309" s="53"/>
      <c r="L1309" s="53"/>
      <c r="M1309" s="53"/>
      <c r="N1309" s="53"/>
      <c r="O1309" s="53"/>
      <c r="P1309" s="53"/>
      <c r="Q1309" s="53"/>
      <c r="R1309" s="53"/>
      <c r="S1309" s="53"/>
      <c r="T1309" s="53"/>
      <c r="U1309" s="53"/>
      <c r="V1309" s="53"/>
      <c r="W1309" s="53"/>
      <c r="X1309" s="53"/>
      <c r="Y1309" s="53"/>
      <c r="Z1309" s="53"/>
    </row>
    <row r="1310" spans="1:26" ht="15.75" customHeight="1">
      <c r="A1310" s="103"/>
      <c r="B1310" s="103"/>
      <c r="C1310" s="104" t="e">
        <v>#REF!</v>
      </c>
      <c r="D1310" s="103"/>
      <c r="E1310" s="53"/>
      <c r="F1310" s="53"/>
      <c r="G1310" s="53"/>
      <c r="H1310" s="53"/>
      <c r="I1310" s="53"/>
      <c r="J1310" s="53"/>
      <c r="K1310" s="53"/>
      <c r="L1310" s="53"/>
      <c r="M1310" s="53"/>
      <c r="N1310" s="53"/>
      <c r="O1310" s="53"/>
      <c r="P1310" s="53"/>
      <c r="Q1310" s="53"/>
      <c r="R1310" s="53"/>
      <c r="S1310" s="53"/>
      <c r="T1310" s="53"/>
      <c r="U1310" s="53"/>
      <c r="V1310" s="53"/>
      <c r="W1310" s="53"/>
      <c r="X1310" s="53"/>
      <c r="Y1310" s="53"/>
      <c r="Z1310" s="53"/>
    </row>
    <row r="1311" spans="1:26" ht="15.75" customHeight="1">
      <c r="A1311" s="103"/>
      <c r="B1311" s="103"/>
      <c r="C1311" s="104" t="e">
        <v>#REF!</v>
      </c>
      <c r="D1311" s="103"/>
      <c r="E1311" s="53"/>
      <c r="F1311" s="53"/>
      <c r="G1311" s="53"/>
      <c r="H1311" s="53"/>
      <c r="I1311" s="53"/>
      <c r="J1311" s="53"/>
      <c r="K1311" s="53"/>
      <c r="L1311" s="53"/>
      <c r="M1311" s="53"/>
      <c r="N1311" s="53"/>
      <c r="O1311" s="53"/>
      <c r="P1311" s="53"/>
      <c r="Q1311" s="53"/>
      <c r="R1311" s="53"/>
      <c r="S1311" s="53"/>
      <c r="T1311" s="53"/>
      <c r="U1311" s="53"/>
      <c r="V1311" s="53"/>
      <c r="W1311" s="53"/>
      <c r="X1311" s="53"/>
      <c r="Y1311" s="53"/>
      <c r="Z1311" s="53"/>
    </row>
    <row r="1312" spans="1:26" ht="15.75" customHeight="1">
      <c r="A1312" s="103"/>
      <c r="B1312" s="103"/>
      <c r="C1312" s="104" t="e">
        <v>#REF!</v>
      </c>
      <c r="D1312" s="103"/>
      <c r="E1312" s="53"/>
      <c r="F1312" s="53"/>
      <c r="G1312" s="53"/>
      <c r="H1312" s="53"/>
      <c r="I1312" s="53"/>
      <c r="J1312" s="53"/>
      <c r="K1312" s="53"/>
      <c r="L1312" s="53"/>
      <c r="M1312" s="53"/>
      <c r="N1312" s="53"/>
      <c r="O1312" s="53"/>
      <c r="P1312" s="53"/>
      <c r="Q1312" s="53"/>
      <c r="R1312" s="53"/>
      <c r="S1312" s="53"/>
      <c r="T1312" s="53"/>
      <c r="U1312" s="53"/>
      <c r="V1312" s="53"/>
      <c r="W1312" s="53"/>
      <c r="X1312" s="53"/>
      <c r="Y1312" s="53"/>
      <c r="Z1312" s="53"/>
    </row>
    <row r="1313" spans="1:26" ht="15.75" customHeight="1">
      <c r="A1313" s="103"/>
      <c r="B1313" s="103"/>
      <c r="C1313" s="104" t="e">
        <v>#REF!</v>
      </c>
      <c r="D1313" s="103"/>
      <c r="E1313" s="53"/>
      <c r="F1313" s="53"/>
      <c r="G1313" s="53"/>
      <c r="H1313" s="53"/>
      <c r="I1313" s="53"/>
      <c r="J1313" s="53"/>
      <c r="K1313" s="53"/>
      <c r="L1313" s="53"/>
      <c r="M1313" s="53"/>
      <c r="N1313" s="53"/>
      <c r="O1313" s="53"/>
      <c r="P1313" s="53"/>
      <c r="Q1313" s="53"/>
      <c r="R1313" s="53"/>
      <c r="S1313" s="53"/>
      <c r="T1313" s="53"/>
      <c r="U1313" s="53"/>
      <c r="V1313" s="53"/>
      <c r="W1313" s="53"/>
      <c r="X1313" s="53"/>
      <c r="Y1313" s="53"/>
      <c r="Z1313" s="53"/>
    </row>
    <row r="1314" spans="1:26" ht="15.75" customHeight="1">
      <c r="A1314" s="103"/>
      <c r="B1314" s="103"/>
      <c r="C1314" s="104" t="e">
        <v>#REF!</v>
      </c>
      <c r="D1314" s="103"/>
      <c r="E1314" s="53"/>
      <c r="F1314" s="53"/>
      <c r="G1314" s="53"/>
      <c r="H1314" s="53"/>
      <c r="I1314" s="53"/>
      <c r="J1314" s="53"/>
      <c r="K1314" s="53"/>
      <c r="L1314" s="53"/>
      <c r="M1314" s="53"/>
      <c r="N1314" s="53"/>
      <c r="O1314" s="53"/>
      <c r="P1314" s="53"/>
      <c r="Q1314" s="53"/>
      <c r="R1314" s="53"/>
      <c r="S1314" s="53"/>
      <c r="T1314" s="53"/>
      <c r="U1314" s="53"/>
      <c r="V1314" s="53"/>
      <c r="W1314" s="53"/>
      <c r="X1314" s="53"/>
      <c r="Y1314" s="53"/>
      <c r="Z1314" s="53"/>
    </row>
    <row r="1315" spans="1:26" ht="15.75" customHeight="1">
      <c r="A1315" s="103"/>
      <c r="B1315" s="103"/>
      <c r="C1315" s="104" t="e">
        <v>#REF!</v>
      </c>
      <c r="D1315" s="103"/>
      <c r="E1315" s="53"/>
      <c r="F1315" s="53"/>
      <c r="G1315" s="53"/>
      <c r="H1315" s="53"/>
      <c r="I1315" s="53"/>
      <c r="J1315" s="53"/>
      <c r="K1315" s="53"/>
      <c r="L1315" s="53"/>
      <c r="M1315" s="53"/>
      <c r="N1315" s="53"/>
      <c r="O1315" s="53"/>
      <c r="P1315" s="53"/>
      <c r="Q1315" s="53"/>
      <c r="R1315" s="53"/>
      <c r="S1315" s="53"/>
      <c r="T1315" s="53"/>
      <c r="U1315" s="53"/>
      <c r="V1315" s="53"/>
      <c r="W1315" s="53"/>
      <c r="X1315" s="53"/>
      <c r="Y1315" s="53"/>
      <c r="Z1315" s="53"/>
    </row>
    <row r="1316" spans="1:26" ht="15.75" customHeight="1">
      <c r="A1316" s="103"/>
      <c r="B1316" s="103"/>
      <c r="C1316" s="104" t="e">
        <v>#REF!</v>
      </c>
      <c r="D1316" s="103"/>
      <c r="E1316" s="53"/>
      <c r="F1316" s="53"/>
      <c r="G1316" s="53"/>
      <c r="H1316" s="53"/>
      <c r="I1316" s="53"/>
      <c r="J1316" s="53"/>
      <c r="K1316" s="53"/>
      <c r="L1316" s="53"/>
      <c r="M1316" s="53"/>
      <c r="N1316" s="53"/>
      <c r="O1316" s="53"/>
      <c r="P1316" s="53"/>
      <c r="Q1316" s="53"/>
      <c r="R1316" s="53"/>
      <c r="S1316" s="53"/>
      <c r="T1316" s="53"/>
      <c r="U1316" s="53"/>
      <c r="V1316" s="53"/>
      <c r="W1316" s="53"/>
      <c r="X1316" s="53"/>
      <c r="Y1316" s="53"/>
      <c r="Z1316" s="53"/>
    </row>
    <row r="1317" spans="1:26" ht="15.75" customHeight="1">
      <c r="A1317" s="103"/>
      <c r="B1317" s="103"/>
      <c r="C1317" s="104" t="e">
        <v>#REF!</v>
      </c>
      <c r="D1317" s="103"/>
      <c r="E1317" s="53"/>
      <c r="F1317" s="53"/>
      <c r="G1317" s="53"/>
      <c r="H1317" s="53"/>
      <c r="I1317" s="53"/>
      <c r="J1317" s="53"/>
      <c r="K1317" s="53"/>
      <c r="L1317" s="53"/>
      <c r="M1317" s="53"/>
      <c r="N1317" s="53"/>
      <c r="O1317" s="53"/>
      <c r="P1317" s="53"/>
      <c r="Q1317" s="53"/>
      <c r="R1317" s="53"/>
      <c r="S1317" s="53"/>
      <c r="T1317" s="53"/>
      <c r="U1317" s="53"/>
      <c r="V1317" s="53"/>
      <c r="W1317" s="53"/>
      <c r="X1317" s="53"/>
      <c r="Y1317" s="53"/>
      <c r="Z1317" s="53"/>
    </row>
    <row r="1318" spans="1:26" ht="15.75" customHeight="1">
      <c r="A1318" s="103"/>
      <c r="B1318" s="103"/>
      <c r="C1318" s="104" t="e">
        <v>#REF!</v>
      </c>
      <c r="D1318" s="103"/>
      <c r="E1318" s="53"/>
      <c r="F1318" s="53"/>
      <c r="G1318" s="53"/>
      <c r="H1318" s="53"/>
      <c r="I1318" s="53"/>
      <c r="J1318" s="53"/>
      <c r="K1318" s="53"/>
      <c r="L1318" s="53"/>
      <c r="M1318" s="53"/>
      <c r="N1318" s="53"/>
      <c r="O1318" s="53"/>
      <c r="P1318" s="53"/>
      <c r="Q1318" s="53"/>
      <c r="R1318" s="53"/>
      <c r="S1318" s="53"/>
      <c r="T1318" s="53"/>
      <c r="U1318" s="53"/>
      <c r="V1318" s="53"/>
      <c r="W1318" s="53"/>
      <c r="X1318" s="53"/>
      <c r="Y1318" s="53"/>
      <c r="Z1318" s="53"/>
    </row>
    <row r="1319" spans="1:26" ht="15.75" customHeight="1">
      <c r="A1319" s="103"/>
      <c r="B1319" s="103"/>
      <c r="C1319" s="104" t="e">
        <v>#REF!</v>
      </c>
      <c r="D1319" s="103"/>
      <c r="E1319" s="53"/>
      <c r="F1319" s="53"/>
      <c r="G1319" s="53"/>
      <c r="H1319" s="53"/>
      <c r="I1319" s="53"/>
      <c r="J1319" s="53"/>
      <c r="K1319" s="53"/>
      <c r="L1319" s="53"/>
      <c r="M1319" s="53"/>
      <c r="N1319" s="53"/>
      <c r="O1319" s="53"/>
      <c r="P1319" s="53"/>
      <c r="Q1319" s="53"/>
      <c r="R1319" s="53"/>
      <c r="S1319" s="53"/>
      <c r="T1319" s="53"/>
      <c r="U1319" s="53"/>
      <c r="V1319" s="53"/>
      <c r="W1319" s="53"/>
      <c r="X1319" s="53"/>
      <c r="Y1319" s="53"/>
      <c r="Z1319" s="53"/>
    </row>
    <row r="1320" spans="1:26" ht="15.75" customHeight="1">
      <c r="A1320" s="103"/>
      <c r="B1320" s="103"/>
      <c r="C1320" s="104" t="e">
        <v>#REF!</v>
      </c>
      <c r="D1320" s="103"/>
      <c r="E1320" s="53"/>
      <c r="F1320" s="53"/>
      <c r="G1320" s="53"/>
      <c r="H1320" s="53"/>
      <c r="I1320" s="53"/>
      <c r="J1320" s="53"/>
      <c r="K1320" s="53"/>
      <c r="L1320" s="53"/>
      <c r="M1320" s="53"/>
      <c r="N1320" s="53"/>
      <c r="O1320" s="53"/>
      <c r="P1320" s="53"/>
      <c r="Q1320" s="53"/>
      <c r="R1320" s="53"/>
      <c r="S1320" s="53"/>
      <c r="T1320" s="53"/>
      <c r="U1320" s="53"/>
      <c r="V1320" s="53"/>
      <c r="W1320" s="53"/>
      <c r="X1320" s="53"/>
      <c r="Y1320" s="53"/>
      <c r="Z1320" s="53"/>
    </row>
    <row r="1321" spans="1:26" ht="15.75" customHeight="1">
      <c r="A1321" s="103"/>
      <c r="B1321" s="103"/>
      <c r="C1321" s="104" t="e">
        <v>#REF!</v>
      </c>
      <c r="D1321" s="103"/>
      <c r="E1321" s="53"/>
      <c r="F1321" s="53"/>
      <c r="G1321" s="53"/>
      <c r="H1321" s="53"/>
      <c r="I1321" s="53"/>
      <c r="J1321" s="53"/>
      <c r="K1321" s="53"/>
      <c r="L1321" s="53"/>
      <c r="M1321" s="53"/>
      <c r="N1321" s="53"/>
      <c r="O1321" s="53"/>
      <c r="P1321" s="53"/>
      <c r="Q1321" s="53"/>
      <c r="R1321" s="53"/>
      <c r="S1321" s="53"/>
      <c r="T1321" s="53"/>
      <c r="U1321" s="53"/>
      <c r="V1321" s="53"/>
      <c r="W1321" s="53"/>
      <c r="X1321" s="53"/>
      <c r="Y1321" s="53"/>
      <c r="Z1321" s="53"/>
    </row>
    <row r="1322" spans="1:26" ht="15.75" customHeight="1">
      <c r="A1322" s="103"/>
      <c r="B1322" s="103"/>
      <c r="C1322" s="104" t="e">
        <v>#REF!</v>
      </c>
      <c r="D1322" s="103"/>
      <c r="E1322" s="53"/>
      <c r="F1322" s="53"/>
      <c r="G1322" s="53"/>
      <c r="H1322" s="53"/>
      <c r="I1322" s="53"/>
      <c r="J1322" s="53"/>
      <c r="K1322" s="53"/>
      <c r="L1322" s="53"/>
      <c r="M1322" s="53"/>
      <c r="N1322" s="53"/>
      <c r="O1322" s="53"/>
      <c r="P1322" s="53"/>
      <c r="Q1322" s="53"/>
      <c r="R1322" s="53"/>
      <c r="S1322" s="53"/>
      <c r="T1322" s="53"/>
      <c r="U1322" s="53"/>
      <c r="V1322" s="53"/>
      <c r="W1322" s="53"/>
      <c r="X1322" s="53"/>
      <c r="Y1322" s="53"/>
      <c r="Z1322" s="53"/>
    </row>
    <row r="1323" spans="1:26" ht="15.75" customHeight="1">
      <c r="A1323" s="103"/>
      <c r="B1323" s="103"/>
      <c r="C1323" s="104" t="e">
        <v>#REF!</v>
      </c>
      <c r="D1323" s="103"/>
      <c r="E1323" s="53"/>
      <c r="F1323" s="53"/>
      <c r="G1323" s="53"/>
      <c r="H1323" s="53"/>
      <c r="I1323" s="53"/>
      <c r="J1323" s="53"/>
      <c r="K1323" s="53"/>
      <c r="L1323" s="53"/>
      <c r="M1323" s="53"/>
      <c r="N1323" s="53"/>
      <c r="O1323" s="53"/>
      <c r="P1323" s="53"/>
      <c r="Q1323" s="53"/>
      <c r="R1323" s="53"/>
      <c r="S1323" s="53"/>
      <c r="T1323" s="53"/>
      <c r="U1323" s="53"/>
      <c r="V1323" s="53"/>
      <c r="W1323" s="53"/>
      <c r="X1323" s="53"/>
      <c r="Y1323" s="53"/>
      <c r="Z1323" s="53"/>
    </row>
    <row r="1324" spans="1:26" ht="15.75" customHeight="1">
      <c r="A1324" s="103"/>
      <c r="B1324" s="103"/>
      <c r="C1324" s="104" t="e">
        <v>#REF!</v>
      </c>
      <c r="D1324" s="103"/>
      <c r="E1324" s="53"/>
      <c r="F1324" s="53"/>
      <c r="G1324" s="53"/>
      <c r="H1324" s="53"/>
      <c r="I1324" s="53"/>
      <c r="J1324" s="53"/>
      <c r="K1324" s="53"/>
      <c r="L1324" s="53"/>
      <c r="M1324" s="53"/>
      <c r="N1324" s="53"/>
      <c r="O1324" s="53"/>
      <c r="P1324" s="53"/>
      <c r="Q1324" s="53"/>
      <c r="R1324" s="53"/>
      <c r="S1324" s="53"/>
      <c r="T1324" s="53"/>
      <c r="U1324" s="53"/>
      <c r="V1324" s="53"/>
      <c r="W1324" s="53"/>
      <c r="X1324" s="53"/>
      <c r="Y1324" s="53"/>
      <c r="Z1324" s="53"/>
    </row>
    <row r="1325" spans="1:26" ht="15.75" customHeight="1">
      <c r="A1325" s="103"/>
      <c r="B1325" s="103"/>
      <c r="C1325" s="104" t="e">
        <v>#REF!</v>
      </c>
      <c r="D1325" s="103"/>
      <c r="E1325" s="53"/>
      <c r="F1325" s="53"/>
      <c r="G1325" s="53"/>
      <c r="H1325" s="53"/>
      <c r="I1325" s="53"/>
      <c r="J1325" s="53"/>
      <c r="K1325" s="53"/>
      <c r="L1325" s="53"/>
      <c r="M1325" s="53"/>
      <c r="N1325" s="53"/>
      <c r="O1325" s="53"/>
      <c r="P1325" s="53"/>
      <c r="Q1325" s="53"/>
      <c r="R1325" s="53"/>
      <c r="S1325" s="53"/>
      <c r="T1325" s="53"/>
      <c r="U1325" s="53"/>
      <c r="V1325" s="53"/>
      <c r="W1325" s="53"/>
      <c r="X1325" s="53"/>
      <c r="Y1325" s="53"/>
      <c r="Z1325" s="53"/>
    </row>
    <row r="1326" spans="1:26" ht="15.75" customHeight="1">
      <c r="A1326" s="103"/>
      <c r="B1326" s="103"/>
      <c r="C1326" s="104" t="e">
        <v>#REF!</v>
      </c>
      <c r="D1326" s="103"/>
      <c r="E1326" s="53"/>
      <c r="F1326" s="53"/>
      <c r="G1326" s="53"/>
      <c r="H1326" s="53"/>
      <c r="I1326" s="53"/>
      <c r="J1326" s="53"/>
      <c r="K1326" s="53"/>
      <c r="L1326" s="53"/>
      <c r="M1326" s="53"/>
      <c r="N1326" s="53"/>
      <c r="O1326" s="53"/>
      <c r="P1326" s="53"/>
      <c r="Q1326" s="53"/>
      <c r="R1326" s="53"/>
      <c r="S1326" s="53"/>
      <c r="T1326" s="53"/>
      <c r="U1326" s="53"/>
      <c r="V1326" s="53"/>
      <c r="W1326" s="53"/>
      <c r="X1326" s="53"/>
      <c r="Y1326" s="53"/>
      <c r="Z1326" s="53"/>
    </row>
    <row r="1327" spans="1:26" ht="15.75" customHeight="1">
      <c r="A1327" s="103"/>
      <c r="B1327" s="103"/>
      <c r="C1327" s="104" t="e">
        <v>#REF!</v>
      </c>
      <c r="D1327" s="103"/>
      <c r="E1327" s="53"/>
      <c r="F1327" s="53"/>
      <c r="G1327" s="53"/>
      <c r="H1327" s="53"/>
      <c r="I1327" s="53"/>
      <c r="J1327" s="53"/>
      <c r="K1327" s="53"/>
      <c r="L1327" s="53"/>
      <c r="M1327" s="53"/>
      <c r="N1327" s="53"/>
      <c r="O1327" s="53"/>
      <c r="P1327" s="53"/>
      <c r="Q1327" s="53"/>
      <c r="R1327" s="53"/>
      <c r="S1327" s="53"/>
      <c r="T1327" s="53"/>
      <c r="U1327" s="53"/>
      <c r="V1327" s="53"/>
      <c r="W1327" s="53"/>
      <c r="X1327" s="53"/>
      <c r="Y1327" s="53"/>
      <c r="Z1327" s="53"/>
    </row>
    <row r="1328" spans="1:26" ht="15.75" customHeight="1">
      <c r="A1328" s="103"/>
      <c r="B1328" s="103"/>
      <c r="C1328" s="104" t="e">
        <v>#REF!</v>
      </c>
      <c r="D1328" s="103"/>
      <c r="E1328" s="53"/>
      <c r="F1328" s="53"/>
      <c r="G1328" s="53"/>
      <c r="H1328" s="53"/>
      <c r="I1328" s="53"/>
      <c r="J1328" s="53"/>
      <c r="K1328" s="53"/>
      <c r="L1328" s="53"/>
      <c r="M1328" s="53"/>
      <c r="N1328" s="53"/>
      <c r="O1328" s="53"/>
      <c r="P1328" s="53"/>
      <c r="Q1328" s="53"/>
      <c r="R1328" s="53"/>
      <c r="S1328" s="53"/>
      <c r="T1328" s="53"/>
      <c r="U1328" s="53"/>
      <c r="V1328" s="53"/>
      <c r="W1328" s="53"/>
      <c r="X1328" s="53"/>
      <c r="Y1328" s="53"/>
      <c r="Z1328" s="53"/>
    </row>
    <row r="1329" spans="1:26" ht="15.75" customHeight="1">
      <c r="A1329" s="103"/>
      <c r="B1329" s="103"/>
      <c r="C1329" s="104" t="e">
        <v>#REF!</v>
      </c>
      <c r="D1329" s="103"/>
      <c r="E1329" s="53"/>
      <c r="F1329" s="53"/>
      <c r="G1329" s="53"/>
      <c r="H1329" s="53"/>
      <c r="I1329" s="53"/>
      <c r="J1329" s="53"/>
      <c r="K1329" s="53"/>
      <c r="L1329" s="53"/>
      <c r="M1329" s="53"/>
      <c r="N1329" s="53"/>
      <c r="O1329" s="53"/>
      <c r="P1329" s="53"/>
      <c r="Q1329" s="53"/>
      <c r="R1329" s="53"/>
      <c r="S1329" s="53"/>
      <c r="T1329" s="53"/>
      <c r="U1329" s="53"/>
      <c r="V1329" s="53"/>
      <c r="W1329" s="53"/>
      <c r="X1329" s="53"/>
      <c r="Y1329" s="53"/>
      <c r="Z1329" s="53"/>
    </row>
    <row r="1330" spans="1:26" ht="15.75" customHeight="1">
      <c r="A1330" s="103"/>
      <c r="B1330" s="103"/>
      <c r="C1330" s="104" t="e">
        <v>#REF!</v>
      </c>
      <c r="D1330" s="103"/>
      <c r="E1330" s="53"/>
      <c r="F1330" s="53"/>
      <c r="G1330" s="53"/>
      <c r="H1330" s="53"/>
      <c r="I1330" s="53"/>
      <c r="J1330" s="53"/>
      <c r="K1330" s="53"/>
      <c r="L1330" s="53"/>
      <c r="M1330" s="53"/>
      <c r="N1330" s="53"/>
      <c r="O1330" s="53"/>
      <c r="P1330" s="53"/>
      <c r="Q1330" s="53"/>
      <c r="R1330" s="53"/>
      <c r="S1330" s="53"/>
      <c r="T1330" s="53"/>
      <c r="U1330" s="53"/>
      <c r="V1330" s="53"/>
      <c r="W1330" s="53"/>
      <c r="X1330" s="53"/>
      <c r="Y1330" s="53"/>
      <c r="Z1330" s="53"/>
    </row>
    <row r="1331" spans="1:26" ht="15.75" customHeight="1">
      <c r="A1331" s="103"/>
      <c r="B1331" s="103"/>
      <c r="C1331" s="104" t="e">
        <v>#REF!</v>
      </c>
      <c r="D1331" s="103"/>
      <c r="E1331" s="53"/>
      <c r="F1331" s="53"/>
      <c r="G1331" s="53"/>
      <c r="H1331" s="53"/>
      <c r="I1331" s="53"/>
      <c r="J1331" s="53"/>
      <c r="K1331" s="53"/>
      <c r="L1331" s="53"/>
      <c r="M1331" s="53"/>
      <c r="N1331" s="53"/>
      <c r="O1331" s="53"/>
      <c r="P1331" s="53"/>
      <c r="Q1331" s="53"/>
      <c r="R1331" s="53"/>
      <c r="S1331" s="53"/>
      <c r="T1331" s="53"/>
      <c r="U1331" s="53"/>
      <c r="V1331" s="53"/>
      <c r="W1331" s="53"/>
      <c r="X1331" s="53"/>
      <c r="Y1331" s="53"/>
      <c r="Z1331" s="53"/>
    </row>
    <row r="1332" spans="1:26" ht="15.75" customHeight="1">
      <c r="A1332" s="103"/>
      <c r="B1332" s="103"/>
      <c r="C1332" s="104" t="e">
        <v>#REF!</v>
      </c>
      <c r="D1332" s="103"/>
      <c r="E1332" s="53"/>
      <c r="F1332" s="53"/>
      <c r="G1332" s="53"/>
      <c r="H1332" s="53"/>
      <c r="I1332" s="53"/>
      <c r="J1332" s="53"/>
      <c r="K1332" s="53"/>
      <c r="L1332" s="53"/>
      <c r="M1332" s="53"/>
      <c r="N1332" s="53"/>
      <c r="O1332" s="53"/>
      <c r="P1332" s="53"/>
      <c r="Q1332" s="53"/>
      <c r="R1332" s="53"/>
      <c r="S1332" s="53"/>
      <c r="T1332" s="53"/>
      <c r="U1332" s="53"/>
      <c r="V1332" s="53"/>
      <c r="W1332" s="53"/>
      <c r="X1332" s="53"/>
      <c r="Y1332" s="53"/>
      <c r="Z1332" s="53"/>
    </row>
    <row r="1333" spans="1:26" ht="15.75" customHeight="1">
      <c r="A1333" s="103"/>
      <c r="B1333" s="103"/>
      <c r="C1333" s="104" t="e">
        <v>#REF!</v>
      </c>
      <c r="D1333" s="103"/>
      <c r="E1333" s="53"/>
      <c r="F1333" s="53"/>
      <c r="G1333" s="53"/>
      <c r="H1333" s="53"/>
      <c r="I1333" s="53"/>
      <c r="J1333" s="53"/>
      <c r="K1333" s="53"/>
      <c r="L1333" s="53"/>
      <c r="M1333" s="53"/>
      <c r="N1333" s="53"/>
      <c r="O1333" s="53"/>
      <c r="P1333" s="53"/>
      <c r="Q1333" s="53"/>
      <c r="R1333" s="53"/>
      <c r="S1333" s="53"/>
      <c r="T1333" s="53"/>
      <c r="U1333" s="53"/>
      <c r="V1333" s="53"/>
      <c r="W1333" s="53"/>
      <c r="X1333" s="53"/>
      <c r="Y1333" s="53"/>
      <c r="Z1333" s="53"/>
    </row>
    <row r="1334" spans="1:26" ht="15.75" customHeight="1">
      <c r="A1334" s="103"/>
      <c r="B1334" s="103"/>
      <c r="C1334" s="104" t="e">
        <v>#REF!</v>
      </c>
      <c r="D1334" s="103"/>
      <c r="E1334" s="53"/>
      <c r="F1334" s="53"/>
      <c r="G1334" s="53"/>
      <c r="H1334" s="53"/>
      <c r="I1334" s="53"/>
      <c r="J1334" s="53"/>
      <c r="K1334" s="53"/>
      <c r="L1334" s="53"/>
      <c r="M1334" s="53"/>
      <c r="N1334" s="53"/>
      <c r="O1334" s="53"/>
      <c r="P1334" s="53"/>
      <c r="Q1334" s="53"/>
      <c r="R1334" s="53"/>
      <c r="S1334" s="53"/>
      <c r="T1334" s="53"/>
      <c r="U1334" s="53"/>
      <c r="V1334" s="53"/>
      <c r="W1334" s="53"/>
      <c r="X1334" s="53"/>
      <c r="Y1334" s="53"/>
      <c r="Z1334" s="53"/>
    </row>
    <row r="1335" spans="1:26" ht="15.75" customHeight="1">
      <c r="A1335" s="103"/>
      <c r="B1335" s="103"/>
      <c r="C1335" s="104" t="e">
        <v>#REF!</v>
      </c>
      <c r="D1335" s="103"/>
      <c r="E1335" s="53"/>
      <c r="F1335" s="53"/>
      <c r="G1335" s="53"/>
      <c r="H1335" s="53"/>
      <c r="I1335" s="53"/>
      <c r="J1335" s="53"/>
      <c r="K1335" s="53"/>
      <c r="L1335" s="53"/>
      <c r="M1335" s="53"/>
      <c r="N1335" s="53"/>
      <c r="O1335" s="53"/>
      <c r="P1335" s="53"/>
      <c r="Q1335" s="53"/>
      <c r="R1335" s="53"/>
      <c r="S1335" s="53"/>
      <c r="T1335" s="53"/>
      <c r="U1335" s="53"/>
      <c r="V1335" s="53"/>
      <c r="W1335" s="53"/>
      <c r="X1335" s="53"/>
      <c r="Y1335" s="53"/>
      <c r="Z1335" s="53"/>
    </row>
    <row r="1336" spans="1:26" ht="15.75" customHeight="1">
      <c r="A1336" s="103"/>
      <c r="B1336" s="103"/>
      <c r="C1336" s="104" t="e">
        <v>#REF!</v>
      </c>
      <c r="D1336" s="103"/>
      <c r="E1336" s="53"/>
      <c r="F1336" s="53"/>
      <c r="G1336" s="53"/>
      <c r="H1336" s="53"/>
      <c r="I1336" s="53"/>
      <c r="J1336" s="53"/>
      <c r="K1336" s="53"/>
      <c r="L1336" s="53"/>
      <c r="M1336" s="53"/>
      <c r="N1336" s="53"/>
      <c r="O1336" s="53"/>
      <c r="P1336" s="53"/>
      <c r="Q1336" s="53"/>
      <c r="R1336" s="53"/>
      <c r="S1336" s="53"/>
      <c r="T1336" s="53"/>
      <c r="U1336" s="53"/>
      <c r="V1336" s="53"/>
      <c r="W1336" s="53"/>
      <c r="X1336" s="53"/>
      <c r="Y1336" s="53"/>
      <c r="Z1336" s="53"/>
    </row>
    <row r="1337" spans="1:26" ht="15.75" customHeight="1">
      <c r="A1337" s="103"/>
      <c r="B1337" s="103"/>
      <c r="C1337" s="104" t="e">
        <v>#REF!</v>
      </c>
      <c r="D1337" s="103"/>
      <c r="E1337" s="53"/>
      <c r="F1337" s="53"/>
      <c r="G1337" s="53"/>
      <c r="H1337" s="53"/>
      <c r="I1337" s="53"/>
      <c r="J1337" s="53"/>
      <c r="K1337" s="53"/>
      <c r="L1337" s="53"/>
      <c r="M1337" s="53"/>
      <c r="N1337" s="53"/>
      <c r="O1337" s="53"/>
      <c r="P1337" s="53"/>
      <c r="Q1337" s="53"/>
      <c r="R1337" s="53"/>
      <c r="S1337" s="53"/>
      <c r="T1337" s="53"/>
      <c r="U1337" s="53"/>
      <c r="V1337" s="53"/>
      <c r="W1337" s="53"/>
      <c r="X1337" s="53"/>
      <c r="Y1337" s="53"/>
      <c r="Z1337" s="53"/>
    </row>
    <row r="1338" spans="1:26" ht="15.75" customHeight="1">
      <c r="A1338" s="103"/>
      <c r="B1338" s="103"/>
      <c r="C1338" s="104" t="e">
        <v>#REF!</v>
      </c>
      <c r="D1338" s="103"/>
      <c r="E1338" s="53"/>
      <c r="F1338" s="53"/>
      <c r="G1338" s="53"/>
      <c r="H1338" s="53"/>
      <c r="I1338" s="53"/>
      <c r="J1338" s="53"/>
      <c r="K1338" s="53"/>
      <c r="L1338" s="53"/>
      <c r="M1338" s="53"/>
      <c r="N1338" s="53"/>
      <c r="O1338" s="53"/>
      <c r="P1338" s="53"/>
      <c r="Q1338" s="53"/>
      <c r="R1338" s="53"/>
      <c r="S1338" s="53"/>
      <c r="T1338" s="53"/>
      <c r="U1338" s="53"/>
      <c r="V1338" s="53"/>
      <c r="W1338" s="53"/>
      <c r="X1338" s="53"/>
      <c r="Y1338" s="53"/>
      <c r="Z1338" s="53"/>
    </row>
    <row r="1339" spans="1:26" ht="15.75" customHeight="1">
      <c r="A1339" s="103"/>
      <c r="B1339" s="103"/>
      <c r="C1339" s="104" t="e">
        <v>#REF!</v>
      </c>
      <c r="D1339" s="103"/>
      <c r="E1339" s="53"/>
      <c r="F1339" s="53"/>
      <c r="G1339" s="53"/>
      <c r="H1339" s="53"/>
      <c r="I1339" s="53"/>
      <c r="J1339" s="53"/>
      <c r="K1339" s="53"/>
      <c r="L1339" s="53"/>
      <c r="M1339" s="53"/>
      <c r="N1339" s="53"/>
      <c r="O1339" s="53"/>
      <c r="P1339" s="53"/>
      <c r="Q1339" s="53"/>
      <c r="R1339" s="53"/>
      <c r="S1339" s="53"/>
      <c r="T1339" s="53"/>
      <c r="U1339" s="53"/>
      <c r="V1339" s="53"/>
      <c r="W1339" s="53"/>
      <c r="X1339" s="53"/>
      <c r="Y1339" s="53"/>
      <c r="Z1339" s="53"/>
    </row>
    <row r="1340" spans="1:26" ht="15.75" customHeight="1">
      <c r="A1340" s="103"/>
      <c r="B1340" s="103"/>
      <c r="C1340" s="104" t="e">
        <v>#REF!</v>
      </c>
      <c r="D1340" s="103"/>
      <c r="E1340" s="53"/>
      <c r="F1340" s="53"/>
      <c r="G1340" s="53"/>
      <c r="H1340" s="53"/>
      <c r="I1340" s="53"/>
      <c r="J1340" s="53"/>
      <c r="K1340" s="53"/>
      <c r="L1340" s="53"/>
      <c r="M1340" s="53"/>
      <c r="N1340" s="53"/>
      <c r="O1340" s="53"/>
      <c r="P1340" s="53"/>
      <c r="Q1340" s="53"/>
      <c r="R1340" s="53"/>
      <c r="S1340" s="53"/>
      <c r="T1340" s="53"/>
      <c r="U1340" s="53"/>
      <c r="V1340" s="53"/>
      <c r="W1340" s="53"/>
      <c r="X1340" s="53"/>
      <c r="Y1340" s="53"/>
      <c r="Z1340" s="53"/>
    </row>
    <row r="1341" spans="1:26" ht="15.75" customHeight="1">
      <c r="A1341" s="103"/>
      <c r="B1341" s="103"/>
      <c r="C1341" s="104" t="e">
        <v>#REF!</v>
      </c>
      <c r="D1341" s="103"/>
      <c r="E1341" s="53"/>
      <c r="F1341" s="53"/>
      <c r="G1341" s="53"/>
      <c r="H1341" s="53"/>
      <c r="I1341" s="53"/>
      <c r="J1341" s="53"/>
      <c r="K1341" s="53"/>
      <c r="L1341" s="53"/>
      <c r="M1341" s="53"/>
      <c r="N1341" s="53"/>
      <c r="O1341" s="53"/>
      <c r="P1341" s="53"/>
      <c r="Q1341" s="53"/>
      <c r="R1341" s="53"/>
      <c r="S1341" s="53"/>
      <c r="T1341" s="53"/>
      <c r="U1341" s="53"/>
      <c r="V1341" s="53"/>
      <c r="W1341" s="53"/>
      <c r="X1341" s="53"/>
      <c r="Y1341" s="53"/>
      <c r="Z1341" s="53"/>
    </row>
    <row r="1342" spans="1:26" ht="15.75" customHeight="1">
      <c r="A1342" s="103"/>
      <c r="B1342" s="103"/>
      <c r="C1342" s="104" t="e">
        <v>#REF!</v>
      </c>
      <c r="D1342" s="103"/>
      <c r="E1342" s="53"/>
      <c r="F1342" s="53"/>
      <c r="G1342" s="53"/>
      <c r="H1342" s="53"/>
      <c r="I1342" s="53"/>
      <c r="J1342" s="53"/>
      <c r="K1342" s="53"/>
      <c r="L1342" s="53"/>
      <c r="M1342" s="53"/>
      <c r="N1342" s="53"/>
      <c r="O1342" s="53"/>
      <c r="P1342" s="53"/>
      <c r="Q1342" s="53"/>
      <c r="R1342" s="53"/>
      <c r="S1342" s="53"/>
      <c r="T1342" s="53"/>
      <c r="U1342" s="53"/>
      <c r="V1342" s="53"/>
      <c r="W1342" s="53"/>
      <c r="X1342" s="53"/>
      <c r="Y1342" s="53"/>
      <c r="Z1342" s="53"/>
    </row>
    <row r="1343" spans="1:26" ht="15.75" customHeight="1">
      <c r="A1343" s="103"/>
      <c r="B1343" s="103"/>
      <c r="C1343" s="104" t="e">
        <v>#REF!</v>
      </c>
      <c r="D1343" s="103"/>
      <c r="E1343" s="53"/>
      <c r="F1343" s="53"/>
      <c r="G1343" s="53"/>
      <c r="H1343" s="53"/>
      <c r="I1343" s="53"/>
      <c r="J1343" s="53"/>
      <c r="K1343" s="53"/>
      <c r="L1343" s="53"/>
      <c r="M1343" s="53"/>
      <c r="N1343" s="53"/>
      <c r="O1343" s="53"/>
      <c r="P1343" s="53"/>
      <c r="Q1343" s="53"/>
      <c r="R1343" s="53"/>
      <c r="S1343" s="53"/>
      <c r="T1343" s="53"/>
      <c r="U1343" s="53"/>
      <c r="V1343" s="53"/>
      <c r="W1343" s="53"/>
      <c r="X1343" s="53"/>
      <c r="Y1343" s="53"/>
      <c r="Z1343" s="53"/>
    </row>
    <row r="1344" spans="1:26" ht="15.75" customHeight="1">
      <c r="A1344" s="103"/>
      <c r="B1344" s="103"/>
      <c r="C1344" s="104" t="e">
        <v>#REF!</v>
      </c>
      <c r="D1344" s="103"/>
      <c r="E1344" s="53"/>
      <c r="F1344" s="53"/>
      <c r="G1344" s="53"/>
      <c r="H1344" s="53"/>
      <c r="I1344" s="53"/>
      <c r="J1344" s="53"/>
      <c r="K1344" s="53"/>
      <c r="L1344" s="53"/>
      <c r="M1344" s="53"/>
      <c r="N1344" s="53"/>
      <c r="O1344" s="53"/>
      <c r="P1344" s="53"/>
      <c r="Q1344" s="53"/>
      <c r="R1344" s="53"/>
      <c r="S1344" s="53"/>
      <c r="T1344" s="53"/>
      <c r="U1344" s="53"/>
      <c r="V1344" s="53"/>
      <c r="W1344" s="53"/>
      <c r="X1344" s="53"/>
      <c r="Y1344" s="53"/>
      <c r="Z1344" s="53"/>
    </row>
    <row r="1345" spans="1:26" ht="15.75" customHeight="1">
      <c r="A1345" s="103"/>
      <c r="B1345" s="103"/>
      <c r="C1345" s="104" t="e">
        <v>#REF!</v>
      </c>
      <c r="D1345" s="103"/>
      <c r="E1345" s="53"/>
      <c r="F1345" s="53"/>
      <c r="G1345" s="53"/>
      <c r="H1345" s="53"/>
      <c r="I1345" s="53"/>
      <c r="J1345" s="53"/>
      <c r="K1345" s="53"/>
      <c r="L1345" s="53"/>
      <c r="M1345" s="53"/>
      <c r="N1345" s="53"/>
      <c r="O1345" s="53"/>
      <c r="P1345" s="53"/>
      <c r="Q1345" s="53"/>
      <c r="R1345" s="53"/>
      <c r="S1345" s="53"/>
      <c r="T1345" s="53"/>
      <c r="U1345" s="53"/>
      <c r="V1345" s="53"/>
      <c r="W1345" s="53"/>
      <c r="X1345" s="53"/>
      <c r="Y1345" s="53"/>
      <c r="Z1345" s="53"/>
    </row>
    <row r="1346" spans="1:26" ht="15.75" customHeight="1">
      <c r="A1346" s="103"/>
      <c r="B1346" s="103"/>
      <c r="C1346" s="104" t="e">
        <v>#REF!</v>
      </c>
      <c r="D1346" s="103"/>
      <c r="E1346" s="53"/>
      <c r="F1346" s="53"/>
      <c r="G1346" s="53"/>
      <c r="H1346" s="53"/>
      <c r="I1346" s="53"/>
      <c r="J1346" s="53"/>
      <c r="K1346" s="53"/>
      <c r="L1346" s="53"/>
      <c r="M1346" s="53"/>
      <c r="N1346" s="53"/>
      <c r="O1346" s="53"/>
      <c r="P1346" s="53"/>
      <c r="Q1346" s="53"/>
      <c r="R1346" s="53"/>
      <c r="S1346" s="53"/>
      <c r="T1346" s="53"/>
      <c r="U1346" s="53"/>
      <c r="V1346" s="53"/>
      <c r="W1346" s="53"/>
      <c r="X1346" s="53"/>
      <c r="Y1346" s="53"/>
      <c r="Z1346" s="53"/>
    </row>
    <row r="1347" spans="1:26" ht="15.75" customHeight="1">
      <c r="A1347" s="103"/>
      <c r="B1347" s="103"/>
      <c r="C1347" s="104" t="e">
        <v>#REF!</v>
      </c>
      <c r="D1347" s="103"/>
      <c r="E1347" s="53"/>
      <c r="F1347" s="53"/>
      <c r="G1347" s="53"/>
      <c r="H1347" s="53"/>
      <c r="I1347" s="53"/>
      <c r="J1347" s="53"/>
      <c r="K1347" s="53"/>
      <c r="L1347" s="53"/>
      <c r="M1347" s="53"/>
      <c r="N1347" s="53"/>
      <c r="O1347" s="53"/>
      <c r="P1347" s="53"/>
      <c r="Q1347" s="53"/>
      <c r="R1347" s="53"/>
      <c r="S1347" s="53"/>
      <c r="T1347" s="53"/>
      <c r="U1347" s="53"/>
      <c r="V1347" s="53"/>
      <c r="W1347" s="53"/>
      <c r="X1347" s="53"/>
      <c r="Y1347" s="53"/>
      <c r="Z1347" s="53"/>
    </row>
    <row r="1348" spans="1:26" ht="15.75" customHeight="1">
      <c r="A1348" s="103"/>
      <c r="B1348" s="103"/>
      <c r="C1348" s="104" t="e">
        <v>#REF!</v>
      </c>
      <c r="D1348" s="103"/>
      <c r="E1348" s="53"/>
      <c r="F1348" s="53"/>
      <c r="G1348" s="53"/>
      <c r="H1348" s="53"/>
      <c r="I1348" s="53"/>
      <c r="J1348" s="53"/>
      <c r="K1348" s="53"/>
      <c r="L1348" s="53"/>
      <c r="M1348" s="53"/>
      <c r="N1348" s="53"/>
      <c r="O1348" s="53"/>
      <c r="P1348" s="53"/>
      <c r="Q1348" s="53"/>
      <c r="R1348" s="53"/>
      <c r="S1348" s="53"/>
      <c r="T1348" s="53"/>
      <c r="U1348" s="53"/>
      <c r="V1348" s="53"/>
      <c r="W1348" s="53"/>
      <c r="X1348" s="53"/>
      <c r="Y1348" s="53"/>
      <c r="Z1348" s="53"/>
    </row>
    <row r="1349" spans="1:26" ht="15.75" customHeight="1">
      <c r="A1349" s="103"/>
      <c r="B1349" s="103"/>
      <c r="C1349" s="104" t="e">
        <v>#REF!</v>
      </c>
      <c r="D1349" s="103"/>
      <c r="E1349" s="53"/>
      <c r="F1349" s="53"/>
      <c r="G1349" s="53"/>
      <c r="H1349" s="53"/>
      <c r="I1349" s="53"/>
      <c r="J1349" s="53"/>
      <c r="K1349" s="53"/>
      <c r="L1349" s="53"/>
      <c r="M1349" s="53"/>
      <c r="N1349" s="53"/>
      <c r="O1349" s="53"/>
      <c r="P1349" s="53"/>
      <c r="Q1349" s="53"/>
      <c r="R1349" s="53"/>
      <c r="S1349" s="53"/>
      <c r="T1349" s="53"/>
      <c r="U1349" s="53"/>
      <c r="V1349" s="53"/>
      <c r="W1349" s="53"/>
      <c r="X1349" s="53"/>
      <c r="Y1349" s="53"/>
      <c r="Z1349" s="53"/>
    </row>
    <row r="1350" spans="1:26" ht="15.75" customHeight="1">
      <c r="A1350" s="103"/>
      <c r="B1350" s="103"/>
      <c r="C1350" s="104" t="e">
        <v>#REF!</v>
      </c>
      <c r="D1350" s="103"/>
      <c r="E1350" s="53"/>
      <c r="F1350" s="53"/>
      <c r="G1350" s="53"/>
      <c r="H1350" s="53"/>
      <c r="I1350" s="53"/>
      <c r="J1350" s="53"/>
      <c r="K1350" s="53"/>
      <c r="L1350" s="53"/>
      <c r="M1350" s="53"/>
      <c r="N1350" s="53"/>
      <c r="O1350" s="53"/>
      <c r="P1350" s="53"/>
      <c r="Q1350" s="53"/>
      <c r="R1350" s="53"/>
      <c r="S1350" s="53"/>
      <c r="T1350" s="53"/>
      <c r="U1350" s="53"/>
      <c r="V1350" s="53"/>
      <c r="W1350" s="53"/>
      <c r="X1350" s="53"/>
      <c r="Y1350" s="53"/>
      <c r="Z1350" s="53"/>
    </row>
    <row r="1351" spans="1:26" ht="15.75" customHeight="1">
      <c r="A1351" s="103"/>
      <c r="B1351" s="103"/>
      <c r="C1351" s="104" t="e">
        <v>#REF!</v>
      </c>
      <c r="D1351" s="103"/>
      <c r="E1351" s="53"/>
      <c r="F1351" s="53"/>
      <c r="G1351" s="53"/>
      <c r="H1351" s="53"/>
      <c r="I1351" s="53"/>
      <c r="J1351" s="53"/>
      <c r="K1351" s="53"/>
      <c r="L1351" s="53"/>
      <c r="M1351" s="53"/>
      <c r="N1351" s="53"/>
      <c r="O1351" s="53"/>
      <c r="P1351" s="53"/>
      <c r="Q1351" s="53"/>
      <c r="R1351" s="53"/>
      <c r="S1351" s="53"/>
      <c r="T1351" s="53"/>
      <c r="U1351" s="53"/>
      <c r="V1351" s="53"/>
      <c r="W1351" s="53"/>
      <c r="X1351" s="53"/>
      <c r="Y1351" s="53"/>
      <c r="Z1351" s="53"/>
    </row>
    <row r="1352" spans="1:26" ht="15.75" customHeight="1">
      <c r="A1352" s="103"/>
      <c r="B1352" s="103"/>
      <c r="C1352" s="104" t="e">
        <v>#REF!</v>
      </c>
      <c r="D1352" s="103"/>
      <c r="E1352" s="53"/>
      <c r="F1352" s="53"/>
      <c r="G1352" s="53"/>
      <c r="H1352" s="53"/>
      <c r="I1352" s="53"/>
      <c r="J1352" s="53"/>
      <c r="K1352" s="53"/>
      <c r="L1352" s="53"/>
      <c r="M1352" s="53"/>
      <c r="N1352" s="53"/>
      <c r="O1352" s="53"/>
      <c r="P1352" s="53"/>
      <c r="Q1352" s="53"/>
      <c r="R1352" s="53"/>
      <c r="S1352" s="53"/>
      <c r="T1352" s="53"/>
      <c r="U1352" s="53"/>
      <c r="V1352" s="53"/>
      <c r="W1352" s="53"/>
      <c r="X1352" s="53"/>
      <c r="Y1352" s="53"/>
      <c r="Z1352" s="53"/>
    </row>
    <row r="1353" spans="1:26" ht="15.75" customHeight="1">
      <c r="A1353" s="103"/>
      <c r="B1353" s="103"/>
      <c r="C1353" s="104" t="e">
        <v>#REF!</v>
      </c>
      <c r="D1353" s="103"/>
      <c r="E1353" s="53"/>
      <c r="F1353" s="53"/>
      <c r="G1353" s="53"/>
      <c r="H1353" s="53"/>
      <c r="I1353" s="53"/>
      <c r="J1353" s="53"/>
      <c r="K1353" s="53"/>
      <c r="L1353" s="53"/>
      <c r="M1353" s="53"/>
      <c r="N1353" s="53"/>
      <c r="O1353" s="53"/>
      <c r="P1353" s="53"/>
      <c r="Q1353" s="53"/>
      <c r="R1353" s="53"/>
      <c r="S1353" s="53"/>
      <c r="T1353" s="53"/>
      <c r="U1353" s="53"/>
      <c r="V1353" s="53"/>
      <c r="W1353" s="53"/>
      <c r="X1353" s="53"/>
      <c r="Y1353" s="53"/>
      <c r="Z1353" s="53"/>
    </row>
    <row r="1354" spans="1:26" ht="15.75" customHeight="1">
      <c r="A1354" s="103"/>
      <c r="B1354" s="103"/>
      <c r="C1354" s="104" t="e">
        <v>#REF!</v>
      </c>
      <c r="D1354" s="103"/>
      <c r="E1354" s="53"/>
      <c r="F1354" s="53"/>
      <c r="G1354" s="53"/>
      <c r="H1354" s="53"/>
      <c r="I1354" s="53"/>
      <c r="J1354" s="53"/>
      <c r="K1354" s="53"/>
      <c r="L1354" s="53"/>
      <c r="M1354" s="53"/>
      <c r="N1354" s="53"/>
      <c r="O1354" s="53"/>
      <c r="P1354" s="53"/>
      <c r="Q1354" s="53"/>
      <c r="R1354" s="53"/>
      <c r="S1354" s="53"/>
      <c r="T1354" s="53"/>
      <c r="U1354" s="53"/>
      <c r="V1354" s="53"/>
      <c r="W1354" s="53"/>
      <c r="X1354" s="53"/>
      <c r="Y1354" s="53"/>
      <c r="Z1354" s="53"/>
    </row>
    <row r="1355" spans="1:26" ht="15.75" customHeight="1">
      <c r="A1355" s="103"/>
      <c r="B1355" s="103"/>
      <c r="C1355" s="104" t="e">
        <v>#REF!</v>
      </c>
      <c r="D1355" s="103"/>
      <c r="E1355" s="53"/>
      <c r="F1355" s="53"/>
      <c r="G1355" s="53"/>
      <c r="H1355" s="53"/>
      <c r="I1355" s="53"/>
      <c r="J1355" s="53"/>
      <c r="K1355" s="53"/>
      <c r="L1355" s="53"/>
      <c r="M1355" s="53"/>
      <c r="N1355" s="53"/>
      <c r="O1355" s="53"/>
      <c r="P1355" s="53"/>
      <c r="Q1355" s="53"/>
      <c r="R1355" s="53"/>
      <c r="S1355" s="53"/>
      <c r="T1355" s="53"/>
      <c r="U1355" s="53"/>
      <c r="V1355" s="53"/>
      <c r="W1355" s="53"/>
      <c r="X1355" s="53"/>
      <c r="Y1355" s="53"/>
      <c r="Z1355" s="53"/>
    </row>
    <row r="1356" spans="1:26" ht="15.75" customHeight="1">
      <c r="A1356" s="103"/>
      <c r="B1356" s="103"/>
      <c r="C1356" s="104" t="e">
        <v>#REF!</v>
      </c>
      <c r="D1356" s="103"/>
      <c r="E1356" s="53"/>
      <c r="F1356" s="53"/>
      <c r="G1356" s="53"/>
      <c r="H1356" s="53"/>
      <c r="I1356" s="53"/>
      <c r="J1356" s="53"/>
      <c r="K1356" s="53"/>
      <c r="L1356" s="53"/>
      <c r="M1356" s="53"/>
      <c r="N1356" s="53"/>
      <c r="O1356" s="53"/>
      <c r="P1356" s="53"/>
      <c r="Q1356" s="53"/>
      <c r="R1356" s="53"/>
      <c r="S1356" s="53"/>
      <c r="T1356" s="53"/>
      <c r="U1356" s="53"/>
      <c r="V1356" s="53"/>
      <c r="W1356" s="53"/>
      <c r="X1356" s="53"/>
      <c r="Y1356" s="53"/>
      <c r="Z1356" s="53"/>
    </row>
    <row r="1357" spans="1:26" ht="15.75" customHeight="1">
      <c r="A1357" s="103"/>
      <c r="B1357" s="103"/>
      <c r="C1357" s="104" t="e">
        <v>#REF!</v>
      </c>
      <c r="D1357" s="103"/>
      <c r="E1357" s="53"/>
      <c r="F1357" s="53"/>
      <c r="G1357" s="53"/>
      <c r="H1357" s="53"/>
      <c r="I1357" s="53"/>
      <c r="J1357" s="53"/>
      <c r="K1357" s="53"/>
      <c r="L1357" s="53"/>
      <c r="M1357" s="53"/>
      <c r="N1357" s="53"/>
      <c r="O1357" s="53"/>
      <c r="P1357" s="53"/>
      <c r="Q1357" s="53"/>
      <c r="R1357" s="53"/>
      <c r="S1357" s="53"/>
      <c r="T1357" s="53"/>
      <c r="U1357" s="53"/>
      <c r="V1357" s="53"/>
      <c r="W1357" s="53"/>
      <c r="X1357" s="53"/>
      <c r="Y1357" s="53"/>
      <c r="Z1357" s="53"/>
    </row>
    <row r="1358" spans="1:26" ht="15.75" customHeight="1">
      <c r="A1358" s="103"/>
      <c r="B1358" s="103"/>
      <c r="C1358" s="104" t="e">
        <v>#REF!</v>
      </c>
      <c r="D1358" s="103"/>
      <c r="E1358" s="53"/>
      <c r="F1358" s="53"/>
      <c r="G1358" s="53"/>
      <c r="H1358" s="53"/>
      <c r="I1358" s="53"/>
      <c r="J1358" s="53"/>
      <c r="K1358" s="53"/>
      <c r="L1358" s="53"/>
      <c r="M1358" s="53"/>
      <c r="N1358" s="53"/>
      <c r="O1358" s="53"/>
      <c r="P1358" s="53"/>
      <c r="Q1358" s="53"/>
      <c r="R1358" s="53"/>
      <c r="S1358" s="53"/>
      <c r="T1358" s="53"/>
      <c r="U1358" s="53"/>
      <c r="V1358" s="53"/>
      <c r="W1358" s="53"/>
      <c r="X1358" s="53"/>
      <c r="Y1358" s="53"/>
      <c r="Z1358" s="53"/>
    </row>
    <row r="1359" spans="1:26" ht="15.75" customHeight="1">
      <c r="A1359" s="103"/>
      <c r="B1359" s="103"/>
      <c r="C1359" s="104" t="e">
        <v>#REF!</v>
      </c>
      <c r="D1359" s="103"/>
      <c r="E1359" s="53"/>
      <c r="F1359" s="53"/>
      <c r="G1359" s="53"/>
      <c r="H1359" s="53"/>
      <c r="I1359" s="53"/>
      <c r="J1359" s="53"/>
      <c r="K1359" s="53"/>
      <c r="L1359" s="53"/>
      <c r="M1359" s="53"/>
      <c r="N1359" s="53"/>
      <c r="O1359" s="53"/>
      <c r="P1359" s="53"/>
      <c r="Q1359" s="53"/>
      <c r="R1359" s="53"/>
      <c r="S1359" s="53"/>
      <c r="T1359" s="53"/>
      <c r="U1359" s="53"/>
      <c r="V1359" s="53"/>
      <c r="W1359" s="53"/>
      <c r="X1359" s="53"/>
      <c r="Y1359" s="53"/>
      <c r="Z1359" s="53"/>
    </row>
    <row r="1360" spans="1:26" ht="15.75" customHeight="1">
      <c r="A1360" s="103"/>
      <c r="B1360" s="103"/>
      <c r="C1360" s="104" t="e">
        <v>#REF!</v>
      </c>
      <c r="D1360" s="103"/>
      <c r="E1360" s="53"/>
      <c r="F1360" s="53"/>
      <c r="G1360" s="53"/>
      <c r="H1360" s="53"/>
      <c r="I1360" s="53"/>
      <c r="J1360" s="53"/>
      <c r="K1360" s="53"/>
      <c r="L1360" s="53"/>
      <c r="M1360" s="53"/>
      <c r="N1360" s="53"/>
      <c r="O1360" s="53"/>
      <c r="P1360" s="53"/>
      <c r="Q1360" s="53"/>
      <c r="R1360" s="53"/>
      <c r="S1360" s="53"/>
      <c r="T1360" s="53"/>
      <c r="U1360" s="53"/>
      <c r="V1360" s="53"/>
      <c r="W1360" s="53"/>
      <c r="X1360" s="53"/>
      <c r="Y1360" s="53"/>
      <c r="Z1360" s="53"/>
    </row>
    <row r="1361" spans="1:26" ht="15.75" customHeight="1">
      <c r="A1361" s="103"/>
      <c r="B1361" s="103"/>
      <c r="C1361" s="104" t="e">
        <v>#REF!</v>
      </c>
      <c r="D1361" s="103"/>
      <c r="E1361" s="53"/>
      <c r="F1361" s="53"/>
      <c r="G1361" s="53"/>
      <c r="H1361" s="53"/>
      <c r="I1361" s="53"/>
      <c r="J1361" s="53"/>
      <c r="K1361" s="53"/>
      <c r="L1361" s="53"/>
      <c r="M1361" s="53"/>
      <c r="N1361" s="53"/>
      <c r="O1361" s="53"/>
      <c r="P1361" s="53"/>
      <c r="Q1361" s="53"/>
      <c r="R1361" s="53"/>
      <c r="S1361" s="53"/>
      <c r="T1361" s="53"/>
      <c r="U1361" s="53"/>
      <c r="V1361" s="53"/>
      <c r="W1361" s="53"/>
      <c r="X1361" s="53"/>
      <c r="Y1361" s="53"/>
      <c r="Z1361" s="53"/>
    </row>
    <row r="1362" spans="1:26" ht="15.75" customHeight="1">
      <c r="A1362" s="103"/>
      <c r="B1362" s="103"/>
      <c r="C1362" s="104" t="e">
        <v>#REF!</v>
      </c>
      <c r="D1362" s="103"/>
      <c r="E1362" s="53"/>
      <c r="F1362" s="53"/>
      <c r="G1362" s="53"/>
      <c r="H1362" s="53"/>
      <c r="I1362" s="53"/>
      <c r="J1362" s="53"/>
      <c r="K1362" s="53"/>
      <c r="L1362" s="53"/>
      <c r="M1362" s="53"/>
      <c r="N1362" s="53"/>
      <c r="O1362" s="53"/>
      <c r="P1362" s="53"/>
      <c r="Q1362" s="53"/>
      <c r="R1362" s="53"/>
      <c r="S1362" s="53"/>
      <c r="T1362" s="53"/>
      <c r="U1362" s="53"/>
      <c r="V1362" s="53"/>
      <c r="W1362" s="53"/>
      <c r="X1362" s="53"/>
      <c r="Y1362" s="53"/>
      <c r="Z1362" s="53"/>
    </row>
    <row r="1363" spans="1:26" ht="15.75" customHeight="1">
      <c r="A1363" s="103"/>
      <c r="B1363" s="103"/>
      <c r="C1363" s="104" t="e">
        <v>#REF!</v>
      </c>
      <c r="D1363" s="103"/>
      <c r="E1363" s="53"/>
      <c r="F1363" s="53"/>
      <c r="G1363" s="53"/>
      <c r="H1363" s="53"/>
      <c r="I1363" s="53"/>
      <c r="J1363" s="53"/>
      <c r="K1363" s="53"/>
      <c r="L1363" s="53"/>
      <c r="M1363" s="53"/>
      <c r="N1363" s="53"/>
      <c r="O1363" s="53"/>
      <c r="P1363" s="53"/>
      <c r="Q1363" s="53"/>
      <c r="R1363" s="53"/>
      <c r="S1363" s="53"/>
      <c r="T1363" s="53"/>
      <c r="U1363" s="53"/>
      <c r="V1363" s="53"/>
      <c r="W1363" s="53"/>
      <c r="X1363" s="53"/>
      <c r="Y1363" s="53"/>
      <c r="Z1363" s="53"/>
    </row>
    <row r="1364" spans="1:26" ht="15.75" customHeight="1">
      <c r="A1364" s="103"/>
      <c r="B1364" s="103"/>
      <c r="C1364" s="104" t="e">
        <v>#REF!</v>
      </c>
      <c r="D1364" s="103"/>
      <c r="E1364" s="53"/>
      <c r="F1364" s="53"/>
      <c r="G1364" s="53"/>
      <c r="H1364" s="53"/>
      <c r="I1364" s="53"/>
      <c r="J1364" s="53"/>
      <c r="K1364" s="53"/>
      <c r="L1364" s="53"/>
      <c r="M1364" s="53"/>
      <c r="N1364" s="53"/>
      <c r="O1364" s="53"/>
      <c r="P1364" s="53"/>
      <c r="Q1364" s="53"/>
      <c r="R1364" s="53"/>
      <c r="S1364" s="53"/>
      <c r="T1364" s="53"/>
      <c r="U1364" s="53"/>
      <c r="V1364" s="53"/>
      <c r="W1364" s="53"/>
      <c r="X1364" s="53"/>
      <c r="Y1364" s="53"/>
      <c r="Z1364" s="53"/>
    </row>
    <row r="1365" spans="1:26" ht="15.75" customHeight="1">
      <c r="A1365" s="103"/>
      <c r="B1365" s="103"/>
      <c r="C1365" s="104" t="e">
        <v>#REF!</v>
      </c>
      <c r="D1365" s="103"/>
      <c r="E1365" s="53"/>
      <c r="F1365" s="53"/>
      <c r="G1365" s="53"/>
      <c r="H1365" s="53"/>
      <c r="I1365" s="53"/>
      <c r="J1365" s="53"/>
      <c r="K1365" s="53"/>
      <c r="L1365" s="53"/>
      <c r="M1365" s="53"/>
      <c r="N1365" s="53"/>
      <c r="O1365" s="53"/>
      <c r="P1365" s="53"/>
      <c r="Q1365" s="53"/>
      <c r="R1365" s="53"/>
      <c r="S1365" s="53"/>
      <c r="T1365" s="53"/>
      <c r="U1365" s="53"/>
      <c r="V1365" s="53"/>
      <c r="W1365" s="53"/>
      <c r="X1365" s="53"/>
      <c r="Y1365" s="53"/>
      <c r="Z1365" s="53"/>
    </row>
    <row r="1366" spans="1:26" ht="15.75" customHeight="1">
      <c r="A1366" s="103"/>
      <c r="B1366" s="103"/>
      <c r="C1366" s="104" t="e">
        <v>#REF!</v>
      </c>
      <c r="D1366" s="103"/>
      <c r="E1366" s="53"/>
      <c r="F1366" s="53"/>
      <c r="G1366" s="53"/>
      <c r="H1366" s="53"/>
      <c r="I1366" s="53"/>
      <c r="J1366" s="53"/>
      <c r="K1366" s="53"/>
      <c r="L1366" s="53"/>
      <c r="M1366" s="53"/>
      <c r="N1366" s="53"/>
      <c r="O1366" s="53"/>
      <c r="P1366" s="53"/>
      <c r="Q1366" s="53"/>
      <c r="R1366" s="53"/>
      <c r="S1366" s="53"/>
      <c r="T1366" s="53"/>
      <c r="U1366" s="53"/>
      <c r="V1366" s="53"/>
      <c r="W1366" s="53"/>
      <c r="X1366" s="53"/>
      <c r="Y1366" s="53"/>
      <c r="Z1366" s="53"/>
    </row>
    <row r="1367" spans="1:26" ht="15.75" customHeight="1">
      <c r="A1367" s="103"/>
      <c r="B1367" s="103"/>
      <c r="C1367" s="104" t="e">
        <v>#REF!</v>
      </c>
      <c r="D1367" s="103"/>
      <c r="E1367" s="53"/>
      <c r="F1367" s="53"/>
      <c r="G1367" s="53"/>
      <c r="H1367" s="53"/>
      <c r="I1367" s="53"/>
      <c r="J1367" s="53"/>
      <c r="K1367" s="53"/>
      <c r="L1367" s="53"/>
      <c r="M1367" s="53"/>
      <c r="N1367" s="53"/>
      <c r="O1367" s="53"/>
      <c r="P1367" s="53"/>
      <c r="Q1367" s="53"/>
      <c r="R1367" s="53"/>
      <c r="S1367" s="53"/>
      <c r="T1367" s="53"/>
      <c r="U1367" s="53"/>
      <c r="V1367" s="53"/>
      <c r="W1367" s="53"/>
      <c r="X1367" s="53"/>
      <c r="Y1367" s="53"/>
      <c r="Z1367" s="53"/>
    </row>
    <row r="1368" spans="1:26" ht="15.75" customHeight="1">
      <c r="A1368" s="103"/>
      <c r="B1368" s="103"/>
      <c r="C1368" s="104" t="e">
        <v>#REF!</v>
      </c>
      <c r="D1368" s="103"/>
      <c r="E1368" s="53"/>
      <c r="F1368" s="53"/>
      <c r="G1368" s="53"/>
      <c r="H1368" s="53"/>
      <c r="I1368" s="53"/>
      <c r="J1368" s="53"/>
      <c r="K1368" s="53"/>
      <c r="L1368" s="53"/>
      <c r="M1368" s="53"/>
      <c r="N1368" s="53"/>
      <c r="O1368" s="53"/>
      <c r="P1368" s="53"/>
      <c r="Q1368" s="53"/>
      <c r="R1368" s="53"/>
      <c r="S1368" s="53"/>
      <c r="T1368" s="53"/>
      <c r="U1368" s="53"/>
      <c r="V1368" s="53"/>
      <c r="W1368" s="53"/>
      <c r="X1368" s="53"/>
      <c r="Y1368" s="53"/>
      <c r="Z1368" s="53"/>
    </row>
    <row r="1369" spans="1:26" ht="15.75" customHeight="1">
      <c r="A1369" s="103"/>
      <c r="B1369" s="103"/>
      <c r="C1369" s="104" t="e">
        <v>#REF!</v>
      </c>
      <c r="D1369" s="103"/>
      <c r="E1369" s="53"/>
      <c r="F1369" s="53"/>
      <c r="G1369" s="53"/>
      <c r="H1369" s="53"/>
      <c r="I1369" s="53"/>
      <c r="J1369" s="53"/>
      <c r="K1369" s="53"/>
      <c r="L1369" s="53"/>
      <c r="M1369" s="53"/>
      <c r="N1369" s="53"/>
      <c r="O1369" s="53"/>
      <c r="P1369" s="53"/>
      <c r="Q1369" s="53"/>
      <c r="R1369" s="53"/>
      <c r="S1369" s="53"/>
      <c r="T1369" s="53"/>
      <c r="U1369" s="53"/>
      <c r="V1369" s="53"/>
      <c r="W1369" s="53"/>
      <c r="X1369" s="53"/>
      <c r="Y1369" s="53"/>
      <c r="Z1369" s="53"/>
    </row>
    <row r="1370" spans="1:26" ht="15.75" customHeight="1">
      <c r="A1370" s="103"/>
      <c r="B1370" s="103"/>
      <c r="C1370" s="104" t="e">
        <v>#REF!</v>
      </c>
      <c r="D1370" s="103"/>
      <c r="E1370" s="53"/>
      <c r="F1370" s="53"/>
      <c r="G1370" s="53"/>
      <c r="H1370" s="53"/>
      <c r="I1370" s="53"/>
      <c r="J1370" s="53"/>
      <c r="K1370" s="53"/>
      <c r="L1370" s="53"/>
      <c r="M1370" s="53"/>
      <c r="N1370" s="53"/>
      <c r="O1370" s="53"/>
      <c r="P1370" s="53"/>
      <c r="Q1370" s="53"/>
      <c r="R1370" s="53"/>
      <c r="S1370" s="53"/>
      <c r="T1370" s="53"/>
      <c r="U1370" s="53"/>
      <c r="V1370" s="53"/>
      <c r="W1370" s="53"/>
      <c r="X1370" s="53"/>
      <c r="Y1370" s="53"/>
      <c r="Z1370" s="53"/>
    </row>
    <row r="1371" spans="1:26" ht="15.75" customHeight="1">
      <c r="A1371" s="103"/>
      <c r="B1371" s="103"/>
      <c r="C1371" s="104" t="e">
        <v>#REF!</v>
      </c>
      <c r="D1371" s="103"/>
      <c r="E1371" s="53"/>
      <c r="F1371" s="53"/>
      <c r="G1371" s="53"/>
      <c r="H1371" s="53"/>
      <c r="I1371" s="53"/>
      <c r="J1371" s="53"/>
      <c r="K1371" s="53"/>
      <c r="L1371" s="53"/>
      <c r="M1371" s="53"/>
      <c r="N1371" s="53"/>
      <c r="O1371" s="53"/>
      <c r="P1371" s="53"/>
      <c r="Q1371" s="53"/>
      <c r="R1371" s="53"/>
      <c r="S1371" s="53"/>
      <c r="T1371" s="53"/>
      <c r="U1371" s="53"/>
      <c r="V1371" s="53"/>
      <c r="W1371" s="53"/>
      <c r="X1371" s="53"/>
      <c r="Y1371" s="53"/>
      <c r="Z1371" s="53"/>
    </row>
    <row r="1372" spans="1:26" ht="15.75" customHeight="1">
      <c r="A1372" s="103"/>
      <c r="B1372" s="103"/>
      <c r="C1372" s="104" t="e">
        <v>#REF!</v>
      </c>
      <c r="D1372" s="103"/>
      <c r="E1372" s="53"/>
      <c r="F1372" s="53"/>
      <c r="G1372" s="53"/>
      <c r="H1372" s="53"/>
      <c r="I1372" s="53"/>
      <c r="J1372" s="53"/>
      <c r="K1372" s="53"/>
      <c r="L1372" s="53"/>
      <c r="M1372" s="53"/>
      <c r="N1372" s="53"/>
      <c r="O1372" s="53"/>
      <c r="P1372" s="53"/>
      <c r="Q1372" s="53"/>
      <c r="R1372" s="53"/>
      <c r="S1372" s="53"/>
      <c r="T1372" s="53"/>
      <c r="U1372" s="53"/>
      <c r="V1372" s="53"/>
      <c r="W1372" s="53"/>
      <c r="X1372" s="53"/>
      <c r="Y1372" s="53"/>
      <c r="Z1372" s="53"/>
    </row>
    <row r="1373" spans="1:26" ht="15.75" customHeight="1">
      <c r="A1373" s="103"/>
      <c r="B1373" s="103"/>
      <c r="C1373" s="104" t="e">
        <v>#REF!</v>
      </c>
      <c r="D1373" s="103"/>
      <c r="E1373" s="53"/>
      <c r="F1373" s="53"/>
      <c r="G1373" s="53"/>
      <c r="H1373" s="53"/>
      <c r="I1373" s="53"/>
      <c r="J1373" s="53"/>
      <c r="K1373" s="53"/>
      <c r="L1373" s="53"/>
      <c r="M1373" s="53"/>
      <c r="N1373" s="53"/>
      <c r="O1373" s="53"/>
      <c r="P1373" s="53"/>
      <c r="Q1373" s="53"/>
      <c r="R1373" s="53"/>
      <c r="S1373" s="53"/>
      <c r="T1373" s="53"/>
      <c r="U1373" s="53"/>
      <c r="V1373" s="53"/>
      <c r="W1373" s="53"/>
      <c r="X1373" s="53"/>
      <c r="Y1373" s="53"/>
      <c r="Z1373" s="53"/>
    </row>
    <row r="1374" spans="1:26" ht="15.75" customHeight="1">
      <c r="A1374" s="103"/>
      <c r="B1374" s="103"/>
      <c r="C1374" s="104" t="e">
        <v>#REF!</v>
      </c>
      <c r="D1374" s="103"/>
      <c r="E1374" s="53"/>
      <c r="F1374" s="53"/>
      <c r="G1374" s="53"/>
      <c r="H1374" s="53"/>
      <c r="I1374" s="53"/>
      <c r="J1374" s="53"/>
      <c r="K1374" s="53"/>
      <c r="L1374" s="53"/>
      <c r="M1374" s="53"/>
      <c r="N1374" s="53"/>
      <c r="O1374" s="53"/>
      <c r="P1374" s="53"/>
      <c r="Q1374" s="53"/>
      <c r="R1374" s="53"/>
      <c r="S1374" s="53"/>
      <c r="T1374" s="53"/>
      <c r="U1374" s="53"/>
      <c r="V1374" s="53"/>
      <c r="W1374" s="53"/>
      <c r="X1374" s="53"/>
      <c r="Y1374" s="53"/>
      <c r="Z1374" s="53"/>
    </row>
    <row r="1375" spans="1:26" ht="15.75" customHeight="1">
      <c r="A1375" s="103"/>
      <c r="B1375" s="103"/>
      <c r="C1375" s="104" t="e">
        <v>#REF!</v>
      </c>
      <c r="D1375" s="103"/>
      <c r="E1375" s="53"/>
      <c r="F1375" s="53"/>
      <c r="G1375" s="53"/>
      <c r="H1375" s="53"/>
      <c r="I1375" s="53"/>
      <c r="J1375" s="53"/>
      <c r="K1375" s="53"/>
      <c r="L1375" s="53"/>
      <c r="M1375" s="53"/>
      <c r="N1375" s="53"/>
      <c r="O1375" s="53"/>
      <c r="P1375" s="53"/>
      <c r="Q1375" s="53"/>
      <c r="R1375" s="53"/>
      <c r="S1375" s="53"/>
      <c r="T1375" s="53"/>
      <c r="U1375" s="53"/>
      <c r="V1375" s="53"/>
      <c r="W1375" s="53"/>
      <c r="X1375" s="53"/>
      <c r="Y1375" s="53"/>
      <c r="Z1375" s="53"/>
    </row>
    <row r="1376" spans="1:26" ht="15.75" customHeight="1">
      <c r="A1376" s="103"/>
      <c r="B1376" s="103"/>
      <c r="C1376" s="104" t="e">
        <v>#REF!</v>
      </c>
      <c r="D1376" s="103"/>
      <c r="E1376" s="53"/>
      <c r="F1376" s="53"/>
      <c r="G1376" s="53"/>
      <c r="H1376" s="53"/>
      <c r="I1376" s="53"/>
      <c r="J1376" s="53"/>
      <c r="K1376" s="53"/>
      <c r="L1376" s="53"/>
      <c r="M1376" s="53"/>
      <c r="N1376" s="53"/>
      <c r="O1376" s="53"/>
      <c r="P1376" s="53"/>
      <c r="Q1376" s="53"/>
      <c r="R1376" s="53"/>
      <c r="S1376" s="53"/>
      <c r="T1376" s="53"/>
      <c r="U1376" s="53"/>
      <c r="V1376" s="53"/>
      <c r="W1376" s="53"/>
      <c r="X1376" s="53"/>
      <c r="Y1376" s="53"/>
      <c r="Z1376" s="53"/>
    </row>
    <row r="1377" spans="1:26" ht="15.75" customHeight="1">
      <c r="A1377" s="103"/>
      <c r="B1377" s="103"/>
      <c r="C1377" s="104" t="e">
        <v>#REF!</v>
      </c>
      <c r="D1377" s="103"/>
      <c r="E1377" s="53"/>
      <c r="F1377" s="53"/>
      <c r="G1377" s="53"/>
      <c r="H1377" s="53"/>
      <c r="I1377" s="53"/>
      <c r="J1377" s="53"/>
      <c r="K1377" s="53"/>
      <c r="L1377" s="53"/>
      <c r="M1377" s="53"/>
      <c r="N1377" s="53"/>
      <c r="O1377" s="53"/>
      <c r="P1377" s="53"/>
      <c r="Q1377" s="53"/>
      <c r="R1377" s="53"/>
      <c r="S1377" s="53"/>
      <c r="T1377" s="53"/>
      <c r="U1377" s="53"/>
      <c r="V1377" s="53"/>
      <c r="W1377" s="53"/>
      <c r="X1377" s="53"/>
      <c r="Y1377" s="53"/>
      <c r="Z1377" s="53"/>
    </row>
    <row r="1378" spans="1:26" ht="15.75" customHeight="1">
      <c r="A1378" s="103"/>
      <c r="B1378" s="103"/>
      <c r="C1378" s="104" t="e">
        <v>#REF!</v>
      </c>
      <c r="D1378" s="103"/>
      <c r="E1378" s="53"/>
      <c r="F1378" s="53"/>
      <c r="G1378" s="53"/>
      <c r="H1378" s="53"/>
      <c r="I1378" s="53"/>
      <c r="J1378" s="53"/>
      <c r="K1378" s="53"/>
      <c r="L1378" s="53"/>
      <c r="M1378" s="53"/>
      <c r="N1378" s="53"/>
      <c r="O1378" s="53"/>
      <c r="P1378" s="53"/>
      <c r="Q1378" s="53"/>
      <c r="R1378" s="53"/>
      <c r="S1378" s="53"/>
      <c r="T1378" s="53"/>
      <c r="U1378" s="53"/>
      <c r="V1378" s="53"/>
      <c r="W1378" s="53"/>
      <c r="X1378" s="53"/>
      <c r="Y1378" s="53"/>
      <c r="Z1378" s="53"/>
    </row>
    <row r="1379" spans="1:26" ht="15.75" customHeight="1">
      <c r="A1379" s="103"/>
      <c r="B1379" s="103"/>
      <c r="C1379" s="104" t="e">
        <v>#REF!</v>
      </c>
      <c r="D1379" s="103"/>
      <c r="E1379" s="53"/>
      <c r="F1379" s="53"/>
      <c r="G1379" s="53"/>
      <c r="H1379" s="53"/>
      <c r="I1379" s="53"/>
      <c r="J1379" s="53"/>
      <c r="K1379" s="53"/>
      <c r="L1379" s="53"/>
      <c r="M1379" s="53"/>
      <c r="N1379" s="53"/>
      <c r="O1379" s="53"/>
      <c r="P1379" s="53"/>
      <c r="Q1379" s="53"/>
      <c r="R1379" s="53"/>
      <c r="S1379" s="53"/>
      <c r="T1379" s="53"/>
      <c r="U1379" s="53"/>
      <c r="V1379" s="53"/>
      <c r="W1379" s="53"/>
      <c r="X1379" s="53"/>
      <c r="Y1379" s="53"/>
      <c r="Z1379" s="53"/>
    </row>
    <row r="1380" spans="1:26" ht="15.75" customHeight="1">
      <c r="A1380" s="103"/>
      <c r="B1380" s="103"/>
      <c r="C1380" s="104" t="e">
        <v>#REF!</v>
      </c>
      <c r="D1380" s="103"/>
      <c r="E1380" s="53"/>
      <c r="F1380" s="53"/>
      <c r="G1380" s="53"/>
      <c r="H1380" s="53"/>
      <c r="I1380" s="53"/>
      <c r="J1380" s="53"/>
      <c r="K1380" s="53"/>
      <c r="L1380" s="53"/>
      <c r="M1380" s="53"/>
      <c r="N1380" s="53"/>
      <c r="O1380" s="53"/>
      <c r="P1380" s="53"/>
      <c r="Q1380" s="53"/>
      <c r="R1380" s="53"/>
      <c r="S1380" s="53"/>
      <c r="T1380" s="53"/>
      <c r="U1380" s="53"/>
      <c r="V1380" s="53"/>
      <c r="W1380" s="53"/>
      <c r="X1380" s="53"/>
      <c r="Y1380" s="53"/>
      <c r="Z1380" s="53"/>
    </row>
    <row r="1381" spans="1:26" ht="15.75" customHeight="1">
      <c r="A1381" s="103"/>
      <c r="B1381" s="103"/>
      <c r="C1381" s="104" t="e">
        <v>#REF!</v>
      </c>
      <c r="D1381" s="103"/>
      <c r="E1381" s="53"/>
      <c r="F1381" s="53"/>
      <c r="G1381" s="53"/>
      <c r="H1381" s="53"/>
      <c r="I1381" s="53"/>
      <c r="J1381" s="53"/>
      <c r="K1381" s="53"/>
      <c r="L1381" s="53"/>
      <c r="M1381" s="53"/>
      <c r="N1381" s="53"/>
      <c r="O1381" s="53"/>
      <c r="P1381" s="53"/>
      <c r="Q1381" s="53"/>
      <c r="R1381" s="53"/>
      <c r="S1381" s="53"/>
      <c r="T1381" s="53"/>
      <c r="U1381" s="53"/>
      <c r="V1381" s="53"/>
      <c r="W1381" s="53"/>
      <c r="X1381" s="53"/>
      <c r="Y1381" s="53"/>
      <c r="Z1381" s="53"/>
    </row>
    <row r="1382" spans="1:26" ht="15.75" customHeight="1">
      <c r="A1382" s="103"/>
      <c r="B1382" s="103"/>
      <c r="C1382" s="104" t="e">
        <v>#REF!</v>
      </c>
      <c r="D1382" s="103"/>
      <c r="E1382" s="53"/>
      <c r="F1382" s="53"/>
      <c r="G1382" s="53"/>
      <c r="H1382" s="53"/>
      <c r="I1382" s="53"/>
      <c r="J1382" s="53"/>
      <c r="K1382" s="53"/>
      <c r="L1382" s="53"/>
      <c r="M1382" s="53"/>
      <c r="N1382" s="53"/>
      <c r="O1382" s="53"/>
      <c r="P1382" s="53"/>
      <c r="Q1382" s="53"/>
      <c r="R1382" s="53"/>
      <c r="S1382" s="53"/>
      <c r="T1382" s="53"/>
      <c r="U1382" s="53"/>
      <c r="V1382" s="53"/>
      <c r="W1382" s="53"/>
      <c r="X1382" s="53"/>
      <c r="Y1382" s="53"/>
      <c r="Z1382" s="53"/>
    </row>
    <row r="1383" spans="1:26" ht="15.75" customHeight="1">
      <c r="A1383" s="103"/>
      <c r="B1383" s="103"/>
      <c r="C1383" s="104" t="e">
        <v>#REF!</v>
      </c>
      <c r="D1383" s="103"/>
      <c r="E1383" s="53"/>
      <c r="F1383" s="53"/>
      <c r="G1383" s="53"/>
      <c r="H1383" s="53"/>
      <c r="I1383" s="53"/>
      <c r="J1383" s="53"/>
      <c r="K1383" s="53"/>
      <c r="L1383" s="53"/>
      <c r="M1383" s="53"/>
      <c r="N1383" s="53"/>
      <c r="O1383" s="53"/>
      <c r="P1383" s="53"/>
      <c r="Q1383" s="53"/>
      <c r="R1383" s="53"/>
      <c r="S1383" s="53"/>
      <c r="T1383" s="53"/>
      <c r="U1383" s="53"/>
      <c r="V1383" s="53"/>
      <c r="W1383" s="53"/>
      <c r="X1383" s="53"/>
      <c r="Y1383" s="53"/>
      <c r="Z1383" s="53"/>
    </row>
    <row r="1384" spans="1:26" ht="15.75" customHeight="1">
      <c r="A1384" s="103"/>
      <c r="B1384" s="103"/>
      <c r="C1384" s="104" t="e">
        <v>#REF!</v>
      </c>
      <c r="D1384" s="103"/>
      <c r="E1384" s="53"/>
      <c r="F1384" s="53"/>
      <c r="G1384" s="53"/>
      <c r="H1384" s="53"/>
      <c r="I1384" s="53"/>
      <c r="J1384" s="53"/>
      <c r="K1384" s="53"/>
      <c r="L1384" s="53"/>
      <c r="M1384" s="53"/>
      <c r="N1384" s="53"/>
      <c r="O1384" s="53"/>
      <c r="P1384" s="53"/>
      <c r="Q1384" s="53"/>
      <c r="R1384" s="53"/>
      <c r="S1384" s="53"/>
      <c r="T1384" s="53"/>
      <c r="U1384" s="53"/>
      <c r="V1384" s="53"/>
      <c r="W1384" s="53"/>
      <c r="X1384" s="53"/>
      <c r="Y1384" s="53"/>
      <c r="Z1384" s="53"/>
    </row>
    <row r="1385" spans="1:26" ht="15.75" customHeight="1">
      <c r="A1385" s="103"/>
      <c r="B1385" s="103"/>
      <c r="C1385" s="104" t="e">
        <v>#REF!</v>
      </c>
      <c r="D1385" s="103"/>
      <c r="E1385" s="53"/>
      <c r="F1385" s="53"/>
      <c r="G1385" s="53"/>
      <c r="H1385" s="53"/>
      <c r="I1385" s="53"/>
      <c r="J1385" s="53"/>
      <c r="K1385" s="53"/>
      <c r="L1385" s="53"/>
      <c r="M1385" s="53"/>
      <c r="N1385" s="53"/>
      <c r="O1385" s="53"/>
      <c r="P1385" s="53"/>
      <c r="Q1385" s="53"/>
      <c r="R1385" s="53"/>
      <c r="S1385" s="53"/>
      <c r="T1385" s="53"/>
      <c r="U1385" s="53"/>
      <c r="V1385" s="53"/>
      <c r="W1385" s="53"/>
      <c r="X1385" s="53"/>
      <c r="Y1385" s="53"/>
      <c r="Z1385" s="53"/>
    </row>
    <row r="1386" spans="1:26" ht="15.75" customHeight="1">
      <c r="A1386" s="103"/>
      <c r="B1386" s="103"/>
      <c r="C1386" s="104" t="e">
        <v>#REF!</v>
      </c>
      <c r="D1386" s="103"/>
      <c r="E1386" s="53"/>
      <c r="F1386" s="53"/>
      <c r="G1386" s="53"/>
      <c r="H1386" s="53"/>
      <c r="I1386" s="53"/>
      <c r="J1386" s="53"/>
      <c r="K1386" s="53"/>
      <c r="L1386" s="53"/>
      <c r="M1386" s="53"/>
      <c r="N1386" s="53"/>
      <c r="O1386" s="53"/>
      <c r="P1386" s="53"/>
      <c r="Q1386" s="53"/>
      <c r="R1386" s="53"/>
      <c r="S1386" s="53"/>
      <c r="T1386" s="53"/>
      <c r="U1386" s="53"/>
      <c r="V1386" s="53"/>
      <c r="W1386" s="53"/>
      <c r="X1386" s="53"/>
      <c r="Y1386" s="53"/>
      <c r="Z1386" s="53"/>
    </row>
    <row r="1387" spans="1:26" ht="15.75" customHeight="1">
      <c r="A1387" s="103"/>
      <c r="B1387" s="103"/>
      <c r="C1387" s="104" t="e">
        <v>#REF!</v>
      </c>
      <c r="D1387" s="103"/>
      <c r="E1387" s="53"/>
      <c r="F1387" s="53"/>
      <c r="G1387" s="53"/>
      <c r="H1387" s="53"/>
      <c r="I1387" s="53"/>
      <c r="J1387" s="53"/>
      <c r="K1387" s="53"/>
      <c r="L1387" s="53"/>
      <c r="M1387" s="53"/>
      <c r="N1387" s="53"/>
      <c r="O1387" s="53"/>
      <c r="P1387" s="53"/>
      <c r="Q1387" s="53"/>
      <c r="R1387" s="53"/>
      <c r="S1387" s="53"/>
      <c r="T1387" s="53"/>
      <c r="U1387" s="53"/>
      <c r="V1387" s="53"/>
      <c r="W1387" s="53"/>
      <c r="X1387" s="53"/>
      <c r="Y1387" s="53"/>
      <c r="Z1387" s="53"/>
    </row>
    <row r="1388" spans="1:26" ht="15.75" customHeight="1">
      <c r="A1388" s="103"/>
      <c r="B1388" s="103"/>
      <c r="C1388" s="104" t="e">
        <v>#REF!</v>
      </c>
      <c r="D1388" s="103"/>
      <c r="E1388" s="53"/>
      <c r="F1388" s="53"/>
      <c r="G1388" s="53"/>
      <c r="H1388" s="53"/>
      <c r="I1388" s="53"/>
      <c r="J1388" s="53"/>
      <c r="K1388" s="53"/>
      <c r="L1388" s="53"/>
      <c r="M1388" s="53"/>
      <c r="N1388" s="53"/>
      <c r="O1388" s="53"/>
      <c r="P1388" s="53"/>
      <c r="Q1388" s="53"/>
      <c r="R1388" s="53"/>
      <c r="S1388" s="53"/>
      <c r="T1388" s="53"/>
      <c r="U1388" s="53"/>
      <c r="V1388" s="53"/>
      <c r="W1388" s="53"/>
      <c r="X1388" s="53"/>
      <c r="Y1388" s="53"/>
      <c r="Z1388" s="53"/>
    </row>
    <row r="1389" spans="1:26" ht="15.75" customHeight="1">
      <c r="A1389" s="103"/>
      <c r="B1389" s="103"/>
      <c r="C1389" s="104" t="e">
        <v>#REF!</v>
      </c>
      <c r="D1389" s="103"/>
      <c r="E1389" s="53"/>
      <c r="F1389" s="53"/>
      <c r="G1389" s="53"/>
      <c r="H1389" s="53"/>
      <c r="I1389" s="53"/>
      <c r="J1389" s="53"/>
      <c r="K1389" s="53"/>
      <c r="L1389" s="53"/>
      <c r="M1389" s="53"/>
      <c r="N1389" s="53"/>
      <c r="O1389" s="53"/>
      <c r="P1389" s="53"/>
      <c r="Q1389" s="53"/>
      <c r="R1389" s="53"/>
      <c r="S1389" s="53"/>
      <c r="T1389" s="53"/>
      <c r="U1389" s="53"/>
      <c r="V1389" s="53"/>
      <c r="W1389" s="53"/>
      <c r="X1389" s="53"/>
      <c r="Y1389" s="53"/>
      <c r="Z1389" s="53"/>
    </row>
    <row r="1390" spans="1:26" ht="15.75" customHeight="1">
      <c r="A1390" s="103"/>
      <c r="B1390" s="103"/>
      <c r="C1390" s="104" t="e">
        <v>#REF!</v>
      </c>
      <c r="D1390" s="103"/>
      <c r="E1390" s="53"/>
      <c r="F1390" s="53"/>
      <c r="G1390" s="53"/>
      <c r="H1390" s="53"/>
      <c r="I1390" s="53"/>
      <c r="J1390" s="53"/>
      <c r="K1390" s="53"/>
      <c r="L1390" s="53"/>
      <c r="M1390" s="53"/>
      <c r="N1390" s="53"/>
      <c r="O1390" s="53"/>
      <c r="P1390" s="53"/>
      <c r="Q1390" s="53"/>
      <c r="R1390" s="53"/>
      <c r="S1390" s="53"/>
      <c r="T1390" s="53"/>
      <c r="U1390" s="53"/>
      <c r="V1390" s="53"/>
      <c r="W1390" s="53"/>
      <c r="X1390" s="53"/>
      <c r="Y1390" s="53"/>
      <c r="Z1390" s="53"/>
    </row>
    <row r="1391" spans="1:26" ht="15.75" customHeight="1">
      <c r="A1391" s="103"/>
      <c r="B1391" s="103"/>
      <c r="C1391" s="104" t="e">
        <v>#REF!</v>
      </c>
      <c r="D1391" s="103"/>
      <c r="E1391" s="53"/>
      <c r="F1391" s="53"/>
      <c r="G1391" s="53"/>
      <c r="H1391" s="53"/>
      <c r="I1391" s="53"/>
      <c r="J1391" s="53"/>
      <c r="K1391" s="53"/>
      <c r="L1391" s="53"/>
      <c r="M1391" s="53"/>
      <c r="N1391" s="53"/>
      <c r="O1391" s="53"/>
      <c r="P1391" s="53"/>
      <c r="Q1391" s="53"/>
      <c r="R1391" s="53"/>
      <c r="S1391" s="53"/>
      <c r="T1391" s="53"/>
      <c r="U1391" s="53"/>
      <c r="V1391" s="53"/>
      <c r="W1391" s="53"/>
      <c r="X1391" s="53"/>
      <c r="Y1391" s="53"/>
      <c r="Z1391" s="53"/>
    </row>
    <row r="1392" spans="1:26" ht="15.75" customHeight="1">
      <c r="A1392" s="103"/>
      <c r="B1392" s="103"/>
      <c r="C1392" s="104" t="e">
        <v>#REF!</v>
      </c>
      <c r="D1392" s="103"/>
      <c r="E1392" s="53"/>
      <c r="F1392" s="53"/>
      <c r="G1392" s="53"/>
      <c r="H1392" s="53"/>
      <c r="I1392" s="53"/>
      <c r="J1392" s="53"/>
      <c r="K1392" s="53"/>
      <c r="L1392" s="53"/>
      <c r="M1392" s="53"/>
      <c r="N1392" s="53"/>
      <c r="O1392" s="53"/>
      <c r="P1392" s="53"/>
      <c r="Q1392" s="53"/>
      <c r="R1392" s="53"/>
      <c r="S1392" s="53"/>
      <c r="T1392" s="53"/>
      <c r="U1392" s="53"/>
      <c r="V1392" s="53"/>
      <c r="W1392" s="53"/>
      <c r="X1392" s="53"/>
      <c r="Y1392" s="53"/>
      <c r="Z1392" s="53"/>
    </row>
    <row r="1393" spans="1:26" ht="15.75" customHeight="1">
      <c r="A1393" s="103"/>
      <c r="B1393" s="103"/>
      <c r="C1393" s="104" t="e">
        <v>#REF!</v>
      </c>
      <c r="D1393" s="103"/>
      <c r="E1393" s="53"/>
      <c r="F1393" s="53"/>
      <c r="G1393" s="53"/>
      <c r="H1393" s="53"/>
      <c r="I1393" s="53"/>
      <c r="J1393" s="53"/>
      <c r="K1393" s="53"/>
      <c r="L1393" s="53"/>
      <c r="M1393" s="53"/>
      <c r="N1393" s="53"/>
      <c r="O1393" s="53"/>
      <c r="P1393" s="53"/>
      <c r="Q1393" s="53"/>
      <c r="R1393" s="53"/>
      <c r="S1393" s="53"/>
      <c r="T1393" s="53"/>
      <c r="U1393" s="53"/>
      <c r="V1393" s="53"/>
      <c r="W1393" s="53"/>
      <c r="X1393" s="53"/>
      <c r="Y1393" s="53"/>
      <c r="Z1393" s="53"/>
    </row>
    <row r="1394" spans="1:26" ht="15.75" customHeight="1">
      <c r="A1394" s="103"/>
      <c r="B1394" s="103"/>
      <c r="C1394" s="104" t="e">
        <v>#REF!</v>
      </c>
      <c r="D1394" s="103"/>
      <c r="E1394" s="53"/>
      <c r="F1394" s="53"/>
      <c r="G1394" s="53"/>
      <c r="H1394" s="53"/>
      <c r="I1394" s="53"/>
      <c r="J1394" s="53"/>
      <c r="K1394" s="53"/>
      <c r="L1394" s="53"/>
      <c r="M1394" s="53"/>
      <c r="N1394" s="53"/>
      <c r="O1394" s="53"/>
      <c r="P1394" s="53"/>
      <c r="Q1394" s="53"/>
      <c r="R1394" s="53"/>
      <c r="S1394" s="53"/>
      <c r="T1394" s="53"/>
      <c r="U1394" s="53"/>
      <c r="V1394" s="53"/>
      <c r="W1394" s="53"/>
      <c r="X1394" s="53"/>
      <c r="Y1394" s="53"/>
      <c r="Z1394" s="53"/>
    </row>
    <row r="1395" spans="1:26" ht="15.75" customHeight="1">
      <c r="A1395" s="103"/>
      <c r="B1395" s="103"/>
      <c r="C1395" s="104" t="e">
        <v>#REF!</v>
      </c>
      <c r="D1395" s="103"/>
      <c r="E1395" s="53"/>
      <c r="F1395" s="53"/>
      <c r="G1395" s="53"/>
      <c r="H1395" s="53"/>
      <c r="I1395" s="53"/>
      <c r="J1395" s="53"/>
      <c r="K1395" s="53"/>
      <c r="L1395" s="53"/>
      <c r="M1395" s="53"/>
      <c r="N1395" s="53"/>
      <c r="O1395" s="53"/>
      <c r="P1395" s="53"/>
      <c r="Q1395" s="53"/>
      <c r="R1395" s="53"/>
      <c r="S1395" s="53"/>
      <c r="T1395" s="53"/>
      <c r="U1395" s="53"/>
      <c r="V1395" s="53"/>
      <c r="W1395" s="53"/>
      <c r="X1395" s="53"/>
      <c r="Y1395" s="53"/>
      <c r="Z1395" s="53"/>
    </row>
    <row r="1396" spans="1:26" ht="15.75" customHeight="1">
      <c r="A1396" s="103"/>
      <c r="B1396" s="103"/>
      <c r="C1396" s="104" t="e">
        <v>#REF!</v>
      </c>
      <c r="D1396" s="103"/>
      <c r="E1396" s="53"/>
      <c r="F1396" s="53"/>
      <c r="G1396" s="53"/>
      <c r="H1396" s="53"/>
      <c r="I1396" s="53"/>
      <c r="J1396" s="53"/>
      <c r="K1396" s="53"/>
      <c r="L1396" s="53"/>
      <c r="M1396" s="53"/>
      <c r="N1396" s="53"/>
      <c r="O1396" s="53"/>
      <c r="P1396" s="53"/>
      <c r="Q1396" s="53"/>
      <c r="R1396" s="53"/>
      <c r="S1396" s="53"/>
      <c r="T1396" s="53"/>
      <c r="U1396" s="53"/>
      <c r="V1396" s="53"/>
      <c r="W1396" s="53"/>
      <c r="X1396" s="53"/>
      <c r="Y1396" s="53"/>
      <c r="Z1396" s="53"/>
    </row>
    <row r="1397" spans="1:26" ht="15.75" customHeight="1">
      <c r="A1397" s="103"/>
      <c r="B1397" s="103"/>
      <c r="C1397" s="104" t="e">
        <v>#REF!</v>
      </c>
      <c r="D1397" s="103"/>
      <c r="E1397" s="53"/>
      <c r="F1397" s="53"/>
      <c r="G1397" s="53"/>
      <c r="H1397" s="53"/>
      <c r="I1397" s="53"/>
      <c r="J1397" s="53"/>
      <c r="K1397" s="53"/>
      <c r="L1397" s="53"/>
      <c r="M1397" s="53"/>
      <c r="N1397" s="53"/>
      <c r="O1397" s="53"/>
      <c r="P1397" s="53"/>
      <c r="Q1397" s="53"/>
      <c r="R1397" s="53"/>
      <c r="S1397" s="53"/>
      <c r="T1397" s="53"/>
      <c r="U1397" s="53"/>
      <c r="V1397" s="53"/>
      <c r="W1397" s="53"/>
      <c r="X1397" s="53"/>
      <c r="Y1397" s="53"/>
      <c r="Z1397" s="53"/>
    </row>
    <row r="1398" spans="1:26" ht="15.75" customHeight="1">
      <c r="A1398" s="103"/>
      <c r="B1398" s="103"/>
      <c r="C1398" s="104" t="e">
        <v>#REF!</v>
      </c>
      <c r="D1398" s="103"/>
      <c r="E1398" s="53"/>
      <c r="F1398" s="53"/>
      <c r="G1398" s="53"/>
      <c r="H1398" s="53"/>
      <c r="I1398" s="53"/>
      <c r="J1398" s="53"/>
      <c r="K1398" s="53"/>
      <c r="L1398" s="53"/>
      <c r="M1398" s="53"/>
      <c r="N1398" s="53"/>
      <c r="O1398" s="53"/>
      <c r="P1398" s="53"/>
      <c r="Q1398" s="53"/>
      <c r="R1398" s="53"/>
      <c r="S1398" s="53"/>
      <c r="T1398" s="53"/>
      <c r="U1398" s="53"/>
      <c r="V1398" s="53"/>
      <c r="W1398" s="53"/>
      <c r="X1398" s="53"/>
      <c r="Y1398" s="53"/>
      <c r="Z1398" s="53"/>
    </row>
    <row r="1399" spans="1:26" ht="15.75" customHeight="1">
      <c r="A1399" s="103"/>
      <c r="B1399" s="103"/>
      <c r="C1399" s="104" t="e">
        <v>#REF!</v>
      </c>
      <c r="D1399" s="103"/>
      <c r="E1399" s="53"/>
      <c r="F1399" s="53"/>
      <c r="G1399" s="53"/>
      <c r="H1399" s="53"/>
      <c r="I1399" s="53"/>
      <c r="J1399" s="53"/>
      <c r="K1399" s="53"/>
      <c r="L1399" s="53"/>
      <c r="M1399" s="53"/>
      <c r="N1399" s="53"/>
      <c r="O1399" s="53"/>
      <c r="P1399" s="53"/>
      <c r="Q1399" s="53"/>
      <c r="R1399" s="53"/>
      <c r="S1399" s="53"/>
      <c r="T1399" s="53"/>
      <c r="U1399" s="53"/>
      <c r="V1399" s="53"/>
      <c r="W1399" s="53"/>
      <c r="X1399" s="53"/>
      <c r="Y1399" s="53"/>
      <c r="Z1399" s="53"/>
    </row>
    <row r="1400" spans="1:26" ht="15.75" customHeight="1">
      <c r="A1400" s="103"/>
      <c r="B1400" s="103"/>
      <c r="C1400" s="104" t="e">
        <v>#REF!</v>
      </c>
      <c r="D1400" s="103"/>
      <c r="E1400" s="53"/>
      <c r="F1400" s="53"/>
      <c r="G1400" s="53"/>
      <c r="H1400" s="53"/>
      <c r="I1400" s="53"/>
      <c r="J1400" s="53"/>
      <c r="K1400" s="53"/>
      <c r="L1400" s="53"/>
      <c r="M1400" s="53"/>
      <c r="N1400" s="53"/>
      <c r="O1400" s="53"/>
      <c r="P1400" s="53"/>
      <c r="Q1400" s="53"/>
      <c r="R1400" s="53"/>
      <c r="S1400" s="53"/>
      <c r="T1400" s="53"/>
      <c r="U1400" s="53"/>
      <c r="V1400" s="53"/>
      <c r="W1400" s="53"/>
      <c r="X1400" s="53"/>
      <c r="Y1400" s="53"/>
      <c r="Z1400" s="53"/>
    </row>
    <row r="1401" spans="1:26" ht="15.75" customHeight="1">
      <c r="A1401" s="103"/>
      <c r="B1401" s="103"/>
      <c r="C1401" s="104" t="e">
        <v>#REF!</v>
      </c>
      <c r="D1401" s="103"/>
      <c r="E1401" s="53"/>
      <c r="F1401" s="53"/>
      <c r="G1401" s="53"/>
      <c r="H1401" s="53"/>
      <c r="I1401" s="53"/>
      <c r="J1401" s="53"/>
      <c r="K1401" s="53"/>
      <c r="L1401" s="53"/>
      <c r="M1401" s="53"/>
      <c r="N1401" s="53"/>
      <c r="O1401" s="53"/>
      <c r="P1401" s="53"/>
      <c r="Q1401" s="53"/>
      <c r="R1401" s="53"/>
      <c r="S1401" s="53"/>
      <c r="T1401" s="53"/>
      <c r="U1401" s="53"/>
      <c r="V1401" s="53"/>
      <c r="W1401" s="53"/>
      <c r="X1401" s="53"/>
      <c r="Y1401" s="53"/>
      <c r="Z1401" s="53"/>
    </row>
    <row r="1402" spans="1:26" ht="15.75" customHeight="1">
      <c r="A1402" s="103"/>
      <c r="B1402" s="103"/>
      <c r="C1402" s="104" t="e">
        <v>#REF!</v>
      </c>
      <c r="D1402" s="103"/>
      <c r="E1402" s="53"/>
      <c r="F1402" s="53"/>
      <c r="G1402" s="53"/>
      <c r="H1402" s="53"/>
      <c r="I1402" s="53"/>
      <c r="J1402" s="53"/>
      <c r="K1402" s="53"/>
      <c r="L1402" s="53"/>
      <c r="M1402" s="53"/>
      <c r="N1402" s="53"/>
      <c r="O1402" s="53"/>
      <c r="P1402" s="53"/>
      <c r="Q1402" s="53"/>
      <c r="R1402" s="53"/>
      <c r="S1402" s="53"/>
      <c r="T1402" s="53"/>
      <c r="U1402" s="53"/>
      <c r="V1402" s="53"/>
      <c r="W1402" s="53"/>
      <c r="X1402" s="53"/>
      <c r="Y1402" s="53"/>
      <c r="Z1402" s="53"/>
    </row>
    <row r="1403" spans="1:26" ht="15.75" customHeight="1">
      <c r="A1403" s="103"/>
      <c r="B1403" s="103"/>
      <c r="C1403" s="104" t="e">
        <v>#REF!</v>
      </c>
      <c r="D1403" s="103"/>
      <c r="E1403" s="53"/>
      <c r="F1403" s="53"/>
      <c r="G1403" s="53"/>
      <c r="H1403" s="53"/>
      <c r="I1403" s="53"/>
      <c r="J1403" s="53"/>
      <c r="K1403" s="53"/>
      <c r="L1403" s="53"/>
      <c r="M1403" s="53"/>
      <c r="N1403" s="53"/>
      <c r="O1403" s="53"/>
      <c r="P1403" s="53"/>
      <c r="Q1403" s="53"/>
      <c r="R1403" s="53"/>
      <c r="S1403" s="53"/>
      <c r="T1403" s="53"/>
      <c r="U1403" s="53"/>
      <c r="V1403" s="53"/>
      <c r="W1403" s="53"/>
      <c r="X1403" s="53"/>
      <c r="Y1403" s="53"/>
      <c r="Z1403" s="53"/>
    </row>
    <row r="1404" spans="1:26" ht="15.75" customHeight="1">
      <c r="A1404" s="103"/>
      <c r="B1404" s="103"/>
      <c r="C1404" s="104" t="e">
        <v>#REF!</v>
      </c>
      <c r="D1404" s="103"/>
      <c r="E1404" s="53"/>
      <c r="F1404" s="53"/>
      <c r="G1404" s="53"/>
      <c r="H1404" s="53"/>
      <c r="I1404" s="53"/>
      <c r="J1404" s="53"/>
      <c r="K1404" s="53"/>
      <c r="L1404" s="53"/>
      <c r="M1404" s="53"/>
      <c r="N1404" s="53"/>
      <c r="O1404" s="53"/>
      <c r="P1404" s="53"/>
      <c r="Q1404" s="53"/>
      <c r="R1404" s="53"/>
      <c r="S1404" s="53"/>
      <c r="T1404" s="53"/>
      <c r="U1404" s="53"/>
      <c r="V1404" s="53"/>
      <c r="W1404" s="53"/>
      <c r="X1404" s="53"/>
      <c r="Y1404" s="53"/>
      <c r="Z1404" s="53"/>
    </row>
    <row r="1405" spans="1:26" ht="15.75" customHeight="1">
      <c r="A1405" s="103"/>
      <c r="B1405" s="103"/>
      <c r="C1405" s="104" t="e">
        <v>#REF!</v>
      </c>
      <c r="D1405" s="103"/>
      <c r="E1405" s="53"/>
      <c r="F1405" s="53"/>
      <c r="G1405" s="53"/>
      <c r="H1405" s="53"/>
      <c r="I1405" s="53"/>
      <c r="J1405" s="53"/>
      <c r="K1405" s="53"/>
      <c r="L1405" s="53"/>
      <c r="M1405" s="53"/>
      <c r="N1405" s="53"/>
      <c r="O1405" s="53"/>
      <c r="P1405" s="53"/>
      <c r="Q1405" s="53"/>
      <c r="R1405" s="53"/>
      <c r="S1405" s="53"/>
      <c r="T1405" s="53"/>
      <c r="U1405" s="53"/>
      <c r="V1405" s="53"/>
      <c r="W1405" s="53"/>
      <c r="X1405" s="53"/>
      <c r="Y1405" s="53"/>
      <c r="Z1405" s="53"/>
    </row>
    <row r="1406" spans="1:26" ht="15.75" customHeight="1">
      <c r="A1406" s="103"/>
      <c r="B1406" s="103"/>
      <c r="C1406" s="104" t="e">
        <v>#REF!</v>
      </c>
      <c r="D1406" s="103"/>
      <c r="E1406" s="53"/>
      <c r="F1406" s="53"/>
      <c r="G1406" s="53"/>
      <c r="H1406" s="53"/>
      <c r="I1406" s="53"/>
      <c r="J1406" s="53"/>
      <c r="K1406" s="53"/>
      <c r="L1406" s="53"/>
      <c r="M1406" s="53"/>
      <c r="N1406" s="53"/>
      <c r="O1406" s="53"/>
      <c r="P1406" s="53"/>
      <c r="Q1406" s="53"/>
      <c r="R1406" s="53"/>
      <c r="S1406" s="53"/>
      <c r="T1406" s="53"/>
      <c r="U1406" s="53"/>
      <c r="V1406" s="53"/>
      <c r="W1406" s="53"/>
      <c r="X1406" s="53"/>
      <c r="Y1406" s="53"/>
      <c r="Z1406" s="53"/>
    </row>
    <row r="1407" spans="1:26" ht="15.75" customHeight="1">
      <c r="A1407" s="103"/>
      <c r="B1407" s="103"/>
      <c r="C1407" s="104" t="e">
        <v>#REF!</v>
      </c>
      <c r="D1407" s="103"/>
      <c r="E1407" s="53"/>
      <c r="F1407" s="53"/>
      <c r="G1407" s="53"/>
      <c r="H1407" s="53"/>
      <c r="I1407" s="53"/>
      <c r="J1407" s="53"/>
      <c r="K1407" s="53"/>
      <c r="L1407" s="53"/>
      <c r="M1407" s="53"/>
      <c r="N1407" s="53"/>
      <c r="O1407" s="53"/>
      <c r="P1407" s="53"/>
      <c r="Q1407" s="53"/>
      <c r="R1407" s="53"/>
      <c r="S1407" s="53"/>
      <c r="T1407" s="53"/>
      <c r="U1407" s="53"/>
      <c r="V1407" s="53"/>
      <c r="W1407" s="53"/>
      <c r="X1407" s="53"/>
      <c r="Y1407" s="53"/>
      <c r="Z1407" s="53"/>
    </row>
    <row r="1408" spans="1:26" ht="15.75" customHeight="1">
      <c r="A1408" s="103"/>
      <c r="B1408" s="103"/>
      <c r="C1408" s="104" t="e">
        <v>#REF!</v>
      </c>
      <c r="D1408" s="103"/>
      <c r="E1408" s="53"/>
      <c r="F1408" s="53"/>
      <c r="G1408" s="53"/>
      <c r="H1408" s="53"/>
      <c r="I1408" s="53"/>
      <c r="J1408" s="53"/>
      <c r="K1408" s="53"/>
      <c r="L1408" s="53"/>
      <c r="M1408" s="53"/>
      <c r="N1408" s="53"/>
      <c r="O1408" s="53"/>
      <c r="P1408" s="53"/>
      <c r="Q1408" s="53"/>
      <c r="R1408" s="53"/>
      <c r="S1408" s="53"/>
      <c r="T1408" s="53"/>
      <c r="U1408" s="53"/>
      <c r="V1408" s="53"/>
      <c r="W1408" s="53"/>
      <c r="X1408" s="53"/>
      <c r="Y1408" s="53"/>
      <c r="Z1408" s="53"/>
    </row>
    <row r="1409" spans="1:26" ht="15.75" customHeight="1">
      <c r="A1409" s="103"/>
      <c r="B1409" s="103"/>
      <c r="C1409" s="104" t="e">
        <v>#REF!</v>
      </c>
      <c r="D1409" s="103"/>
      <c r="E1409" s="53"/>
      <c r="F1409" s="53"/>
      <c r="G1409" s="53"/>
      <c r="H1409" s="53"/>
      <c r="I1409" s="53"/>
      <c r="J1409" s="53"/>
      <c r="K1409" s="53"/>
      <c r="L1409" s="53"/>
      <c r="M1409" s="53"/>
      <c r="N1409" s="53"/>
      <c r="O1409" s="53"/>
      <c r="P1409" s="53"/>
      <c r="Q1409" s="53"/>
      <c r="R1409" s="53"/>
      <c r="S1409" s="53"/>
      <c r="T1409" s="53"/>
      <c r="U1409" s="53"/>
      <c r="V1409" s="53"/>
      <c r="W1409" s="53"/>
      <c r="X1409" s="53"/>
      <c r="Y1409" s="53"/>
      <c r="Z1409" s="53"/>
    </row>
    <row r="1410" spans="1:26" ht="15.75" customHeight="1">
      <c r="A1410" s="103"/>
      <c r="B1410" s="103"/>
      <c r="C1410" s="104" t="e">
        <v>#REF!</v>
      </c>
      <c r="D1410" s="103"/>
      <c r="E1410" s="53"/>
      <c r="F1410" s="53"/>
      <c r="G1410" s="53"/>
      <c r="H1410" s="53"/>
      <c r="I1410" s="53"/>
      <c r="J1410" s="53"/>
      <c r="K1410" s="53"/>
      <c r="L1410" s="53"/>
      <c r="M1410" s="53"/>
      <c r="N1410" s="53"/>
      <c r="O1410" s="53"/>
      <c r="P1410" s="53"/>
      <c r="Q1410" s="53"/>
      <c r="R1410" s="53"/>
      <c r="S1410" s="53"/>
      <c r="T1410" s="53"/>
      <c r="U1410" s="53"/>
      <c r="V1410" s="53"/>
      <c r="W1410" s="53"/>
      <c r="X1410" s="53"/>
      <c r="Y1410" s="53"/>
      <c r="Z1410" s="53"/>
    </row>
    <row r="1411" spans="1:26" ht="15.75" customHeight="1">
      <c r="A1411" s="103"/>
      <c r="B1411" s="103"/>
      <c r="C1411" s="104" t="e">
        <v>#REF!</v>
      </c>
      <c r="D1411" s="103"/>
      <c r="E1411" s="53"/>
      <c r="F1411" s="53"/>
      <c r="G1411" s="53"/>
      <c r="H1411" s="53"/>
      <c r="I1411" s="53"/>
      <c r="J1411" s="53"/>
      <c r="K1411" s="53"/>
      <c r="L1411" s="53"/>
      <c r="M1411" s="53"/>
      <c r="N1411" s="53"/>
      <c r="O1411" s="53"/>
      <c r="P1411" s="53"/>
      <c r="Q1411" s="53"/>
      <c r="R1411" s="53"/>
      <c r="S1411" s="53"/>
      <c r="T1411" s="53"/>
      <c r="U1411" s="53"/>
      <c r="V1411" s="53"/>
      <c r="W1411" s="53"/>
      <c r="X1411" s="53"/>
      <c r="Y1411" s="53"/>
      <c r="Z1411" s="53"/>
    </row>
    <row r="1412" spans="1:26" ht="15.75" customHeight="1">
      <c r="A1412" s="103"/>
      <c r="B1412" s="103"/>
      <c r="C1412" s="104" t="e">
        <v>#REF!</v>
      </c>
      <c r="D1412" s="103"/>
      <c r="E1412" s="53"/>
      <c r="F1412" s="53"/>
      <c r="G1412" s="53"/>
      <c r="H1412" s="53"/>
      <c r="I1412" s="53"/>
      <c r="J1412" s="53"/>
      <c r="K1412" s="53"/>
      <c r="L1412" s="53"/>
      <c r="M1412" s="53"/>
      <c r="N1412" s="53"/>
      <c r="O1412" s="53"/>
      <c r="P1412" s="53"/>
      <c r="Q1412" s="53"/>
      <c r="R1412" s="53"/>
      <c r="S1412" s="53"/>
      <c r="T1412" s="53"/>
      <c r="U1412" s="53"/>
      <c r="V1412" s="53"/>
      <c r="W1412" s="53"/>
      <c r="X1412" s="53"/>
      <c r="Y1412" s="53"/>
      <c r="Z1412" s="53"/>
    </row>
    <row r="1413" spans="1:26" ht="15.75" customHeight="1">
      <c r="A1413" s="103"/>
      <c r="B1413" s="103"/>
      <c r="C1413" s="104" t="e">
        <v>#REF!</v>
      </c>
      <c r="D1413" s="103"/>
      <c r="E1413" s="53"/>
      <c r="F1413" s="53"/>
      <c r="G1413" s="53"/>
      <c r="H1413" s="53"/>
      <c r="I1413" s="53"/>
      <c r="J1413" s="53"/>
      <c r="K1413" s="53"/>
      <c r="L1413" s="53"/>
      <c r="M1413" s="53"/>
      <c r="N1413" s="53"/>
      <c r="O1413" s="53"/>
      <c r="P1413" s="53"/>
      <c r="Q1413" s="53"/>
      <c r="R1413" s="53"/>
      <c r="S1413" s="53"/>
      <c r="T1413" s="53"/>
      <c r="U1413" s="53"/>
      <c r="V1413" s="53"/>
      <c r="W1413" s="53"/>
      <c r="X1413" s="53"/>
      <c r="Y1413" s="53"/>
      <c r="Z1413" s="53"/>
    </row>
    <row r="1414" spans="1:26" ht="15.75" customHeight="1">
      <c r="A1414" s="103"/>
      <c r="B1414" s="103"/>
      <c r="C1414" s="104" t="e">
        <v>#REF!</v>
      </c>
      <c r="D1414" s="103"/>
      <c r="E1414" s="53"/>
      <c r="F1414" s="53"/>
      <c r="G1414" s="53"/>
      <c r="H1414" s="53"/>
      <c r="I1414" s="53"/>
      <c r="J1414" s="53"/>
      <c r="K1414" s="53"/>
      <c r="L1414" s="53"/>
      <c r="M1414" s="53"/>
      <c r="N1414" s="53"/>
      <c r="O1414" s="53"/>
      <c r="P1414" s="53"/>
      <c r="Q1414" s="53"/>
      <c r="R1414" s="53"/>
      <c r="S1414" s="53"/>
      <c r="T1414" s="53"/>
      <c r="U1414" s="53"/>
      <c r="V1414" s="53"/>
      <c r="W1414" s="53"/>
      <c r="X1414" s="53"/>
      <c r="Y1414" s="53"/>
      <c r="Z1414" s="53"/>
    </row>
    <row r="1415" spans="1:26" ht="15.75" customHeight="1">
      <c r="A1415" s="103"/>
      <c r="B1415" s="103"/>
      <c r="C1415" s="104" t="e">
        <v>#REF!</v>
      </c>
      <c r="D1415" s="103"/>
      <c r="E1415" s="53"/>
      <c r="F1415" s="53"/>
      <c r="G1415" s="53"/>
      <c r="H1415" s="53"/>
      <c r="I1415" s="53"/>
      <c r="J1415" s="53"/>
      <c r="K1415" s="53"/>
      <c r="L1415" s="53"/>
      <c r="M1415" s="53"/>
      <c r="N1415" s="53"/>
      <c r="O1415" s="53"/>
      <c r="P1415" s="53"/>
      <c r="Q1415" s="53"/>
      <c r="R1415" s="53"/>
      <c r="S1415" s="53"/>
      <c r="T1415" s="53"/>
      <c r="U1415" s="53"/>
      <c r="V1415" s="53"/>
      <c r="W1415" s="53"/>
      <c r="X1415" s="53"/>
      <c r="Y1415" s="53"/>
      <c r="Z1415" s="53"/>
    </row>
    <row r="1416" spans="1:26" ht="15.75" customHeight="1">
      <c r="A1416" s="103"/>
      <c r="B1416" s="103"/>
      <c r="C1416" s="104" t="e">
        <v>#REF!</v>
      </c>
      <c r="D1416" s="103"/>
      <c r="E1416" s="53"/>
      <c r="F1416" s="53"/>
      <c r="G1416" s="53"/>
      <c r="H1416" s="53"/>
      <c r="I1416" s="53"/>
      <c r="J1416" s="53"/>
      <c r="K1416" s="53"/>
      <c r="L1416" s="53"/>
      <c r="M1416" s="53"/>
      <c r="N1416" s="53"/>
      <c r="O1416" s="53"/>
      <c r="P1416" s="53"/>
      <c r="Q1416" s="53"/>
      <c r="R1416" s="53"/>
      <c r="S1416" s="53"/>
      <c r="T1416" s="53"/>
      <c r="U1416" s="53"/>
      <c r="V1416" s="53"/>
      <c r="W1416" s="53"/>
      <c r="X1416" s="53"/>
      <c r="Y1416" s="53"/>
      <c r="Z1416" s="53"/>
    </row>
    <row r="1417" spans="1:26" ht="15.75" customHeight="1">
      <c r="A1417" s="103"/>
      <c r="B1417" s="103"/>
      <c r="C1417" s="104" t="e">
        <v>#REF!</v>
      </c>
      <c r="D1417" s="103"/>
      <c r="E1417" s="53"/>
      <c r="F1417" s="53"/>
      <c r="G1417" s="53"/>
      <c r="H1417" s="53"/>
      <c r="I1417" s="53"/>
      <c r="J1417" s="53"/>
      <c r="K1417" s="53"/>
      <c r="L1417" s="53"/>
      <c r="M1417" s="53"/>
      <c r="N1417" s="53"/>
      <c r="O1417" s="53"/>
      <c r="P1417" s="53"/>
      <c r="Q1417" s="53"/>
      <c r="R1417" s="53"/>
      <c r="S1417" s="53"/>
      <c r="T1417" s="53"/>
      <c r="U1417" s="53"/>
      <c r="V1417" s="53"/>
      <c r="W1417" s="53"/>
      <c r="X1417" s="53"/>
      <c r="Y1417" s="53"/>
      <c r="Z1417" s="53"/>
    </row>
    <row r="1418" spans="1:26" ht="15.75" customHeight="1">
      <c r="A1418" s="103"/>
      <c r="B1418" s="103"/>
      <c r="C1418" s="104" t="e">
        <v>#REF!</v>
      </c>
      <c r="D1418" s="103"/>
      <c r="E1418" s="53"/>
      <c r="F1418" s="53"/>
      <c r="G1418" s="53"/>
      <c r="H1418" s="53"/>
      <c r="I1418" s="53"/>
      <c r="J1418" s="53"/>
      <c r="K1418" s="53"/>
      <c r="L1418" s="53"/>
      <c r="M1418" s="53"/>
      <c r="N1418" s="53"/>
      <c r="O1418" s="53"/>
      <c r="P1418" s="53"/>
      <c r="Q1418" s="53"/>
      <c r="R1418" s="53"/>
      <c r="S1418" s="53"/>
      <c r="T1418" s="53"/>
      <c r="U1418" s="53"/>
      <c r="V1418" s="53"/>
      <c r="W1418" s="53"/>
      <c r="X1418" s="53"/>
      <c r="Y1418" s="53"/>
      <c r="Z1418" s="53"/>
    </row>
    <row r="1419" spans="1:26" ht="15.75" customHeight="1">
      <c r="A1419" s="103"/>
      <c r="B1419" s="103"/>
      <c r="C1419" s="104" t="e">
        <v>#REF!</v>
      </c>
      <c r="D1419" s="103"/>
      <c r="E1419" s="53"/>
      <c r="F1419" s="53"/>
      <c r="G1419" s="53"/>
      <c r="H1419" s="53"/>
      <c r="I1419" s="53"/>
      <c r="J1419" s="53"/>
      <c r="K1419" s="53"/>
      <c r="L1419" s="53"/>
      <c r="M1419" s="53"/>
      <c r="N1419" s="53"/>
      <c r="O1419" s="53"/>
      <c r="P1419" s="53"/>
      <c r="Q1419" s="53"/>
      <c r="R1419" s="53"/>
      <c r="S1419" s="53"/>
      <c r="T1419" s="53"/>
      <c r="U1419" s="53"/>
      <c r="V1419" s="53"/>
      <c r="W1419" s="53"/>
      <c r="X1419" s="53"/>
      <c r="Y1419" s="53"/>
      <c r="Z1419" s="53"/>
    </row>
    <row r="1420" spans="1:26" ht="15.75" customHeight="1">
      <c r="A1420" s="103"/>
      <c r="B1420" s="103"/>
      <c r="C1420" s="104" t="e">
        <v>#REF!</v>
      </c>
      <c r="D1420" s="103"/>
      <c r="E1420" s="53"/>
      <c r="F1420" s="53"/>
      <c r="G1420" s="53"/>
      <c r="H1420" s="53"/>
      <c r="I1420" s="53"/>
      <c r="J1420" s="53"/>
      <c r="K1420" s="53"/>
      <c r="L1420" s="53"/>
      <c r="M1420" s="53"/>
      <c r="N1420" s="53"/>
      <c r="O1420" s="53"/>
      <c r="P1420" s="53"/>
      <c r="Q1420" s="53"/>
      <c r="R1420" s="53"/>
      <c r="S1420" s="53"/>
      <c r="T1420" s="53"/>
      <c r="U1420" s="53"/>
      <c r="V1420" s="53"/>
      <c r="W1420" s="53"/>
      <c r="X1420" s="53"/>
      <c r="Y1420" s="53"/>
      <c r="Z1420" s="53"/>
    </row>
    <row r="1421" spans="1:26" ht="15.75" customHeight="1">
      <c r="A1421" s="103"/>
      <c r="B1421" s="103"/>
      <c r="C1421" s="104" t="e">
        <v>#REF!</v>
      </c>
      <c r="D1421" s="103"/>
      <c r="E1421" s="53"/>
      <c r="F1421" s="53"/>
      <c r="G1421" s="53"/>
      <c r="H1421" s="53"/>
      <c r="I1421" s="53"/>
      <c r="J1421" s="53"/>
      <c r="K1421" s="53"/>
      <c r="L1421" s="53"/>
      <c r="M1421" s="53"/>
      <c r="N1421" s="53"/>
      <c r="O1421" s="53"/>
      <c r="P1421" s="53"/>
      <c r="Q1421" s="53"/>
      <c r="R1421" s="53"/>
      <c r="S1421" s="53"/>
      <c r="T1421" s="53"/>
      <c r="U1421" s="53"/>
      <c r="V1421" s="53"/>
      <c r="W1421" s="53"/>
      <c r="X1421" s="53"/>
      <c r="Y1421" s="53"/>
      <c r="Z1421" s="53"/>
    </row>
    <row r="1422" spans="1:26" ht="15.75" customHeight="1">
      <c r="A1422" s="103"/>
      <c r="B1422" s="103"/>
      <c r="C1422" s="104" t="e">
        <v>#REF!</v>
      </c>
      <c r="D1422" s="103"/>
      <c r="E1422" s="53"/>
      <c r="F1422" s="53"/>
      <c r="G1422" s="53"/>
      <c r="H1422" s="53"/>
      <c r="I1422" s="53"/>
      <c r="J1422" s="53"/>
      <c r="K1422" s="53"/>
      <c r="L1422" s="53"/>
      <c r="M1422" s="53"/>
      <c r="N1422" s="53"/>
      <c r="O1422" s="53"/>
      <c r="P1422" s="53"/>
      <c r="Q1422" s="53"/>
      <c r="R1422" s="53"/>
      <c r="S1422" s="53"/>
      <c r="T1422" s="53"/>
      <c r="U1422" s="53"/>
      <c r="V1422" s="53"/>
      <c r="W1422" s="53"/>
      <c r="X1422" s="53"/>
      <c r="Y1422" s="53"/>
      <c r="Z1422" s="53"/>
    </row>
    <row r="1423" spans="1:26" ht="15.75" customHeight="1">
      <c r="A1423" s="103"/>
      <c r="B1423" s="103"/>
      <c r="C1423" s="104" t="e">
        <v>#REF!</v>
      </c>
      <c r="D1423" s="103"/>
      <c r="E1423" s="53"/>
      <c r="F1423" s="53"/>
      <c r="G1423" s="53"/>
      <c r="H1423" s="53"/>
      <c r="I1423" s="53"/>
      <c r="J1423" s="53"/>
      <c r="K1423" s="53"/>
      <c r="L1423" s="53"/>
      <c r="M1423" s="53"/>
      <c r="N1423" s="53"/>
      <c r="O1423" s="53"/>
      <c r="P1423" s="53"/>
      <c r="Q1423" s="53"/>
      <c r="R1423" s="53"/>
      <c r="S1423" s="53"/>
      <c r="T1423" s="53"/>
      <c r="U1423" s="53"/>
      <c r="V1423" s="53"/>
      <c r="W1423" s="53"/>
      <c r="X1423" s="53"/>
      <c r="Y1423" s="53"/>
      <c r="Z1423" s="53"/>
    </row>
    <row r="1424" spans="1:26" ht="15.75" customHeight="1">
      <c r="A1424" s="103"/>
      <c r="B1424" s="103"/>
      <c r="C1424" s="104" t="e">
        <v>#REF!</v>
      </c>
      <c r="D1424" s="103"/>
      <c r="E1424" s="53"/>
      <c r="F1424" s="53"/>
      <c r="G1424" s="53"/>
      <c r="H1424" s="53"/>
      <c r="I1424" s="53"/>
      <c r="J1424" s="53"/>
      <c r="K1424" s="53"/>
      <c r="L1424" s="53"/>
      <c r="M1424" s="53"/>
      <c r="N1424" s="53"/>
      <c r="O1424" s="53"/>
      <c r="P1424" s="53"/>
      <c r="Q1424" s="53"/>
      <c r="R1424" s="53"/>
      <c r="S1424" s="53"/>
      <c r="T1424" s="53"/>
      <c r="U1424" s="53"/>
      <c r="V1424" s="53"/>
      <c r="W1424" s="53"/>
      <c r="X1424" s="53"/>
      <c r="Y1424" s="53"/>
      <c r="Z1424" s="53"/>
    </row>
    <row r="1425" spans="1:26" ht="15.75" customHeight="1">
      <c r="A1425" s="103"/>
      <c r="B1425" s="103"/>
      <c r="C1425" s="104" t="e">
        <v>#REF!</v>
      </c>
      <c r="D1425" s="103"/>
      <c r="E1425" s="53"/>
      <c r="F1425" s="53"/>
      <c r="G1425" s="53"/>
      <c r="H1425" s="53"/>
      <c r="I1425" s="53"/>
      <c r="J1425" s="53"/>
      <c r="K1425" s="53"/>
      <c r="L1425" s="53"/>
      <c r="M1425" s="53"/>
      <c r="N1425" s="53"/>
      <c r="O1425" s="53"/>
      <c r="P1425" s="53"/>
      <c r="Q1425" s="53"/>
      <c r="R1425" s="53"/>
      <c r="S1425" s="53"/>
      <c r="T1425" s="53"/>
      <c r="U1425" s="53"/>
      <c r="V1425" s="53"/>
      <c r="W1425" s="53"/>
      <c r="X1425" s="53"/>
      <c r="Y1425" s="53"/>
      <c r="Z1425" s="53"/>
    </row>
    <row r="1426" spans="1:26" ht="15.75" customHeight="1">
      <c r="A1426" s="103"/>
      <c r="B1426" s="103"/>
      <c r="C1426" s="104" t="e">
        <v>#REF!</v>
      </c>
      <c r="D1426" s="103"/>
      <c r="E1426" s="53"/>
      <c r="F1426" s="53"/>
      <c r="G1426" s="53"/>
      <c r="H1426" s="53"/>
      <c r="I1426" s="53"/>
      <c r="J1426" s="53"/>
      <c r="K1426" s="53"/>
      <c r="L1426" s="53"/>
      <c r="M1426" s="53"/>
      <c r="N1426" s="53"/>
      <c r="O1426" s="53"/>
      <c r="P1426" s="53"/>
      <c r="Q1426" s="53"/>
      <c r="R1426" s="53"/>
      <c r="S1426" s="53"/>
      <c r="T1426" s="53"/>
      <c r="U1426" s="53"/>
      <c r="V1426" s="53"/>
      <c r="W1426" s="53"/>
      <c r="X1426" s="53"/>
      <c r="Y1426" s="53"/>
      <c r="Z1426" s="53"/>
    </row>
    <row r="1427" spans="1:26" ht="15.75" customHeight="1">
      <c r="A1427" s="103"/>
      <c r="B1427" s="103"/>
      <c r="C1427" s="104" t="e">
        <v>#REF!</v>
      </c>
      <c r="D1427" s="103"/>
      <c r="E1427" s="53"/>
      <c r="F1427" s="53"/>
      <c r="G1427" s="53"/>
      <c r="H1427" s="53"/>
      <c r="I1427" s="53"/>
      <c r="J1427" s="53"/>
      <c r="K1427" s="53"/>
      <c r="L1427" s="53"/>
      <c r="M1427" s="53"/>
      <c r="N1427" s="53"/>
      <c r="O1427" s="53"/>
      <c r="P1427" s="53"/>
      <c r="Q1427" s="53"/>
      <c r="R1427" s="53"/>
      <c r="S1427" s="53"/>
      <c r="T1427" s="53"/>
      <c r="U1427" s="53"/>
      <c r="V1427" s="53"/>
      <c r="W1427" s="53"/>
      <c r="X1427" s="53"/>
      <c r="Y1427" s="53"/>
      <c r="Z1427" s="53"/>
    </row>
    <row r="1428" spans="1:26" ht="15.75" customHeight="1">
      <c r="A1428" s="103"/>
      <c r="B1428" s="103"/>
      <c r="C1428" s="104" t="e">
        <v>#REF!</v>
      </c>
      <c r="D1428" s="103"/>
      <c r="E1428" s="53"/>
      <c r="F1428" s="53"/>
      <c r="G1428" s="53"/>
      <c r="H1428" s="53"/>
      <c r="I1428" s="53"/>
      <c r="J1428" s="53"/>
      <c r="K1428" s="53"/>
      <c r="L1428" s="53"/>
      <c r="M1428" s="53"/>
      <c r="N1428" s="53"/>
      <c r="O1428" s="53"/>
      <c r="P1428" s="53"/>
      <c r="Q1428" s="53"/>
      <c r="R1428" s="53"/>
      <c r="S1428" s="53"/>
      <c r="T1428" s="53"/>
      <c r="U1428" s="53"/>
      <c r="V1428" s="53"/>
      <c r="W1428" s="53"/>
      <c r="X1428" s="53"/>
      <c r="Y1428" s="53"/>
      <c r="Z1428" s="53"/>
    </row>
    <row r="1429" spans="1:26" ht="15.75" customHeight="1">
      <c r="A1429" s="103"/>
      <c r="B1429" s="103"/>
      <c r="C1429" s="104" t="e">
        <v>#REF!</v>
      </c>
      <c r="D1429" s="103"/>
      <c r="E1429" s="53"/>
      <c r="F1429" s="53"/>
      <c r="G1429" s="53"/>
      <c r="H1429" s="53"/>
      <c r="I1429" s="53"/>
      <c r="J1429" s="53"/>
      <c r="K1429" s="53"/>
      <c r="L1429" s="53"/>
      <c r="M1429" s="53"/>
      <c r="N1429" s="53"/>
      <c r="O1429" s="53"/>
      <c r="P1429" s="53"/>
      <c r="Q1429" s="53"/>
      <c r="R1429" s="53"/>
      <c r="S1429" s="53"/>
      <c r="T1429" s="53"/>
      <c r="U1429" s="53"/>
      <c r="V1429" s="53"/>
      <c r="W1429" s="53"/>
      <c r="X1429" s="53"/>
      <c r="Y1429" s="53"/>
      <c r="Z1429" s="53"/>
    </row>
    <row r="1430" spans="1:26" ht="15.75" customHeight="1">
      <c r="A1430" s="103"/>
      <c r="B1430" s="103"/>
      <c r="C1430" s="104" t="e">
        <v>#REF!</v>
      </c>
      <c r="D1430" s="103"/>
      <c r="E1430" s="53"/>
      <c r="F1430" s="53"/>
      <c r="G1430" s="53"/>
      <c r="H1430" s="53"/>
      <c r="I1430" s="53"/>
      <c r="J1430" s="53"/>
      <c r="K1430" s="53"/>
      <c r="L1430" s="53"/>
      <c r="M1430" s="53"/>
      <c r="N1430" s="53"/>
      <c r="O1430" s="53"/>
      <c r="P1430" s="53"/>
      <c r="Q1430" s="53"/>
      <c r="R1430" s="53"/>
      <c r="S1430" s="53"/>
      <c r="T1430" s="53"/>
      <c r="U1430" s="53"/>
      <c r="V1430" s="53"/>
      <c r="W1430" s="53"/>
      <c r="X1430" s="53"/>
      <c r="Y1430" s="53"/>
      <c r="Z1430" s="53"/>
    </row>
    <row r="1431" spans="1:26" ht="15.75" customHeight="1">
      <c r="A1431" s="103"/>
      <c r="B1431" s="103"/>
      <c r="C1431" s="104" t="e">
        <v>#REF!</v>
      </c>
      <c r="D1431" s="103"/>
      <c r="E1431" s="53"/>
      <c r="F1431" s="53"/>
      <c r="G1431" s="53"/>
      <c r="H1431" s="53"/>
      <c r="I1431" s="53"/>
      <c r="J1431" s="53"/>
      <c r="K1431" s="53"/>
      <c r="L1431" s="53"/>
      <c r="M1431" s="53"/>
      <c r="N1431" s="53"/>
      <c r="O1431" s="53"/>
      <c r="P1431" s="53"/>
      <c r="Q1431" s="53"/>
      <c r="R1431" s="53"/>
      <c r="S1431" s="53"/>
      <c r="T1431" s="53"/>
      <c r="U1431" s="53"/>
      <c r="V1431" s="53"/>
      <c r="W1431" s="53"/>
      <c r="X1431" s="53"/>
      <c r="Y1431" s="53"/>
      <c r="Z1431" s="53"/>
    </row>
    <row r="1432" spans="1:26" ht="15.75" customHeight="1">
      <c r="A1432" s="103"/>
      <c r="B1432" s="103"/>
      <c r="C1432" s="104" t="e">
        <v>#REF!</v>
      </c>
      <c r="D1432" s="103"/>
      <c r="E1432" s="53"/>
      <c r="F1432" s="53"/>
      <c r="G1432" s="53"/>
      <c r="H1432" s="53"/>
      <c r="I1432" s="53"/>
      <c r="J1432" s="53"/>
      <c r="K1432" s="53"/>
      <c r="L1432" s="53"/>
      <c r="M1432" s="53"/>
      <c r="N1432" s="53"/>
      <c r="O1432" s="53"/>
      <c r="P1432" s="53"/>
      <c r="Q1432" s="53"/>
      <c r="R1432" s="53"/>
      <c r="S1432" s="53"/>
      <c r="T1432" s="53"/>
      <c r="U1432" s="53"/>
      <c r="V1432" s="53"/>
      <c r="W1432" s="53"/>
      <c r="X1432" s="53"/>
      <c r="Y1432" s="53"/>
      <c r="Z1432" s="53"/>
    </row>
    <row r="1433" spans="1:26" ht="15.75" customHeight="1">
      <c r="A1433" s="103"/>
      <c r="B1433" s="103"/>
      <c r="C1433" s="104" t="e">
        <v>#REF!</v>
      </c>
      <c r="D1433" s="103"/>
      <c r="E1433" s="53"/>
      <c r="F1433" s="53"/>
      <c r="G1433" s="53"/>
      <c r="H1433" s="53"/>
      <c r="I1433" s="53"/>
      <c r="J1433" s="53"/>
      <c r="K1433" s="53"/>
      <c r="L1433" s="53"/>
      <c r="M1433" s="53"/>
      <c r="N1433" s="53"/>
      <c r="O1433" s="53"/>
      <c r="P1433" s="53"/>
      <c r="Q1433" s="53"/>
      <c r="R1433" s="53"/>
      <c r="S1433" s="53"/>
      <c r="T1433" s="53"/>
      <c r="U1433" s="53"/>
      <c r="V1433" s="53"/>
      <c r="W1433" s="53"/>
      <c r="X1433" s="53"/>
      <c r="Y1433" s="53"/>
      <c r="Z1433" s="53"/>
    </row>
    <row r="1434" spans="1:26" ht="15.75" customHeight="1">
      <c r="A1434" s="103"/>
      <c r="B1434" s="103"/>
      <c r="C1434" s="104" t="e">
        <v>#REF!</v>
      </c>
      <c r="D1434" s="103"/>
      <c r="E1434" s="53"/>
      <c r="F1434" s="53"/>
      <c r="G1434" s="53"/>
      <c r="H1434" s="53"/>
      <c r="I1434" s="53"/>
      <c r="J1434" s="53"/>
      <c r="K1434" s="53"/>
      <c r="L1434" s="53"/>
      <c r="M1434" s="53"/>
      <c r="N1434" s="53"/>
      <c r="O1434" s="53"/>
      <c r="P1434" s="53"/>
      <c r="Q1434" s="53"/>
      <c r="R1434" s="53"/>
      <c r="S1434" s="53"/>
      <c r="T1434" s="53"/>
      <c r="U1434" s="53"/>
      <c r="V1434" s="53"/>
      <c r="W1434" s="53"/>
      <c r="X1434" s="53"/>
      <c r="Y1434" s="53"/>
      <c r="Z1434" s="53"/>
    </row>
    <row r="1435" spans="1:26" ht="15.75" customHeight="1">
      <c r="A1435" s="103"/>
      <c r="B1435" s="103"/>
      <c r="C1435" s="104" t="e">
        <v>#REF!</v>
      </c>
      <c r="D1435" s="103"/>
      <c r="E1435" s="53"/>
      <c r="F1435" s="53"/>
      <c r="G1435" s="53"/>
      <c r="H1435" s="53"/>
      <c r="I1435" s="53"/>
      <c r="J1435" s="53"/>
      <c r="K1435" s="53"/>
      <c r="L1435" s="53"/>
      <c r="M1435" s="53"/>
      <c r="N1435" s="53"/>
      <c r="O1435" s="53"/>
      <c r="P1435" s="53"/>
      <c r="Q1435" s="53"/>
      <c r="R1435" s="53"/>
      <c r="S1435" s="53"/>
      <c r="T1435" s="53"/>
      <c r="U1435" s="53"/>
      <c r="V1435" s="53"/>
      <c r="W1435" s="53"/>
      <c r="X1435" s="53"/>
      <c r="Y1435" s="53"/>
      <c r="Z1435" s="53"/>
    </row>
    <row r="1436" spans="1:26" ht="15.75" customHeight="1">
      <c r="A1436" s="103"/>
      <c r="B1436" s="103"/>
      <c r="C1436" s="104" t="e">
        <v>#REF!</v>
      </c>
      <c r="D1436" s="103"/>
      <c r="E1436" s="53"/>
      <c r="F1436" s="53"/>
      <c r="G1436" s="53"/>
      <c r="H1436" s="53"/>
      <c r="I1436" s="53"/>
      <c r="J1436" s="53"/>
      <c r="K1436" s="53"/>
      <c r="L1436" s="53"/>
      <c r="M1436" s="53"/>
      <c r="N1436" s="53"/>
      <c r="O1436" s="53"/>
      <c r="P1436" s="53"/>
      <c r="Q1436" s="53"/>
      <c r="R1436" s="53"/>
      <c r="S1436" s="53"/>
      <c r="T1436" s="53"/>
      <c r="U1436" s="53"/>
      <c r="V1436" s="53"/>
      <c r="W1436" s="53"/>
      <c r="X1436" s="53"/>
      <c r="Y1436" s="53"/>
      <c r="Z1436" s="53"/>
    </row>
    <row r="1437" spans="1:26" ht="15.75" customHeight="1">
      <c r="A1437" s="103"/>
      <c r="B1437" s="103"/>
      <c r="C1437" s="104" t="e">
        <v>#REF!</v>
      </c>
      <c r="D1437" s="103"/>
      <c r="E1437" s="53"/>
      <c r="F1437" s="53"/>
      <c r="G1437" s="53"/>
      <c r="H1437" s="53"/>
      <c r="I1437" s="53"/>
      <c r="J1437" s="53"/>
      <c r="K1437" s="53"/>
      <c r="L1437" s="53"/>
      <c r="M1437" s="53"/>
      <c r="N1437" s="53"/>
      <c r="O1437" s="53"/>
      <c r="P1437" s="53"/>
      <c r="Q1437" s="53"/>
      <c r="R1437" s="53"/>
      <c r="S1437" s="53"/>
      <c r="T1437" s="53"/>
      <c r="U1437" s="53"/>
      <c r="V1437" s="53"/>
      <c r="W1437" s="53"/>
      <c r="X1437" s="53"/>
      <c r="Y1437" s="53"/>
      <c r="Z1437" s="53"/>
    </row>
    <row r="1438" spans="1:26" ht="15.75" customHeight="1">
      <c r="A1438" s="103"/>
      <c r="B1438" s="103"/>
      <c r="C1438" s="104" t="e">
        <v>#REF!</v>
      </c>
      <c r="D1438" s="103"/>
      <c r="E1438" s="53"/>
      <c r="F1438" s="53"/>
      <c r="G1438" s="53"/>
      <c r="H1438" s="53"/>
      <c r="I1438" s="53"/>
      <c r="J1438" s="53"/>
      <c r="K1438" s="53"/>
      <c r="L1438" s="53"/>
      <c r="M1438" s="53"/>
      <c r="N1438" s="53"/>
      <c r="O1438" s="53"/>
      <c r="P1438" s="53"/>
      <c r="Q1438" s="53"/>
      <c r="R1438" s="53"/>
      <c r="S1438" s="53"/>
      <c r="T1438" s="53"/>
      <c r="U1438" s="53"/>
      <c r="V1438" s="53"/>
      <c r="W1438" s="53"/>
      <c r="X1438" s="53"/>
      <c r="Y1438" s="53"/>
      <c r="Z1438" s="53"/>
    </row>
    <row r="1439" spans="1:26" ht="15.75" customHeight="1">
      <c r="A1439" s="103"/>
      <c r="B1439" s="103"/>
      <c r="C1439" s="104" t="e">
        <v>#REF!</v>
      </c>
      <c r="D1439" s="103"/>
      <c r="E1439" s="53"/>
      <c r="F1439" s="53"/>
      <c r="G1439" s="53"/>
      <c r="H1439" s="53"/>
      <c r="I1439" s="53"/>
      <c r="J1439" s="53"/>
      <c r="K1439" s="53"/>
      <c r="L1439" s="53"/>
      <c r="M1439" s="53"/>
      <c r="N1439" s="53"/>
      <c r="O1439" s="53"/>
      <c r="P1439" s="53"/>
      <c r="Q1439" s="53"/>
      <c r="R1439" s="53"/>
      <c r="S1439" s="53"/>
      <c r="T1439" s="53"/>
      <c r="U1439" s="53"/>
      <c r="V1439" s="53"/>
      <c r="W1439" s="53"/>
      <c r="X1439" s="53"/>
      <c r="Y1439" s="53"/>
      <c r="Z1439" s="53"/>
    </row>
    <row r="1440" spans="1:26" ht="15.75" customHeight="1">
      <c r="A1440" s="103"/>
      <c r="B1440" s="103"/>
      <c r="C1440" s="104" t="e">
        <v>#REF!</v>
      </c>
      <c r="D1440" s="103"/>
      <c r="E1440" s="53"/>
      <c r="F1440" s="53"/>
      <c r="G1440" s="53"/>
      <c r="H1440" s="53"/>
      <c r="I1440" s="53"/>
      <c r="J1440" s="53"/>
      <c r="K1440" s="53"/>
      <c r="L1440" s="53"/>
      <c r="M1440" s="53"/>
      <c r="N1440" s="53"/>
      <c r="O1440" s="53"/>
      <c r="P1440" s="53"/>
      <c r="Q1440" s="53"/>
      <c r="R1440" s="53"/>
      <c r="S1440" s="53"/>
      <c r="T1440" s="53"/>
      <c r="U1440" s="53"/>
      <c r="V1440" s="53"/>
      <c r="W1440" s="53"/>
      <c r="X1440" s="53"/>
      <c r="Y1440" s="53"/>
      <c r="Z1440" s="53"/>
    </row>
    <row r="1441" spans="1:26" ht="15.75" customHeight="1">
      <c r="A1441" s="103"/>
      <c r="B1441" s="103"/>
      <c r="C1441" s="104" t="e">
        <v>#REF!</v>
      </c>
      <c r="D1441" s="103"/>
      <c r="E1441" s="53"/>
      <c r="F1441" s="53"/>
      <c r="G1441" s="53"/>
      <c r="H1441" s="53"/>
      <c r="I1441" s="53"/>
      <c r="J1441" s="53"/>
      <c r="K1441" s="53"/>
      <c r="L1441" s="53"/>
      <c r="M1441" s="53"/>
      <c r="N1441" s="53"/>
      <c r="O1441" s="53"/>
      <c r="P1441" s="53"/>
      <c r="Q1441" s="53"/>
      <c r="R1441" s="53"/>
      <c r="S1441" s="53"/>
      <c r="T1441" s="53"/>
      <c r="U1441" s="53"/>
      <c r="V1441" s="53"/>
      <c r="W1441" s="53"/>
      <c r="X1441" s="53"/>
      <c r="Y1441" s="53"/>
      <c r="Z1441" s="53"/>
    </row>
    <row r="1442" spans="1:26" ht="15.75" customHeight="1">
      <c r="A1442" s="103"/>
      <c r="B1442" s="103"/>
      <c r="C1442" s="104" t="e">
        <v>#REF!</v>
      </c>
      <c r="D1442" s="103"/>
      <c r="E1442" s="53"/>
      <c r="F1442" s="53"/>
      <c r="G1442" s="53"/>
      <c r="H1442" s="53"/>
      <c r="I1442" s="53"/>
      <c r="J1442" s="53"/>
      <c r="K1442" s="53"/>
      <c r="L1442" s="53"/>
      <c r="M1442" s="53"/>
      <c r="N1442" s="53"/>
      <c r="O1442" s="53"/>
      <c r="P1442" s="53"/>
      <c r="Q1442" s="53"/>
      <c r="R1442" s="53"/>
      <c r="S1442" s="53"/>
      <c r="T1442" s="53"/>
      <c r="U1442" s="53"/>
      <c r="V1442" s="53"/>
      <c r="W1442" s="53"/>
      <c r="X1442" s="53"/>
      <c r="Y1442" s="53"/>
      <c r="Z1442" s="53"/>
    </row>
    <row r="1443" spans="1:26" ht="15.75" customHeight="1">
      <c r="A1443" s="103"/>
      <c r="B1443" s="103"/>
      <c r="C1443" s="104" t="e">
        <v>#REF!</v>
      </c>
      <c r="D1443" s="103"/>
      <c r="E1443" s="53"/>
      <c r="F1443" s="53"/>
      <c r="G1443" s="53"/>
      <c r="H1443" s="53"/>
      <c r="I1443" s="53"/>
      <c r="J1443" s="53"/>
      <c r="K1443" s="53"/>
      <c r="L1443" s="53"/>
      <c r="M1443" s="53"/>
      <c r="N1443" s="53"/>
      <c r="O1443" s="53"/>
      <c r="P1443" s="53"/>
      <c r="Q1443" s="53"/>
      <c r="R1443" s="53"/>
      <c r="S1443" s="53"/>
      <c r="T1443" s="53"/>
      <c r="U1443" s="53"/>
      <c r="V1443" s="53"/>
      <c r="W1443" s="53"/>
      <c r="X1443" s="53"/>
      <c r="Y1443" s="53"/>
      <c r="Z1443" s="53"/>
    </row>
    <row r="1444" spans="1:26" ht="15.75" customHeight="1">
      <c r="A1444" s="103"/>
      <c r="B1444" s="103"/>
      <c r="C1444" s="104" t="e">
        <v>#REF!</v>
      </c>
      <c r="D1444" s="103"/>
      <c r="E1444" s="53"/>
      <c r="F1444" s="53"/>
      <c r="G1444" s="53"/>
      <c r="H1444" s="53"/>
      <c r="I1444" s="53"/>
      <c r="J1444" s="53"/>
      <c r="K1444" s="53"/>
      <c r="L1444" s="53"/>
      <c r="M1444" s="53"/>
      <c r="N1444" s="53"/>
      <c r="O1444" s="53"/>
      <c r="P1444" s="53"/>
      <c r="Q1444" s="53"/>
      <c r="R1444" s="53"/>
      <c r="S1444" s="53"/>
      <c r="T1444" s="53"/>
      <c r="U1444" s="53"/>
      <c r="V1444" s="53"/>
      <c r="W1444" s="53"/>
      <c r="X1444" s="53"/>
      <c r="Y1444" s="53"/>
      <c r="Z1444" s="53"/>
    </row>
    <row r="1445" spans="1:26" ht="15.75" customHeight="1">
      <c r="A1445" s="103"/>
      <c r="B1445" s="103"/>
      <c r="C1445" s="104" t="e">
        <v>#REF!</v>
      </c>
      <c r="D1445" s="103"/>
      <c r="E1445" s="53"/>
      <c r="F1445" s="53"/>
      <c r="G1445" s="53"/>
      <c r="H1445" s="53"/>
      <c r="I1445" s="53"/>
      <c r="J1445" s="53"/>
      <c r="K1445" s="53"/>
      <c r="L1445" s="53"/>
      <c r="M1445" s="53"/>
      <c r="N1445" s="53"/>
      <c r="O1445" s="53"/>
      <c r="P1445" s="53"/>
      <c r="Q1445" s="53"/>
      <c r="R1445" s="53"/>
      <c r="S1445" s="53"/>
      <c r="T1445" s="53"/>
      <c r="U1445" s="53"/>
      <c r="V1445" s="53"/>
      <c r="W1445" s="53"/>
      <c r="X1445" s="53"/>
      <c r="Y1445" s="53"/>
      <c r="Z1445" s="53"/>
    </row>
    <row r="1446" spans="1:26" ht="15.75" customHeight="1">
      <c r="A1446" s="103"/>
      <c r="B1446" s="103"/>
      <c r="C1446" s="104" t="e">
        <v>#REF!</v>
      </c>
      <c r="D1446" s="103"/>
      <c r="E1446" s="53"/>
      <c r="F1446" s="53"/>
      <c r="G1446" s="53"/>
      <c r="H1446" s="53"/>
      <c r="I1446" s="53"/>
      <c r="J1446" s="53"/>
      <c r="K1446" s="53"/>
      <c r="L1446" s="53"/>
      <c r="M1446" s="53"/>
      <c r="N1446" s="53"/>
      <c r="O1446" s="53"/>
      <c r="P1446" s="53"/>
      <c r="Q1446" s="53"/>
      <c r="R1446" s="53"/>
      <c r="S1446" s="53"/>
      <c r="T1446" s="53"/>
      <c r="U1446" s="53"/>
      <c r="V1446" s="53"/>
      <c r="W1446" s="53"/>
      <c r="X1446" s="53"/>
      <c r="Y1446" s="53"/>
      <c r="Z1446" s="53"/>
    </row>
    <row r="1447" spans="1:26" ht="15.75" customHeight="1">
      <c r="A1447" s="103"/>
      <c r="B1447" s="103"/>
      <c r="C1447" s="104" t="e">
        <v>#REF!</v>
      </c>
      <c r="D1447" s="103"/>
      <c r="E1447" s="53"/>
      <c r="F1447" s="53"/>
      <c r="G1447" s="53"/>
      <c r="H1447" s="53"/>
      <c r="I1447" s="53"/>
      <c r="J1447" s="53"/>
      <c r="K1447" s="53"/>
      <c r="L1447" s="53"/>
      <c r="M1447" s="53"/>
      <c r="N1447" s="53"/>
      <c r="O1447" s="53"/>
      <c r="P1447" s="53"/>
      <c r="Q1447" s="53"/>
      <c r="R1447" s="53"/>
      <c r="S1447" s="53"/>
      <c r="T1447" s="53"/>
      <c r="U1447" s="53"/>
      <c r="V1447" s="53"/>
      <c r="W1447" s="53"/>
      <c r="X1447" s="53"/>
      <c r="Y1447" s="53"/>
      <c r="Z1447" s="53"/>
    </row>
    <row r="1448" spans="1:26" ht="15.75" customHeight="1">
      <c r="A1448" s="103"/>
      <c r="B1448" s="103"/>
      <c r="C1448" s="104" t="e">
        <v>#REF!</v>
      </c>
      <c r="D1448" s="103"/>
      <c r="E1448" s="53"/>
      <c r="F1448" s="53"/>
      <c r="G1448" s="53"/>
      <c r="H1448" s="53"/>
      <c r="I1448" s="53"/>
      <c r="J1448" s="53"/>
      <c r="K1448" s="53"/>
      <c r="L1448" s="53"/>
      <c r="M1448" s="53"/>
      <c r="N1448" s="53"/>
      <c r="O1448" s="53"/>
      <c r="P1448" s="53"/>
      <c r="Q1448" s="53"/>
      <c r="R1448" s="53"/>
      <c r="S1448" s="53"/>
      <c r="T1448" s="53"/>
      <c r="U1448" s="53"/>
      <c r="V1448" s="53"/>
      <c r="W1448" s="53"/>
      <c r="X1448" s="53"/>
      <c r="Y1448" s="53"/>
      <c r="Z1448" s="53"/>
    </row>
    <row r="1449" spans="1:26" ht="15.75" customHeight="1">
      <c r="A1449" s="103"/>
      <c r="B1449" s="103"/>
      <c r="C1449" s="104" t="e">
        <v>#REF!</v>
      </c>
      <c r="D1449" s="103"/>
      <c r="E1449" s="53"/>
      <c r="F1449" s="53"/>
      <c r="G1449" s="53"/>
      <c r="H1449" s="53"/>
      <c r="I1449" s="53"/>
      <c r="J1449" s="53"/>
      <c r="K1449" s="53"/>
      <c r="L1449" s="53"/>
      <c r="M1449" s="53"/>
      <c r="N1449" s="53"/>
      <c r="O1449" s="53"/>
      <c r="P1449" s="53"/>
      <c r="Q1449" s="53"/>
      <c r="R1449" s="53"/>
      <c r="S1449" s="53"/>
      <c r="T1449" s="53"/>
      <c r="U1449" s="53"/>
      <c r="V1449" s="53"/>
      <c r="W1449" s="53"/>
      <c r="X1449" s="53"/>
      <c r="Y1449" s="53"/>
      <c r="Z1449" s="53"/>
    </row>
    <row r="1450" spans="1:26" ht="15.75" customHeight="1">
      <c r="A1450" s="103"/>
      <c r="B1450" s="103"/>
      <c r="C1450" s="104" t="e">
        <v>#REF!</v>
      </c>
      <c r="D1450" s="103"/>
      <c r="E1450" s="53"/>
      <c r="F1450" s="53"/>
      <c r="G1450" s="53"/>
      <c r="H1450" s="53"/>
      <c r="I1450" s="53"/>
      <c r="J1450" s="53"/>
      <c r="K1450" s="53"/>
      <c r="L1450" s="53"/>
      <c r="M1450" s="53"/>
      <c r="N1450" s="53"/>
      <c r="O1450" s="53"/>
      <c r="P1450" s="53"/>
      <c r="Q1450" s="53"/>
      <c r="R1450" s="53"/>
      <c r="S1450" s="53"/>
      <c r="T1450" s="53"/>
      <c r="U1450" s="53"/>
      <c r="V1450" s="53"/>
      <c r="W1450" s="53"/>
      <c r="X1450" s="53"/>
      <c r="Y1450" s="53"/>
      <c r="Z1450" s="53"/>
    </row>
    <row r="1451" spans="1:26" ht="15.75" customHeight="1">
      <c r="A1451" s="103"/>
      <c r="B1451" s="103"/>
      <c r="C1451" s="104" t="e">
        <v>#REF!</v>
      </c>
      <c r="D1451" s="103"/>
      <c r="E1451" s="53"/>
      <c r="F1451" s="53"/>
      <c r="G1451" s="53"/>
      <c r="H1451" s="53"/>
      <c r="I1451" s="53"/>
      <c r="J1451" s="53"/>
      <c r="K1451" s="53"/>
      <c r="L1451" s="53"/>
      <c r="M1451" s="53"/>
      <c r="N1451" s="53"/>
      <c r="O1451" s="53"/>
      <c r="P1451" s="53"/>
      <c r="Q1451" s="53"/>
      <c r="R1451" s="53"/>
      <c r="S1451" s="53"/>
      <c r="T1451" s="53"/>
      <c r="U1451" s="53"/>
      <c r="V1451" s="53"/>
      <c r="W1451" s="53"/>
      <c r="X1451" s="53"/>
      <c r="Y1451" s="53"/>
      <c r="Z1451" s="53"/>
    </row>
    <row r="1452" spans="1:26" ht="15.75" customHeight="1">
      <c r="A1452" s="103"/>
      <c r="B1452" s="103"/>
      <c r="C1452" s="104" t="e">
        <v>#REF!</v>
      </c>
      <c r="D1452" s="103"/>
      <c r="E1452" s="53"/>
      <c r="F1452" s="53"/>
      <c r="G1452" s="53"/>
      <c r="H1452" s="53"/>
      <c r="I1452" s="53"/>
      <c r="J1452" s="53"/>
      <c r="K1452" s="53"/>
      <c r="L1452" s="53"/>
      <c r="M1452" s="53"/>
      <c r="N1452" s="53"/>
      <c r="O1452" s="53"/>
      <c r="P1452" s="53"/>
      <c r="Q1452" s="53"/>
      <c r="R1452" s="53"/>
      <c r="S1452" s="53"/>
      <c r="T1452" s="53"/>
      <c r="U1452" s="53"/>
      <c r="V1452" s="53"/>
      <c r="W1452" s="53"/>
      <c r="X1452" s="53"/>
      <c r="Y1452" s="53"/>
      <c r="Z1452" s="53"/>
    </row>
    <row r="1453" spans="1:26" ht="15.75" customHeight="1">
      <c r="A1453" s="103"/>
      <c r="B1453" s="103"/>
      <c r="C1453" s="104" t="e">
        <v>#REF!</v>
      </c>
      <c r="D1453" s="103"/>
      <c r="E1453" s="53"/>
      <c r="F1453" s="53"/>
      <c r="G1453" s="53"/>
      <c r="H1453" s="53"/>
      <c r="I1453" s="53"/>
      <c r="J1453" s="53"/>
      <c r="K1453" s="53"/>
      <c r="L1453" s="53"/>
      <c r="M1453" s="53"/>
      <c r="N1453" s="53"/>
      <c r="O1453" s="53"/>
      <c r="P1453" s="53"/>
      <c r="Q1453" s="53"/>
      <c r="R1453" s="53"/>
      <c r="S1453" s="53"/>
      <c r="T1453" s="53"/>
      <c r="U1453" s="53"/>
      <c r="V1453" s="53"/>
      <c r="W1453" s="53"/>
      <c r="X1453" s="53"/>
      <c r="Y1453" s="53"/>
      <c r="Z1453" s="53"/>
    </row>
    <row r="1454" spans="1:26" ht="15.75" customHeight="1">
      <c r="A1454" s="103"/>
      <c r="B1454" s="103"/>
      <c r="C1454" s="104" t="e">
        <v>#REF!</v>
      </c>
      <c r="D1454" s="103"/>
      <c r="E1454" s="53"/>
      <c r="F1454" s="53"/>
      <c r="G1454" s="53"/>
      <c r="H1454" s="53"/>
      <c r="I1454" s="53"/>
      <c r="J1454" s="53"/>
      <c r="K1454" s="53"/>
      <c r="L1454" s="53"/>
      <c r="M1454" s="53"/>
      <c r="N1454" s="53"/>
      <c r="O1454" s="53"/>
      <c r="P1454" s="53"/>
      <c r="Q1454" s="53"/>
      <c r="R1454" s="53"/>
      <c r="S1454" s="53"/>
      <c r="T1454" s="53"/>
      <c r="U1454" s="53"/>
      <c r="V1454" s="53"/>
      <c r="W1454" s="53"/>
      <c r="X1454" s="53"/>
      <c r="Y1454" s="53"/>
      <c r="Z1454" s="53"/>
    </row>
    <row r="1455" spans="1:26" ht="15.75" customHeight="1">
      <c r="A1455" s="103"/>
      <c r="B1455" s="103"/>
      <c r="C1455" s="104" t="e">
        <v>#REF!</v>
      </c>
      <c r="D1455" s="103"/>
      <c r="E1455" s="53"/>
      <c r="F1455" s="53"/>
      <c r="G1455" s="53"/>
      <c r="H1455" s="53"/>
      <c r="I1455" s="53"/>
      <c r="J1455" s="53"/>
      <c r="K1455" s="53"/>
      <c r="L1455" s="53"/>
      <c r="M1455" s="53"/>
      <c r="N1455" s="53"/>
      <c r="O1455" s="53"/>
      <c r="P1455" s="53"/>
      <c r="Q1455" s="53"/>
      <c r="R1455" s="53"/>
      <c r="S1455" s="53"/>
      <c r="T1455" s="53"/>
      <c r="U1455" s="53"/>
      <c r="V1455" s="53"/>
      <c r="W1455" s="53"/>
      <c r="X1455" s="53"/>
      <c r="Y1455" s="53"/>
      <c r="Z1455" s="53"/>
    </row>
    <row r="1456" spans="1:26" ht="15.75" customHeight="1">
      <c r="A1456" s="103"/>
      <c r="B1456" s="103"/>
      <c r="C1456" s="104" t="e">
        <v>#REF!</v>
      </c>
      <c r="D1456" s="103"/>
      <c r="E1456" s="53"/>
      <c r="F1456" s="53"/>
      <c r="G1456" s="53"/>
      <c r="H1456" s="53"/>
      <c r="I1456" s="53"/>
      <c r="J1456" s="53"/>
      <c r="K1456" s="53"/>
      <c r="L1456" s="53"/>
      <c r="M1456" s="53"/>
      <c r="N1456" s="53"/>
      <c r="O1456" s="53"/>
      <c r="P1456" s="53"/>
      <c r="Q1456" s="53"/>
      <c r="R1456" s="53"/>
      <c r="S1456" s="53"/>
      <c r="T1456" s="53"/>
      <c r="U1456" s="53"/>
      <c r="V1456" s="53"/>
      <c r="W1456" s="53"/>
      <c r="X1456" s="53"/>
      <c r="Y1456" s="53"/>
      <c r="Z1456" s="53"/>
    </row>
    <row r="1457" spans="1:26" ht="15.75" customHeight="1">
      <c r="A1457" s="103"/>
      <c r="B1457" s="103"/>
      <c r="C1457" s="104" t="e">
        <v>#REF!</v>
      </c>
      <c r="D1457" s="103"/>
      <c r="E1457" s="53"/>
      <c r="F1457" s="53"/>
      <c r="G1457" s="53"/>
      <c r="H1457" s="53"/>
      <c r="I1457" s="53"/>
      <c r="J1457" s="53"/>
      <c r="K1457" s="53"/>
      <c r="L1457" s="53"/>
      <c r="M1457" s="53"/>
      <c r="N1457" s="53"/>
      <c r="O1457" s="53"/>
      <c r="P1457" s="53"/>
      <c r="Q1457" s="53"/>
      <c r="R1457" s="53"/>
      <c r="S1457" s="53"/>
      <c r="T1457" s="53"/>
      <c r="U1457" s="53"/>
      <c r="V1457" s="53"/>
      <c r="W1457" s="53"/>
      <c r="X1457" s="53"/>
      <c r="Y1457" s="53"/>
      <c r="Z1457" s="53"/>
    </row>
    <row r="1458" spans="1:26" ht="15.75" customHeight="1">
      <c r="A1458" s="103"/>
      <c r="B1458" s="103"/>
      <c r="C1458" s="104" t="e">
        <v>#REF!</v>
      </c>
      <c r="D1458" s="103"/>
      <c r="E1458" s="53"/>
      <c r="F1458" s="53"/>
      <c r="G1458" s="53"/>
      <c r="H1458" s="53"/>
      <c r="I1458" s="53"/>
      <c r="J1458" s="53"/>
      <c r="K1458" s="53"/>
      <c r="L1458" s="53"/>
      <c r="M1458" s="53"/>
      <c r="N1458" s="53"/>
      <c r="O1458" s="53"/>
      <c r="P1458" s="53"/>
      <c r="Q1458" s="53"/>
      <c r="R1458" s="53"/>
      <c r="S1458" s="53"/>
      <c r="T1458" s="53"/>
      <c r="U1458" s="53"/>
      <c r="V1458" s="53"/>
      <c r="W1458" s="53"/>
      <c r="X1458" s="53"/>
      <c r="Y1458" s="53"/>
      <c r="Z1458" s="53"/>
    </row>
    <row r="1459" spans="1:26" ht="15.75" customHeight="1">
      <c r="A1459" s="103"/>
      <c r="B1459" s="103"/>
      <c r="C1459" s="104" t="e">
        <v>#REF!</v>
      </c>
      <c r="D1459" s="103"/>
      <c r="E1459" s="53"/>
      <c r="F1459" s="53"/>
      <c r="G1459" s="53"/>
      <c r="H1459" s="53"/>
      <c r="I1459" s="53"/>
      <c r="J1459" s="53"/>
      <c r="K1459" s="53"/>
      <c r="L1459" s="53"/>
      <c r="M1459" s="53"/>
      <c r="N1459" s="53"/>
      <c r="O1459" s="53"/>
      <c r="P1459" s="53"/>
      <c r="Q1459" s="53"/>
      <c r="R1459" s="53"/>
      <c r="S1459" s="53"/>
      <c r="T1459" s="53"/>
      <c r="U1459" s="53"/>
      <c r="V1459" s="53"/>
      <c r="W1459" s="53"/>
      <c r="X1459" s="53"/>
      <c r="Y1459" s="53"/>
      <c r="Z1459" s="53"/>
    </row>
    <row r="1460" spans="1:26" ht="15.75" customHeight="1">
      <c r="A1460" s="103"/>
      <c r="B1460" s="103"/>
      <c r="C1460" s="104" t="e">
        <v>#REF!</v>
      </c>
      <c r="D1460" s="103"/>
      <c r="E1460" s="53"/>
      <c r="F1460" s="53"/>
      <c r="G1460" s="53"/>
      <c r="H1460" s="53"/>
      <c r="I1460" s="53"/>
      <c r="J1460" s="53"/>
      <c r="K1460" s="53"/>
      <c r="L1460" s="53"/>
      <c r="M1460" s="53"/>
      <c r="N1460" s="53"/>
      <c r="O1460" s="53"/>
      <c r="P1460" s="53"/>
      <c r="Q1460" s="53"/>
      <c r="R1460" s="53"/>
      <c r="S1460" s="53"/>
      <c r="T1460" s="53"/>
      <c r="U1460" s="53"/>
      <c r="V1460" s="53"/>
      <c r="W1460" s="53"/>
      <c r="X1460" s="53"/>
      <c r="Y1460" s="53"/>
      <c r="Z1460" s="53"/>
    </row>
    <row r="1461" spans="1:26" ht="15.75" customHeight="1">
      <c r="A1461" s="103"/>
      <c r="B1461" s="103"/>
      <c r="C1461" s="104" t="e">
        <v>#REF!</v>
      </c>
      <c r="D1461" s="103"/>
      <c r="E1461" s="53"/>
      <c r="F1461" s="53"/>
      <c r="G1461" s="53"/>
      <c r="H1461" s="53"/>
      <c r="I1461" s="53"/>
      <c r="J1461" s="53"/>
      <c r="K1461" s="53"/>
      <c r="L1461" s="53"/>
      <c r="M1461" s="53"/>
      <c r="N1461" s="53"/>
      <c r="O1461" s="53"/>
      <c r="P1461" s="53"/>
      <c r="Q1461" s="53"/>
      <c r="R1461" s="53"/>
      <c r="S1461" s="53"/>
      <c r="T1461" s="53"/>
      <c r="U1461" s="53"/>
      <c r="V1461" s="53"/>
      <c r="W1461" s="53"/>
      <c r="X1461" s="53"/>
      <c r="Y1461" s="53"/>
      <c r="Z1461" s="53"/>
    </row>
    <row r="1462" spans="1:26" ht="15.75" customHeight="1">
      <c r="A1462" s="103"/>
      <c r="B1462" s="103"/>
      <c r="C1462" s="104" t="e">
        <v>#REF!</v>
      </c>
      <c r="D1462" s="103"/>
      <c r="E1462" s="53"/>
      <c r="F1462" s="53"/>
      <c r="G1462" s="53"/>
      <c r="H1462" s="53"/>
      <c r="I1462" s="53"/>
      <c r="J1462" s="53"/>
      <c r="K1462" s="53"/>
      <c r="L1462" s="53"/>
      <c r="M1462" s="53"/>
      <c r="N1462" s="53"/>
      <c r="O1462" s="53"/>
      <c r="P1462" s="53"/>
      <c r="Q1462" s="53"/>
      <c r="R1462" s="53"/>
      <c r="S1462" s="53"/>
      <c r="T1462" s="53"/>
      <c r="U1462" s="53"/>
      <c r="V1462" s="53"/>
      <c r="W1462" s="53"/>
      <c r="X1462" s="53"/>
      <c r="Y1462" s="53"/>
      <c r="Z1462" s="53"/>
    </row>
    <row r="1463" spans="1:26" ht="15.75" customHeight="1">
      <c r="A1463" s="103"/>
      <c r="B1463" s="103"/>
      <c r="C1463" s="104" t="e">
        <v>#REF!</v>
      </c>
      <c r="D1463" s="103"/>
      <c r="E1463" s="53"/>
      <c r="F1463" s="53"/>
      <c r="G1463" s="53"/>
      <c r="H1463" s="53"/>
      <c r="I1463" s="53"/>
      <c r="J1463" s="53"/>
      <c r="K1463" s="53"/>
      <c r="L1463" s="53"/>
      <c r="M1463" s="53"/>
      <c r="N1463" s="53"/>
      <c r="O1463" s="53"/>
      <c r="P1463" s="53"/>
      <c r="Q1463" s="53"/>
      <c r="R1463" s="53"/>
      <c r="S1463" s="53"/>
      <c r="T1463" s="53"/>
      <c r="U1463" s="53"/>
      <c r="V1463" s="53"/>
      <c r="W1463" s="53"/>
      <c r="X1463" s="53"/>
      <c r="Y1463" s="53"/>
      <c r="Z1463" s="53"/>
    </row>
    <row r="1464" spans="1:26" ht="15.75" customHeight="1">
      <c r="A1464" s="103"/>
      <c r="B1464" s="103"/>
      <c r="C1464" s="104" t="e">
        <v>#REF!</v>
      </c>
      <c r="D1464" s="103"/>
      <c r="E1464" s="53"/>
      <c r="F1464" s="53"/>
      <c r="G1464" s="53"/>
      <c r="H1464" s="53"/>
      <c r="I1464" s="53"/>
      <c r="J1464" s="53"/>
      <c r="K1464" s="53"/>
      <c r="L1464" s="53"/>
      <c r="M1464" s="53"/>
      <c r="N1464" s="53"/>
      <c r="O1464" s="53"/>
      <c r="P1464" s="53"/>
      <c r="Q1464" s="53"/>
      <c r="R1464" s="53"/>
      <c r="S1464" s="53"/>
      <c r="T1464" s="53"/>
      <c r="U1464" s="53"/>
      <c r="V1464" s="53"/>
      <c r="W1464" s="53"/>
      <c r="X1464" s="53"/>
      <c r="Y1464" s="53"/>
      <c r="Z1464" s="53"/>
    </row>
    <row r="1465" spans="1:26" ht="15.75" customHeight="1">
      <c r="A1465" s="103"/>
      <c r="B1465" s="103"/>
      <c r="C1465" s="104" t="e">
        <v>#REF!</v>
      </c>
      <c r="D1465" s="103"/>
      <c r="E1465" s="53"/>
      <c r="F1465" s="53"/>
      <c r="G1465" s="53"/>
      <c r="H1465" s="53"/>
      <c r="I1465" s="53"/>
      <c r="J1465" s="53"/>
      <c r="K1465" s="53"/>
      <c r="L1465" s="53"/>
      <c r="M1465" s="53"/>
      <c r="N1465" s="53"/>
      <c r="O1465" s="53"/>
      <c r="P1465" s="53"/>
      <c r="Q1465" s="53"/>
      <c r="R1465" s="53"/>
      <c r="S1465" s="53"/>
      <c r="T1465" s="53"/>
      <c r="U1465" s="53"/>
      <c r="V1465" s="53"/>
      <c r="W1465" s="53"/>
      <c r="X1465" s="53"/>
      <c r="Y1465" s="53"/>
      <c r="Z1465" s="53"/>
    </row>
    <row r="1466" spans="1:26" ht="15.75" customHeight="1">
      <c r="A1466" s="103"/>
      <c r="B1466" s="103"/>
      <c r="C1466" s="104" t="e">
        <v>#REF!</v>
      </c>
      <c r="D1466" s="103"/>
      <c r="E1466" s="53"/>
      <c r="F1466" s="53"/>
      <c r="G1466" s="53"/>
      <c r="H1466" s="53"/>
      <c r="I1466" s="53"/>
      <c r="J1466" s="53"/>
      <c r="K1466" s="53"/>
      <c r="L1466" s="53"/>
      <c r="M1466" s="53"/>
      <c r="N1466" s="53"/>
      <c r="O1466" s="53"/>
      <c r="P1466" s="53"/>
      <c r="Q1466" s="53"/>
      <c r="R1466" s="53"/>
      <c r="S1466" s="53"/>
      <c r="T1466" s="53"/>
      <c r="U1466" s="53"/>
      <c r="V1466" s="53"/>
      <c r="W1466" s="53"/>
      <c r="X1466" s="53"/>
      <c r="Y1466" s="53"/>
      <c r="Z1466" s="53"/>
    </row>
    <row r="1467" spans="1:26" ht="15.75" customHeight="1">
      <c r="A1467" s="103"/>
      <c r="B1467" s="103"/>
      <c r="C1467" s="104" t="e">
        <v>#REF!</v>
      </c>
      <c r="D1467" s="103"/>
      <c r="E1467" s="53"/>
      <c r="F1467" s="53"/>
      <c r="G1467" s="53"/>
      <c r="H1467" s="53"/>
      <c r="I1467" s="53"/>
      <c r="J1467" s="53"/>
      <c r="K1467" s="53"/>
      <c r="L1467" s="53"/>
      <c r="M1467" s="53"/>
      <c r="N1467" s="53"/>
      <c r="O1467" s="53"/>
      <c r="P1467" s="53"/>
      <c r="Q1467" s="53"/>
      <c r="R1467" s="53"/>
      <c r="S1467" s="53"/>
      <c r="T1467" s="53"/>
      <c r="U1467" s="53"/>
      <c r="V1467" s="53"/>
      <c r="W1467" s="53"/>
      <c r="X1467" s="53"/>
      <c r="Y1467" s="53"/>
      <c r="Z1467" s="53"/>
    </row>
    <row r="1468" spans="1:26" ht="15.75" customHeight="1">
      <c r="A1468" s="103"/>
      <c r="B1468" s="103"/>
      <c r="C1468" s="104" t="e">
        <v>#REF!</v>
      </c>
      <c r="D1468" s="103"/>
      <c r="E1468" s="53"/>
      <c r="F1468" s="53"/>
      <c r="G1468" s="53"/>
      <c r="H1468" s="53"/>
      <c r="I1468" s="53"/>
      <c r="J1468" s="53"/>
      <c r="K1468" s="53"/>
      <c r="L1468" s="53"/>
      <c r="M1468" s="53"/>
      <c r="N1468" s="53"/>
      <c r="O1468" s="53"/>
      <c r="P1468" s="53"/>
      <c r="Q1468" s="53"/>
      <c r="R1468" s="53"/>
      <c r="S1468" s="53"/>
      <c r="T1468" s="53"/>
      <c r="U1468" s="53"/>
      <c r="V1468" s="53"/>
      <c r="W1468" s="53"/>
      <c r="X1468" s="53"/>
      <c r="Y1468" s="53"/>
      <c r="Z1468" s="53"/>
    </row>
    <row r="1469" spans="1:26" ht="15.75" customHeight="1">
      <c r="A1469" s="103"/>
      <c r="B1469" s="103"/>
      <c r="C1469" s="104" t="e">
        <v>#REF!</v>
      </c>
      <c r="D1469" s="103"/>
      <c r="E1469" s="53"/>
      <c r="F1469" s="53"/>
      <c r="G1469" s="53"/>
      <c r="H1469" s="53"/>
      <c r="I1469" s="53"/>
      <c r="J1469" s="53"/>
      <c r="K1469" s="53"/>
      <c r="L1469" s="53"/>
      <c r="M1469" s="53"/>
      <c r="N1469" s="53"/>
      <c r="O1469" s="53"/>
      <c r="P1469" s="53"/>
      <c r="Q1469" s="53"/>
      <c r="R1469" s="53"/>
      <c r="S1469" s="53"/>
      <c r="T1469" s="53"/>
      <c r="U1469" s="53"/>
      <c r="V1469" s="53"/>
      <c r="W1469" s="53"/>
      <c r="X1469" s="53"/>
      <c r="Y1469" s="53"/>
      <c r="Z1469" s="53"/>
    </row>
    <row r="1470" spans="1:26" ht="15.75" customHeight="1">
      <c r="A1470" s="103"/>
      <c r="B1470" s="103"/>
      <c r="C1470" s="104" t="e">
        <v>#REF!</v>
      </c>
      <c r="D1470" s="103"/>
      <c r="E1470" s="53"/>
      <c r="F1470" s="53"/>
      <c r="G1470" s="53"/>
      <c r="H1470" s="53"/>
      <c r="I1470" s="53"/>
      <c r="J1470" s="53"/>
      <c r="K1470" s="53"/>
      <c r="L1470" s="53"/>
      <c r="M1470" s="53"/>
      <c r="N1470" s="53"/>
      <c r="O1470" s="53"/>
      <c r="P1470" s="53"/>
      <c r="Q1470" s="53"/>
      <c r="R1470" s="53"/>
      <c r="S1470" s="53"/>
      <c r="T1470" s="53"/>
      <c r="U1470" s="53"/>
      <c r="V1470" s="53"/>
      <c r="W1470" s="53"/>
      <c r="X1470" s="53"/>
      <c r="Y1470" s="53"/>
      <c r="Z1470" s="53"/>
    </row>
    <row r="1471" spans="1:26" ht="15.75" customHeight="1">
      <c r="A1471" s="103"/>
      <c r="B1471" s="103"/>
      <c r="C1471" s="104" t="e">
        <v>#REF!</v>
      </c>
      <c r="D1471" s="103"/>
      <c r="E1471" s="53"/>
      <c r="F1471" s="53"/>
      <c r="G1471" s="53"/>
      <c r="H1471" s="53"/>
      <c r="I1471" s="53"/>
      <c r="J1471" s="53"/>
      <c r="K1471" s="53"/>
      <c r="L1471" s="53"/>
      <c r="M1471" s="53"/>
      <c r="N1471" s="53"/>
      <c r="O1471" s="53"/>
      <c r="P1471" s="53"/>
      <c r="Q1471" s="53"/>
      <c r="R1471" s="53"/>
      <c r="S1471" s="53"/>
      <c r="T1471" s="53"/>
      <c r="U1471" s="53"/>
      <c r="V1471" s="53"/>
      <c r="W1471" s="53"/>
      <c r="X1471" s="53"/>
      <c r="Y1471" s="53"/>
      <c r="Z1471" s="53"/>
    </row>
    <row r="1472" spans="1:26" ht="15.75" customHeight="1">
      <c r="A1472" s="103"/>
      <c r="B1472" s="103"/>
      <c r="C1472" s="104" t="e">
        <v>#REF!</v>
      </c>
      <c r="D1472" s="103"/>
      <c r="E1472" s="53"/>
      <c r="F1472" s="53"/>
      <c r="G1472" s="53"/>
      <c r="H1472" s="53"/>
      <c r="I1472" s="53"/>
      <c r="J1472" s="53"/>
      <c r="K1472" s="53"/>
      <c r="L1472" s="53"/>
      <c r="M1472" s="53"/>
      <c r="N1472" s="53"/>
      <c r="O1472" s="53"/>
      <c r="P1472" s="53"/>
      <c r="Q1472" s="53"/>
      <c r="R1472" s="53"/>
      <c r="S1472" s="53"/>
      <c r="T1472" s="53"/>
      <c r="U1472" s="53"/>
      <c r="V1472" s="53"/>
      <c r="W1472" s="53"/>
      <c r="X1472" s="53"/>
      <c r="Y1472" s="53"/>
      <c r="Z1472" s="53"/>
    </row>
    <row r="1473" spans="1:26" ht="15.75" customHeight="1">
      <c r="A1473" s="103"/>
      <c r="B1473" s="103"/>
      <c r="C1473" s="104" t="e">
        <v>#REF!</v>
      </c>
      <c r="D1473" s="103"/>
      <c r="E1473" s="53"/>
      <c r="F1473" s="53"/>
      <c r="G1473" s="53"/>
      <c r="H1473" s="53"/>
      <c r="I1473" s="53"/>
      <c r="J1473" s="53"/>
      <c r="K1473" s="53"/>
      <c r="L1473" s="53"/>
      <c r="M1473" s="53"/>
      <c r="N1473" s="53"/>
      <c r="O1473" s="53"/>
      <c r="P1473" s="53"/>
      <c r="Q1473" s="53"/>
      <c r="R1473" s="53"/>
      <c r="S1473" s="53"/>
      <c r="T1473" s="53"/>
      <c r="U1473" s="53"/>
      <c r="V1473" s="53"/>
      <c r="W1473" s="53"/>
      <c r="X1473" s="53"/>
      <c r="Y1473" s="53"/>
      <c r="Z1473" s="53"/>
    </row>
    <row r="1474" spans="1:26" ht="15.75" customHeight="1">
      <c r="A1474" s="103"/>
      <c r="B1474" s="103"/>
      <c r="C1474" s="104" t="e">
        <v>#REF!</v>
      </c>
      <c r="D1474" s="103"/>
      <c r="E1474" s="53"/>
      <c r="F1474" s="53"/>
      <c r="G1474" s="53"/>
      <c r="H1474" s="53"/>
      <c r="I1474" s="53"/>
      <c r="J1474" s="53"/>
      <c r="K1474" s="53"/>
      <c r="L1474" s="53"/>
      <c r="M1474" s="53"/>
      <c r="N1474" s="53"/>
      <c r="O1474" s="53"/>
      <c r="P1474" s="53"/>
      <c r="Q1474" s="53"/>
      <c r="R1474" s="53"/>
      <c r="S1474" s="53"/>
      <c r="T1474" s="53"/>
      <c r="U1474" s="53"/>
      <c r="V1474" s="53"/>
      <c r="W1474" s="53"/>
      <c r="X1474" s="53"/>
      <c r="Y1474" s="53"/>
      <c r="Z1474" s="53"/>
    </row>
    <row r="1475" spans="1:26" ht="15.75" customHeight="1">
      <c r="A1475" s="103"/>
      <c r="B1475" s="103"/>
      <c r="C1475" s="104" t="e">
        <v>#REF!</v>
      </c>
      <c r="D1475" s="103"/>
      <c r="E1475" s="53"/>
      <c r="F1475" s="53"/>
      <c r="G1475" s="53"/>
      <c r="H1475" s="53"/>
      <c r="I1475" s="53"/>
      <c r="J1475" s="53"/>
      <c r="K1475" s="53"/>
      <c r="L1475" s="53"/>
      <c r="M1475" s="53"/>
      <c r="N1475" s="53"/>
      <c r="O1475" s="53"/>
      <c r="P1475" s="53"/>
      <c r="Q1475" s="53"/>
      <c r="R1475" s="53"/>
      <c r="S1475" s="53"/>
      <c r="T1475" s="53"/>
      <c r="U1475" s="53"/>
      <c r="V1475" s="53"/>
      <c r="W1475" s="53"/>
      <c r="X1475" s="53"/>
      <c r="Y1475" s="53"/>
      <c r="Z1475" s="53"/>
    </row>
    <row r="1476" spans="1:26" ht="15.75" customHeight="1">
      <c r="A1476" s="103"/>
      <c r="B1476" s="103"/>
      <c r="C1476" s="104" t="e">
        <v>#REF!</v>
      </c>
      <c r="D1476" s="103"/>
      <c r="E1476" s="53"/>
      <c r="F1476" s="53"/>
      <c r="G1476" s="53"/>
      <c r="H1476" s="53"/>
      <c r="I1476" s="53"/>
      <c r="J1476" s="53"/>
      <c r="K1476" s="53"/>
      <c r="L1476" s="53"/>
      <c r="M1476" s="53"/>
      <c r="N1476" s="53"/>
      <c r="O1476" s="53"/>
      <c r="P1476" s="53"/>
      <c r="Q1476" s="53"/>
      <c r="R1476" s="53"/>
      <c r="S1476" s="53"/>
      <c r="T1476" s="53"/>
      <c r="U1476" s="53"/>
      <c r="V1476" s="53"/>
      <c r="W1476" s="53"/>
      <c r="X1476" s="53"/>
      <c r="Y1476" s="53"/>
      <c r="Z1476" s="53"/>
    </row>
    <row r="1477" spans="1:26" ht="15.75" customHeight="1">
      <c r="A1477" s="103"/>
      <c r="B1477" s="103"/>
      <c r="C1477" s="104" t="e">
        <v>#REF!</v>
      </c>
      <c r="D1477" s="103"/>
      <c r="E1477" s="53"/>
      <c r="F1477" s="53"/>
      <c r="G1477" s="53"/>
      <c r="H1477" s="53"/>
      <c r="I1477" s="53"/>
      <c r="J1477" s="53"/>
      <c r="K1477" s="53"/>
      <c r="L1477" s="53"/>
      <c r="M1477" s="53"/>
      <c r="N1477" s="53"/>
      <c r="O1477" s="53"/>
      <c r="P1477" s="53"/>
      <c r="Q1477" s="53"/>
      <c r="R1477" s="53"/>
      <c r="S1477" s="53"/>
      <c r="T1477" s="53"/>
      <c r="U1477" s="53"/>
      <c r="V1477" s="53"/>
      <c r="W1477" s="53"/>
      <c r="X1477" s="53"/>
      <c r="Y1477" s="53"/>
      <c r="Z1477" s="53"/>
    </row>
    <row r="1478" spans="1:26" ht="15.75" customHeight="1">
      <c r="A1478" s="103"/>
      <c r="B1478" s="103"/>
      <c r="C1478" s="104" t="e">
        <v>#REF!</v>
      </c>
      <c r="D1478" s="103"/>
      <c r="E1478" s="53"/>
      <c r="F1478" s="53"/>
      <c r="G1478" s="53"/>
      <c r="H1478" s="53"/>
      <c r="I1478" s="53"/>
      <c r="J1478" s="53"/>
      <c r="K1478" s="53"/>
      <c r="L1478" s="53"/>
      <c r="M1478" s="53"/>
      <c r="N1478" s="53"/>
      <c r="O1478" s="53"/>
      <c r="P1478" s="53"/>
      <c r="Q1478" s="53"/>
      <c r="R1478" s="53"/>
      <c r="S1478" s="53"/>
      <c r="T1478" s="53"/>
      <c r="U1478" s="53"/>
      <c r="V1478" s="53"/>
      <c r="W1478" s="53"/>
      <c r="X1478" s="53"/>
      <c r="Y1478" s="53"/>
      <c r="Z1478" s="53"/>
    </row>
    <row r="1479" spans="1:26" ht="15.75" customHeight="1">
      <c r="A1479" s="103"/>
      <c r="B1479" s="103"/>
      <c r="C1479" s="104" t="e">
        <v>#REF!</v>
      </c>
      <c r="D1479" s="103"/>
      <c r="E1479" s="53"/>
      <c r="F1479" s="53"/>
      <c r="G1479" s="53"/>
      <c r="H1479" s="53"/>
      <c r="I1479" s="53"/>
      <c r="J1479" s="53"/>
      <c r="K1479" s="53"/>
      <c r="L1479" s="53"/>
      <c r="M1479" s="53"/>
      <c r="N1479" s="53"/>
      <c r="O1479" s="53"/>
      <c r="P1479" s="53"/>
      <c r="Q1479" s="53"/>
      <c r="R1479" s="53"/>
      <c r="S1479" s="53"/>
      <c r="T1479" s="53"/>
      <c r="U1479" s="53"/>
      <c r="V1479" s="53"/>
      <c r="W1479" s="53"/>
      <c r="X1479" s="53"/>
      <c r="Y1479" s="53"/>
      <c r="Z1479" s="53"/>
    </row>
    <row r="1480" spans="1:26" ht="15.75" customHeight="1">
      <c r="A1480" s="103"/>
      <c r="B1480" s="103"/>
      <c r="C1480" s="104" t="e">
        <v>#REF!</v>
      </c>
      <c r="D1480" s="103"/>
      <c r="E1480" s="53"/>
      <c r="F1480" s="53"/>
      <c r="G1480" s="53"/>
      <c r="H1480" s="53"/>
      <c r="I1480" s="53"/>
      <c r="J1480" s="53"/>
      <c r="K1480" s="53"/>
      <c r="L1480" s="53"/>
      <c r="M1480" s="53"/>
      <c r="N1480" s="53"/>
      <c r="O1480" s="53"/>
      <c r="P1480" s="53"/>
      <c r="Q1480" s="53"/>
      <c r="R1480" s="53"/>
      <c r="S1480" s="53"/>
      <c r="T1480" s="53"/>
      <c r="U1480" s="53"/>
      <c r="V1480" s="53"/>
      <c r="W1480" s="53"/>
      <c r="X1480" s="53"/>
      <c r="Y1480" s="53"/>
      <c r="Z1480" s="53"/>
    </row>
    <row r="1481" spans="1:26" ht="15.75" customHeight="1">
      <c r="A1481" s="103"/>
      <c r="B1481" s="103"/>
      <c r="C1481" s="104" t="e">
        <v>#REF!</v>
      </c>
      <c r="D1481" s="103"/>
      <c r="E1481" s="53"/>
      <c r="F1481" s="53"/>
      <c r="G1481" s="53"/>
      <c r="H1481" s="53"/>
      <c r="I1481" s="53"/>
      <c r="J1481" s="53"/>
      <c r="K1481" s="53"/>
      <c r="L1481" s="53"/>
      <c r="M1481" s="53"/>
      <c r="N1481" s="53"/>
      <c r="O1481" s="53"/>
      <c r="P1481" s="53"/>
      <c r="Q1481" s="53"/>
      <c r="R1481" s="53"/>
      <c r="S1481" s="53"/>
      <c r="T1481" s="53"/>
      <c r="U1481" s="53"/>
      <c r="V1481" s="53"/>
      <c r="W1481" s="53"/>
      <c r="X1481" s="53"/>
      <c r="Y1481" s="53"/>
      <c r="Z1481" s="53"/>
    </row>
    <row r="1482" spans="1:26" ht="15.75" customHeight="1">
      <c r="A1482" s="103"/>
      <c r="B1482" s="103"/>
      <c r="C1482" s="104" t="e">
        <v>#REF!</v>
      </c>
      <c r="D1482" s="103"/>
      <c r="E1482" s="53"/>
      <c r="F1482" s="53"/>
      <c r="G1482" s="53"/>
      <c r="H1482" s="53"/>
      <c r="I1482" s="53"/>
      <c r="J1482" s="53"/>
      <c r="K1482" s="53"/>
      <c r="L1482" s="53"/>
      <c r="M1482" s="53"/>
      <c r="N1482" s="53"/>
      <c r="O1482" s="53"/>
      <c r="P1482" s="53"/>
      <c r="Q1482" s="53"/>
      <c r="R1482" s="53"/>
      <c r="S1482" s="53"/>
      <c r="T1482" s="53"/>
      <c r="U1482" s="53"/>
      <c r="V1482" s="53"/>
      <c r="W1482" s="53"/>
      <c r="X1482" s="53"/>
      <c r="Y1482" s="53"/>
      <c r="Z1482" s="53"/>
    </row>
    <row r="1483" spans="1:26" ht="15.75" customHeight="1">
      <c r="A1483" s="103"/>
      <c r="B1483" s="103"/>
      <c r="C1483" s="104" t="e">
        <v>#REF!</v>
      </c>
      <c r="D1483" s="103"/>
      <c r="E1483" s="53"/>
      <c r="F1483" s="53"/>
      <c r="G1483" s="53"/>
      <c r="H1483" s="53"/>
      <c r="I1483" s="53"/>
      <c r="J1483" s="53"/>
      <c r="K1483" s="53"/>
      <c r="L1483" s="53"/>
      <c r="M1483" s="53"/>
      <c r="N1483" s="53"/>
      <c r="O1483" s="53"/>
      <c r="P1483" s="53"/>
      <c r="Q1483" s="53"/>
      <c r="R1483" s="53"/>
      <c r="S1483" s="53"/>
      <c r="T1483" s="53"/>
      <c r="U1483" s="53"/>
      <c r="V1483" s="53"/>
      <c r="W1483" s="53"/>
      <c r="X1483" s="53"/>
      <c r="Y1483" s="53"/>
      <c r="Z1483" s="53"/>
    </row>
    <row r="1484" spans="1:26" ht="15.75" customHeight="1">
      <c r="A1484" s="103"/>
      <c r="B1484" s="103"/>
      <c r="C1484" s="104" t="e">
        <v>#REF!</v>
      </c>
      <c r="D1484" s="103"/>
      <c r="E1484" s="53"/>
      <c r="F1484" s="53"/>
      <c r="G1484" s="53"/>
      <c r="H1484" s="53"/>
      <c r="I1484" s="53"/>
      <c r="J1484" s="53"/>
      <c r="K1484" s="53"/>
      <c r="L1484" s="53"/>
      <c r="M1484" s="53"/>
      <c r="N1484" s="53"/>
      <c r="O1484" s="53"/>
      <c r="P1484" s="53"/>
      <c r="Q1484" s="53"/>
      <c r="R1484" s="53"/>
      <c r="S1484" s="53"/>
      <c r="T1484" s="53"/>
      <c r="U1484" s="53"/>
      <c r="V1484" s="53"/>
      <c r="W1484" s="53"/>
      <c r="X1484" s="53"/>
      <c r="Y1484" s="53"/>
      <c r="Z1484" s="53"/>
    </row>
    <row r="1485" spans="1:26" ht="15.75" customHeight="1">
      <c r="A1485" s="103"/>
      <c r="B1485" s="103"/>
      <c r="C1485" s="104" t="e">
        <v>#REF!</v>
      </c>
      <c r="D1485" s="103"/>
      <c r="E1485" s="53"/>
      <c r="F1485" s="53"/>
      <c r="G1485" s="53"/>
      <c r="H1485" s="53"/>
      <c r="I1485" s="53"/>
      <c r="J1485" s="53"/>
      <c r="K1485" s="53"/>
      <c r="L1485" s="53"/>
      <c r="M1485" s="53"/>
      <c r="N1485" s="53"/>
      <c r="O1485" s="53"/>
      <c r="P1485" s="53"/>
      <c r="Q1485" s="53"/>
      <c r="R1485" s="53"/>
      <c r="S1485" s="53"/>
      <c r="T1485" s="53"/>
      <c r="U1485" s="53"/>
      <c r="V1485" s="53"/>
      <c r="W1485" s="53"/>
      <c r="X1485" s="53"/>
      <c r="Y1485" s="53"/>
      <c r="Z1485" s="53"/>
    </row>
    <row r="1486" spans="1:26" ht="15.75" customHeight="1">
      <c r="A1486" s="103"/>
      <c r="B1486" s="103"/>
      <c r="C1486" s="104" t="e">
        <v>#REF!</v>
      </c>
      <c r="D1486" s="103"/>
      <c r="E1486" s="53"/>
      <c r="F1486" s="53"/>
      <c r="G1486" s="53"/>
      <c r="H1486" s="53"/>
      <c r="I1486" s="53"/>
      <c r="J1486" s="53"/>
      <c r="K1486" s="53"/>
      <c r="L1486" s="53"/>
      <c r="M1486" s="53"/>
      <c r="N1486" s="53"/>
      <c r="O1486" s="53"/>
      <c r="P1486" s="53"/>
      <c r="Q1486" s="53"/>
      <c r="R1486" s="53"/>
      <c r="S1486" s="53"/>
      <c r="T1486" s="53"/>
      <c r="U1486" s="53"/>
      <c r="V1486" s="53"/>
      <c r="W1486" s="53"/>
      <c r="X1486" s="53"/>
      <c r="Y1486" s="53"/>
      <c r="Z1486" s="53"/>
    </row>
    <row r="1487" spans="1:26" ht="15.75" customHeight="1">
      <c r="A1487" s="103"/>
      <c r="B1487" s="103"/>
      <c r="C1487" s="104" t="e">
        <v>#REF!</v>
      </c>
      <c r="D1487" s="103"/>
      <c r="E1487" s="53"/>
      <c r="F1487" s="53"/>
      <c r="G1487" s="53"/>
      <c r="H1487" s="53"/>
      <c r="I1487" s="53"/>
      <c r="J1487" s="53"/>
      <c r="K1487" s="53"/>
      <c r="L1487" s="53"/>
      <c r="M1487" s="53"/>
      <c r="N1487" s="53"/>
      <c r="O1487" s="53"/>
      <c r="P1487" s="53"/>
      <c r="Q1487" s="53"/>
      <c r="R1487" s="53"/>
      <c r="S1487" s="53"/>
      <c r="T1487" s="53"/>
      <c r="U1487" s="53"/>
      <c r="V1487" s="53"/>
      <c r="W1487" s="53"/>
      <c r="X1487" s="53"/>
      <c r="Y1487" s="53"/>
      <c r="Z1487" s="53"/>
    </row>
    <row r="1488" spans="1:26" ht="15.75" customHeight="1">
      <c r="A1488" s="103"/>
      <c r="B1488" s="103"/>
      <c r="C1488" s="104" t="e">
        <v>#REF!</v>
      </c>
      <c r="D1488" s="103"/>
      <c r="E1488" s="53"/>
      <c r="F1488" s="53"/>
      <c r="G1488" s="53"/>
      <c r="H1488" s="53"/>
      <c r="I1488" s="53"/>
      <c r="J1488" s="53"/>
      <c r="K1488" s="53"/>
      <c r="L1488" s="53"/>
      <c r="M1488" s="53"/>
      <c r="N1488" s="53"/>
      <c r="O1488" s="53"/>
      <c r="P1488" s="53"/>
      <c r="Q1488" s="53"/>
      <c r="R1488" s="53"/>
      <c r="S1488" s="53"/>
      <c r="T1488" s="53"/>
      <c r="U1488" s="53"/>
      <c r="V1488" s="53"/>
      <c r="W1488" s="53"/>
      <c r="X1488" s="53"/>
      <c r="Y1488" s="53"/>
      <c r="Z1488" s="53"/>
    </row>
    <row r="1489" spans="1:26" ht="15.75" customHeight="1">
      <c r="A1489" s="103"/>
      <c r="B1489" s="103"/>
      <c r="C1489" s="104" t="e">
        <v>#REF!</v>
      </c>
      <c r="D1489" s="103"/>
      <c r="E1489" s="53"/>
      <c r="F1489" s="53"/>
      <c r="G1489" s="53"/>
      <c r="H1489" s="53"/>
      <c r="I1489" s="53"/>
      <c r="J1489" s="53"/>
      <c r="K1489" s="53"/>
      <c r="L1489" s="53"/>
      <c r="M1489" s="53"/>
      <c r="N1489" s="53"/>
      <c r="O1489" s="53"/>
      <c r="P1489" s="53"/>
      <c r="Q1489" s="53"/>
      <c r="R1489" s="53"/>
      <c r="S1489" s="53"/>
      <c r="T1489" s="53"/>
      <c r="U1489" s="53"/>
      <c r="V1489" s="53"/>
      <c r="W1489" s="53"/>
      <c r="X1489" s="53"/>
      <c r="Y1489" s="53"/>
      <c r="Z1489" s="53"/>
    </row>
    <row r="1490" spans="1:26" ht="15.75" customHeight="1">
      <c r="A1490" s="103"/>
      <c r="B1490" s="103"/>
      <c r="C1490" s="104" t="e">
        <v>#REF!</v>
      </c>
      <c r="D1490" s="103"/>
      <c r="E1490" s="53"/>
      <c r="F1490" s="53"/>
      <c r="G1490" s="53"/>
      <c r="H1490" s="53"/>
      <c r="I1490" s="53"/>
      <c r="J1490" s="53"/>
      <c r="K1490" s="53"/>
      <c r="L1490" s="53"/>
      <c r="M1490" s="53"/>
      <c r="N1490" s="53"/>
      <c r="O1490" s="53"/>
      <c r="P1490" s="53"/>
      <c r="Q1490" s="53"/>
      <c r="R1490" s="53"/>
      <c r="S1490" s="53"/>
      <c r="T1490" s="53"/>
      <c r="U1490" s="53"/>
      <c r="V1490" s="53"/>
      <c r="W1490" s="53"/>
      <c r="X1490" s="53"/>
      <c r="Y1490" s="53"/>
      <c r="Z1490" s="53"/>
    </row>
    <row r="1491" spans="1:26" ht="15.75" customHeight="1">
      <c r="A1491" s="103"/>
      <c r="B1491" s="103"/>
      <c r="C1491" s="104" t="e">
        <v>#REF!</v>
      </c>
      <c r="D1491" s="103"/>
      <c r="E1491" s="53"/>
      <c r="F1491" s="53"/>
      <c r="G1491" s="53"/>
      <c r="H1491" s="53"/>
      <c r="I1491" s="53"/>
      <c r="J1491" s="53"/>
      <c r="K1491" s="53"/>
      <c r="L1491" s="53"/>
      <c r="M1491" s="53"/>
      <c r="N1491" s="53"/>
      <c r="O1491" s="53"/>
      <c r="P1491" s="53"/>
      <c r="Q1491" s="53"/>
      <c r="R1491" s="53"/>
      <c r="S1491" s="53"/>
      <c r="T1491" s="53"/>
      <c r="U1491" s="53"/>
      <c r="V1491" s="53"/>
      <c r="W1491" s="53"/>
      <c r="X1491" s="53"/>
      <c r="Y1491" s="53"/>
      <c r="Z1491" s="53"/>
    </row>
    <row r="1492" spans="1:26" ht="15.75" customHeight="1">
      <c r="A1492" s="103"/>
      <c r="B1492" s="103"/>
      <c r="C1492" s="104" t="e">
        <v>#REF!</v>
      </c>
      <c r="D1492" s="103"/>
      <c r="E1492" s="53"/>
      <c r="F1492" s="53"/>
      <c r="G1492" s="53"/>
      <c r="H1492" s="53"/>
      <c r="I1492" s="53"/>
      <c r="J1492" s="53"/>
      <c r="K1492" s="53"/>
      <c r="L1492" s="53"/>
      <c r="M1492" s="53"/>
      <c r="N1492" s="53"/>
      <c r="O1492" s="53"/>
      <c r="P1492" s="53"/>
      <c r="Q1492" s="53"/>
      <c r="R1492" s="53"/>
      <c r="S1492" s="53"/>
      <c r="T1492" s="53"/>
      <c r="U1492" s="53"/>
      <c r="V1492" s="53"/>
      <c r="W1492" s="53"/>
      <c r="X1492" s="53"/>
      <c r="Y1492" s="53"/>
      <c r="Z1492" s="53"/>
    </row>
    <row r="1493" spans="1:26" ht="15.75" customHeight="1">
      <c r="A1493" s="103"/>
      <c r="B1493" s="103"/>
      <c r="C1493" s="104" t="e">
        <v>#REF!</v>
      </c>
      <c r="D1493" s="103"/>
      <c r="E1493" s="53"/>
      <c r="F1493" s="53"/>
      <c r="G1493" s="53"/>
      <c r="H1493" s="53"/>
      <c r="I1493" s="53"/>
      <c r="J1493" s="53"/>
      <c r="K1493" s="53"/>
      <c r="L1493" s="53"/>
      <c r="M1493" s="53"/>
      <c r="N1493" s="53"/>
      <c r="O1493" s="53"/>
      <c r="P1493" s="53"/>
      <c r="Q1493" s="53"/>
      <c r="R1493" s="53"/>
      <c r="S1493" s="53"/>
      <c r="T1493" s="53"/>
      <c r="U1493" s="53"/>
      <c r="V1493" s="53"/>
      <c r="W1493" s="53"/>
      <c r="X1493" s="53"/>
      <c r="Y1493" s="53"/>
      <c r="Z1493" s="53"/>
    </row>
    <row r="1494" spans="1:26" ht="15.75" customHeight="1">
      <c r="A1494" s="103"/>
      <c r="B1494" s="103"/>
      <c r="C1494" s="104" t="e">
        <v>#REF!</v>
      </c>
      <c r="D1494" s="103"/>
      <c r="E1494" s="53"/>
      <c r="F1494" s="53"/>
      <c r="G1494" s="53"/>
      <c r="H1494" s="53"/>
      <c r="I1494" s="53"/>
      <c r="J1494" s="53"/>
      <c r="K1494" s="53"/>
      <c r="L1494" s="53"/>
      <c r="M1494" s="53"/>
      <c r="N1494" s="53"/>
      <c r="O1494" s="53"/>
      <c r="P1494" s="53"/>
      <c r="Q1494" s="53"/>
      <c r="R1494" s="53"/>
      <c r="S1494" s="53"/>
      <c r="T1494" s="53"/>
      <c r="U1494" s="53"/>
      <c r="V1494" s="53"/>
      <c r="W1494" s="53"/>
      <c r="X1494" s="53"/>
      <c r="Y1494" s="53"/>
      <c r="Z1494" s="53"/>
    </row>
    <row r="1495" spans="1:26" ht="15.75" customHeight="1">
      <c r="A1495" s="103"/>
      <c r="B1495" s="103"/>
      <c r="C1495" s="104" t="e">
        <v>#REF!</v>
      </c>
      <c r="D1495" s="103"/>
      <c r="E1495" s="53"/>
      <c r="F1495" s="53"/>
      <c r="G1495" s="53"/>
      <c r="H1495" s="53"/>
      <c r="I1495" s="53"/>
      <c r="J1495" s="53"/>
      <c r="K1495" s="53"/>
      <c r="L1495" s="53"/>
      <c r="M1495" s="53"/>
      <c r="N1495" s="53"/>
      <c r="O1495" s="53"/>
      <c r="P1495" s="53"/>
      <c r="Q1495" s="53"/>
      <c r="R1495" s="53"/>
      <c r="S1495" s="53"/>
      <c r="T1495" s="53"/>
      <c r="U1495" s="53"/>
      <c r="V1495" s="53"/>
      <c r="W1495" s="53"/>
      <c r="X1495" s="53"/>
      <c r="Y1495" s="53"/>
      <c r="Z1495" s="53"/>
    </row>
    <row r="1496" spans="1:26" ht="15.75" customHeight="1">
      <c r="A1496" s="103"/>
      <c r="B1496" s="103"/>
      <c r="C1496" s="104" t="e">
        <v>#REF!</v>
      </c>
      <c r="D1496" s="103"/>
      <c r="E1496" s="53"/>
      <c r="F1496" s="53"/>
      <c r="G1496" s="53"/>
      <c r="H1496" s="53"/>
      <c r="I1496" s="53"/>
      <c r="J1496" s="53"/>
      <c r="K1496" s="53"/>
      <c r="L1496" s="53"/>
      <c r="M1496" s="53"/>
      <c r="N1496" s="53"/>
      <c r="O1496" s="53"/>
      <c r="P1496" s="53"/>
      <c r="Q1496" s="53"/>
      <c r="R1496" s="53"/>
      <c r="S1496" s="53"/>
      <c r="T1496" s="53"/>
      <c r="U1496" s="53"/>
      <c r="V1496" s="53"/>
      <c r="W1496" s="53"/>
      <c r="X1496" s="53"/>
      <c r="Y1496" s="53"/>
      <c r="Z1496" s="53"/>
    </row>
    <row r="1497" spans="1:26" ht="15.75" customHeight="1">
      <c r="A1497" s="103"/>
      <c r="B1497" s="103"/>
      <c r="C1497" s="104" t="e">
        <v>#REF!</v>
      </c>
      <c r="D1497" s="103"/>
      <c r="E1497" s="53"/>
      <c r="F1497" s="53"/>
      <c r="G1497" s="53"/>
      <c r="H1497" s="53"/>
      <c r="I1497" s="53"/>
      <c r="J1497" s="53"/>
      <c r="K1497" s="53"/>
      <c r="L1497" s="53"/>
      <c r="M1497" s="53"/>
      <c r="N1497" s="53"/>
      <c r="O1497" s="53"/>
      <c r="P1497" s="53"/>
      <c r="Q1497" s="53"/>
      <c r="R1497" s="53"/>
      <c r="S1497" s="53"/>
      <c r="T1497" s="53"/>
      <c r="U1497" s="53"/>
      <c r="V1497" s="53"/>
      <c r="W1497" s="53"/>
      <c r="X1497" s="53"/>
      <c r="Y1497" s="53"/>
      <c r="Z1497" s="53"/>
    </row>
    <row r="1498" spans="1:26" ht="15.75" customHeight="1">
      <c r="A1498" s="103"/>
      <c r="B1498" s="103"/>
      <c r="C1498" s="104" t="e">
        <v>#REF!</v>
      </c>
      <c r="D1498" s="103"/>
      <c r="E1498" s="53"/>
      <c r="F1498" s="53"/>
      <c r="G1498" s="53"/>
      <c r="H1498" s="53"/>
      <c r="I1498" s="53"/>
      <c r="J1498" s="53"/>
      <c r="K1498" s="53"/>
      <c r="L1498" s="53"/>
      <c r="M1498" s="53"/>
      <c r="N1498" s="53"/>
      <c r="O1498" s="53"/>
      <c r="P1498" s="53"/>
      <c r="Q1498" s="53"/>
      <c r="R1498" s="53"/>
      <c r="S1498" s="53"/>
      <c r="T1498" s="53"/>
      <c r="U1498" s="53"/>
      <c r="V1498" s="53"/>
      <c r="W1498" s="53"/>
      <c r="X1498" s="53"/>
      <c r="Y1498" s="53"/>
      <c r="Z1498" s="53"/>
    </row>
    <row r="1499" spans="1:26" ht="15.75" customHeight="1">
      <c r="A1499" s="103"/>
      <c r="B1499" s="103"/>
      <c r="C1499" s="104" t="e">
        <v>#REF!</v>
      </c>
      <c r="D1499" s="103"/>
      <c r="E1499" s="53"/>
      <c r="F1499" s="53"/>
      <c r="G1499" s="53"/>
      <c r="H1499" s="53"/>
      <c r="I1499" s="53"/>
      <c r="J1499" s="53"/>
      <c r="K1499" s="53"/>
      <c r="L1499" s="53"/>
      <c r="M1499" s="53"/>
      <c r="N1499" s="53"/>
      <c r="O1499" s="53"/>
      <c r="P1499" s="53"/>
      <c r="Q1499" s="53"/>
      <c r="R1499" s="53"/>
      <c r="S1499" s="53"/>
      <c r="T1499" s="53"/>
      <c r="U1499" s="53"/>
      <c r="V1499" s="53"/>
      <c r="W1499" s="53"/>
      <c r="X1499" s="53"/>
      <c r="Y1499" s="53"/>
      <c r="Z1499" s="53"/>
    </row>
    <row r="1500" spans="1:26" ht="15.75" customHeight="1">
      <c r="A1500" s="103"/>
      <c r="B1500" s="103"/>
      <c r="C1500" s="104" t="e">
        <v>#REF!</v>
      </c>
      <c r="D1500" s="103"/>
      <c r="E1500" s="53"/>
      <c r="F1500" s="53"/>
      <c r="G1500" s="53"/>
      <c r="H1500" s="53"/>
      <c r="I1500" s="53"/>
      <c r="J1500" s="53"/>
      <c r="K1500" s="53"/>
      <c r="L1500" s="53"/>
      <c r="M1500" s="53"/>
      <c r="N1500" s="53"/>
      <c r="O1500" s="53"/>
      <c r="P1500" s="53"/>
      <c r="Q1500" s="53"/>
      <c r="R1500" s="53"/>
      <c r="S1500" s="53"/>
      <c r="T1500" s="53"/>
      <c r="U1500" s="53"/>
      <c r="V1500" s="53"/>
      <c r="W1500" s="53"/>
      <c r="X1500" s="53"/>
      <c r="Y1500" s="53"/>
      <c r="Z1500" s="53"/>
    </row>
    <row r="1501" spans="1:26" ht="15.75" customHeight="1">
      <c r="A1501" s="103"/>
      <c r="B1501" s="103"/>
      <c r="C1501" s="104" t="e">
        <v>#REF!</v>
      </c>
      <c r="D1501" s="103"/>
      <c r="E1501" s="53"/>
      <c r="F1501" s="53"/>
      <c r="G1501" s="53"/>
      <c r="H1501" s="53"/>
      <c r="I1501" s="53"/>
      <c r="J1501" s="53"/>
      <c r="K1501" s="53"/>
      <c r="L1501" s="53"/>
      <c r="M1501" s="53"/>
      <c r="N1501" s="53"/>
      <c r="O1501" s="53"/>
      <c r="P1501" s="53"/>
      <c r="Q1501" s="53"/>
      <c r="R1501" s="53"/>
      <c r="S1501" s="53"/>
      <c r="T1501" s="53"/>
      <c r="U1501" s="53"/>
      <c r="V1501" s="53"/>
      <c r="W1501" s="53"/>
      <c r="X1501" s="53"/>
      <c r="Y1501" s="53"/>
      <c r="Z1501" s="53"/>
    </row>
    <row r="1502" spans="1:26" ht="15.75" customHeight="1">
      <c r="A1502" s="103"/>
      <c r="B1502" s="103"/>
      <c r="C1502" s="104" t="e">
        <v>#REF!</v>
      </c>
      <c r="D1502" s="103"/>
      <c r="E1502" s="53"/>
      <c r="F1502" s="53"/>
      <c r="G1502" s="53"/>
      <c r="H1502" s="53"/>
      <c r="I1502" s="53"/>
      <c r="J1502" s="53"/>
      <c r="K1502" s="53"/>
      <c r="L1502" s="53"/>
      <c r="M1502" s="53"/>
      <c r="N1502" s="53"/>
      <c r="O1502" s="53"/>
      <c r="P1502" s="53"/>
      <c r="Q1502" s="53"/>
      <c r="R1502" s="53"/>
      <c r="S1502" s="53"/>
      <c r="T1502" s="53"/>
      <c r="U1502" s="53"/>
      <c r="V1502" s="53"/>
      <c r="W1502" s="53"/>
      <c r="X1502" s="53"/>
      <c r="Y1502" s="53"/>
      <c r="Z1502" s="53"/>
    </row>
    <row r="1503" spans="1:26" ht="15.75" customHeight="1">
      <c r="A1503" s="103"/>
      <c r="B1503" s="103"/>
      <c r="C1503" s="104" t="e">
        <v>#REF!</v>
      </c>
      <c r="D1503" s="103"/>
      <c r="E1503" s="53"/>
      <c r="F1503" s="53"/>
      <c r="G1503" s="53"/>
      <c r="H1503" s="53"/>
      <c r="I1503" s="53"/>
      <c r="J1503" s="53"/>
      <c r="K1503" s="53"/>
      <c r="L1503" s="53"/>
      <c r="M1503" s="53"/>
      <c r="N1503" s="53"/>
      <c r="O1503" s="53"/>
      <c r="P1503" s="53"/>
      <c r="Q1503" s="53"/>
      <c r="R1503" s="53"/>
      <c r="S1503" s="53"/>
      <c r="T1503" s="53"/>
      <c r="U1503" s="53"/>
      <c r="V1503" s="53"/>
      <c r="W1503" s="53"/>
      <c r="X1503" s="53"/>
      <c r="Y1503" s="53"/>
      <c r="Z1503" s="53"/>
    </row>
    <row r="1504" spans="1:26" ht="15.75" customHeight="1">
      <c r="A1504" s="103"/>
      <c r="B1504" s="103"/>
      <c r="C1504" s="104" t="e">
        <v>#REF!</v>
      </c>
      <c r="D1504" s="103"/>
      <c r="E1504" s="53"/>
      <c r="F1504" s="53"/>
      <c r="G1504" s="53"/>
      <c r="H1504" s="53"/>
      <c r="I1504" s="53"/>
      <c r="J1504" s="53"/>
      <c r="K1504" s="53"/>
      <c r="L1504" s="53"/>
      <c r="M1504" s="53"/>
      <c r="N1504" s="53"/>
      <c r="O1504" s="53"/>
      <c r="P1504" s="53"/>
      <c r="Q1504" s="53"/>
      <c r="R1504" s="53"/>
      <c r="S1504" s="53"/>
      <c r="T1504" s="53"/>
      <c r="U1504" s="53"/>
      <c r="V1504" s="53"/>
      <c r="W1504" s="53"/>
      <c r="X1504" s="53"/>
      <c r="Y1504" s="53"/>
      <c r="Z1504" s="53"/>
    </row>
    <row r="1505" spans="1:26" ht="15.75" customHeight="1">
      <c r="A1505" s="103"/>
      <c r="B1505" s="103"/>
      <c r="C1505" s="104" t="e">
        <v>#REF!</v>
      </c>
      <c r="D1505" s="103"/>
      <c r="E1505" s="53"/>
      <c r="F1505" s="53"/>
      <c r="G1505" s="53"/>
      <c r="H1505" s="53"/>
      <c r="I1505" s="53"/>
      <c r="J1505" s="53"/>
      <c r="K1505" s="53"/>
      <c r="L1505" s="53"/>
      <c r="M1505" s="53"/>
      <c r="N1505" s="53"/>
      <c r="O1505" s="53"/>
      <c r="P1505" s="53"/>
      <c r="Q1505" s="53"/>
      <c r="R1505" s="53"/>
      <c r="S1505" s="53"/>
      <c r="T1505" s="53"/>
      <c r="U1505" s="53"/>
      <c r="V1505" s="53"/>
      <c r="W1505" s="53"/>
      <c r="X1505" s="53"/>
      <c r="Y1505" s="53"/>
      <c r="Z1505" s="53"/>
    </row>
    <row r="1506" spans="1:26" ht="15.75" customHeight="1">
      <c r="A1506" s="103"/>
      <c r="B1506" s="103"/>
      <c r="C1506" s="104" t="e">
        <v>#REF!</v>
      </c>
      <c r="D1506" s="103"/>
      <c r="E1506" s="53"/>
      <c r="F1506" s="53"/>
      <c r="G1506" s="53"/>
      <c r="H1506" s="53"/>
      <c r="I1506" s="53"/>
      <c r="J1506" s="53"/>
      <c r="K1506" s="53"/>
      <c r="L1506" s="53"/>
      <c r="M1506" s="53"/>
      <c r="N1506" s="53"/>
      <c r="O1506" s="53"/>
      <c r="P1506" s="53"/>
      <c r="Q1506" s="53"/>
      <c r="R1506" s="53"/>
      <c r="S1506" s="53"/>
      <c r="T1506" s="53"/>
      <c r="U1506" s="53"/>
      <c r="V1506" s="53"/>
      <c r="W1506" s="53"/>
      <c r="X1506" s="53"/>
      <c r="Y1506" s="53"/>
      <c r="Z1506" s="53"/>
    </row>
    <row r="1507" spans="1:26" ht="15.75" customHeight="1">
      <c r="A1507" s="103"/>
      <c r="B1507" s="103"/>
      <c r="C1507" s="104" t="e">
        <v>#REF!</v>
      </c>
      <c r="D1507" s="103"/>
      <c r="E1507" s="53"/>
      <c r="F1507" s="53"/>
      <c r="G1507" s="53"/>
      <c r="H1507" s="53"/>
      <c r="I1507" s="53"/>
      <c r="J1507" s="53"/>
      <c r="K1507" s="53"/>
      <c r="L1507" s="53"/>
      <c r="M1507" s="53"/>
      <c r="N1507" s="53"/>
      <c r="O1507" s="53"/>
      <c r="P1507" s="53"/>
      <c r="Q1507" s="53"/>
      <c r="R1507" s="53"/>
      <c r="S1507" s="53"/>
      <c r="T1507" s="53"/>
      <c r="U1507" s="53"/>
      <c r="V1507" s="53"/>
      <c r="W1507" s="53"/>
      <c r="X1507" s="53"/>
      <c r="Y1507" s="53"/>
      <c r="Z1507" s="53"/>
    </row>
    <row r="1508" spans="1:26" ht="15.75" customHeight="1">
      <c r="A1508" s="103"/>
      <c r="B1508" s="103"/>
      <c r="C1508" s="104" t="e">
        <v>#REF!</v>
      </c>
      <c r="D1508" s="103"/>
      <c r="E1508" s="53"/>
      <c r="F1508" s="53"/>
      <c r="G1508" s="53"/>
      <c r="H1508" s="53"/>
      <c r="I1508" s="53"/>
      <c r="J1508" s="53"/>
      <c r="K1508" s="53"/>
      <c r="L1508" s="53"/>
      <c r="M1508" s="53"/>
      <c r="N1508" s="53"/>
      <c r="O1508" s="53"/>
      <c r="P1508" s="53"/>
      <c r="Q1508" s="53"/>
      <c r="R1508" s="53"/>
      <c r="S1508" s="53"/>
      <c r="T1508" s="53"/>
      <c r="U1508" s="53"/>
      <c r="V1508" s="53"/>
      <c r="W1508" s="53"/>
      <c r="X1508" s="53"/>
      <c r="Y1508" s="53"/>
      <c r="Z1508" s="53"/>
    </row>
    <row r="1509" spans="1:26" ht="15.75" customHeight="1">
      <c r="A1509" s="103"/>
      <c r="B1509" s="103"/>
      <c r="C1509" s="104" t="e">
        <v>#REF!</v>
      </c>
      <c r="D1509" s="103"/>
      <c r="E1509" s="53"/>
      <c r="F1509" s="53"/>
      <c r="G1509" s="53"/>
      <c r="H1509" s="53"/>
      <c r="I1509" s="53"/>
      <c r="J1509" s="53"/>
      <c r="K1509" s="53"/>
      <c r="L1509" s="53"/>
      <c r="M1509" s="53"/>
      <c r="N1509" s="53"/>
      <c r="O1509" s="53"/>
      <c r="P1509" s="53"/>
      <c r="Q1509" s="53"/>
      <c r="R1509" s="53"/>
      <c r="S1509" s="53"/>
      <c r="T1509" s="53"/>
      <c r="U1509" s="53"/>
      <c r="V1509" s="53"/>
      <c r="W1509" s="53"/>
      <c r="X1509" s="53"/>
      <c r="Y1509" s="53"/>
      <c r="Z1509" s="53"/>
    </row>
    <row r="1510" spans="1:26" ht="15.75" customHeight="1">
      <c r="A1510" s="103"/>
      <c r="B1510" s="103"/>
      <c r="C1510" s="104" t="e">
        <v>#REF!</v>
      </c>
      <c r="D1510" s="103"/>
      <c r="E1510" s="53"/>
      <c r="F1510" s="53"/>
      <c r="G1510" s="53"/>
      <c r="H1510" s="53"/>
      <c r="I1510" s="53"/>
      <c r="J1510" s="53"/>
      <c r="K1510" s="53"/>
      <c r="L1510" s="53"/>
      <c r="M1510" s="53"/>
      <c r="N1510" s="53"/>
      <c r="O1510" s="53"/>
      <c r="P1510" s="53"/>
      <c r="Q1510" s="53"/>
      <c r="R1510" s="53"/>
      <c r="S1510" s="53"/>
      <c r="T1510" s="53"/>
      <c r="U1510" s="53"/>
      <c r="V1510" s="53"/>
      <c r="W1510" s="53"/>
      <c r="X1510" s="53"/>
      <c r="Y1510" s="53"/>
      <c r="Z1510" s="53"/>
    </row>
    <row r="1511" spans="1:26" ht="15.75" customHeight="1">
      <c r="A1511" s="103"/>
      <c r="B1511" s="103"/>
      <c r="C1511" s="104" t="e">
        <v>#REF!</v>
      </c>
      <c r="D1511" s="103"/>
      <c r="E1511" s="53"/>
      <c r="F1511" s="53"/>
      <c r="G1511" s="53"/>
      <c r="H1511" s="53"/>
      <c r="I1511" s="53"/>
      <c r="J1511" s="53"/>
      <c r="K1511" s="53"/>
      <c r="L1511" s="53"/>
      <c r="M1511" s="53"/>
      <c r="N1511" s="53"/>
      <c r="O1511" s="53"/>
      <c r="P1511" s="53"/>
      <c r="Q1511" s="53"/>
      <c r="R1511" s="53"/>
      <c r="S1511" s="53"/>
      <c r="T1511" s="53"/>
      <c r="U1511" s="53"/>
      <c r="V1511" s="53"/>
      <c r="W1511" s="53"/>
      <c r="X1511" s="53"/>
      <c r="Y1511" s="53"/>
      <c r="Z1511" s="53"/>
    </row>
    <row r="1512" spans="1:26" ht="15.75" customHeight="1">
      <c r="A1512" s="103"/>
      <c r="B1512" s="103"/>
      <c r="C1512" s="104" t="e">
        <v>#REF!</v>
      </c>
      <c r="D1512" s="103"/>
      <c r="E1512" s="53"/>
      <c r="F1512" s="53"/>
      <c r="G1512" s="53"/>
      <c r="H1512" s="53"/>
      <c r="I1512" s="53"/>
      <c r="J1512" s="53"/>
      <c r="K1512" s="53"/>
      <c r="L1512" s="53"/>
      <c r="M1512" s="53"/>
      <c r="N1512" s="53"/>
      <c r="O1512" s="53"/>
      <c r="P1512" s="53"/>
      <c r="Q1512" s="53"/>
      <c r="R1512" s="53"/>
      <c r="S1512" s="53"/>
      <c r="T1512" s="53"/>
      <c r="U1512" s="53"/>
      <c r="V1512" s="53"/>
      <c r="W1512" s="53"/>
      <c r="X1512" s="53"/>
      <c r="Y1512" s="53"/>
      <c r="Z1512" s="53"/>
    </row>
    <row r="1513" spans="1:26" ht="15.75" customHeight="1">
      <c r="A1513" s="103"/>
      <c r="B1513" s="103"/>
      <c r="C1513" s="104" t="e">
        <v>#REF!</v>
      </c>
      <c r="D1513" s="103"/>
      <c r="E1513" s="53"/>
      <c r="F1513" s="53"/>
      <c r="G1513" s="53"/>
      <c r="H1513" s="53"/>
      <c r="I1513" s="53"/>
      <c r="J1513" s="53"/>
      <c r="K1513" s="53"/>
      <c r="L1513" s="53"/>
      <c r="M1513" s="53"/>
      <c r="N1513" s="53"/>
      <c r="O1513" s="53"/>
      <c r="P1513" s="53"/>
      <c r="Q1513" s="53"/>
      <c r="R1513" s="53"/>
      <c r="S1513" s="53"/>
      <c r="T1513" s="53"/>
      <c r="U1513" s="53"/>
      <c r="V1513" s="53"/>
      <c r="W1513" s="53"/>
      <c r="X1513" s="53"/>
      <c r="Y1513" s="53"/>
      <c r="Z1513" s="53"/>
    </row>
    <row r="1514" spans="1:26" ht="15.75" customHeight="1">
      <c r="A1514" s="103"/>
      <c r="B1514" s="103"/>
      <c r="C1514" s="104" t="e">
        <v>#REF!</v>
      </c>
      <c r="D1514" s="103"/>
      <c r="E1514" s="53"/>
      <c r="F1514" s="53"/>
      <c r="G1514" s="53"/>
      <c r="H1514" s="53"/>
      <c r="I1514" s="53"/>
      <c r="J1514" s="53"/>
      <c r="K1514" s="53"/>
      <c r="L1514" s="53"/>
      <c r="M1514" s="53"/>
      <c r="N1514" s="53"/>
      <c r="O1514" s="53"/>
      <c r="P1514" s="53"/>
      <c r="Q1514" s="53"/>
      <c r="R1514" s="53"/>
      <c r="S1514" s="53"/>
      <c r="T1514" s="53"/>
      <c r="U1514" s="53"/>
      <c r="V1514" s="53"/>
      <c r="W1514" s="53"/>
      <c r="X1514" s="53"/>
      <c r="Y1514" s="53"/>
      <c r="Z1514" s="53"/>
    </row>
    <row r="1515" spans="1:26" ht="15.75" customHeight="1">
      <c r="A1515" s="103"/>
      <c r="B1515" s="103"/>
      <c r="C1515" s="104" t="e">
        <v>#REF!</v>
      </c>
      <c r="D1515" s="103"/>
      <c r="E1515" s="53"/>
      <c r="F1515" s="53"/>
      <c r="G1515" s="53"/>
      <c r="H1515" s="53"/>
      <c r="I1515" s="53"/>
      <c r="J1515" s="53"/>
      <c r="K1515" s="53"/>
      <c r="L1515" s="53"/>
      <c r="M1515" s="53"/>
      <c r="N1515" s="53"/>
      <c r="O1515" s="53"/>
      <c r="P1515" s="53"/>
      <c r="Q1515" s="53"/>
      <c r="R1515" s="53"/>
      <c r="S1515" s="53"/>
      <c r="T1515" s="53"/>
      <c r="U1515" s="53"/>
      <c r="V1515" s="53"/>
      <c r="W1515" s="53"/>
      <c r="X1515" s="53"/>
      <c r="Y1515" s="53"/>
      <c r="Z1515" s="53"/>
    </row>
    <row r="1516" spans="1:26" ht="15.75" customHeight="1">
      <c r="A1516" s="103"/>
      <c r="B1516" s="103"/>
      <c r="C1516" s="104" t="e">
        <v>#REF!</v>
      </c>
      <c r="D1516" s="103"/>
      <c r="E1516" s="53"/>
      <c r="F1516" s="53"/>
      <c r="G1516" s="53"/>
      <c r="H1516" s="53"/>
      <c r="I1516" s="53"/>
      <c r="J1516" s="53"/>
      <c r="K1516" s="53"/>
      <c r="L1516" s="53"/>
      <c r="M1516" s="53"/>
      <c r="N1516" s="53"/>
      <c r="O1516" s="53"/>
      <c r="P1516" s="53"/>
      <c r="Q1516" s="53"/>
      <c r="R1516" s="53"/>
      <c r="S1516" s="53"/>
      <c r="T1516" s="53"/>
      <c r="U1516" s="53"/>
      <c r="V1516" s="53"/>
      <c r="W1516" s="53"/>
      <c r="X1516" s="53"/>
      <c r="Y1516" s="53"/>
      <c r="Z1516" s="53"/>
    </row>
    <row r="1517" spans="1:26" ht="15.75" customHeight="1">
      <c r="A1517" s="103"/>
      <c r="B1517" s="103"/>
      <c r="C1517" s="104" t="e">
        <v>#REF!</v>
      </c>
      <c r="D1517" s="103"/>
      <c r="E1517" s="53"/>
      <c r="F1517" s="53"/>
      <c r="G1517" s="53"/>
      <c r="H1517" s="53"/>
      <c r="I1517" s="53"/>
      <c r="J1517" s="53"/>
      <c r="K1517" s="53"/>
      <c r="L1517" s="53"/>
      <c r="M1517" s="53"/>
      <c r="N1517" s="53"/>
      <c r="O1517" s="53"/>
      <c r="P1517" s="53"/>
      <c r="Q1517" s="53"/>
      <c r="R1517" s="53"/>
      <c r="S1517" s="53"/>
      <c r="T1517" s="53"/>
      <c r="U1517" s="53"/>
      <c r="V1517" s="53"/>
      <c r="W1517" s="53"/>
      <c r="X1517" s="53"/>
      <c r="Y1517" s="53"/>
      <c r="Z1517" s="53"/>
    </row>
    <row r="1518" spans="1:26" ht="15.75" customHeight="1">
      <c r="A1518" s="103"/>
      <c r="B1518" s="103"/>
      <c r="C1518" s="104" t="e">
        <v>#REF!</v>
      </c>
      <c r="D1518" s="103"/>
      <c r="E1518" s="53"/>
      <c r="F1518" s="53"/>
      <c r="G1518" s="53"/>
      <c r="H1518" s="53"/>
      <c r="I1518" s="53"/>
      <c r="J1518" s="53"/>
      <c r="K1518" s="53"/>
      <c r="L1518" s="53"/>
      <c r="M1518" s="53"/>
      <c r="N1518" s="53"/>
      <c r="O1518" s="53"/>
      <c r="P1518" s="53"/>
      <c r="Q1518" s="53"/>
      <c r="R1518" s="53"/>
      <c r="S1518" s="53"/>
      <c r="T1518" s="53"/>
      <c r="U1518" s="53"/>
      <c r="V1518" s="53"/>
      <c r="W1518" s="53"/>
      <c r="X1518" s="53"/>
      <c r="Y1518" s="53"/>
      <c r="Z1518" s="53"/>
    </row>
    <row r="1519" spans="1:26" ht="15.75" customHeight="1">
      <c r="A1519" s="103"/>
      <c r="B1519" s="103"/>
      <c r="C1519" s="104" t="e">
        <v>#REF!</v>
      </c>
      <c r="D1519" s="103"/>
      <c r="E1519" s="53"/>
      <c r="F1519" s="53"/>
      <c r="G1519" s="53"/>
      <c r="H1519" s="53"/>
      <c r="I1519" s="53"/>
      <c r="J1519" s="53"/>
      <c r="K1519" s="53"/>
      <c r="L1519" s="53"/>
      <c r="M1519" s="53"/>
      <c r="N1519" s="53"/>
      <c r="O1519" s="53"/>
      <c r="P1519" s="53"/>
      <c r="Q1519" s="53"/>
      <c r="R1519" s="53"/>
      <c r="S1519" s="53"/>
      <c r="T1519" s="53"/>
      <c r="U1519" s="53"/>
      <c r="V1519" s="53"/>
      <c r="W1519" s="53"/>
      <c r="X1519" s="53"/>
      <c r="Y1519" s="53"/>
      <c r="Z1519" s="53"/>
    </row>
    <row r="1520" spans="1:26" ht="15.75" customHeight="1">
      <c r="A1520" s="103"/>
      <c r="B1520" s="103"/>
      <c r="C1520" s="104" t="e">
        <v>#REF!</v>
      </c>
      <c r="D1520" s="103"/>
      <c r="E1520" s="53"/>
      <c r="F1520" s="53"/>
      <c r="G1520" s="53"/>
      <c r="H1520" s="53"/>
      <c r="I1520" s="53"/>
      <c r="J1520" s="53"/>
      <c r="K1520" s="53"/>
      <c r="L1520" s="53"/>
      <c r="M1520" s="53"/>
      <c r="N1520" s="53"/>
      <c r="O1520" s="53"/>
      <c r="P1520" s="53"/>
      <c r="Q1520" s="53"/>
      <c r="R1520" s="53"/>
      <c r="S1520" s="53"/>
      <c r="T1520" s="53"/>
      <c r="U1520" s="53"/>
      <c r="V1520" s="53"/>
      <c r="W1520" s="53"/>
      <c r="X1520" s="53"/>
      <c r="Y1520" s="53"/>
      <c r="Z1520" s="53"/>
    </row>
    <row r="1521" spans="1:26" ht="15.75" customHeight="1">
      <c r="A1521" s="103"/>
      <c r="B1521" s="103"/>
      <c r="C1521" s="104" t="e">
        <v>#REF!</v>
      </c>
      <c r="D1521" s="103"/>
      <c r="E1521" s="53"/>
      <c r="F1521" s="53"/>
      <c r="G1521" s="53"/>
      <c r="H1521" s="53"/>
      <c r="I1521" s="53"/>
      <c r="J1521" s="53"/>
      <c r="K1521" s="53"/>
      <c r="L1521" s="53"/>
      <c r="M1521" s="53"/>
      <c r="N1521" s="53"/>
      <c r="O1521" s="53"/>
      <c r="P1521" s="53"/>
      <c r="Q1521" s="53"/>
      <c r="R1521" s="53"/>
      <c r="S1521" s="53"/>
      <c r="T1521" s="53"/>
      <c r="U1521" s="53"/>
      <c r="V1521" s="53"/>
      <c r="W1521" s="53"/>
      <c r="X1521" s="53"/>
      <c r="Y1521" s="53"/>
      <c r="Z1521" s="53"/>
    </row>
    <row r="1522" spans="1:26" ht="15.75" customHeight="1">
      <c r="A1522" s="103"/>
      <c r="B1522" s="103"/>
      <c r="C1522" s="104" t="e">
        <v>#REF!</v>
      </c>
      <c r="D1522" s="103"/>
      <c r="E1522" s="53"/>
      <c r="F1522" s="53"/>
      <c r="G1522" s="53"/>
      <c r="H1522" s="53"/>
      <c r="I1522" s="53"/>
      <c r="J1522" s="53"/>
      <c r="K1522" s="53"/>
      <c r="L1522" s="53"/>
      <c r="M1522" s="53"/>
      <c r="N1522" s="53"/>
      <c r="O1522" s="53"/>
      <c r="P1522" s="53"/>
      <c r="Q1522" s="53"/>
      <c r="R1522" s="53"/>
      <c r="S1522" s="53"/>
      <c r="T1522" s="53"/>
      <c r="U1522" s="53"/>
      <c r="V1522" s="53"/>
      <c r="W1522" s="53"/>
      <c r="X1522" s="53"/>
      <c r="Y1522" s="53"/>
      <c r="Z1522" s="53"/>
    </row>
    <row r="1523" spans="1:26" ht="15.75" customHeight="1">
      <c r="A1523" s="103"/>
      <c r="B1523" s="103"/>
      <c r="C1523" s="104" t="e">
        <v>#REF!</v>
      </c>
      <c r="D1523" s="103"/>
      <c r="E1523" s="53"/>
      <c r="F1523" s="53"/>
      <c r="G1523" s="53"/>
      <c r="H1523" s="53"/>
      <c r="I1523" s="53"/>
      <c r="J1523" s="53"/>
      <c r="K1523" s="53"/>
      <c r="L1523" s="53"/>
      <c r="M1523" s="53"/>
      <c r="N1523" s="53"/>
      <c r="O1523" s="53"/>
      <c r="P1523" s="53"/>
      <c r="Q1523" s="53"/>
      <c r="R1523" s="53"/>
      <c r="S1523" s="53"/>
      <c r="T1523" s="53"/>
      <c r="U1523" s="53"/>
      <c r="V1523" s="53"/>
      <c r="W1523" s="53"/>
      <c r="X1523" s="53"/>
      <c r="Y1523" s="53"/>
      <c r="Z1523" s="53"/>
    </row>
    <row r="1524" spans="1:26" ht="15.75" customHeight="1">
      <c r="A1524" s="103"/>
      <c r="B1524" s="103"/>
      <c r="C1524" s="104" t="e">
        <v>#REF!</v>
      </c>
      <c r="D1524" s="103"/>
      <c r="E1524" s="53"/>
      <c r="F1524" s="53"/>
      <c r="G1524" s="53"/>
      <c r="H1524" s="53"/>
      <c r="I1524" s="53"/>
      <c r="J1524" s="53"/>
      <c r="K1524" s="53"/>
      <c r="L1524" s="53"/>
      <c r="M1524" s="53"/>
      <c r="N1524" s="53"/>
      <c r="O1524" s="53"/>
      <c r="P1524" s="53"/>
      <c r="Q1524" s="53"/>
      <c r="R1524" s="53"/>
      <c r="S1524" s="53"/>
      <c r="T1524" s="53"/>
      <c r="U1524" s="53"/>
      <c r="V1524" s="53"/>
      <c r="W1524" s="53"/>
      <c r="X1524" s="53"/>
      <c r="Y1524" s="53"/>
      <c r="Z1524" s="53"/>
    </row>
    <row r="1525" spans="1:26" ht="15.75" customHeight="1">
      <c r="A1525" s="103"/>
      <c r="B1525" s="103"/>
      <c r="C1525" s="104" t="e">
        <v>#REF!</v>
      </c>
      <c r="D1525" s="103"/>
      <c r="E1525" s="53"/>
      <c r="F1525" s="53"/>
      <c r="G1525" s="53"/>
      <c r="H1525" s="53"/>
      <c r="I1525" s="53"/>
      <c r="J1525" s="53"/>
      <c r="K1525" s="53"/>
      <c r="L1525" s="53"/>
      <c r="M1525" s="53"/>
      <c r="N1525" s="53"/>
      <c r="O1525" s="53"/>
      <c r="P1525" s="53"/>
      <c r="Q1525" s="53"/>
      <c r="R1525" s="53"/>
      <c r="S1525" s="53"/>
      <c r="T1525" s="53"/>
      <c r="U1525" s="53"/>
      <c r="V1525" s="53"/>
      <c r="W1525" s="53"/>
      <c r="X1525" s="53"/>
      <c r="Y1525" s="53"/>
      <c r="Z1525" s="53"/>
    </row>
    <row r="1526" spans="1:26" ht="15.75" customHeight="1">
      <c r="A1526" s="103"/>
      <c r="B1526" s="103"/>
      <c r="C1526" s="104" t="e">
        <v>#REF!</v>
      </c>
      <c r="D1526" s="103"/>
      <c r="E1526" s="53"/>
      <c r="F1526" s="53"/>
      <c r="G1526" s="53"/>
      <c r="H1526" s="53"/>
      <c r="I1526" s="53"/>
      <c r="J1526" s="53"/>
      <c r="K1526" s="53"/>
      <c r="L1526" s="53"/>
      <c r="M1526" s="53"/>
      <c r="N1526" s="53"/>
      <c r="O1526" s="53"/>
      <c r="P1526" s="53"/>
      <c r="Q1526" s="53"/>
      <c r="R1526" s="53"/>
      <c r="S1526" s="53"/>
      <c r="T1526" s="53"/>
      <c r="U1526" s="53"/>
      <c r="V1526" s="53"/>
      <c r="W1526" s="53"/>
      <c r="X1526" s="53"/>
      <c r="Y1526" s="53"/>
      <c r="Z1526" s="53"/>
    </row>
    <row r="1527" spans="1:26" ht="15.75" customHeight="1">
      <c r="A1527" s="103"/>
      <c r="B1527" s="103"/>
      <c r="C1527" s="104" t="e">
        <v>#REF!</v>
      </c>
      <c r="D1527" s="103"/>
      <c r="E1527" s="53"/>
      <c r="F1527" s="53"/>
      <c r="G1527" s="53"/>
      <c r="H1527" s="53"/>
      <c r="I1527" s="53"/>
      <c r="J1527" s="53"/>
      <c r="K1527" s="53"/>
      <c r="L1527" s="53"/>
      <c r="M1527" s="53"/>
      <c r="N1527" s="53"/>
      <c r="O1527" s="53"/>
      <c r="P1527" s="53"/>
      <c r="Q1527" s="53"/>
      <c r="R1527" s="53"/>
      <c r="S1527" s="53"/>
      <c r="T1527" s="53"/>
      <c r="U1527" s="53"/>
      <c r="V1527" s="53"/>
      <c r="W1527" s="53"/>
      <c r="X1527" s="53"/>
      <c r="Y1527" s="53"/>
      <c r="Z1527" s="53"/>
    </row>
    <row r="1528" spans="1:26" ht="15.75" customHeight="1">
      <c r="A1528" s="103"/>
      <c r="B1528" s="103"/>
      <c r="C1528" s="104" t="e">
        <v>#REF!</v>
      </c>
      <c r="D1528" s="103"/>
      <c r="E1528" s="53"/>
      <c r="F1528" s="53"/>
      <c r="G1528" s="53"/>
      <c r="H1528" s="53"/>
      <c r="I1528" s="53"/>
      <c r="J1528" s="53"/>
      <c r="K1528" s="53"/>
      <c r="L1528" s="53"/>
      <c r="M1528" s="53"/>
      <c r="N1528" s="53"/>
      <c r="O1528" s="53"/>
      <c r="P1528" s="53"/>
      <c r="Q1528" s="53"/>
      <c r="R1528" s="53"/>
      <c r="S1528" s="53"/>
      <c r="T1528" s="53"/>
      <c r="U1528" s="53"/>
      <c r="V1528" s="53"/>
      <c r="W1528" s="53"/>
      <c r="X1528" s="53"/>
      <c r="Y1528" s="53"/>
      <c r="Z1528" s="53"/>
    </row>
    <row r="1529" spans="1:26" ht="15.75" customHeight="1">
      <c r="A1529" s="103"/>
      <c r="B1529" s="103"/>
      <c r="C1529" s="104" t="e">
        <v>#REF!</v>
      </c>
      <c r="D1529" s="103"/>
      <c r="E1529" s="53"/>
      <c r="F1529" s="53"/>
      <c r="G1529" s="53"/>
      <c r="H1529" s="53"/>
      <c r="I1529" s="53"/>
      <c r="J1529" s="53"/>
      <c r="K1529" s="53"/>
      <c r="L1529" s="53"/>
      <c r="M1529" s="53"/>
      <c r="N1529" s="53"/>
      <c r="O1529" s="53"/>
      <c r="P1529" s="53"/>
      <c r="Q1529" s="53"/>
      <c r="R1529" s="53"/>
      <c r="S1529" s="53"/>
      <c r="T1529" s="53"/>
      <c r="U1529" s="53"/>
      <c r="V1529" s="53"/>
      <c r="W1529" s="53"/>
      <c r="X1529" s="53"/>
      <c r="Y1529" s="53"/>
      <c r="Z1529" s="53"/>
    </row>
    <row r="1530" spans="1:26" ht="15.75" customHeight="1">
      <c r="A1530" s="103"/>
      <c r="B1530" s="103"/>
      <c r="C1530" s="104" t="e">
        <v>#REF!</v>
      </c>
      <c r="D1530" s="103"/>
      <c r="E1530" s="53"/>
      <c r="F1530" s="53"/>
      <c r="G1530" s="53"/>
      <c r="H1530" s="53"/>
      <c r="I1530" s="53"/>
      <c r="J1530" s="53"/>
      <c r="K1530" s="53"/>
      <c r="L1530" s="53"/>
      <c r="M1530" s="53"/>
      <c r="N1530" s="53"/>
      <c r="O1530" s="53"/>
      <c r="P1530" s="53"/>
      <c r="Q1530" s="53"/>
      <c r="R1530" s="53"/>
      <c r="S1530" s="53"/>
      <c r="T1530" s="53"/>
      <c r="U1530" s="53"/>
      <c r="V1530" s="53"/>
      <c r="W1530" s="53"/>
      <c r="X1530" s="53"/>
      <c r="Y1530" s="53"/>
      <c r="Z1530" s="53"/>
    </row>
    <row r="1531" spans="1:26" ht="15.75" customHeight="1">
      <c r="A1531" s="103"/>
      <c r="B1531" s="103"/>
      <c r="C1531" s="104" t="e">
        <v>#REF!</v>
      </c>
      <c r="D1531" s="103"/>
      <c r="E1531" s="53"/>
      <c r="F1531" s="53"/>
      <c r="G1531" s="53"/>
      <c r="H1531" s="53"/>
      <c r="I1531" s="53"/>
      <c r="J1531" s="53"/>
      <c r="K1531" s="53"/>
      <c r="L1531" s="53"/>
      <c r="M1531" s="53"/>
      <c r="N1531" s="53"/>
      <c r="O1531" s="53"/>
      <c r="P1531" s="53"/>
      <c r="Q1531" s="53"/>
      <c r="R1531" s="53"/>
      <c r="S1531" s="53"/>
      <c r="T1531" s="53"/>
      <c r="U1531" s="53"/>
      <c r="V1531" s="53"/>
      <c r="W1531" s="53"/>
      <c r="X1531" s="53"/>
      <c r="Y1531" s="53"/>
      <c r="Z1531" s="53"/>
    </row>
    <row r="1532" spans="1:26" ht="15.75" customHeight="1">
      <c r="A1532" s="103"/>
      <c r="B1532" s="103"/>
      <c r="C1532" s="104" t="e">
        <v>#REF!</v>
      </c>
      <c r="D1532" s="103"/>
      <c r="E1532" s="53"/>
      <c r="F1532" s="53"/>
      <c r="G1532" s="53"/>
      <c r="H1532" s="53"/>
      <c r="I1532" s="53"/>
      <c r="J1532" s="53"/>
      <c r="K1532" s="53"/>
      <c r="L1532" s="53"/>
      <c r="M1532" s="53"/>
      <c r="N1532" s="53"/>
      <c r="O1532" s="53"/>
      <c r="P1532" s="53"/>
      <c r="Q1532" s="53"/>
      <c r="R1532" s="53"/>
      <c r="S1532" s="53"/>
      <c r="T1532" s="53"/>
      <c r="U1532" s="53"/>
      <c r="V1532" s="53"/>
      <c r="W1532" s="53"/>
      <c r="X1532" s="53"/>
      <c r="Y1532" s="53"/>
      <c r="Z1532" s="53"/>
    </row>
    <row r="1533" spans="1:26" ht="15.75" customHeight="1">
      <c r="A1533" s="103"/>
      <c r="B1533" s="103"/>
      <c r="C1533" s="104" t="e">
        <v>#REF!</v>
      </c>
      <c r="D1533" s="103"/>
      <c r="E1533" s="53"/>
      <c r="F1533" s="53"/>
      <c r="G1533" s="53"/>
      <c r="H1533" s="53"/>
      <c r="I1533" s="53"/>
      <c r="J1533" s="53"/>
      <c r="K1533" s="53"/>
      <c r="L1533" s="53"/>
      <c r="M1533" s="53"/>
      <c r="N1533" s="53"/>
      <c r="O1533" s="53"/>
      <c r="P1533" s="53"/>
      <c r="Q1533" s="53"/>
      <c r="R1533" s="53"/>
      <c r="S1533" s="53"/>
      <c r="T1533" s="53"/>
      <c r="U1533" s="53"/>
      <c r="V1533" s="53"/>
      <c r="W1533" s="53"/>
      <c r="X1533" s="53"/>
      <c r="Y1533" s="53"/>
      <c r="Z1533" s="53"/>
    </row>
    <row r="1534" spans="1:26" ht="15.75" customHeight="1">
      <c r="A1534" s="103"/>
      <c r="B1534" s="103"/>
      <c r="C1534" s="104" t="e">
        <v>#REF!</v>
      </c>
      <c r="D1534" s="103"/>
      <c r="E1534" s="53"/>
      <c r="F1534" s="53"/>
      <c r="G1534" s="53"/>
      <c r="H1534" s="53"/>
      <c r="I1534" s="53"/>
      <c r="J1534" s="53"/>
      <c r="K1534" s="53"/>
      <c r="L1534" s="53"/>
      <c r="M1534" s="53"/>
      <c r="N1534" s="53"/>
      <c r="O1534" s="53"/>
      <c r="P1534" s="53"/>
      <c r="Q1534" s="53"/>
      <c r="R1534" s="53"/>
      <c r="S1534" s="53"/>
      <c r="T1534" s="53"/>
      <c r="U1534" s="53"/>
      <c r="V1534" s="53"/>
      <c r="W1534" s="53"/>
      <c r="X1534" s="53"/>
      <c r="Y1534" s="53"/>
      <c r="Z1534" s="53"/>
    </row>
    <row r="1535" spans="1:26" ht="15.75" customHeight="1">
      <c r="A1535" s="103"/>
      <c r="B1535" s="103"/>
      <c r="C1535" s="104" t="e">
        <v>#REF!</v>
      </c>
      <c r="D1535" s="103"/>
      <c r="E1535" s="53"/>
      <c r="F1535" s="53"/>
      <c r="G1535" s="53"/>
      <c r="H1535" s="53"/>
      <c r="I1535" s="53"/>
      <c r="J1535" s="53"/>
      <c r="K1535" s="53"/>
      <c r="L1535" s="53"/>
      <c r="M1535" s="53"/>
      <c r="N1535" s="53"/>
      <c r="O1535" s="53"/>
      <c r="P1535" s="53"/>
      <c r="Q1535" s="53"/>
      <c r="R1535" s="53"/>
      <c r="S1535" s="53"/>
      <c r="T1535" s="53"/>
      <c r="U1535" s="53"/>
      <c r="V1535" s="53"/>
      <c r="W1535" s="53"/>
      <c r="X1535" s="53"/>
      <c r="Y1535" s="53"/>
      <c r="Z1535" s="53"/>
    </row>
    <row r="1536" spans="1:26" ht="15.75" customHeight="1">
      <c r="A1536" s="103"/>
      <c r="B1536" s="103"/>
      <c r="C1536" s="104" t="e">
        <v>#REF!</v>
      </c>
      <c r="D1536" s="103"/>
      <c r="E1536" s="53"/>
      <c r="F1536" s="53"/>
      <c r="G1536" s="53"/>
      <c r="H1536" s="53"/>
      <c r="I1536" s="53"/>
      <c r="J1536" s="53"/>
      <c r="K1536" s="53"/>
      <c r="L1536" s="53"/>
      <c r="M1536" s="53"/>
      <c r="N1536" s="53"/>
      <c r="O1536" s="53"/>
      <c r="P1536" s="53"/>
      <c r="Q1536" s="53"/>
      <c r="R1536" s="53"/>
      <c r="S1536" s="53"/>
      <c r="T1536" s="53"/>
      <c r="U1536" s="53"/>
      <c r="V1536" s="53"/>
      <c r="W1536" s="53"/>
      <c r="X1536" s="53"/>
      <c r="Y1536" s="53"/>
      <c r="Z1536" s="53"/>
    </row>
    <row r="1537" spans="1:26" ht="15.75" customHeight="1">
      <c r="A1537" s="103"/>
      <c r="B1537" s="103"/>
      <c r="C1537" s="104" t="e">
        <v>#REF!</v>
      </c>
      <c r="D1537" s="103"/>
      <c r="E1537" s="53"/>
      <c r="F1537" s="53"/>
      <c r="G1537" s="53"/>
      <c r="H1537" s="53"/>
      <c r="I1537" s="53"/>
      <c r="J1537" s="53"/>
      <c r="K1537" s="53"/>
      <c r="L1537" s="53"/>
      <c r="M1537" s="53"/>
      <c r="N1537" s="53"/>
      <c r="O1537" s="53"/>
      <c r="P1537" s="53"/>
      <c r="Q1537" s="53"/>
      <c r="R1537" s="53"/>
      <c r="S1537" s="53"/>
      <c r="T1537" s="53"/>
      <c r="U1537" s="53"/>
      <c r="V1537" s="53"/>
      <c r="W1537" s="53"/>
      <c r="X1537" s="53"/>
      <c r="Y1537" s="53"/>
      <c r="Z1537" s="53"/>
    </row>
    <row r="1538" spans="1:26" ht="15.75" customHeight="1">
      <c r="A1538" s="103"/>
      <c r="B1538" s="103"/>
      <c r="C1538" s="104" t="e">
        <v>#REF!</v>
      </c>
      <c r="D1538" s="103"/>
      <c r="E1538" s="53"/>
      <c r="F1538" s="53"/>
      <c r="G1538" s="53"/>
      <c r="H1538" s="53"/>
      <c r="I1538" s="53"/>
      <c r="J1538" s="53"/>
      <c r="K1538" s="53"/>
      <c r="L1538" s="53"/>
      <c r="M1538" s="53"/>
      <c r="N1538" s="53"/>
      <c r="O1538" s="53"/>
      <c r="P1538" s="53"/>
      <c r="Q1538" s="53"/>
      <c r="R1538" s="53"/>
      <c r="S1538" s="53"/>
      <c r="T1538" s="53"/>
      <c r="U1538" s="53"/>
      <c r="V1538" s="53"/>
      <c r="W1538" s="53"/>
      <c r="X1538" s="53"/>
      <c r="Y1538" s="53"/>
      <c r="Z1538" s="53"/>
    </row>
    <row r="1539" spans="1:26" ht="15.75" customHeight="1">
      <c r="A1539" s="103"/>
      <c r="B1539" s="103"/>
      <c r="C1539" s="104" t="e">
        <v>#REF!</v>
      </c>
      <c r="D1539" s="103"/>
      <c r="E1539" s="53"/>
      <c r="F1539" s="53"/>
      <c r="G1539" s="53"/>
      <c r="H1539" s="53"/>
      <c r="I1539" s="53"/>
      <c r="J1539" s="53"/>
      <c r="K1539" s="53"/>
      <c r="L1539" s="53"/>
      <c r="M1539" s="53"/>
      <c r="N1539" s="53"/>
      <c r="O1539" s="53"/>
      <c r="P1539" s="53"/>
      <c r="Q1539" s="53"/>
      <c r="R1539" s="53"/>
      <c r="S1539" s="53"/>
      <c r="T1539" s="53"/>
      <c r="U1539" s="53"/>
      <c r="V1539" s="53"/>
      <c r="W1539" s="53"/>
      <c r="X1539" s="53"/>
      <c r="Y1539" s="53"/>
      <c r="Z1539" s="53"/>
    </row>
    <row r="1540" spans="1:26" ht="15.75" customHeight="1">
      <c r="A1540" s="103"/>
      <c r="B1540" s="103"/>
      <c r="C1540" s="104" t="e">
        <v>#REF!</v>
      </c>
      <c r="D1540" s="103"/>
      <c r="E1540" s="53"/>
      <c r="F1540" s="53"/>
      <c r="G1540" s="53"/>
      <c r="H1540" s="53"/>
      <c r="I1540" s="53"/>
      <c r="J1540" s="53"/>
      <c r="K1540" s="53"/>
      <c r="L1540" s="53"/>
      <c r="M1540" s="53"/>
      <c r="N1540" s="53"/>
      <c r="O1540" s="53"/>
      <c r="P1540" s="53"/>
      <c r="Q1540" s="53"/>
      <c r="R1540" s="53"/>
      <c r="S1540" s="53"/>
      <c r="T1540" s="53"/>
      <c r="U1540" s="53"/>
      <c r="V1540" s="53"/>
      <c r="W1540" s="53"/>
      <c r="X1540" s="53"/>
      <c r="Y1540" s="53"/>
      <c r="Z1540" s="53"/>
    </row>
    <row r="1541" spans="1:26" ht="15.75" customHeight="1">
      <c r="A1541" s="103"/>
      <c r="B1541" s="103"/>
      <c r="C1541" s="104" t="e">
        <v>#REF!</v>
      </c>
      <c r="D1541" s="103"/>
      <c r="E1541" s="53"/>
      <c r="F1541" s="53"/>
      <c r="G1541" s="53"/>
      <c r="H1541" s="53"/>
      <c r="I1541" s="53"/>
      <c r="J1541" s="53"/>
      <c r="K1541" s="53"/>
      <c r="L1541" s="53"/>
      <c r="M1541" s="53"/>
      <c r="N1541" s="53"/>
      <c r="O1541" s="53"/>
      <c r="P1541" s="53"/>
      <c r="Q1541" s="53"/>
      <c r="R1541" s="53"/>
      <c r="S1541" s="53"/>
      <c r="T1541" s="53"/>
      <c r="U1541" s="53"/>
      <c r="V1541" s="53"/>
      <c r="W1541" s="53"/>
      <c r="X1541" s="53"/>
      <c r="Y1541" s="53"/>
      <c r="Z1541" s="53"/>
    </row>
    <row r="1542" spans="1:26" ht="15.75" customHeight="1">
      <c r="A1542" s="103"/>
      <c r="B1542" s="103"/>
      <c r="C1542" s="104" t="e">
        <v>#REF!</v>
      </c>
      <c r="D1542" s="103"/>
      <c r="E1542" s="53"/>
      <c r="F1542" s="53"/>
      <c r="G1542" s="53"/>
      <c r="H1542" s="53"/>
      <c r="I1542" s="53"/>
      <c r="J1542" s="53"/>
      <c r="K1542" s="53"/>
      <c r="L1542" s="53"/>
      <c r="M1542" s="53"/>
      <c r="N1542" s="53"/>
      <c r="O1542" s="53"/>
      <c r="P1542" s="53"/>
      <c r="Q1542" s="53"/>
      <c r="R1542" s="53"/>
      <c r="S1542" s="53"/>
      <c r="T1542" s="53"/>
      <c r="U1542" s="53"/>
      <c r="V1542" s="53"/>
      <c r="W1542" s="53"/>
      <c r="X1542" s="53"/>
      <c r="Y1542" s="53"/>
      <c r="Z1542" s="53"/>
    </row>
    <row r="1543" spans="1:26" ht="15.75" customHeight="1">
      <c r="A1543" s="103"/>
      <c r="B1543" s="103"/>
      <c r="C1543" s="104" t="e">
        <v>#REF!</v>
      </c>
      <c r="D1543" s="103"/>
      <c r="E1543" s="53"/>
      <c r="F1543" s="53"/>
      <c r="G1543" s="53"/>
      <c r="H1543" s="53"/>
      <c r="I1543" s="53"/>
      <c r="J1543" s="53"/>
      <c r="K1543" s="53"/>
      <c r="L1543" s="53"/>
      <c r="M1543" s="53"/>
      <c r="N1543" s="53"/>
      <c r="O1543" s="53"/>
      <c r="P1543" s="53"/>
      <c r="Q1543" s="53"/>
      <c r="R1543" s="53"/>
      <c r="S1543" s="53"/>
      <c r="T1543" s="53"/>
      <c r="U1543" s="53"/>
      <c r="V1543" s="53"/>
      <c r="W1543" s="53"/>
      <c r="X1543" s="53"/>
      <c r="Y1543" s="53"/>
      <c r="Z1543" s="53"/>
    </row>
    <row r="1544" spans="1:26" ht="15.75" customHeight="1">
      <c r="A1544" s="103"/>
      <c r="B1544" s="103"/>
      <c r="C1544" s="104" t="e">
        <v>#REF!</v>
      </c>
      <c r="D1544" s="103"/>
      <c r="E1544" s="53"/>
      <c r="F1544" s="53"/>
      <c r="G1544" s="53"/>
      <c r="H1544" s="53"/>
      <c r="I1544" s="53"/>
      <c r="J1544" s="53"/>
      <c r="K1544" s="53"/>
      <c r="L1544" s="53"/>
      <c r="M1544" s="53"/>
      <c r="N1544" s="53"/>
      <c r="O1544" s="53"/>
      <c r="P1544" s="53"/>
      <c r="Q1544" s="53"/>
      <c r="R1544" s="53"/>
      <c r="S1544" s="53"/>
      <c r="T1544" s="53"/>
      <c r="U1544" s="53"/>
      <c r="V1544" s="53"/>
      <c r="W1544" s="53"/>
      <c r="X1544" s="53"/>
      <c r="Y1544" s="53"/>
      <c r="Z1544" s="53"/>
    </row>
    <row r="1545" spans="1:26" ht="15.75" customHeight="1">
      <c r="A1545" s="103"/>
      <c r="B1545" s="103"/>
      <c r="C1545" s="104" t="e">
        <v>#REF!</v>
      </c>
      <c r="D1545" s="103"/>
      <c r="E1545" s="53"/>
      <c r="F1545" s="53"/>
      <c r="G1545" s="53"/>
      <c r="H1545" s="53"/>
      <c r="I1545" s="53"/>
      <c r="J1545" s="53"/>
      <c r="K1545" s="53"/>
      <c r="L1545" s="53"/>
      <c r="M1545" s="53"/>
      <c r="N1545" s="53"/>
      <c r="O1545" s="53"/>
      <c r="P1545" s="53"/>
      <c r="Q1545" s="53"/>
      <c r="R1545" s="53"/>
      <c r="S1545" s="53"/>
      <c r="T1545" s="53"/>
      <c r="U1545" s="53"/>
      <c r="V1545" s="53"/>
      <c r="W1545" s="53"/>
      <c r="X1545" s="53"/>
      <c r="Y1545" s="53"/>
      <c r="Z1545" s="53"/>
    </row>
    <row r="1546" spans="1:26" ht="15.75" customHeight="1">
      <c r="A1546" s="103"/>
      <c r="B1546" s="103"/>
      <c r="C1546" s="104" t="e">
        <v>#REF!</v>
      </c>
      <c r="D1546" s="103"/>
      <c r="E1546" s="53"/>
      <c r="F1546" s="53"/>
      <c r="G1546" s="53"/>
      <c r="H1546" s="53"/>
      <c r="I1546" s="53"/>
      <c r="J1546" s="53"/>
      <c r="K1546" s="53"/>
      <c r="L1546" s="53"/>
      <c r="M1546" s="53"/>
      <c r="N1546" s="53"/>
      <c r="O1546" s="53"/>
      <c r="P1546" s="53"/>
      <c r="Q1546" s="53"/>
      <c r="R1546" s="53"/>
      <c r="S1546" s="53"/>
      <c r="T1546" s="53"/>
      <c r="U1546" s="53"/>
      <c r="V1546" s="53"/>
      <c r="W1546" s="53"/>
      <c r="X1546" s="53"/>
      <c r="Y1546" s="53"/>
      <c r="Z1546" s="53"/>
    </row>
    <row r="1547" spans="1:26" ht="15.75" customHeight="1">
      <c r="A1547" s="103"/>
      <c r="B1547" s="103"/>
      <c r="C1547" s="104" t="e">
        <v>#REF!</v>
      </c>
      <c r="D1547" s="103"/>
      <c r="E1547" s="53"/>
      <c r="F1547" s="53"/>
      <c r="G1547" s="53"/>
      <c r="H1547" s="53"/>
      <c r="I1547" s="53"/>
      <c r="J1547" s="53"/>
      <c r="K1547" s="53"/>
      <c r="L1547" s="53"/>
      <c r="M1547" s="53"/>
      <c r="N1547" s="53"/>
      <c r="O1547" s="53"/>
      <c r="P1547" s="53"/>
      <c r="Q1547" s="53"/>
      <c r="R1547" s="53"/>
      <c r="S1547" s="53"/>
      <c r="T1547" s="53"/>
      <c r="U1547" s="53"/>
      <c r="V1547" s="53"/>
      <c r="W1547" s="53"/>
      <c r="X1547" s="53"/>
      <c r="Y1547" s="53"/>
      <c r="Z1547" s="53"/>
    </row>
    <row r="1548" spans="1:26" ht="15.75" customHeight="1">
      <c r="A1548" s="103"/>
      <c r="B1548" s="103"/>
      <c r="C1548" s="104" t="e">
        <v>#REF!</v>
      </c>
      <c r="D1548" s="103"/>
      <c r="E1548" s="53"/>
      <c r="F1548" s="53"/>
      <c r="G1548" s="53"/>
      <c r="H1548" s="53"/>
      <c r="I1548" s="53"/>
      <c r="J1548" s="53"/>
      <c r="K1548" s="53"/>
      <c r="L1548" s="53"/>
      <c r="M1548" s="53"/>
      <c r="N1548" s="53"/>
      <c r="O1548" s="53"/>
      <c r="P1548" s="53"/>
      <c r="Q1548" s="53"/>
      <c r="R1548" s="53"/>
      <c r="S1548" s="53"/>
      <c r="T1548" s="53"/>
      <c r="U1548" s="53"/>
      <c r="V1548" s="53"/>
      <c r="W1548" s="53"/>
      <c r="X1548" s="53"/>
      <c r="Y1548" s="53"/>
      <c r="Z1548" s="53"/>
    </row>
    <row r="1549" spans="1:26" ht="15.75" customHeight="1">
      <c r="A1549" s="103"/>
      <c r="B1549" s="103"/>
      <c r="C1549" s="104" t="e">
        <v>#REF!</v>
      </c>
      <c r="D1549" s="103"/>
      <c r="E1549" s="53"/>
      <c r="F1549" s="53"/>
      <c r="G1549" s="53"/>
      <c r="H1549" s="53"/>
      <c r="I1549" s="53"/>
      <c r="J1549" s="53"/>
      <c r="K1549" s="53"/>
      <c r="L1549" s="53"/>
      <c r="M1549" s="53"/>
      <c r="N1549" s="53"/>
      <c r="O1549" s="53"/>
      <c r="P1549" s="53"/>
      <c r="Q1549" s="53"/>
      <c r="R1549" s="53"/>
      <c r="S1549" s="53"/>
      <c r="T1549" s="53"/>
      <c r="U1549" s="53"/>
      <c r="V1549" s="53"/>
      <c r="W1549" s="53"/>
      <c r="X1549" s="53"/>
      <c r="Y1549" s="53"/>
      <c r="Z1549" s="53"/>
    </row>
    <row r="1550" spans="1:26" ht="15.75" customHeight="1">
      <c r="A1550" s="103"/>
      <c r="B1550" s="103"/>
      <c r="C1550" s="104" t="e">
        <v>#REF!</v>
      </c>
      <c r="D1550" s="103"/>
      <c r="E1550" s="53"/>
      <c r="F1550" s="53"/>
      <c r="G1550" s="53"/>
      <c r="H1550" s="53"/>
      <c r="I1550" s="53"/>
      <c r="J1550" s="53"/>
      <c r="K1550" s="53"/>
      <c r="L1550" s="53"/>
      <c r="M1550" s="53"/>
      <c r="N1550" s="53"/>
      <c r="O1550" s="53"/>
      <c r="P1550" s="53"/>
      <c r="Q1550" s="53"/>
      <c r="R1550" s="53"/>
      <c r="S1550" s="53"/>
      <c r="T1550" s="53"/>
      <c r="U1550" s="53"/>
      <c r="V1550" s="53"/>
      <c r="W1550" s="53"/>
      <c r="X1550" s="53"/>
      <c r="Y1550" s="53"/>
      <c r="Z1550" s="53"/>
    </row>
    <row r="1551" spans="1:26" ht="15.75" customHeight="1">
      <c r="A1551" s="103"/>
      <c r="B1551" s="103"/>
      <c r="C1551" s="104" t="e">
        <v>#REF!</v>
      </c>
      <c r="D1551" s="103"/>
      <c r="E1551" s="53"/>
      <c r="F1551" s="53"/>
      <c r="G1551" s="53"/>
      <c r="H1551" s="53"/>
      <c r="I1551" s="53"/>
      <c r="J1551" s="53"/>
      <c r="K1551" s="53"/>
      <c r="L1551" s="53"/>
      <c r="M1551" s="53"/>
      <c r="N1551" s="53"/>
      <c r="O1551" s="53"/>
      <c r="P1551" s="53"/>
      <c r="Q1551" s="53"/>
      <c r="R1551" s="53"/>
      <c r="S1551" s="53"/>
      <c r="T1551" s="53"/>
      <c r="U1551" s="53"/>
      <c r="V1551" s="53"/>
      <c r="W1551" s="53"/>
      <c r="X1551" s="53"/>
      <c r="Y1551" s="53"/>
      <c r="Z1551" s="53"/>
    </row>
    <row r="1552" spans="1:26" ht="15.75" customHeight="1">
      <c r="A1552" s="103"/>
      <c r="B1552" s="103"/>
      <c r="C1552" s="104" t="e">
        <v>#REF!</v>
      </c>
      <c r="D1552" s="103"/>
      <c r="E1552" s="53"/>
      <c r="F1552" s="53"/>
      <c r="G1552" s="53"/>
      <c r="H1552" s="53"/>
      <c r="I1552" s="53"/>
      <c r="J1552" s="53"/>
      <c r="K1552" s="53"/>
      <c r="L1552" s="53"/>
      <c r="M1552" s="53"/>
      <c r="N1552" s="53"/>
      <c r="O1552" s="53"/>
      <c r="P1552" s="53"/>
      <c r="Q1552" s="53"/>
      <c r="R1552" s="53"/>
      <c r="S1552" s="53"/>
      <c r="T1552" s="53"/>
      <c r="U1552" s="53"/>
      <c r="V1552" s="53"/>
      <c r="W1552" s="53"/>
      <c r="X1552" s="53"/>
      <c r="Y1552" s="53"/>
      <c r="Z1552" s="53"/>
    </row>
    <row r="1553" spans="1:26" ht="15.75" customHeight="1">
      <c r="A1553" s="103"/>
      <c r="B1553" s="103"/>
      <c r="C1553" s="104" t="e">
        <v>#REF!</v>
      </c>
      <c r="D1553" s="103"/>
      <c r="E1553" s="53"/>
      <c r="F1553" s="53"/>
      <c r="G1553" s="53"/>
      <c r="H1553" s="53"/>
      <c r="I1553" s="53"/>
      <c r="J1553" s="53"/>
      <c r="K1553" s="53"/>
      <c r="L1553" s="53"/>
      <c r="M1553" s="53"/>
      <c r="N1553" s="53"/>
      <c r="O1553" s="53"/>
      <c r="P1553" s="53"/>
      <c r="Q1553" s="53"/>
      <c r="R1553" s="53"/>
      <c r="S1553" s="53"/>
      <c r="T1553" s="53"/>
      <c r="U1553" s="53"/>
      <c r="V1553" s="53"/>
      <c r="W1553" s="53"/>
      <c r="X1553" s="53"/>
      <c r="Y1553" s="53"/>
      <c r="Z1553" s="53"/>
    </row>
    <row r="1554" spans="1:26" ht="15.75" customHeight="1">
      <c r="A1554" s="103"/>
      <c r="B1554" s="103"/>
      <c r="C1554" s="104" t="e">
        <v>#REF!</v>
      </c>
      <c r="D1554" s="103"/>
      <c r="E1554" s="53"/>
      <c r="F1554" s="53"/>
      <c r="G1554" s="53"/>
      <c r="H1554" s="53"/>
      <c r="I1554" s="53"/>
      <c r="J1554" s="53"/>
      <c r="K1554" s="53"/>
      <c r="L1554" s="53"/>
      <c r="M1554" s="53"/>
      <c r="N1554" s="53"/>
      <c r="O1554" s="53"/>
      <c r="P1554" s="53"/>
      <c r="Q1554" s="53"/>
      <c r="R1554" s="53"/>
      <c r="S1554" s="53"/>
      <c r="T1554" s="53"/>
      <c r="U1554" s="53"/>
      <c r="V1554" s="53"/>
      <c r="W1554" s="53"/>
      <c r="X1554" s="53"/>
      <c r="Y1554" s="53"/>
      <c r="Z1554" s="53"/>
    </row>
    <row r="1555" spans="1:26" ht="15.75" customHeight="1">
      <c r="A1555" s="103"/>
      <c r="B1555" s="103"/>
      <c r="C1555" s="104" t="e">
        <v>#REF!</v>
      </c>
      <c r="D1555" s="103"/>
      <c r="E1555" s="53"/>
      <c r="F1555" s="53"/>
      <c r="G1555" s="53"/>
      <c r="H1555" s="53"/>
      <c r="I1555" s="53"/>
      <c r="J1555" s="53"/>
      <c r="K1555" s="53"/>
      <c r="L1555" s="53"/>
      <c r="M1555" s="53"/>
      <c r="N1555" s="53"/>
      <c r="O1555" s="53"/>
      <c r="P1555" s="53"/>
      <c r="Q1555" s="53"/>
      <c r="R1555" s="53"/>
      <c r="S1555" s="53"/>
      <c r="T1555" s="53"/>
      <c r="U1555" s="53"/>
      <c r="V1555" s="53"/>
      <c r="W1555" s="53"/>
      <c r="X1555" s="53"/>
      <c r="Y1555" s="53"/>
      <c r="Z1555" s="53"/>
    </row>
    <row r="1556" spans="1:26" ht="15.75" customHeight="1">
      <c r="A1556" s="103"/>
      <c r="B1556" s="103"/>
      <c r="C1556" s="104" t="e">
        <v>#REF!</v>
      </c>
      <c r="D1556" s="103"/>
      <c r="E1556" s="53"/>
      <c r="F1556" s="53"/>
      <c r="G1556" s="53"/>
      <c r="H1556" s="53"/>
      <c r="I1556" s="53"/>
      <c r="J1556" s="53"/>
      <c r="K1556" s="53"/>
      <c r="L1556" s="53"/>
      <c r="M1556" s="53"/>
      <c r="N1556" s="53"/>
      <c r="O1556" s="53"/>
      <c r="P1556" s="53"/>
      <c r="Q1556" s="53"/>
      <c r="R1556" s="53"/>
      <c r="S1556" s="53"/>
      <c r="T1556" s="53"/>
      <c r="U1556" s="53"/>
      <c r="V1556" s="53"/>
      <c r="W1556" s="53"/>
      <c r="X1556" s="53"/>
      <c r="Y1556" s="53"/>
      <c r="Z1556" s="53"/>
    </row>
    <row r="1557" spans="1:26" ht="15.75" customHeight="1">
      <c r="A1557" s="103"/>
      <c r="B1557" s="103"/>
      <c r="C1557" s="104" t="e">
        <v>#REF!</v>
      </c>
      <c r="D1557" s="103"/>
      <c r="E1557" s="53"/>
      <c r="F1557" s="53"/>
      <c r="G1557" s="53"/>
      <c r="H1557" s="53"/>
      <c r="I1557" s="53"/>
      <c r="J1557" s="53"/>
      <c r="K1557" s="53"/>
      <c r="L1557" s="53"/>
      <c r="M1557" s="53"/>
      <c r="N1557" s="53"/>
      <c r="O1557" s="53"/>
      <c r="P1557" s="53"/>
      <c r="Q1557" s="53"/>
      <c r="R1557" s="53"/>
      <c r="S1557" s="53"/>
      <c r="T1557" s="53"/>
      <c r="U1557" s="53"/>
      <c r="V1557" s="53"/>
      <c r="W1557" s="53"/>
      <c r="X1557" s="53"/>
      <c r="Y1557" s="53"/>
      <c r="Z1557" s="53"/>
    </row>
    <row r="1558" spans="1:26" ht="15.75" customHeight="1">
      <c r="A1558" s="103"/>
      <c r="B1558" s="103"/>
      <c r="C1558" s="104" t="e">
        <v>#REF!</v>
      </c>
      <c r="D1558" s="103"/>
      <c r="E1558" s="53"/>
      <c r="F1558" s="53"/>
      <c r="G1558" s="53"/>
      <c r="H1558" s="53"/>
      <c r="I1558" s="53"/>
      <c r="J1558" s="53"/>
      <c r="K1558" s="53"/>
      <c r="L1558" s="53"/>
      <c r="M1558" s="53"/>
      <c r="N1558" s="53"/>
      <c r="O1558" s="53"/>
      <c r="P1558" s="53"/>
      <c r="Q1558" s="53"/>
      <c r="R1558" s="53"/>
      <c r="S1558" s="53"/>
      <c r="T1558" s="53"/>
      <c r="U1558" s="53"/>
      <c r="V1558" s="53"/>
      <c r="W1558" s="53"/>
      <c r="X1558" s="53"/>
      <c r="Y1558" s="53"/>
      <c r="Z1558" s="53"/>
    </row>
    <row r="1559" spans="1:26" ht="15.75" customHeight="1">
      <c r="A1559" s="103"/>
      <c r="B1559" s="103"/>
      <c r="C1559" s="104" t="e">
        <v>#REF!</v>
      </c>
      <c r="D1559" s="103"/>
      <c r="E1559" s="53"/>
      <c r="F1559" s="53"/>
      <c r="G1559" s="53"/>
      <c r="H1559" s="53"/>
      <c r="I1559" s="53"/>
      <c r="J1559" s="53"/>
      <c r="K1559" s="53"/>
      <c r="L1559" s="53"/>
      <c r="M1559" s="53"/>
      <c r="N1559" s="53"/>
      <c r="O1559" s="53"/>
      <c r="P1559" s="53"/>
      <c r="Q1559" s="53"/>
      <c r="R1559" s="53"/>
      <c r="S1559" s="53"/>
      <c r="T1559" s="53"/>
      <c r="U1559" s="53"/>
      <c r="V1559" s="53"/>
      <c r="W1559" s="53"/>
      <c r="X1559" s="53"/>
      <c r="Y1559" s="53"/>
      <c r="Z1559" s="53"/>
    </row>
    <row r="1560" spans="1:26" ht="15.75" customHeight="1">
      <c r="A1560" s="103"/>
      <c r="B1560" s="103"/>
      <c r="C1560" s="104" t="e">
        <v>#REF!</v>
      </c>
      <c r="D1560" s="103"/>
      <c r="E1560" s="53"/>
      <c r="F1560" s="53"/>
      <c r="G1560" s="53"/>
      <c r="H1560" s="53"/>
      <c r="I1560" s="53"/>
      <c r="J1560" s="53"/>
      <c r="K1560" s="53"/>
      <c r="L1560" s="53"/>
      <c r="M1560" s="53"/>
      <c r="N1560" s="53"/>
      <c r="O1560" s="53"/>
      <c r="P1560" s="53"/>
      <c r="Q1560" s="53"/>
      <c r="R1560" s="53"/>
      <c r="S1560" s="53"/>
      <c r="T1560" s="53"/>
      <c r="U1560" s="53"/>
      <c r="V1560" s="53"/>
      <c r="W1560" s="53"/>
      <c r="X1560" s="53"/>
      <c r="Y1560" s="53"/>
      <c r="Z1560" s="53"/>
    </row>
    <row r="1561" spans="1:26" ht="15.75" customHeight="1">
      <c r="A1561" s="103"/>
      <c r="B1561" s="103"/>
      <c r="C1561" s="104" t="e">
        <v>#REF!</v>
      </c>
      <c r="D1561" s="103"/>
      <c r="E1561" s="53"/>
      <c r="F1561" s="53"/>
      <c r="G1561" s="53"/>
      <c r="H1561" s="53"/>
      <c r="I1561" s="53"/>
      <c r="J1561" s="53"/>
      <c r="K1561" s="53"/>
      <c r="L1561" s="53"/>
      <c r="M1561" s="53"/>
      <c r="N1561" s="53"/>
      <c r="O1561" s="53"/>
      <c r="P1561" s="53"/>
      <c r="Q1561" s="53"/>
      <c r="R1561" s="53"/>
      <c r="S1561" s="53"/>
      <c r="T1561" s="53"/>
      <c r="U1561" s="53"/>
      <c r="V1561" s="53"/>
      <c r="W1561" s="53"/>
      <c r="X1561" s="53"/>
      <c r="Y1561" s="53"/>
      <c r="Z1561" s="53"/>
    </row>
    <row r="1562" spans="1:26" ht="15.75" customHeight="1">
      <c r="A1562" s="103"/>
      <c r="B1562" s="103"/>
      <c r="C1562" s="104" t="e">
        <v>#REF!</v>
      </c>
      <c r="D1562" s="103"/>
      <c r="E1562" s="53"/>
      <c r="F1562" s="53"/>
      <c r="G1562" s="53"/>
      <c r="H1562" s="53"/>
      <c r="I1562" s="53"/>
      <c r="J1562" s="53"/>
      <c r="K1562" s="53"/>
      <c r="L1562" s="53"/>
      <c r="M1562" s="53"/>
      <c r="N1562" s="53"/>
      <c r="O1562" s="53"/>
      <c r="P1562" s="53"/>
      <c r="Q1562" s="53"/>
      <c r="R1562" s="53"/>
      <c r="S1562" s="53"/>
      <c r="T1562" s="53"/>
      <c r="U1562" s="53"/>
      <c r="V1562" s="53"/>
      <c r="W1562" s="53"/>
      <c r="X1562" s="53"/>
      <c r="Y1562" s="53"/>
      <c r="Z1562" s="53"/>
    </row>
    <row r="1563" spans="1:26" ht="15.75" customHeight="1">
      <c r="A1563" s="103"/>
      <c r="B1563" s="103"/>
      <c r="C1563" s="104" t="e">
        <v>#REF!</v>
      </c>
      <c r="D1563" s="103"/>
      <c r="E1563" s="53"/>
      <c r="F1563" s="53"/>
      <c r="G1563" s="53"/>
      <c r="H1563" s="53"/>
      <c r="I1563" s="53"/>
      <c r="J1563" s="53"/>
      <c r="K1563" s="53"/>
      <c r="L1563" s="53"/>
      <c r="M1563" s="53"/>
      <c r="N1563" s="53"/>
      <c r="O1563" s="53"/>
      <c r="P1563" s="53"/>
      <c r="Q1563" s="53"/>
      <c r="R1563" s="53"/>
      <c r="S1563" s="53"/>
      <c r="T1563" s="53"/>
      <c r="U1563" s="53"/>
      <c r="V1563" s="53"/>
      <c r="W1563" s="53"/>
      <c r="X1563" s="53"/>
      <c r="Y1563" s="53"/>
      <c r="Z1563" s="53"/>
    </row>
    <row r="1564" spans="1:26" ht="15.75" customHeight="1">
      <c r="A1564" s="103"/>
      <c r="B1564" s="103"/>
      <c r="C1564" s="104" t="e">
        <v>#REF!</v>
      </c>
      <c r="D1564" s="103"/>
      <c r="E1564" s="53"/>
      <c r="F1564" s="53"/>
      <c r="G1564" s="53"/>
      <c r="H1564" s="53"/>
      <c r="I1564" s="53"/>
      <c r="J1564" s="53"/>
      <c r="K1564" s="53"/>
      <c r="L1564" s="53"/>
      <c r="M1564" s="53"/>
      <c r="N1564" s="53"/>
      <c r="O1564" s="53"/>
      <c r="P1564" s="53"/>
      <c r="Q1564" s="53"/>
      <c r="R1564" s="53"/>
      <c r="S1564" s="53"/>
      <c r="T1564" s="53"/>
      <c r="U1564" s="53"/>
      <c r="V1564" s="53"/>
      <c r="W1564" s="53"/>
      <c r="X1564" s="53"/>
      <c r="Y1564" s="53"/>
      <c r="Z1564" s="53"/>
    </row>
    <row r="1565" spans="1:26" ht="15.75" customHeight="1">
      <c r="A1565" s="103"/>
      <c r="B1565" s="103"/>
      <c r="C1565" s="104" t="e">
        <v>#REF!</v>
      </c>
      <c r="D1565" s="103"/>
      <c r="E1565" s="53"/>
      <c r="F1565" s="53"/>
      <c r="G1565" s="53"/>
      <c r="H1565" s="53"/>
      <c r="I1565" s="53"/>
      <c r="J1565" s="53"/>
      <c r="K1565" s="53"/>
      <c r="L1565" s="53"/>
      <c r="M1565" s="53"/>
      <c r="N1565" s="53"/>
      <c r="O1565" s="53"/>
      <c r="P1565" s="53"/>
      <c r="Q1565" s="53"/>
      <c r="R1565" s="53"/>
      <c r="S1565" s="53"/>
      <c r="T1565" s="53"/>
      <c r="U1565" s="53"/>
      <c r="V1565" s="53"/>
      <c r="W1565" s="53"/>
      <c r="X1565" s="53"/>
      <c r="Y1565" s="53"/>
      <c r="Z1565" s="53"/>
    </row>
    <row r="1566" spans="1:26" ht="15.75" customHeight="1">
      <c r="A1566" s="103"/>
      <c r="B1566" s="103"/>
      <c r="C1566" s="104" t="e">
        <v>#REF!</v>
      </c>
      <c r="D1566" s="103"/>
      <c r="E1566" s="53"/>
      <c r="F1566" s="53"/>
      <c r="G1566" s="53"/>
      <c r="H1566" s="53"/>
      <c r="I1566" s="53"/>
      <c r="J1566" s="53"/>
      <c r="K1566" s="53"/>
      <c r="L1566" s="53"/>
      <c r="M1566" s="53"/>
      <c r="N1566" s="53"/>
      <c r="O1566" s="53"/>
      <c r="P1566" s="53"/>
      <c r="Q1566" s="53"/>
      <c r="R1566" s="53"/>
      <c r="S1566" s="53"/>
      <c r="T1566" s="53"/>
      <c r="U1566" s="53"/>
      <c r="V1566" s="53"/>
      <c r="W1566" s="53"/>
      <c r="X1566" s="53"/>
      <c r="Y1566" s="53"/>
      <c r="Z1566" s="53"/>
    </row>
    <row r="1567" spans="1:26" ht="15.75" customHeight="1">
      <c r="A1567" s="103"/>
      <c r="B1567" s="103"/>
      <c r="C1567" s="104" t="e">
        <v>#REF!</v>
      </c>
      <c r="D1567" s="103"/>
      <c r="E1567" s="53"/>
      <c r="F1567" s="53"/>
      <c r="G1567" s="53"/>
      <c r="H1567" s="53"/>
      <c r="I1567" s="53"/>
      <c r="J1567" s="53"/>
      <c r="K1567" s="53"/>
      <c r="L1567" s="53"/>
      <c r="M1567" s="53"/>
      <c r="N1567" s="53"/>
      <c r="O1567" s="53"/>
      <c r="P1567" s="53"/>
      <c r="Q1567" s="53"/>
      <c r="R1567" s="53"/>
      <c r="S1567" s="53"/>
      <c r="T1567" s="53"/>
      <c r="U1567" s="53"/>
      <c r="V1567" s="53"/>
      <c r="W1567" s="53"/>
      <c r="X1567" s="53"/>
      <c r="Y1567" s="53"/>
      <c r="Z1567" s="53"/>
    </row>
    <row r="1568" spans="1:26" ht="15.75" customHeight="1">
      <c r="A1568" s="103"/>
      <c r="B1568" s="103"/>
      <c r="C1568" s="104" t="e">
        <v>#REF!</v>
      </c>
      <c r="D1568" s="103"/>
      <c r="E1568" s="53"/>
      <c r="F1568" s="53"/>
      <c r="G1568" s="53"/>
      <c r="H1568" s="53"/>
      <c r="I1568" s="53"/>
      <c r="J1568" s="53"/>
      <c r="K1568" s="53"/>
      <c r="L1568" s="53"/>
      <c r="M1568" s="53"/>
      <c r="N1568" s="53"/>
      <c r="O1568" s="53"/>
      <c r="P1568" s="53"/>
      <c r="Q1568" s="53"/>
      <c r="R1568" s="53"/>
      <c r="S1568" s="53"/>
      <c r="T1568" s="53"/>
      <c r="U1568" s="53"/>
      <c r="V1568" s="53"/>
      <c r="W1568" s="53"/>
      <c r="X1568" s="53"/>
      <c r="Y1568" s="53"/>
      <c r="Z1568" s="53"/>
    </row>
    <row r="1569" spans="1:26" ht="15.75" customHeight="1">
      <c r="A1569" s="103"/>
      <c r="B1569" s="103"/>
      <c r="C1569" s="104" t="e">
        <v>#REF!</v>
      </c>
      <c r="D1569" s="103"/>
      <c r="E1569" s="53"/>
      <c r="F1569" s="53"/>
      <c r="G1569" s="53"/>
      <c r="H1569" s="53"/>
      <c r="I1569" s="53"/>
      <c r="J1569" s="53"/>
      <c r="K1569" s="53"/>
      <c r="L1569" s="53"/>
      <c r="M1569" s="53"/>
      <c r="N1569" s="53"/>
      <c r="O1569" s="53"/>
      <c r="P1569" s="53"/>
      <c r="Q1569" s="53"/>
      <c r="R1569" s="53"/>
      <c r="S1569" s="53"/>
      <c r="T1569" s="53"/>
      <c r="U1569" s="53"/>
      <c r="V1569" s="53"/>
      <c r="W1569" s="53"/>
      <c r="X1569" s="53"/>
      <c r="Y1569" s="53"/>
      <c r="Z1569" s="53"/>
    </row>
    <row r="1570" spans="1:26" ht="15.75" customHeight="1">
      <c r="A1570" s="103"/>
      <c r="B1570" s="103"/>
      <c r="C1570" s="104" t="e">
        <v>#REF!</v>
      </c>
      <c r="D1570" s="103"/>
      <c r="E1570" s="53"/>
      <c r="F1570" s="53"/>
      <c r="G1570" s="53"/>
      <c r="H1570" s="53"/>
      <c r="I1570" s="53"/>
      <c r="J1570" s="53"/>
      <c r="K1570" s="53"/>
      <c r="L1570" s="53"/>
      <c r="M1570" s="53"/>
      <c r="N1570" s="53"/>
      <c r="O1570" s="53"/>
      <c r="P1570" s="53"/>
      <c r="Q1570" s="53"/>
      <c r="R1570" s="53"/>
      <c r="S1570" s="53"/>
      <c r="T1570" s="53"/>
      <c r="U1570" s="53"/>
      <c r="V1570" s="53"/>
      <c r="W1570" s="53"/>
      <c r="X1570" s="53"/>
      <c r="Y1570" s="53"/>
      <c r="Z1570" s="53"/>
    </row>
    <row r="1571" spans="1:26" ht="15.75" customHeight="1">
      <c r="A1571" s="103"/>
      <c r="B1571" s="103"/>
      <c r="C1571" s="104" t="e">
        <v>#REF!</v>
      </c>
      <c r="D1571" s="103"/>
      <c r="E1571" s="53"/>
      <c r="F1571" s="53"/>
      <c r="G1571" s="53"/>
      <c r="H1571" s="53"/>
      <c r="I1571" s="53"/>
      <c r="J1571" s="53"/>
      <c r="K1571" s="53"/>
      <c r="L1571" s="53"/>
      <c r="M1571" s="53"/>
      <c r="N1571" s="53"/>
      <c r="O1571" s="53"/>
      <c r="P1571" s="53"/>
      <c r="Q1571" s="53"/>
      <c r="R1571" s="53"/>
      <c r="S1571" s="53"/>
      <c r="T1571" s="53"/>
      <c r="U1571" s="53"/>
      <c r="V1571" s="53"/>
      <c r="W1571" s="53"/>
      <c r="X1571" s="53"/>
      <c r="Y1571" s="53"/>
      <c r="Z1571" s="53"/>
    </row>
    <row r="1572" spans="1:26" ht="15.75" customHeight="1">
      <c r="A1572" s="103"/>
      <c r="B1572" s="103"/>
      <c r="C1572" s="104" t="e">
        <v>#REF!</v>
      </c>
      <c r="D1572" s="103"/>
      <c r="E1572" s="53"/>
      <c r="F1572" s="53"/>
      <c r="G1572" s="53"/>
      <c r="H1572" s="53"/>
      <c r="I1572" s="53"/>
      <c r="J1572" s="53"/>
      <c r="K1572" s="53"/>
      <c r="L1572" s="53"/>
      <c r="M1572" s="53"/>
      <c r="N1572" s="53"/>
      <c r="O1572" s="53"/>
      <c r="P1572" s="53"/>
      <c r="Q1572" s="53"/>
      <c r="R1572" s="53"/>
      <c r="S1572" s="53"/>
      <c r="T1572" s="53"/>
      <c r="U1572" s="53"/>
      <c r="V1572" s="53"/>
      <c r="W1572" s="53"/>
      <c r="X1572" s="53"/>
      <c r="Y1572" s="53"/>
      <c r="Z1572" s="53"/>
    </row>
    <row r="1573" spans="1:26" ht="15.75" customHeight="1">
      <c r="A1573" s="103"/>
      <c r="B1573" s="103"/>
      <c r="C1573" s="104" t="e">
        <v>#REF!</v>
      </c>
      <c r="D1573" s="103"/>
      <c r="E1573" s="53"/>
      <c r="F1573" s="53"/>
      <c r="G1573" s="53"/>
      <c r="H1573" s="53"/>
      <c r="I1573" s="53"/>
      <c r="J1573" s="53"/>
      <c r="K1573" s="53"/>
      <c r="L1573" s="53"/>
      <c r="M1573" s="53"/>
      <c r="N1573" s="53"/>
      <c r="O1573" s="53"/>
      <c r="P1573" s="53"/>
      <c r="Q1573" s="53"/>
      <c r="R1573" s="53"/>
      <c r="S1573" s="53"/>
      <c r="T1573" s="53"/>
      <c r="U1573" s="53"/>
      <c r="V1573" s="53"/>
      <c r="W1573" s="53"/>
      <c r="X1573" s="53"/>
      <c r="Y1573" s="53"/>
      <c r="Z1573" s="53"/>
    </row>
    <row r="1574" spans="1:26" ht="15.75" customHeight="1">
      <c r="A1574" s="103"/>
      <c r="B1574" s="103"/>
      <c r="C1574" s="104" t="e">
        <v>#REF!</v>
      </c>
      <c r="D1574" s="103"/>
      <c r="E1574" s="53"/>
      <c r="F1574" s="53"/>
      <c r="G1574" s="53"/>
      <c r="H1574" s="53"/>
      <c r="I1574" s="53"/>
      <c r="J1574" s="53"/>
      <c r="K1574" s="53"/>
      <c r="L1574" s="53"/>
      <c r="M1574" s="53"/>
      <c r="N1574" s="53"/>
      <c r="O1574" s="53"/>
      <c r="P1574" s="53"/>
      <c r="Q1574" s="53"/>
      <c r="R1574" s="53"/>
      <c r="S1574" s="53"/>
      <c r="T1574" s="53"/>
      <c r="U1574" s="53"/>
      <c r="V1574" s="53"/>
      <c r="W1574" s="53"/>
      <c r="X1574" s="53"/>
      <c r="Y1574" s="53"/>
      <c r="Z1574" s="53"/>
    </row>
    <row r="1575" spans="1:26" ht="15.75" customHeight="1">
      <c r="A1575" s="103"/>
      <c r="B1575" s="103"/>
      <c r="C1575" s="104" t="e">
        <v>#REF!</v>
      </c>
      <c r="D1575" s="103"/>
      <c r="E1575" s="53"/>
      <c r="F1575" s="53"/>
      <c r="G1575" s="53"/>
      <c r="H1575" s="53"/>
      <c r="I1575" s="53"/>
      <c r="J1575" s="53"/>
      <c r="K1575" s="53"/>
      <c r="L1575" s="53"/>
      <c r="M1575" s="53"/>
      <c r="N1575" s="53"/>
      <c r="O1575" s="53"/>
      <c r="P1575" s="53"/>
      <c r="Q1575" s="53"/>
      <c r="R1575" s="53"/>
      <c r="S1575" s="53"/>
      <c r="T1575" s="53"/>
      <c r="U1575" s="53"/>
      <c r="V1575" s="53"/>
      <c r="W1575" s="53"/>
      <c r="X1575" s="53"/>
      <c r="Y1575" s="53"/>
      <c r="Z1575" s="53"/>
    </row>
    <row r="1576" spans="1:26" ht="15.75" customHeight="1">
      <c r="A1576" s="103"/>
      <c r="B1576" s="103"/>
      <c r="C1576" s="104" t="e">
        <v>#REF!</v>
      </c>
      <c r="D1576" s="103"/>
      <c r="E1576" s="53"/>
      <c r="F1576" s="53"/>
      <c r="G1576" s="53"/>
      <c r="H1576" s="53"/>
      <c r="I1576" s="53"/>
      <c r="J1576" s="53"/>
      <c r="K1576" s="53"/>
      <c r="L1576" s="53"/>
      <c r="M1576" s="53"/>
      <c r="N1576" s="53"/>
      <c r="O1576" s="53"/>
      <c r="P1576" s="53"/>
      <c r="Q1576" s="53"/>
      <c r="R1576" s="53"/>
      <c r="S1576" s="53"/>
      <c r="T1576" s="53"/>
      <c r="U1576" s="53"/>
      <c r="V1576" s="53"/>
      <c r="W1576" s="53"/>
      <c r="X1576" s="53"/>
      <c r="Y1576" s="53"/>
      <c r="Z1576" s="53"/>
    </row>
    <row r="1577" spans="1:26" ht="15.75" customHeight="1">
      <c r="A1577" s="103"/>
      <c r="B1577" s="103"/>
      <c r="C1577" s="104" t="e">
        <v>#REF!</v>
      </c>
      <c r="D1577" s="103"/>
      <c r="E1577" s="53"/>
      <c r="F1577" s="53"/>
      <c r="G1577" s="53"/>
      <c r="H1577" s="53"/>
      <c r="I1577" s="53"/>
      <c r="J1577" s="53"/>
      <c r="K1577" s="53"/>
      <c r="L1577" s="53"/>
      <c r="M1577" s="53"/>
      <c r="N1577" s="53"/>
      <c r="O1577" s="53"/>
      <c r="P1577" s="53"/>
      <c r="Q1577" s="53"/>
      <c r="R1577" s="53"/>
      <c r="S1577" s="53"/>
      <c r="T1577" s="53"/>
      <c r="U1577" s="53"/>
      <c r="V1577" s="53"/>
      <c r="W1577" s="53"/>
      <c r="X1577" s="53"/>
      <c r="Y1577" s="53"/>
      <c r="Z1577" s="53"/>
    </row>
    <row r="1578" spans="1:26" ht="15.75" customHeight="1">
      <c r="A1578" s="103"/>
      <c r="B1578" s="103"/>
      <c r="C1578" s="104" t="e">
        <v>#REF!</v>
      </c>
      <c r="D1578" s="103"/>
      <c r="E1578" s="53"/>
      <c r="F1578" s="53"/>
      <c r="G1578" s="53"/>
      <c r="H1578" s="53"/>
      <c r="I1578" s="53"/>
      <c r="J1578" s="53"/>
      <c r="K1578" s="53"/>
      <c r="L1578" s="53"/>
      <c r="M1578" s="53"/>
      <c r="N1578" s="53"/>
      <c r="O1578" s="53"/>
      <c r="P1578" s="53"/>
      <c r="Q1578" s="53"/>
      <c r="R1578" s="53"/>
      <c r="S1578" s="53"/>
      <c r="T1578" s="53"/>
      <c r="U1578" s="53"/>
      <c r="V1578" s="53"/>
      <c r="W1578" s="53"/>
      <c r="X1578" s="53"/>
      <c r="Y1578" s="53"/>
      <c r="Z1578" s="53"/>
    </row>
    <row r="1579" spans="1:26" ht="15.75" customHeight="1">
      <c r="A1579" s="103"/>
      <c r="B1579" s="103"/>
      <c r="C1579" s="104" t="e">
        <v>#REF!</v>
      </c>
      <c r="D1579" s="103"/>
      <c r="E1579" s="53"/>
      <c r="F1579" s="53"/>
      <c r="G1579" s="53"/>
      <c r="H1579" s="53"/>
      <c r="I1579" s="53"/>
      <c r="J1579" s="53"/>
      <c r="K1579" s="53"/>
      <c r="L1579" s="53"/>
      <c r="M1579" s="53"/>
      <c r="N1579" s="53"/>
      <c r="O1579" s="53"/>
      <c r="P1579" s="53"/>
      <c r="Q1579" s="53"/>
      <c r="R1579" s="53"/>
      <c r="S1579" s="53"/>
      <c r="T1579" s="53"/>
      <c r="U1579" s="53"/>
      <c r="V1579" s="53"/>
      <c r="W1579" s="53"/>
      <c r="X1579" s="53"/>
      <c r="Y1579" s="53"/>
      <c r="Z1579" s="53"/>
    </row>
    <row r="1580" spans="1:26" ht="15.75" customHeight="1">
      <c r="A1580" s="103"/>
      <c r="B1580" s="103"/>
      <c r="C1580" s="104" t="e">
        <v>#REF!</v>
      </c>
      <c r="D1580" s="103"/>
      <c r="E1580" s="53"/>
      <c r="F1580" s="53"/>
      <c r="G1580" s="53"/>
      <c r="H1580" s="53"/>
      <c r="I1580" s="53"/>
      <c r="J1580" s="53"/>
      <c r="K1580" s="53"/>
      <c r="L1580" s="53"/>
      <c r="M1580" s="53"/>
      <c r="N1580" s="53"/>
      <c r="O1580" s="53"/>
      <c r="P1580" s="53"/>
      <c r="Q1580" s="53"/>
      <c r="R1580" s="53"/>
      <c r="S1580" s="53"/>
      <c r="T1580" s="53"/>
      <c r="U1580" s="53"/>
      <c r="V1580" s="53"/>
      <c r="W1580" s="53"/>
      <c r="X1580" s="53"/>
      <c r="Y1580" s="53"/>
      <c r="Z1580" s="53"/>
    </row>
    <row r="1581" spans="1:26" ht="15.75" customHeight="1">
      <c r="A1581" s="103"/>
      <c r="B1581" s="103"/>
      <c r="C1581" s="104" t="e">
        <v>#REF!</v>
      </c>
      <c r="D1581" s="103"/>
      <c r="E1581" s="53"/>
      <c r="F1581" s="53"/>
      <c r="G1581" s="53"/>
      <c r="H1581" s="53"/>
      <c r="I1581" s="53"/>
      <c r="J1581" s="53"/>
      <c r="K1581" s="53"/>
      <c r="L1581" s="53"/>
      <c r="M1581" s="53"/>
      <c r="N1581" s="53"/>
      <c r="O1581" s="53"/>
      <c r="P1581" s="53"/>
      <c r="Q1581" s="53"/>
      <c r="R1581" s="53"/>
      <c r="S1581" s="53"/>
      <c r="T1581" s="53"/>
      <c r="U1581" s="53"/>
      <c r="V1581" s="53"/>
      <c r="W1581" s="53"/>
      <c r="X1581" s="53"/>
      <c r="Y1581" s="53"/>
      <c r="Z1581" s="53"/>
    </row>
    <row r="1582" spans="1:26" ht="15.75" customHeight="1">
      <c r="A1582" s="103"/>
      <c r="B1582" s="103"/>
      <c r="C1582" s="104" t="e">
        <v>#REF!</v>
      </c>
      <c r="D1582" s="103"/>
      <c r="E1582" s="53"/>
      <c r="F1582" s="53"/>
      <c r="G1582" s="53"/>
      <c r="H1582" s="53"/>
      <c r="I1582" s="53"/>
      <c r="J1582" s="53"/>
      <c r="K1582" s="53"/>
      <c r="L1582" s="53"/>
      <c r="M1582" s="53"/>
      <c r="N1582" s="53"/>
      <c r="O1582" s="53"/>
      <c r="P1582" s="53"/>
      <c r="Q1582" s="53"/>
      <c r="R1582" s="53"/>
      <c r="S1582" s="53"/>
      <c r="T1582" s="53"/>
      <c r="U1582" s="53"/>
      <c r="V1582" s="53"/>
      <c r="W1582" s="53"/>
      <c r="X1582" s="53"/>
      <c r="Y1582" s="53"/>
      <c r="Z1582" s="53"/>
    </row>
    <row r="1583" spans="1:26" ht="15.75" customHeight="1">
      <c r="A1583" s="103"/>
      <c r="B1583" s="103"/>
      <c r="C1583" s="104" t="e">
        <v>#REF!</v>
      </c>
      <c r="D1583" s="103"/>
      <c r="E1583" s="53"/>
      <c r="F1583" s="53"/>
      <c r="G1583" s="53"/>
      <c r="H1583" s="53"/>
      <c r="I1583" s="53"/>
      <c r="J1583" s="53"/>
      <c r="K1583" s="53"/>
      <c r="L1583" s="53"/>
      <c r="M1583" s="53"/>
      <c r="N1583" s="53"/>
      <c r="O1583" s="53"/>
      <c r="P1583" s="53"/>
      <c r="Q1583" s="53"/>
      <c r="R1583" s="53"/>
      <c r="S1583" s="53"/>
      <c r="T1583" s="53"/>
      <c r="U1583" s="53"/>
      <c r="V1583" s="53"/>
      <c r="W1583" s="53"/>
      <c r="X1583" s="53"/>
      <c r="Y1583" s="53"/>
      <c r="Z1583" s="53"/>
    </row>
    <row r="1584" spans="1:26" ht="15.75" customHeight="1">
      <c r="A1584" s="103"/>
      <c r="B1584" s="103"/>
      <c r="C1584" s="104" t="e">
        <v>#REF!</v>
      </c>
      <c r="D1584" s="103"/>
      <c r="E1584" s="53"/>
      <c r="F1584" s="53"/>
      <c r="G1584" s="53"/>
      <c r="H1584" s="53"/>
      <c r="I1584" s="53"/>
      <c r="J1584" s="53"/>
      <c r="K1584" s="53"/>
      <c r="L1584" s="53"/>
      <c r="M1584" s="53"/>
      <c r="N1584" s="53"/>
      <c r="O1584" s="53"/>
      <c r="P1584" s="53"/>
      <c r="Q1584" s="53"/>
      <c r="R1584" s="53"/>
      <c r="S1584" s="53"/>
      <c r="T1584" s="53"/>
      <c r="U1584" s="53"/>
      <c r="V1584" s="53"/>
      <c r="W1584" s="53"/>
      <c r="X1584" s="53"/>
      <c r="Y1584" s="53"/>
      <c r="Z1584" s="53"/>
    </row>
    <row r="1585" spans="1:26" ht="15.75" customHeight="1">
      <c r="A1585" s="103"/>
      <c r="B1585" s="103"/>
      <c r="C1585" s="104" t="e">
        <v>#REF!</v>
      </c>
      <c r="D1585" s="103"/>
      <c r="E1585" s="53"/>
      <c r="F1585" s="53"/>
      <c r="G1585" s="53"/>
      <c r="H1585" s="53"/>
      <c r="I1585" s="53"/>
      <c r="J1585" s="53"/>
      <c r="K1585" s="53"/>
      <c r="L1585" s="53"/>
      <c r="M1585" s="53"/>
      <c r="N1585" s="53"/>
      <c r="O1585" s="53"/>
      <c r="P1585" s="53"/>
      <c r="Q1585" s="53"/>
      <c r="R1585" s="53"/>
      <c r="S1585" s="53"/>
      <c r="T1585" s="53"/>
      <c r="U1585" s="53"/>
      <c r="V1585" s="53"/>
      <c r="W1585" s="53"/>
      <c r="X1585" s="53"/>
      <c r="Y1585" s="53"/>
      <c r="Z1585" s="53"/>
    </row>
    <row r="1586" spans="1:26" ht="15.75" customHeight="1">
      <c r="A1586" s="103"/>
      <c r="B1586" s="103"/>
      <c r="C1586" s="104" t="e">
        <v>#REF!</v>
      </c>
      <c r="D1586" s="103"/>
      <c r="E1586" s="53"/>
      <c r="F1586" s="53"/>
      <c r="G1586" s="53"/>
      <c r="H1586" s="53"/>
      <c r="I1586" s="53"/>
      <c r="J1586" s="53"/>
      <c r="K1586" s="53"/>
      <c r="L1586" s="53"/>
      <c r="M1586" s="53"/>
      <c r="N1586" s="53"/>
      <c r="O1586" s="53"/>
      <c r="P1586" s="53"/>
      <c r="Q1586" s="53"/>
      <c r="R1586" s="53"/>
      <c r="S1586" s="53"/>
      <c r="T1586" s="53"/>
      <c r="U1586" s="53"/>
      <c r="V1586" s="53"/>
      <c r="W1586" s="53"/>
      <c r="X1586" s="53"/>
      <c r="Y1586" s="53"/>
      <c r="Z1586" s="53"/>
    </row>
    <row r="1587" spans="1:26" ht="15.75" customHeight="1">
      <c r="A1587" s="103"/>
      <c r="B1587" s="103"/>
      <c r="C1587" s="104" t="e">
        <v>#REF!</v>
      </c>
      <c r="D1587" s="103"/>
      <c r="E1587" s="53"/>
      <c r="F1587" s="53"/>
      <c r="G1587" s="53"/>
      <c r="H1587" s="53"/>
      <c r="I1587" s="53"/>
      <c r="J1587" s="53"/>
      <c r="K1587" s="53"/>
      <c r="L1587" s="53"/>
      <c r="M1587" s="53"/>
      <c r="N1587" s="53"/>
      <c r="O1587" s="53"/>
      <c r="P1587" s="53"/>
      <c r="Q1587" s="53"/>
      <c r="R1587" s="53"/>
      <c r="S1587" s="53"/>
      <c r="T1587" s="53"/>
      <c r="U1587" s="53"/>
      <c r="V1587" s="53"/>
      <c r="W1587" s="53"/>
      <c r="X1587" s="53"/>
      <c r="Y1587" s="53"/>
      <c r="Z1587" s="53"/>
    </row>
    <row r="1588" spans="1:26" ht="15.75" customHeight="1">
      <c r="A1588" s="103"/>
      <c r="B1588" s="103"/>
      <c r="C1588" s="104" t="e">
        <v>#REF!</v>
      </c>
      <c r="D1588" s="103"/>
      <c r="E1588" s="53"/>
      <c r="F1588" s="53"/>
      <c r="G1588" s="53"/>
      <c r="H1588" s="53"/>
      <c r="I1588" s="53"/>
      <c r="J1588" s="53"/>
      <c r="K1588" s="53"/>
      <c r="L1588" s="53"/>
      <c r="M1588" s="53"/>
      <c r="N1588" s="53"/>
      <c r="O1588" s="53"/>
      <c r="P1588" s="53"/>
      <c r="Q1588" s="53"/>
      <c r="R1588" s="53"/>
      <c r="S1588" s="53"/>
      <c r="T1588" s="53"/>
      <c r="U1588" s="53"/>
      <c r="V1588" s="53"/>
      <c r="W1588" s="53"/>
      <c r="X1588" s="53"/>
      <c r="Y1588" s="53"/>
      <c r="Z1588" s="53"/>
    </row>
    <row r="1589" spans="1:26" ht="15.75" customHeight="1">
      <c r="A1589" s="103"/>
      <c r="B1589" s="103"/>
      <c r="C1589" s="104" t="e">
        <v>#REF!</v>
      </c>
      <c r="D1589" s="103"/>
      <c r="E1589" s="53"/>
      <c r="F1589" s="53"/>
      <c r="G1589" s="53"/>
      <c r="H1589" s="53"/>
      <c r="I1589" s="53"/>
      <c r="J1589" s="53"/>
      <c r="K1589" s="53"/>
      <c r="L1589" s="53"/>
      <c r="M1589" s="53"/>
      <c r="N1589" s="53"/>
      <c r="O1589" s="53"/>
      <c r="P1589" s="53"/>
      <c r="Q1589" s="53"/>
      <c r="R1589" s="53"/>
      <c r="S1589" s="53"/>
      <c r="T1589" s="53"/>
      <c r="U1589" s="53"/>
      <c r="V1589" s="53"/>
      <c r="W1589" s="53"/>
      <c r="X1589" s="53"/>
      <c r="Y1589" s="53"/>
      <c r="Z1589" s="53"/>
    </row>
    <row r="1590" spans="1:26" ht="15.75" customHeight="1">
      <c r="A1590" s="103"/>
      <c r="B1590" s="103"/>
      <c r="C1590" s="104" t="e">
        <v>#REF!</v>
      </c>
      <c r="D1590" s="103"/>
      <c r="E1590" s="53"/>
      <c r="F1590" s="53"/>
      <c r="G1590" s="53"/>
      <c r="H1590" s="53"/>
      <c r="I1590" s="53"/>
      <c r="J1590" s="53"/>
      <c r="K1590" s="53"/>
      <c r="L1590" s="53"/>
      <c r="M1590" s="53"/>
      <c r="N1590" s="53"/>
      <c r="O1590" s="53"/>
      <c r="P1590" s="53"/>
      <c r="Q1590" s="53"/>
      <c r="R1590" s="53"/>
      <c r="S1590" s="53"/>
      <c r="T1590" s="53"/>
      <c r="U1590" s="53"/>
      <c r="V1590" s="53"/>
      <c r="W1590" s="53"/>
      <c r="X1590" s="53"/>
      <c r="Y1590" s="53"/>
      <c r="Z1590" s="53"/>
    </row>
    <row r="1591" spans="1:26" ht="15.75" customHeight="1">
      <c r="A1591" s="103"/>
      <c r="B1591" s="103"/>
      <c r="C1591" s="104" t="e">
        <v>#REF!</v>
      </c>
      <c r="D1591" s="103"/>
      <c r="E1591" s="53"/>
      <c r="F1591" s="53"/>
      <c r="G1591" s="53"/>
      <c r="H1591" s="53"/>
      <c r="I1591" s="53"/>
      <c r="J1591" s="53"/>
      <c r="K1591" s="53"/>
      <c r="L1591" s="53"/>
      <c r="M1591" s="53"/>
      <c r="N1591" s="53"/>
      <c r="O1591" s="53"/>
      <c r="P1591" s="53"/>
      <c r="Q1591" s="53"/>
      <c r="R1591" s="53"/>
      <c r="S1591" s="53"/>
      <c r="T1591" s="53"/>
      <c r="U1591" s="53"/>
      <c r="V1591" s="53"/>
      <c r="W1591" s="53"/>
      <c r="X1591" s="53"/>
      <c r="Y1591" s="53"/>
      <c r="Z1591" s="53"/>
    </row>
    <row r="1592" spans="1:26" ht="15.75" customHeight="1">
      <c r="A1592" s="103"/>
      <c r="B1592" s="103"/>
      <c r="C1592" s="104" t="e">
        <v>#REF!</v>
      </c>
      <c r="D1592" s="103"/>
      <c r="E1592" s="53"/>
      <c r="F1592" s="53"/>
      <c r="G1592" s="53"/>
      <c r="H1592" s="53"/>
      <c r="I1592" s="53"/>
      <c r="J1592" s="53"/>
      <c r="K1592" s="53"/>
      <c r="L1592" s="53"/>
      <c r="M1592" s="53"/>
      <c r="N1592" s="53"/>
      <c r="O1592" s="53"/>
      <c r="P1592" s="53"/>
      <c r="Q1592" s="53"/>
      <c r="R1592" s="53"/>
      <c r="S1592" s="53"/>
      <c r="T1592" s="53"/>
      <c r="U1592" s="53"/>
      <c r="V1592" s="53"/>
      <c r="W1592" s="53"/>
      <c r="X1592" s="53"/>
      <c r="Y1592" s="53"/>
      <c r="Z1592" s="53"/>
    </row>
    <row r="1593" spans="1:26" ht="15.75" customHeight="1">
      <c r="A1593" s="103"/>
      <c r="B1593" s="103"/>
      <c r="C1593" s="104" t="e">
        <v>#REF!</v>
      </c>
      <c r="D1593" s="103"/>
      <c r="E1593" s="53"/>
      <c r="F1593" s="53"/>
      <c r="G1593" s="53"/>
      <c r="H1593" s="53"/>
      <c r="I1593" s="53"/>
      <c r="J1593" s="53"/>
      <c r="K1593" s="53"/>
      <c r="L1593" s="53"/>
      <c r="M1593" s="53"/>
      <c r="N1593" s="53"/>
      <c r="O1593" s="53"/>
      <c r="P1593" s="53"/>
      <c r="Q1593" s="53"/>
      <c r="R1593" s="53"/>
      <c r="S1593" s="53"/>
      <c r="T1593" s="53"/>
      <c r="U1593" s="53"/>
      <c r="V1593" s="53"/>
      <c r="W1593" s="53"/>
      <c r="X1593" s="53"/>
      <c r="Y1593" s="53"/>
      <c r="Z1593" s="53"/>
    </row>
    <row r="1594" spans="1:26" ht="15.75" customHeight="1">
      <c r="A1594" s="103"/>
      <c r="B1594" s="103"/>
      <c r="C1594" s="104" t="e">
        <v>#REF!</v>
      </c>
      <c r="D1594" s="103"/>
      <c r="E1594" s="53"/>
      <c r="F1594" s="53"/>
      <c r="G1594" s="53"/>
      <c r="H1594" s="53"/>
      <c r="I1594" s="53"/>
      <c r="J1594" s="53"/>
      <c r="K1594" s="53"/>
      <c r="L1594" s="53"/>
      <c r="M1594" s="53"/>
      <c r="N1594" s="53"/>
      <c r="O1594" s="53"/>
      <c r="P1594" s="53"/>
      <c r="Q1594" s="53"/>
      <c r="R1594" s="53"/>
      <c r="S1594" s="53"/>
      <c r="T1594" s="53"/>
      <c r="U1594" s="53"/>
      <c r="V1594" s="53"/>
      <c r="W1594" s="53"/>
      <c r="X1594" s="53"/>
      <c r="Y1594" s="53"/>
      <c r="Z1594" s="53"/>
    </row>
    <row r="1595" spans="1:26" ht="15.75" customHeight="1">
      <c r="A1595" s="103"/>
      <c r="B1595" s="103"/>
      <c r="C1595" s="104" t="e">
        <v>#REF!</v>
      </c>
      <c r="D1595" s="103"/>
      <c r="E1595" s="53"/>
      <c r="F1595" s="53"/>
      <c r="G1595" s="53"/>
      <c r="H1595" s="53"/>
      <c r="I1595" s="53"/>
      <c r="J1595" s="53"/>
      <c r="K1595" s="53"/>
      <c r="L1595" s="53"/>
      <c r="M1595" s="53"/>
      <c r="N1595" s="53"/>
      <c r="O1595" s="53"/>
      <c r="P1595" s="53"/>
      <c r="Q1595" s="53"/>
      <c r="R1595" s="53"/>
      <c r="S1595" s="53"/>
      <c r="T1595" s="53"/>
      <c r="U1595" s="53"/>
      <c r="V1595" s="53"/>
      <c r="W1595" s="53"/>
      <c r="X1595" s="53"/>
      <c r="Y1595" s="53"/>
      <c r="Z1595" s="53"/>
    </row>
    <row r="1596" spans="1:26" ht="15.75" customHeight="1">
      <c r="A1596" s="103"/>
      <c r="B1596" s="103"/>
      <c r="C1596" s="104" t="e">
        <v>#REF!</v>
      </c>
      <c r="D1596" s="103"/>
      <c r="E1596" s="53"/>
      <c r="F1596" s="53"/>
      <c r="G1596" s="53"/>
      <c r="H1596" s="53"/>
      <c r="I1596" s="53"/>
      <c r="J1596" s="53"/>
      <c r="K1596" s="53"/>
      <c r="L1596" s="53"/>
      <c r="M1596" s="53"/>
      <c r="N1596" s="53"/>
      <c r="O1596" s="53"/>
      <c r="P1596" s="53"/>
      <c r="Q1596" s="53"/>
      <c r="R1596" s="53"/>
      <c r="S1596" s="53"/>
      <c r="T1596" s="53"/>
      <c r="U1596" s="53"/>
      <c r="V1596" s="53"/>
      <c r="W1596" s="53"/>
      <c r="X1596" s="53"/>
      <c r="Y1596" s="53"/>
      <c r="Z1596" s="53"/>
    </row>
    <row r="1597" spans="1:26" ht="15.75" customHeight="1">
      <c r="A1597" s="103"/>
      <c r="B1597" s="103"/>
      <c r="C1597" s="104" t="e">
        <v>#REF!</v>
      </c>
      <c r="D1597" s="103"/>
      <c r="E1597" s="53"/>
      <c r="F1597" s="53"/>
      <c r="G1597" s="53"/>
      <c r="H1597" s="53"/>
      <c r="I1597" s="53"/>
      <c r="J1597" s="53"/>
      <c r="K1597" s="53"/>
      <c r="L1597" s="53"/>
      <c r="M1597" s="53"/>
      <c r="N1597" s="53"/>
      <c r="O1597" s="53"/>
      <c r="P1597" s="53"/>
      <c r="Q1597" s="53"/>
      <c r="R1597" s="53"/>
      <c r="S1597" s="53"/>
      <c r="T1597" s="53"/>
      <c r="U1597" s="53"/>
      <c r="V1597" s="53"/>
      <c r="W1597" s="53"/>
      <c r="X1597" s="53"/>
      <c r="Y1597" s="53"/>
      <c r="Z1597" s="53"/>
    </row>
    <row r="1598" spans="1:26" ht="15.75" customHeight="1">
      <c r="A1598" s="103"/>
      <c r="B1598" s="103"/>
      <c r="C1598" s="104" t="e">
        <v>#REF!</v>
      </c>
      <c r="D1598" s="103"/>
      <c r="E1598" s="53"/>
      <c r="F1598" s="53"/>
      <c r="G1598" s="53"/>
      <c r="H1598" s="53"/>
      <c r="I1598" s="53"/>
      <c r="J1598" s="53"/>
      <c r="K1598" s="53"/>
      <c r="L1598" s="53"/>
      <c r="M1598" s="53"/>
      <c r="N1598" s="53"/>
      <c r="O1598" s="53"/>
      <c r="P1598" s="53"/>
      <c r="Q1598" s="53"/>
      <c r="R1598" s="53"/>
      <c r="S1598" s="53"/>
      <c r="T1598" s="53"/>
      <c r="U1598" s="53"/>
      <c r="V1598" s="53"/>
      <c r="W1598" s="53"/>
      <c r="X1598" s="53"/>
      <c r="Y1598" s="53"/>
      <c r="Z1598" s="53"/>
    </row>
    <row r="1599" spans="1:26" ht="15.75" customHeight="1">
      <c r="A1599" s="103"/>
      <c r="B1599" s="103"/>
      <c r="C1599" s="104" t="e">
        <v>#REF!</v>
      </c>
      <c r="D1599" s="103"/>
      <c r="E1599" s="53"/>
      <c r="F1599" s="53"/>
      <c r="G1599" s="53"/>
      <c r="H1599" s="53"/>
      <c r="I1599" s="53"/>
      <c r="J1599" s="53"/>
      <c r="K1599" s="53"/>
      <c r="L1599" s="53"/>
      <c r="M1599" s="53"/>
      <c r="N1599" s="53"/>
      <c r="O1599" s="53"/>
      <c r="P1599" s="53"/>
      <c r="Q1599" s="53"/>
      <c r="R1599" s="53"/>
      <c r="S1599" s="53"/>
      <c r="T1599" s="53"/>
      <c r="U1599" s="53"/>
      <c r="V1599" s="53"/>
      <c r="W1599" s="53"/>
      <c r="X1599" s="53"/>
      <c r="Y1599" s="53"/>
      <c r="Z1599" s="53"/>
    </row>
    <row r="1600" spans="1:26" ht="15.75" customHeight="1">
      <c r="A1600" s="103"/>
      <c r="B1600" s="103"/>
      <c r="C1600" s="104" t="e">
        <v>#REF!</v>
      </c>
      <c r="D1600" s="103"/>
      <c r="E1600" s="53"/>
      <c r="F1600" s="53"/>
      <c r="G1600" s="53"/>
      <c r="H1600" s="53"/>
      <c r="I1600" s="53"/>
      <c r="J1600" s="53"/>
      <c r="K1600" s="53"/>
      <c r="L1600" s="53"/>
      <c r="M1600" s="53"/>
      <c r="N1600" s="53"/>
      <c r="O1600" s="53"/>
      <c r="P1600" s="53"/>
      <c r="Q1600" s="53"/>
      <c r="R1600" s="53"/>
      <c r="S1600" s="53"/>
      <c r="T1600" s="53"/>
      <c r="U1600" s="53"/>
      <c r="V1600" s="53"/>
      <c r="W1600" s="53"/>
      <c r="X1600" s="53"/>
      <c r="Y1600" s="53"/>
      <c r="Z1600" s="53"/>
    </row>
    <row r="1601" spans="1:26" ht="15.75" customHeight="1">
      <c r="A1601" s="103"/>
      <c r="B1601" s="103"/>
      <c r="C1601" s="104" t="e">
        <v>#REF!</v>
      </c>
      <c r="D1601" s="103"/>
      <c r="E1601" s="53"/>
      <c r="F1601" s="53"/>
      <c r="G1601" s="53"/>
      <c r="H1601" s="53"/>
      <c r="I1601" s="53"/>
      <c r="J1601" s="53"/>
      <c r="K1601" s="53"/>
      <c r="L1601" s="53"/>
      <c r="M1601" s="53"/>
      <c r="N1601" s="53"/>
      <c r="O1601" s="53"/>
      <c r="P1601" s="53"/>
      <c r="Q1601" s="53"/>
      <c r="R1601" s="53"/>
      <c r="S1601" s="53"/>
      <c r="T1601" s="53"/>
      <c r="U1601" s="53"/>
      <c r="V1601" s="53"/>
      <c r="W1601" s="53"/>
      <c r="X1601" s="53"/>
      <c r="Y1601" s="53"/>
      <c r="Z1601" s="53"/>
    </row>
    <row r="1602" spans="1:26" ht="15.75" customHeight="1">
      <c r="A1602" s="103"/>
      <c r="B1602" s="103"/>
      <c r="C1602" s="104" t="e">
        <v>#REF!</v>
      </c>
      <c r="D1602" s="103"/>
      <c r="E1602" s="53"/>
      <c r="F1602" s="53"/>
      <c r="G1602" s="53"/>
      <c r="H1602" s="53"/>
      <c r="I1602" s="53"/>
      <c r="J1602" s="53"/>
      <c r="K1602" s="53"/>
      <c r="L1602" s="53"/>
      <c r="M1602" s="53"/>
      <c r="N1602" s="53"/>
      <c r="O1602" s="53"/>
      <c r="P1602" s="53"/>
      <c r="Q1602" s="53"/>
      <c r="R1602" s="53"/>
      <c r="S1602" s="53"/>
      <c r="T1602" s="53"/>
      <c r="U1602" s="53"/>
      <c r="V1602" s="53"/>
      <c r="W1602" s="53"/>
      <c r="X1602" s="53"/>
      <c r="Y1602" s="53"/>
      <c r="Z1602" s="53"/>
    </row>
    <row r="1603" spans="1:26" ht="15.75" customHeight="1">
      <c r="A1603" s="103"/>
      <c r="B1603" s="103"/>
      <c r="C1603" s="104" t="e">
        <v>#REF!</v>
      </c>
      <c r="D1603" s="103"/>
      <c r="E1603" s="53"/>
      <c r="F1603" s="53"/>
      <c r="G1603" s="53"/>
      <c r="H1603" s="53"/>
      <c r="I1603" s="53"/>
      <c r="J1603" s="53"/>
      <c r="K1603" s="53"/>
      <c r="L1603" s="53"/>
      <c r="M1603" s="53"/>
      <c r="N1603" s="53"/>
      <c r="O1603" s="53"/>
      <c r="P1603" s="53"/>
      <c r="Q1603" s="53"/>
      <c r="R1603" s="53"/>
      <c r="S1603" s="53"/>
      <c r="T1603" s="53"/>
      <c r="U1603" s="53"/>
      <c r="V1603" s="53"/>
      <c r="W1603" s="53"/>
      <c r="X1603" s="53"/>
      <c r="Y1603" s="53"/>
      <c r="Z1603" s="53"/>
    </row>
    <row r="1604" spans="1:26" ht="15.75" customHeight="1">
      <c r="A1604" s="103"/>
      <c r="B1604" s="103"/>
      <c r="C1604" s="104" t="e">
        <v>#REF!</v>
      </c>
      <c r="D1604" s="103"/>
      <c r="E1604" s="53"/>
      <c r="F1604" s="53"/>
      <c r="G1604" s="53"/>
      <c r="H1604" s="53"/>
      <c r="I1604" s="53"/>
      <c r="J1604" s="53"/>
      <c r="K1604" s="53"/>
      <c r="L1604" s="53"/>
      <c r="M1604" s="53"/>
      <c r="N1604" s="53"/>
      <c r="O1604" s="53"/>
      <c r="P1604" s="53"/>
      <c r="Q1604" s="53"/>
      <c r="R1604" s="53"/>
      <c r="S1604" s="53"/>
      <c r="T1604" s="53"/>
      <c r="U1604" s="53"/>
      <c r="V1604" s="53"/>
      <c r="W1604" s="53"/>
      <c r="X1604" s="53"/>
      <c r="Y1604" s="53"/>
      <c r="Z1604" s="53"/>
    </row>
    <row r="1605" spans="1:26" ht="15.75" customHeight="1">
      <c r="A1605" s="103"/>
      <c r="B1605" s="103"/>
      <c r="C1605" s="104" t="e">
        <v>#REF!</v>
      </c>
      <c r="D1605" s="103"/>
      <c r="E1605" s="53"/>
      <c r="F1605" s="53"/>
      <c r="G1605" s="53"/>
      <c r="H1605" s="53"/>
      <c r="I1605" s="53"/>
      <c r="J1605" s="53"/>
      <c r="K1605" s="53"/>
      <c r="L1605" s="53"/>
      <c r="M1605" s="53"/>
      <c r="N1605" s="53"/>
      <c r="O1605" s="53"/>
      <c r="P1605" s="53"/>
      <c r="Q1605" s="53"/>
      <c r="R1605" s="53"/>
      <c r="S1605" s="53"/>
      <c r="T1605" s="53"/>
      <c r="U1605" s="53"/>
      <c r="V1605" s="53"/>
      <c r="W1605" s="53"/>
      <c r="X1605" s="53"/>
      <c r="Y1605" s="53"/>
      <c r="Z1605" s="53"/>
    </row>
    <row r="1606" spans="1:26" ht="15.75" customHeight="1">
      <c r="A1606" s="103"/>
      <c r="B1606" s="103"/>
      <c r="C1606" s="104" t="e">
        <v>#REF!</v>
      </c>
      <c r="D1606" s="103"/>
      <c r="E1606" s="53"/>
      <c r="F1606" s="53"/>
      <c r="G1606" s="53"/>
      <c r="H1606" s="53"/>
      <c r="I1606" s="53"/>
      <c r="J1606" s="53"/>
      <c r="K1606" s="53"/>
      <c r="L1606" s="53"/>
      <c r="M1606" s="53"/>
      <c r="N1606" s="53"/>
      <c r="O1606" s="53"/>
      <c r="P1606" s="53"/>
      <c r="Q1606" s="53"/>
      <c r="R1606" s="53"/>
      <c r="S1606" s="53"/>
      <c r="T1606" s="53"/>
      <c r="U1606" s="53"/>
      <c r="V1606" s="53"/>
      <c r="W1606" s="53"/>
      <c r="X1606" s="53"/>
      <c r="Y1606" s="53"/>
      <c r="Z1606" s="53"/>
    </row>
    <row r="1607" spans="1:26" ht="15.75" customHeight="1">
      <c r="A1607" s="103"/>
      <c r="B1607" s="103"/>
      <c r="C1607" s="104" t="e">
        <v>#REF!</v>
      </c>
      <c r="D1607" s="103"/>
      <c r="E1607" s="53"/>
      <c r="F1607" s="53"/>
      <c r="G1607" s="53"/>
      <c r="H1607" s="53"/>
      <c r="I1607" s="53"/>
      <c r="J1607" s="53"/>
      <c r="K1607" s="53"/>
      <c r="L1607" s="53"/>
      <c r="M1607" s="53"/>
      <c r="N1607" s="53"/>
      <c r="O1607" s="53"/>
      <c r="P1607" s="53"/>
      <c r="Q1607" s="53"/>
      <c r="R1607" s="53"/>
      <c r="S1607" s="53"/>
      <c r="T1607" s="53"/>
      <c r="U1607" s="53"/>
      <c r="V1607" s="53"/>
      <c r="W1607" s="53"/>
      <c r="X1607" s="53"/>
      <c r="Y1607" s="53"/>
      <c r="Z1607" s="53"/>
    </row>
    <row r="1608" spans="1:26" ht="15.75" customHeight="1">
      <c r="A1608" s="103"/>
      <c r="B1608" s="103"/>
      <c r="C1608" s="104" t="e">
        <v>#REF!</v>
      </c>
      <c r="D1608" s="103"/>
      <c r="E1608" s="53"/>
      <c r="F1608" s="53"/>
      <c r="G1608" s="53"/>
      <c r="H1608" s="53"/>
      <c r="I1608" s="53"/>
      <c r="J1608" s="53"/>
      <c r="K1608" s="53"/>
      <c r="L1608" s="53"/>
      <c r="M1608" s="53"/>
      <c r="N1608" s="53"/>
      <c r="O1608" s="53"/>
      <c r="P1608" s="53"/>
      <c r="Q1608" s="53"/>
      <c r="R1608" s="53"/>
      <c r="S1608" s="53"/>
      <c r="T1608" s="53"/>
      <c r="U1608" s="53"/>
      <c r="V1608" s="53"/>
      <c r="W1608" s="53"/>
      <c r="X1608" s="53"/>
      <c r="Y1608" s="53"/>
      <c r="Z1608" s="53"/>
    </row>
    <row r="1609" spans="1:26" ht="15.75" customHeight="1">
      <c r="A1609" s="103"/>
      <c r="B1609" s="103"/>
      <c r="C1609" s="104" t="e">
        <v>#REF!</v>
      </c>
      <c r="D1609" s="103"/>
      <c r="E1609" s="53"/>
      <c r="F1609" s="53"/>
      <c r="G1609" s="53"/>
      <c r="H1609" s="53"/>
      <c r="I1609" s="53"/>
      <c r="J1609" s="53"/>
      <c r="K1609" s="53"/>
      <c r="L1609" s="53"/>
      <c r="M1609" s="53"/>
      <c r="N1609" s="53"/>
      <c r="O1609" s="53"/>
      <c r="P1609" s="53"/>
      <c r="Q1609" s="53"/>
      <c r="R1609" s="53"/>
      <c r="S1609" s="53"/>
      <c r="T1609" s="53"/>
      <c r="U1609" s="53"/>
      <c r="V1609" s="53"/>
      <c r="W1609" s="53"/>
      <c r="X1609" s="53"/>
      <c r="Y1609" s="53"/>
      <c r="Z1609" s="53"/>
    </row>
    <row r="1610" spans="1:26" ht="15.75" customHeight="1">
      <c r="A1610" s="103"/>
      <c r="B1610" s="103"/>
      <c r="C1610" s="104" t="e">
        <v>#REF!</v>
      </c>
      <c r="D1610" s="103"/>
      <c r="E1610" s="53"/>
      <c r="F1610" s="53"/>
      <c r="G1610" s="53"/>
      <c r="H1610" s="53"/>
      <c r="I1610" s="53"/>
      <c r="J1610" s="53"/>
      <c r="K1610" s="53"/>
      <c r="L1610" s="53"/>
      <c r="M1610" s="53"/>
      <c r="N1610" s="53"/>
      <c r="O1610" s="53"/>
      <c r="P1610" s="53"/>
      <c r="Q1610" s="53"/>
      <c r="R1610" s="53"/>
      <c r="S1610" s="53"/>
      <c r="T1610" s="53"/>
      <c r="U1610" s="53"/>
      <c r="V1610" s="53"/>
      <c r="W1610" s="53"/>
      <c r="X1610" s="53"/>
      <c r="Y1610" s="53"/>
      <c r="Z1610" s="53"/>
    </row>
    <row r="1611" spans="1:26" ht="15.75" customHeight="1">
      <c r="A1611" s="103"/>
      <c r="B1611" s="103"/>
      <c r="C1611" s="104" t="e">
        <v>#REF!</v>
      </c>
      <c r="D1611" s="103"/>
      <c r="E1611" s="53"/>
      <c r="F1611" s="53"/>
      <c r="G1611" s="53"/>
      <c r="H1611" s="53"/>
      <c r="I1611" s="53"/>
      <c r="J1611" s="53"/>
      <c r="K1611" s="53"/>
      <c r="L1611" s="53"/>
      <c r="M1611" s="53"/>
      <c r="N1611" s="53"/>
      <c r="O1611" s="53"/>
      <c r="P1611" s="53"/>
      <c r="Q1611" s="53"/>
      <c r="R1611" s="53"/>
      <c r="S1611" s="53"/>
      <c r="T1611" s="53"/>
      <c r="U1611" s="53"/>
      <c r="V1611" s="53"/>
      <c r="W1611" s="53"/>
      <c r="X1611" s="53"/>
      <c r="Y1611" s="53"/>
      <c r="Z1611" s="53"/>
    </row>
    <row r="1612" spans="1:26" ht="15.75" customHeight="1">
      <c r="A1612" s="103"/>
      <c r="B1612" s="103"/>
      <c r="C1612" s="104" t="e">
        <v>#REF!</v>
      </c>
      <c r="D1612" s="103"/>
      <c r="E1612" s="53"/>
      <c r="F1612" s="53"/>
      <c r="G1612" s="53"/>
      <c r="H1612" s="53"/>
      <c r="I1612" s="53"/>
      <c r="J1612" s="53"/>
      <c r="K1612" s="53"/>
      <c r="L1612" s="53"/>
      <c r="M1612" s="53"/>
      <c r="N1612" s="53"/>
      <c r="O1612" s="53"/>
      <c r="P1612" s="53"/>
      <c r="Q1612" s="53"/>
      <c r="R1612" s="53"/>
      <c r="S1612" s="53"/>
      <c r="T1612" s="53"/>
      <c r="U1612" s="53"/>
      <c r="V1612" s="53"/>
      <c r="W1612" s="53"/>
      <c r="X1612" s="53"/>
      <c r="Y1612" s="53"/>
      <c r="Z1612" s="53"/>
    </row>
    <row r="1613" spans="1:26" ht="15.75" customHeight="1">
      <c r="A1613" s="103"/>
      <c r="B1613" s="103"/>
      <c r="C1613" s="104" t="e">
        <v>#REF!</v>
      </c>
      <c r="D1613" s="103"/>
      <c r="E1613" s="53"/>
      <c r="F1613" s="53"/>
      <c r="G1613" s="53"/>
      <c r="H1613" s="53"/>
      <c r="I1613" s="53"/>
      <c r="J1613" s="53"/>
      <c r="K1613" s="53"/>
      <c r="L1613" s="53"/>
      <c r="M1613" s="53"/>
      <c r="N1613" s="53"/>
      <c r="O1613" s="53"/>
      <c r="P1613" s="53"/>
      <c r="Q1613" s="53"/>
      <c r="R1613" s="53"/>
      <c r="S1613" s="53"/>
      <c r="T1613" s="53"/>
      <c r="U1613" s="53"/>
      <c r="V1613" s="53"/>
      <c r="W1613" s="53"/>
      <c r="X1613" s="53"/>
      <c r="Y1613" s="53"/>
      <c r="Z1613" s="53"/>
    </row>
    <row r="1614" spans="1:26" ht="15.75" customHeight="1">
      <c r="A1614" s="103"/>
      <c r="B1614" s="103"/>
      <c r="C1614" s="104" t="e">
        <v>#REF!</v>
      </c>
      <c r="D1614" s="103"/>
      <c r="E1614" s="53"/>
      <c r="F1614" s="53"/>
      <c r="G1614" s="53"/>
      <c r="H1614" s="53"/>
      <c r="I1614" s="53"/>
      <c r="J1614" s="53"/>
      <c r="K1614" s="53"/>
      <c r="L1614" s="53"/>
      <c r="M1614" s="53"/>
      <c r="N1614" s="53"/>
      <c r="O1614" s="53"/>
      <c r="P1614" s="53"/>
      <c r="Q1614" s="53"/>
      <c r="R1614" s="53"/>
      <c r="S1614" s="53"/>
      <c r="T1614" s="53"/>
      <c r="U1614" s="53"/>
      <c r="V1614" s="53"/>
      <c r="W1614" s="53"/>
      <c r="X1614" s="53"/>
      <c r="Y1614" s="53"/>
      <c r="Z1614" s="53"/>
    </row>
    <row r="1615" spans="1:26" ht="15.75" customHeight="1">
      <c r="A1615" s="103"/>
      <c r="B1615" s="103"/>
      <c r="C1615" s="104" t="e">
        <v>#REF!</v>
      </c>
      <c r="D1615" s="103"/>
      <c r="E1615" s="53"/>
      <c r="F1615" s="53"/>
      <c r="G1615" s="53"/>
      <c r="H1615" s="53"/>
      <c r="I1615" s="53"/>
      <c r="J1615" s="53"/>
      <c r="K1615" s="53"/>
      <c r="L1615" s="53"/>
      <c r="M1615" s="53"/>
      <c r="N1615" s="53"/>
      <c r="O1615" s="53"/>
      <c r="P1615" s="53"/>
      <c r="Q1615" s="53"/>
      <c r="R1615" s="53"/>
      <c r="S1615" s="53"/>
      <c r="T1615" s="53"/>
      <c r="U1615" s="53"/>
      <c r="V1615" s="53"/>
      <c r="W1615" s="53"/>
      <c r="X1615" s="53"/>
      <c r="Y1615" s="53"/>
      <c r="Z1615" s="53"/>
    </row>
    <row r="1616" spans="1:26" ht="15.75" customHeight="1">
      <c r="A1616" s="103"/>
      <c r="B1616" s="103"/>
      <c r="C1616" s="104" t="e">
        <v>#REF!</v>
      </c>
      <c r="D1616" s="103"/>
      <c r="E1616" s="53"/>
      <c r="F1616" s="53"/>
      <c r="G1616" s="53"/>
      <c r="H1616" s="53"/>
      <c r="I1616" s="53"/>
      <c r="J1616" s="53"/>
      <c r="K1616" s="53"/>
      <c r="L1616" s="53"/>
      <c r="M1616" s="53"/>
      <c r="N1616" s="53"/>
      <c r="O1616" s="53"/>
      <c r="P1616" s="53"/>
      <c r="Q1616" s="53"/>
      <c r="R1616" s="53"/>
      <c r="S1616" s="53"/>
      <c r="T1616" s="53"/>
      <c r="U1616" s="53"/>
      <c r="V1616" s="53"/>
      <c r="W1616" s="53"/>
      <c r="X1616" s="53"/>
      <c r="Y1616" s="53"/>
      <c r="Z1616" s="53"/>
    </row>
    <row r="1617" spans="1:26" ht="15.75" customHeight="1">
      <c r="A1617" s="103"/>
      <c r="B1617" s="103"/>
      <c r="C1617" s="104" t="e">
        <v>#REF!</v>
      </c>
      <c r="D1617" s="103"/>
      <c r="E1617" s="53"/>
      <c r="F1617" s="53"/>
      <c r="G1617" s="53"/>
      <c r="H1617" s="53"/>
      <c r="I1617" s="53"/>
      <c r="J1617" s="53"/>
      <c r="K1617" s="53"/>
      <c r="L1617" s="53"/>
      <c r="M1617" s="53"/>
      <c r="N1617" s="53"/>
      <c r="O1617" s="53"/>
      <c r="P1617" s="53"/>
      <c r="Q1617" s="53"/>
      <c r="R1617" s="53"/>
      <c r="S1617" s="53"/>
      <c r="T1617" s="53"/>
      <c r="U1617" s="53"/>
      <c r="V1617" s="53"/>
      <c r="W1617" s="53"/>
      <c r="X1617" s="53"/>
      <c r="Y1617" s="53"/>
      <c r="Z1617" s="53"/>
    </row>
    <row r="1618" spans="1:26" ht="15.75" customHeight="1">
      <c r="A1618" s="103"/>
      <c r="B1618" s="103"/>
      <c r="C1618" s="104" t="e">
        <v>#REF!</v>
      </c>
      <c r="D1618" s="103"/>
      <c r="E1618" s="53"/>
      <c r="F1618" s="53"/>
      <c r="G1618" s="53"/>
      <c r="H1618" s="53"/>
      <c r="I1618" s="53"/>
      <c r="J1618" s="53"/>
      <c r="K1618" s="53"/>
      <c r="L1618" s="53"/>
      <c r="M1618" s="53"/>
      <c r="N1618" s="53"/>
      <c r="O1618" s="53"/>
      <c r="P1618" s="53"/>
      <c r="Q1618" s="53"/>
      <c r="R1618" s="53"/>
      <c r="S1618" s="53"/>
      <c r="T1618" s="53"/>
      <c r="U1618" s="53"/>
      <c r="V1618" s="53"/>
      <c r="W1618" s="53"/>
      <c r="X1618" s="53"/>
      <c r="Y1618" s="53"/>
      <c r="Z1618" s="53"/>
    </row>
    <row r="1619" spans="1:26" ht="15.75" customHeight="1">
      <c r="A1619" s="103"/>
      <c r="B1619" s="103"/>
      <c r="C1619" s="104" t="e">
        <v>#REF!</v>
      </c>
      <c r="D1619" s="103"/>
      <c r="E1619" s="53"/>
      <c r="F1619" s="53"/>
      <c r="G1619" s="53"/>
      <c r="H1619" s="53"/>
      <c r="I1619" s="53"/>
      <c r="J1619" s="53"/>
      <c r="K1619" s="53"/>
      <c r="L1619" s="53"/>
      <c r="M1619" s="53"/>
      <c r="N1619" s="53"/>
      <c r="O1619" s="53"/>
      <c r="P1619" s="53"/>
      <c r="Q1619" s="53"/>
      <c r="R1619" s="53"/>
      <c r="S1619" s="53"/>
      <c r="T1619" s="53"/>
      <c r="U1619" s="53"/>
      <c r="V1619" s="53"/>
      <c r="W1619" s="53"/>
      <c r="X1619" s="53"/>
      <c r="Y1619" s="53"/>
      <c r="Z1619" s="53"/>
    </row>
    <row r="1620" spans="1:26" ht="15.75" customHeight="1">
      <c r="A1620" s="103"/>
      <c r="B1620" s="103"/>
      <c r="C1620" s="104" t="e">
        <v>#REF!</v>
      </c>
      <c r="D1620" s="103"/>
      <c r="E1620" s="53"/>
      <c r="F1620" s="53"/>
      <c r="G1620" s="53"/>
      <c r="H1620" s="53"/>
      <c r="I1620" s="53"/>
      <c r="J1620" s="53"/>
      <c r="K1620" s="53"/>
      <c r="L1620" s="53"/>
      <c r="M1620" s="53"/>
      <c r="N1620" s="53"/>
      <c r="O1620" s="53"/>
      <c r="P1620" s="53"/>
      <c r="Q1620" s="53"/>
      <c r="R1620" s="53"/>
      <c r="S1620" s="53"/>
      <c r="T1620" s="53"/>
      <c r="U1620" s="53"/>
      <c r="V1620" s="53"/>
      <c r="W1620" s="53"/>
      <c r="X1620" s="53"/>
      <c r="Y1620" s="53"/>
      <c r="Z1620" s="53"/>
    </row>
    <row r="1621" spans="1:26" ht="15.75" customHeight="1">
      <c r="A1621" s="103"/>
      <c r="B1621" s="103"/>
      <c r="C1621" s="104" t="e">
        <v>#REF!</v>
      </c>
      <c r="D1621" s="103"/>
      <c r="E1621" s="53"/>
      <c r="F1621" s="53"/>
      <c r="G1621" s="53"/>
      <c r="H1621" s="53"/>
      <c r="I1621" s="53"/>
      <c r="J1621" s="53"/>
      <c r="K1621" s="53"/>
      <c r="L1621" s="53"/>
      <c r="M1621" s="53"/>
      <c r="N1621" s="53"/>
      <c r="O1621" s="53"/>
      <c r="P1621" s="53"/>
      <c r="Q1621" s="53"/>
      <c r="R1621" s="53"/>
      <c r="S1621" s="53"/>
      <c r="T1621" s="53"/>
      <c r="U1621" s="53"/>
      <c r="V1621" s="53"/>
      <c r="W1621" s="53"/>
      <c r="X1621" s="53"/>
      <c r="Y1621" s="53"/>
      <c r="Z1621" s="53"/>
    </row>
    <row r="1622" spans="1:26" ht="15.75" customHeight="1">
      <c r="A1622" s="103"/>
      <c r="B1622" s="103"/>
      <c r="C1622" s="104" t="e">
        <v>#REF!</v>
      </c>
      <c r="D1622" s="103"/>
      <c r="E1622" s="53"/>
      <c r="F1622" s="53"/>
      <c r="G1622" s="53"/>
      <c r="H1622" s="53"/>
      <c r="I1622" s="53"/>
      <c r="J1622" s="53"/>
      <c r="K1622" s="53"/>
      <c r="L1622" s="53"/>
      <c r="M1622" s="53"/>
      <c r="N1622" s="53"/>
      <c r="O1622" s="53"/>
      <c r="P1622" s="53"/>
      <c r="Q1622" s="53"/>
      <c r="R1622" s="53"/>
      <c r="S1622" s="53"/>
      <c r="T1622" s="53"/>
      <c r="U1622" s="53"/>
      <c r="V1622" s="53"/>
      <c r="W1622" s="53"/>
      <c r="X1622" s="53"/>
      <c r="Y1622" s="53"/>
      <c r="Z1622" s="53"/>
    </row>
    <row r="1623" spans="1:26" ht="15.75" customHeight="1">
      <c r="A1623" s="103"/>
      <c r="B1623" s="103"/>
      <c r="C1623" s="104" t="e">
        <v>#REF!</v>
      </c>
      <c r="D1623" s="103"/>
      <c r="E1623" s="53"/>
      <c r="F1623" s="53"/>
      <c r="G1623" s="53"/>
      <c r="H1623" s="53"/>
      <c r="I1623" s="53"/>
      <c r="J1623" s="53"/>
      <c r="K1623" s="53"/>
      <c r="L1623" s="53"/>
      <c r="M1623" s="53"/>
      <c r="N1623" s="53"/>
      <c r="O1623" s="53"/>
      <c r="P1623" s="53"/>
      <c r="Q1623" s="53"/>
      <c r="R1623" s="53"/>
      <c r="S1623" s="53"/>
      <c r="T1623" s="53"/>
      <c r="U1623" s="53"/>
      <c r="V1623" s="53"/>
      <c r="W1623" s="53"/>
      <c r="X1623" s="53"/>
      <c r="Y1623" s="53"/>
      <c r="Z1623" s="53"/>
    </row>
    <row r="1624" spans="1:26" ht="15.75" customHeight="1">
      <c r="A1624" s="103"/>
      <c r="B1624" s="103"/>
      <c r="C1624" s="104" t="e">
        <v>#REF!</v>
      </c>
      <c r="D1624" s="103"/>
      <c r="E1624" s="53"/>
      <c r="F1624" s="53"/>
      <c r="G1624" s="53"/>
      <c r="H1624" s="53"/>
      <c r="I1624" s="53"/>
      <c r="J1624" s="53"/>
      <c r="K1624" s="53"/>
      <c r="L1624" s="53"/>
      <c r="M1624" s="53"/>
      <c r="N1624" s="53"/>
      <c r="O1624" s="53"/>
      <c r="P1624" s="53"/>
      <c r="Q1624" s="53"/>
      <c r="R1624" s="53"/>
      <c r="S1624" s="53"/>
      <c r="T1624" s="53"/>
      <c r="U1624" s="53"/>
      <c r="V1624" s="53"/>
      <c r="W1624" s="53"/>
      <c r="X1624" s="53"/>
      <c r="Y1624" s="53"/>
      <c r="Z1624" s="53"/>
    </row>
    <row r="1625" spans="1:26" ht="15.75" customHeight="1">
      <c r="A1625" s="103"/>
      <c r="B1625" s="103"/>
      <c r="C1625" s="104" t="e">
        <v>#REF!</v>
      </c>
      <c r="D1625" s="103"/>
      <c r="E1625" s="53"/>
      <c r="F1625" s="53"/>
      <c r="G1625" s="53"/>
      <c r="H1625" s="53"/>
      <c r="I1625" s="53"/>
      <c r="J1625" s="53"/>
      <c r="K1625" s="53"/>
      <c r="L1625" s="53"/>
      <c r="M1625" s="53"/>
      <c r="N1625" s="53"/>
      <c r="O1625" s="53"/>
      <c r="P1625" s="53"/>
      <c r="Q1625" s="53"/>
      <c r="R1625" s="53"/>
      <c r="S1625" s="53"/>
      <c r="T1625" s="53"/>
      <c r="U1625" s="53"/>
      <c r="V1625" s="53"/>
      <c r="W1625" s="53"/>
      <c r="X1625" s="53"/>
      <c r="Y1625" s="53"/>
      <c r="Z1625" s="53"/>
    </row>
    <row r="1626" spans="1:26" ht="15.75" customHeight="1">
      <c r="A1626" s="103"/>
      <c r="B1626" s="103"/>
      <c r="C1626" s="104" t="e">
        <v>#REF!</v>
      </c>
      <c r="D1626" s="103"/>
      <c r="E1626" s="53"/>
      <c r="F1626" s="53"/>
      <c r="G1626" s="53"/>
      <c r="H1626" s="53"/>
      <c r="I1626" s="53"/>
      <c r="J1626" s="53"/>
      <c r="K1626" s="53"/>
      <c r="L1626" s="53"/>
      <c r="M1626" s="53"/>
      <c r="N1626" s="53"/>
      <c r="O1626" s="53"/>
      <c r="P1626" s="53"/>
      <c r="Q1626" s="53"/>
      <c r="R1626" s="53"/>
      <c r="S1626" s="53"/>
      <c r="T1626" s="53"/>
      <c r="U1626" s="53"/>
      <c r="V1626" s="53"/>
      <c r="W1626" s="53"/>
      <c r="X1626" s="53"/>
      <c r="Y1626" s="53"/>
      <c r="Z1626" s="53"/>
    </row>
    <row r="1627" spans="1:26" ht="15.75" customHeight="1">
      <c r="A1627" s="103"/>
      <c r="B1627" s="103"/>
      <c r="C1627" s="104" t="e">
        <v>#REF!</v>
      </c>
      <c r="D1627" s="103"/>
      <c r="E1627" s="53"/>
      <c r="F1627" s="53"/>
      <c r="G1627" s="53"/>
      <c r="H1627" s="53"/>
      <c r="I1627" s="53"/>
      <c r="J1627" s="53"/>
      <c r="K1627" s="53"/>
      <c r="L1627" s="53"/>
      <c r="M1627" s="53"/>
      <c r="N1627" s="53"/>
      <c r="O1627" s="53"/>
      <c r="P1627" s="53"/>
      <c r="Q1627" s="53"/>
      <c r="R1627" s="53"/>
      <c r="S1627" s="53"/>
      <c r="T1627" s="53"/>
      <c r="U1627" s="53"/>
      <c r="V1627" s="53"/>
      <c r="W1627" s="53"/>
      <c r="X1627" s="53"/>
      <c r="Y1627" s="53"/>
      <c r="Z1627" s="53"/>
    </row>
    <row r="1628" spans="1:26" ht="15.75" customHeight="1">
      <c r="A1628" s="103"/>
      <c r="B1628" s="103"/>
      <c r="C1628" s="104" t="e">
        <v>#REF!</v>
      </c>
      <c r="D1628" s="103"/>
      <c r="E1628" s="53"/>
      <c r="F1628" s="53"/>
      <c r="G1628" s="53"/>
      <c r="H1628" s="53"/>
      <c r="I1628" s="53"/>
      <c r="J1628" s="53"/>
      <c r="K1628" s="53"/>
      <c r="L1628" s="53"/>
      <c r="M1628" s="53"/>
      <c r="N1628" s="53"/>
      <c r="O1628" s="53"/>
      <c r="P1628" s="53"/>
      <c r="Q1628" s="53"/>
      <c r="R1628" s="53"/>
      <c r="S1628" s="53"/>
      <c r="T1628" s="53"/>
      <c r="U1628" s="53"/>
      <c r="V1628" s="53"/>
      <c r="W1628" s="53"/>
      <c r="X1628" s="53"/>
      <c r="Y1628" s="53"/>
      <c r="Z1628" s="53"/>
    </row>
    <row r="1629" spans="1:26" ht="15.75" customHeight="1">
      <c r="A1629" s="103"/>
      <c r="B1629" s="103"/>
      <c r="C1629" s="104" t="e">
        <v>#REF!</v>
      </c>
      <c r="D1629" s="103"/>
      <c r="E1629" s="53"/>
      <c r="F1629" s="53"/>
      <c r="G1629" s="53"/>
      <c r="H1629" s="53"/>
      <c r="I1629" s="53"/>
      <c r="J1629" s="53"/>
      <c r="K1629" s="53"/>
      <c r="L1629" s="53"/>
      <c r="M1629" s="53"/>
      <c r="N1629" s="53"/>
      <c r="O1629" s="53"/>
      <c r="P1629" s="53"/>
      <c r="Q1629" s="53"/>
      <c r="R1629" s="53"/>
      <c r="S1629" s="53"/>
      <c r="T1629" s="53"/>
      <c r="U1629" s="53"/>
      <c r="V1629" s="53"/>
      <c r="W1629" s="53"/>
      <c r="X1629" s="53"/>
      <c r="Y1629" s="53"/>
      <c r="Z1629" s="53"/>
    </row>
    <row r="1630" spans="1:26" ht="15.75" customHeight="1">
      <c r="A1630" s="103"/>
      <c r="B1630" s="103"/>
      <c r="C1630" s="104" t="e">
        <v>#REF!</v>
      </c>
      <c r="D1630" s="103"/>
      <c r="E1630" s="53"/>
      <c r="F1630" s="53"/>
      <c r="G1630" s="53"/>
      <c r="H1630" s="53"/>
      <c r="I1630" s="53"/>
      <c r="J1630" s="53"/>
      <c r="K1630" s="53"/>
      <c r="L1630" s="53"/>
      <c r="M1630" s="53"/>
      <c r="N1630" s="53"/>
      <c r="O1630" s="53"/>
      <c r="P1630" s="53"/>
      <c r="Q1630" s="53"/>
      <c r="R1630" s="53"/>
      <c r="S1630" s="53"/>
      <c r="T1630" s="53"/>
      <c r="U1630" s="53"/>
      <c r="V1630" s="53"/>
      <c r="W1630" s="53"/>
      <c r="X1630" s="53"/>
      <c r="Y1630" s="53"/>
      <c r="Z1630" s="53"/>
    </row>
    <row r="1631" spans="1:26" ht="15.75" customHeight="1">
      <c r="A1631" s="103"/>
      <c r="B1631" s="103"/>
      <c r="C1631" s="104" t="e">
        <v>#REF!</v>
      </c>
      <c r="D1631" s="103"/>
      <c r="E1631" s="53"/>
      <c r="F1631" s="53"/>
      <c r="G1631" s="53"/>
      <c r="H1631" s="53"/>
      <c r="I1631" s="53"/>
      <c r="J1631" s="53"/>
      <c r="K1631" s="53"/>
      <c r="L1631" s="53"/>
      <c r="M1631" s="53"/>
      <c r="N1631" s="53"/>
      <c r="O1631" s="53"/>
      <c r="P1631" s="53"/>
      <c r="Q1631" s="53"/>
      <c r="R1631" s="53"/>
      <c r="S1631" s="53"/>
      <c r="T1631" s="53"/>
      <c r="U1631" s="53"/>
      <c r="V1631" s="53"/>
      <c r="W1631" s="53"/>
      <c r="X1631" s="53"/>
      <c r="Y1631" s="53"/>
      <c r="Z1631" s="53"/>
    </row>
    <row r="1632" spans="1:26" ht="15.75" customHeight="1">
      <c r="A1632" s="103"/>
      <c r="B1632" s="103"/>
      <c r="C1632" s="104" t="e">
        <v>#REF!</v>
      </c>
      <c r="D1632" s="103"/>
      <c r="E1632" s="53"/>
      <c r="F1632" s="53"/>
      <c r="G1632" s="53"/>
      <c r="H1632" s="53"/>
      <c r="I1632" s="53"/>
      <c r="J1632" s="53"/>
      <c r="K1632" s="53"/>
      <c r="L1632" s="53"/>
      <c r="M1632" s="53"/>
      <c r="N1632" s="53"/>
      <c r="O1632" s="53"/>
      <c r="P1632" s="53"/>
      <c r="Q1632" s="53"/>
      <c r="R1632" s="53"/>
      <c r="S1632" s="53"/>
      <c r="T1632" s="53"/>
      <c r="U1632" s="53"/>
      <c r="V1632" s="53"/>
      <c r="W1632" s="53"/>
      <c r="X1632" s="53"/>
      <c r="Y1632" s="53"/>
      <c r="Z1632" s="53"/>
    </row>
    <row r="1633" spans="1:26" ht="15.75" customHeight="1">
      <c r="A1633" s="103"/>
      <c r="B1633" s="103"/>
      <c r="C1633" s="104" t="e">
        <v>#REF!</v>
      </c>
      <c r="D1633" s="103"/>
      <c r="E1633" s="53"/>
      <c r="F1633" s="53"/>
      <c r="G1633" s="53"/>
      <c r="H1633" s="53"/>
      <c r="I1633" s="53"/>
      <c r="J1633" s="53"/>
      <c r="K1633" s="53"/>
      <c r="L1633" s="53"/>
      <c r="M1633" s="53"/>
      <c r="N1633" s="53"/>
      <c r="O1633" s="53"/>
      <c r="P1633" s="53"/>
      <c r="Q1633" s="53"/>
      <c r="R1633" s="53"/>
      <c r="S1633" s="53"/>
      <c r="T1633" s="53"/>
      <c r="U1633" s="53"/>
      <c r="V1633" s="53"/>
      <c r="W1633" s="53"/>
      <c r="X1633" s="53"/>
      <c r="Y1633" s="53"/>
      <c r="Z1633" s="53"/>
    </row>
    <row r="1634" spans="1:26" ht="15.75" customHeight="1">
      <c r="A1634" s="103"/>
      <c r="B1634" s="103"/>
      <c r="C1634" s="104" t="e">
        <v>#REF!</v>
      </c>
      <c r="D1634" s="103"/>
      <c r="E1634" s="53"/>
      <c r="F1634" s="53"/>
      <c r="G1634" s="53"/>
      <c r="H1634" s="53"/>
      <c r="I1634" s="53"/>
      <c r="J1634" s="53"/>
      <c r="K1634" s="53"/>
      <c r="L1634" s="53"/>
      <c r="M1634" s="53"/>
      <c r="N1634" s="53"/>
      <c r="O1634" s="53"/>
      <c r="P1634" s="53"/>
      <c r="Q1634" s="53"/>
      <c r="R1634" s="53"/>
      <c r="S1634" s="53"/>
      <c r="T1634" s="53"/>
      <c r="U1634" s="53"/>
      <c r="V1634" s="53"/>
      <c r="W1634" s="53"/>
      <c r="X1634" s="53"/>
      <c r="Y1634" s="53"/>
      <c r="Z1634" s="53"/>
    </row>
    <row r="1635" spans="1:26" ht="15.75" customHeight="1">
      <c r="A1635" s="103"/>
      <c r="B1635" s="103"/>
      <c r="C1635" s="104" t="e">
        <v>#REF!</v>
      </c>
      <c r="D1635" s="103"/>
      <c r="E1635" s="53"/>
      <c r="F1635" s="53"/>
      <c r="G1635" s="53"/>
      <c r="H1635" s="53"/>
      <c r="I1635" s="53"/>
      <c r="J1635" s="53"/>
      <c r="K1635" s="53"/>
      <c r="L1635" s="53"/>
      <c r="M1635" s="53"/>
      <c r="N1635" s="53"/>
      <c r="O1635" s="53"/>
      <c r="P1635" s="53"/>
      <c r="Q1635" s="53"/>
      <c r="R1635" s="53"/>
      <c r="S1635" s="53"/>
      <c r="T1635" s="53"/>
      <c r="U1635" s="53"/>
      <c r="V1635" s="53"/>
      <c r="W1635" s="53"/>
      <c r="X1635" s="53"/>
      <c r="Y1635" s="53"/>
      <c r="Z1635" s="53"/>
    </row>
    <row r="1636" spans="1:26" ht="15.75" customHeight="1">
      <c r="A1636" s="103"/>
      <c r="B1636" s="103"/>
      <c r="C1636" s="104" t="e">
        <v>#REF!</v>
      </c>
      <c r="D1636" s="103"/>
      <c r="E1636" s="53"/>
      <c r="F1636" s="53"/>
      <c r="G1636" s="53"/>
      <c r="H1636" s="53"/>
      <c r="I1636" s="53"/>
      <c r="J1636" s="53"/>
      <c r="K1636" s="53"/>
      <c r="L1636" s="53"/>
      <c r="M1636" s="53"/>
      <c r="N1636" s="53"/>
      <c r="O1636" s="53"/>
      <c r="P1636" s="53"/>
      <c r="Q1636" s="53"/>
      <c r="R1636" s="53"/>
      <c r="S1636" s="53"/>
      <c r="T1636" s="53"/>
      <c r="U1636" s="53"/>
      <c r="V1636" s="53"/>
      <c r="W1636" s="53"/>
      <c r="X1636" s="53"/>
      <c r="Y1636" s="53"/>
      <c r="Z1636" s="53"/>
    </row>
    <row r="1637" spans="1:26" ht="15.75" customHeight="1">
      <c r="A1637" s="103"/>
      <c r="B1637" s="103"/>
      <c r="C1637" s="104" t="e">
        <v>#REF!</v>
      </c>
      <c r="D1637" s="103"/>
      <c r="E1637" s="53"/>
      <c r="F1637" s="53"/>
      <c r="G1637" s="53"/>
      <c r="H1637" s="53"/>
      <c r="I1637" s="53"/>
      <c r="J1637" s="53"/>
      <c r="K1637" s="53"/>
      <c r="L1637" s="53"/>
      <c r="M1637" s="53"/>
      <c r="N1637" s="53"/>
      <c r="O1637" s="53"/>
      <c r="P1637" s="53"/>
      <c r="Q1637" s="53"/>
      <c r="R1637" s="53"/>
      <c r="S1637" s="53"/>
      <c r="T1637" s="53"/>
      <c r="U1637" s="53"/>
      <c r="V1637" s="53"/>
      <c r="W1637" s="53"/>
      <c r="X1637" s="53"/>
      <c r="Y1637" s="53"/>
      <c r="Z1637" s="53"/>
    </row>
    <row r="1638" spans="1:26" ht="15.75" customHeight="1">
      <c r="A1638" s="103"/>
      <c r="B1638" s="103"/>
      <c r="C1638" s="104" t="e">
        <v>#REF!</v>
      </c>
      <c r="D1638" s="103"/>
      <c r="E1638" s="53"/>
      <c r="F1638" s="53"/>
      <c r="G1638" s="53"/>
      <c r="H1638" s="53"/>
      <c r="I1638" s="53"/>
      <c r="J1638" s="53"/>
      <c r="K1638" s="53"/>
      <c r="L1638" s="53"/>
      <c r="M1638" s="53"/>
      <c r="N1638" s="53"/>
      <c r="O1638" s="53"/>
      <c r="P1638" s="53"/>
      <c r="Q1638" s="53"/>
      <c r="R1638" s="53"/>
      <c r="S1638" s="53"/>
      <c r="T1638" s="53"/>
      <c r="U1638" s="53"/>
      <c r="V1638" s="53"/>
      <c r="W1638" s="53"/>
      <c r="X1638" s="53"/>
      <c r="Y1638" s="53"/>
      <c r="Z1638" s="53"/>
    </row>
    <row r="1639" spans="1:26" ht="15.75" customHeight="1">
      <c r="A1639" s="103"/>
      <c r="B1639" s="103"/>
      <c r="C1639" s="104" t="e">
        <v>#REF!</v>
      </c>
      <c r="D1639" s="103"/>
      <c r="E1639" s="53"/>
      <c r="F1639" s="53"/>
      <c r="G1639" s="53"/>
      <c r="H1639" s="53"/>
      <c r="I1639" s="53"/>
      <c r="J1639" s="53"/>
      <c r="K1639" s="53"/>
      <c r="L1639" s="53"/>
      <c r="M1639" s="53"/>
      <c r="N1639" s="53"/>
      <c r="O1639" s="53"/>
      <c r="P1639" s="53"/>
      <c r="Q1639" s="53"/>
      <c r="R1639" s="53"/>
      <c r="S1639" s="53"/>
      <c r="T1639" s="53"/>
      <c r="U1639" s="53"/>
      <c r="V1639" s="53"/>
      <c r="W1639" s="53"/>
      <c r="X1639" s="53"/>
      <c r="Y1639" s="53"/>
      <c r="Z1639" s="53"/>
    </row>
    <row r="1640" spans="1:26" ht="15.75" customHeight="1">
      <c r="A1640" s="103"/>
      <c r="B1640" s="103"/>
      <c r="C1640" s="104" t="e">
        <v>#REF!</v>
      </c>
      <c r="D1640" s="103"/>
      <c r="E1640" s="53"/>
      <c r="F1640" s="53"/>
      <c r="G1640" s="53"/>
      <c r="H1640" s="53"/>
      <c r="I1640" s="53"/>
      <c r="J1640" s="53"/>
      <c r="K1640" s="53"/>
      <c r="L1640" s="53"/>
      <c r="M1640" s="53"/>
      <c r="N1640" s="53"/>
      <c r="O1640" s="53"/>
      <c r="P1640" s="53"/>
      <c r="Q1640" s="53"/>
      <c r="R1640" s="53"/>
      <c r="S1640" s="53"/>
      <c r="T1640" s="53"/>
      <c r="U1640" s="53"/>
      <c r="V1640" s="53"/>
      <c r="W1640" s="53"/>
      <c r="X1640" s="53"/>
      <c r="Y1640" s="53"/>
      <c r="Z1640" s="53"/>
    </row>
    <row r="1641" spans="1:26" ht="15.75" customHeight="1">
      <c r="A1641" s="103"/>
      <c r="B1641" s="103"/>
      <c r="C1641" s="104" t="e">
        <v>#REF!</v>
      </c>
      <c r="D1641" s="103"/>
      <c r="E1641" s="53"/>
      <c r="F1641" s="53"/>
      <c r="G1641" s="53"/>
      <c r="H1641" s="53"/>
      <c r="I1641" s="53"/>
      <c r="J1641" s="53"/>
      <c r="K1641" s="53"/>
      <c r="L1641" s="53"/>
      <c r="M1641" s="53"/>
      <c r="N1641" s="53"/>
      <c r="O1641" s="53"/>
      <c r="P1641" s="53"/>
      <c r="Q1641" s="53"/>
      <c r="R1641" s="53"/>
      <c r="S1641" s="53"/>
      <c r="T1641" s="53"/>
      <c r="U1641" s="53"/>
      <c r="V1641" s="53"/>
      <c r="W1641" s="53"/>
      <c r="X1641" s="53"/>
      <c r="Y1641" s="53"/>
      <c r="Z1641" s="53"/>
    </row>
    <row r="1642" spans="1:26" ht="15.75" customHeight="1">
      <c r="A1642" s="103"/>
      <c r="B1642" s="103"/>
      <c r="C1642" s="104" t="e">
        <v>#REF!</v>
      </c>
      <c r="D1642" s="103"/>
      <c r="E1642" s="53"/>
      <c r="F1642" s="53"/>
      <c r="G1642" s="53"/>
      <c r="H1642" s="53"/>
      <c r="I1642" s="53"/>
      <c r="J1642" s="53"/>
      <c r="K1642" s="53"/>
      <c r="L1642" s="53"/>
      <c r="M1642" s="53"/>
      <c r="N1642" s="53"/>
      <c r="O1642" s="53"/>
      <c r="P1642" s="53"/>
      <c r="Q1642" s="53"/>
      <c r="R1642" s="53"/>
      <c r="S1642" s="53"/>
      <c r="T1642" s="53"/>
      <c r="U1642" s="53"/>
      <c r="V1642" s="53"/>
      <c r="W1642" s="53"/>
      <c r="X1642" s="53"/>
      <c r="Y1642" s="53"/>
      <c r="Z1642" s="53"/>
    </row>
    <row r="1643" spans="1:26" ht="15.75" customHeight="1">
      <c r="A1643" s="103"/>
      <c r="B1643" s="103"/>
      <c r="C1643" s="104" t="e">
        <v>#REF!</v>
      </c>
      <c r="D1643" s="103"/>
      <c r="E1643" s="53"/>
      <c r="F1643" s="53"/>
      <c r="G1643" s="53"/>
      <c r="H1643" s="53"/>
      <c r="I1643" s="53"/>
      <c r="J1643" s="53"/>
      <c r="K1643" s="53"/>
      <c r="L1643" s="53"/>
      <c r="M1643" s="53"/>
      <c r="N1643" s="53"/>
      <c r="O1643" s="53"/>
      <c r="P1643" s="53"/>
      <c r="Q1643" s="53"/>
      <c r="R1643" s="53"/>
      <c r="S1643" s="53"/>
      <c r="T1643" s="53"/>
      <c r="U1643" s="53"/>
      <c r="V1643" s="53"/>
      <c r="W1643" s="53"/>
      <c r="X1643" s="53"/>
      <c r="Y1643" s="53"/>
      <c r="Z1643" s="53"/>
    </row>
    <row r="1644" spans="1:26" ht="15.75" customHeight="1">
      <c r="A1644" s="103"/>
      <c r="B1644" s="103"/>
      <c r="C1644" s="104" t="e">
        <v>#REF!</v>
      </c>
      <c r="D1644" s="103"/>
      <c r="E1644" s="53"/>
      <c r="F1644" s="53"/>
      <c r="G1644" s="53"/>
      <c r="H1644" s="53"/>
      <c r="I1644" s="53"/>
      <c r="J1644" s="53"/>
      <c r="K1644" s="53"/>
      <c r="L1644" s="53"/>
      <c r="M1644" s="53"/>
      <c r="N1644" s="53"/>
      <c r="O1644" s="53"/>
      <c r="P1644" s="53"/>
      <c r="Q1644" s="53"/>
      <c r="R1644" s="53"/>
      <c r="S1644" s="53"/>
      <c r="T1644" s="53"/>
      <c r="U1644" s="53"/>
      <c r="V1644" s="53"/>
      <c r="W1644" s="53"/>
      <c r="X1644" s="53"/>
      <c r="Y1644" s="53"/>
      <c r="Z1644" s="53"/>
    </row>
    <row r="1645" spans="1:26" ht="15.75" customHeight="1">
      <c r="A1645" s="103"/>
      <c r="B1645" s="103"/>
      <c r="C1645" s="104" t="e">
        <v>#REF!</v>
      </c>
      <c r="D1645" s="103"/>
      <c r="E1645" s="53"/>
      <c r="F1645" s="53"/>
      <c r="G1645" s="53"/>
      <c r="H1645" s="53"/>
      <c r="I1645" s="53"/>
      <c r="J1645" s="53"/>
      <c r="K1645" s="53"/>
      <c r="L1645" s="53"/>
      <c r="M1645" s="53"/>
      <c r="N1645" s="53"/>
      <c r="O1645" s="53"/>
      <c r="P1645" s="53"/>
      <c r="Q1645" s="53"/>
      <c r="R1645" s="53"/>
      <c r="S1645" s="53"/>
      <c r="T1645" s="53"/>
      <c r="U1645" s="53"/>
      <c r="V1645" s="53"/>
      <c r="W1645" s="53"/>
      <c r="X1645" s="53"/>
      <c r="Y1645" s="53"/>
      <c r="Z1645" s="53"/>
    </row>
    <row r="1646" spans="1:26" ht="15.75" customHeight="1">
      <c r="A1646" s="103"/>
      <c r="B1646" s="103"/>
      <c r="C1646" s="104" t="e">
        <v>#REF!</v>
      </c>
      <c r="D1646" s="103"/>
      <c r="E1646" s="53"/>
      <c r="F1646" s="53"/>
      <c r="G1646" s="53"/>
      <c r="H1646" s="53"/>
      <c r="I1646" s="53"/>
      <c r="J1646" s="53"/>
      <c r="K1646" s="53"/>
      <c r="L1646" s="53"/>
      <c r="M1646" s="53"/>
      <c r="N1646" s="53"/>
      <c r="O1646" s="53"/>
      <c r="P1646" s="53"/>
      <c r="Q1646" s="53"/>
      <c r="R1646" s="53"/>
      <c r="S1646" s="53"/>
      <c r="T1646" s="53"/>
      <c r="U1646" s="53"/>
      <c r="V1646" s="53"/>
      <c r="W1646" s="53"/>
      <c r="X1646" s="53"/>
      <c r="Y1646" s="53"/>
      <c r="Z1646" s="53"/>
    </row>
    <row r="1647" spans="1:26" ht="15.75" customHeight="1">
      <c r="A1647" s="103"/>
      <c r="B1647" s="103"/>
      <c r="C1647" s="104" t="e">
        <v>#REF!</v>
      </c>
      <c r="D1647" s="103"/>
      <c r="E1647" s="53"/>
      <c r="F1647" s="53"/>
      <c r="G1647" s="53"/>
      <c r="H1647" s="53"/>
      <c r="I1647" s="53"/>
      <c r="J1647" s="53"/>
      <c r="K1647" s="53"/>
      <c r="L1647" s="53"/>
      <c r="M1647" s="53"/>
      <c r="N1647" s="53"/>
      <c r="O1647" s="53"/>
      <c r="P1647" s="53"/>
      <c r="Q1647" s="53"/>
      <c r="R1647" s="53"/>
      <c r="S1647" s="53"/>
      <c r="T1647" s="53"/>
      <c r="U1647" s="53"/>
      <c r="V1647" s="53"/>
      <c r="W1647" s="53"/>
      <c r="X1647" s="53"/>
      <c r="Y1647" s="53"/>
      <c r="Z1647" s="53"/>
    </row>
    <row r="1648" spans="1:26" ht="15.75" customHeight="1">
      <c r="A1648" s="103"/>
      <c r="B1648" s="103"/>
      <c r="C1648" s="104" t="e">
        <v>#REF!</v>
      </c>
      <c r="D1648" s="103"/>
      <c r="E1648" s="53"/>
      <c r="F1648" s="53"/>
      <c r="G1648" s="53"/>
      <c r="H1648" s="53"/>
      <c r="I1648" s="53"/>
      <c r="J1648" s="53"/>
      <c r="K1648" s="53"/>
      <c r="L1648" s="53"/>
      <c r="M1648" s="53"/>
      <c r="N1648" s="53"/>
      <c r="O1648" s="53"/>
      <c r="P1648" s="53"/>
      <c r="Q1648" s="53"/>
      <c r="R1648" s="53"/>
      <c r="S1648" s="53"/>
      <c r="T1648" s="53"/>
      <c r="U1648" s="53"/>
      <c r="V1648" s="53"/>
      <c r="W1648" s="53"/>
      <c r="X1648" s="53"/>
      <c r="Y1648" s="53"/>
      <c r="Z1648" s="53"/>
    </row>
    <row r="1649" spans="1:26" ht="15.75" customHeight="1">
      <c r="A1649" s="103"/>
      <c r="B1649" s="103"/>
      <c r="C1649" s="104" t="e">
        <v>#REF!</v>
      </c>
      <c r="D1649" s="103"/>
      <c r="E1649" s="53"/>
      <c r="F1649" s="53"/>
      <c r="G1649" s="53"/>
      <c r="H1649" s="53"/>
      <c r="I1649" s="53"/>
      <c r="J1649" s="53"/>
      <c r="K1649" s="53"/>
      <c r="L1649" s="53"/>
      <c r="M1649" s="53"/>
      <c r="N1649" s="53"/>
      <c r="O1649" s="53"/>
      <c r="P1649" s="53"/>
      <c r="Q1649" s="53"/>
      <c r="R1649" s="53"/>
      <c r="S1649" s="53"/>
      <c r="T1649" s="53"/>
      <c r="U1649" s="53"/>
      <c r="V1649" s="53"/>
      <c r="W1649" s="53"/>
      <c r="X1649" s="53"/>
      <c r="Y1649" s="53"/>
      <c r="Z1649" s="53"/>
    </row>
    <row r="1650" spans="1:26" ht="15.75" customHeight="1">
      <c r="A1650" s="103"/>
      <c r="B1650" s="103"/>
      <c r="C1650" s="104" t="e">
        <v>#REF!</v>
      </c>
      <c r="D1650" s="103"/>
      <c r="E1650" s="53"/>
      <c r="F1650" s="53"/>
      <c r="G1650" s="53"/>
      <c r="H1650" s="53"/>
      <c r="I1650" s="53"/>
      <c r="J1650" s="53"/>
      <c r="K1650" s="53"/>
      <c r="L1650" s="53"/>
      <c r="M1650" s="53"/>
      <c r="N1650" s="53"/>
      <c r="O1650" s="53"/>
      <c r="P1650" s="53"/>
      <c r="Q1650" s="53"/>
      <c r="R1650" s="53"/>
      <c r="S1650" s="53"/>
      <c r="T1650" s="53"/>
      <c r="U1650" s="53"/>
      <c r="V1650" s="53"/>
      <c r="W1650" s="53"/>
      <c r="X1650" s="53"/>
      <c r="Y1650" s="53"/>
      <c r="Z1650" s="53"/>
    </row>
    <row r="1651" spans="1:26" ht="15.75" customHeight="1">
      <c r="A1651" s="103"/>
      <c r="B1651" s="103"/>
      <c r="C1651" s="104" t="e">
        <v>#REF!</v>
      </c>
      <c r="D1651" s="103"/>
      <c r="E1651" s="53"/>
      <c r="F1651" s="53"/>
      <c r="G1651" s="53"/>
      <c r="H1651" s="53"/>
      <c r="I1651" s="53"/>
      <c r="J1651" s="53"/>
      <c r="K1651" s="53"/>
      <c r="L1651" s="53"/>
      <c r="M1651" s="53"/>
      <c r="N1651" s="53"/>
      <c r="O1651" s="53"/>
      <c r="P1651" s="53"/>
      <c r="Q1651" s="53"/>
      <c r="R1651" s="53"/>
      <c r="S1651" s="53"/>
      <c r="T1651" s="53"/>
      <c r="U1651" s="53"/>
      <c r="V1651" s="53"/>
      <c r="W1651" s="53"/>
      <c r="X1651" s="53"/>
      <c r="Y1651" s="53"/>
      <c r="Z1651" s="53"/>
    </row>
    <row r="1652" spans="1:26" ht="15.75" customHeight="1">
      <c r="A1652" s="103"/>
      <c r="B1652" s="103"/>
      <c r="C1652" s="104" t="e">
        <v>#REF!</v>
      </c>
      <c r="D1652" s="103"/>
      <c r="E1652" s="53"/>
      <c r="F1652" s="53"/>
      <c r="G1652" s="53"/>
      <c r="H1652" s="53"/>
      <c r="I1652" s="53"/>
      <c r="J1652" s="53"/>
      <c r="K1652" s="53"/>
      <c r="L1652" s="53"/>
      <c r="M1652" s="53"/>
      <c r="N1652" s="53"/>
      <c r="O1652" s="53"/>
      <c r="P1652" s="53"/>
      <c r="Q1652" s="53"/>
      <c r="R1652" s="53"/>
      <c r="S1652" s="53"/>
      <c r="T1652" s="53"/>
      <c r="U1652" s="53"/>
      <c r="V1652" s="53"/>
      <c r="W1652" s="53"/>
      <c r="X1652" s="53"/>
      <c r="Y1652" s="53"/>
      <c r="Z1652" s="53"/>
    </row>
    <row r="1653" spans="1:26" ht="15.75" customHeight="1">
      <c r="A1653" s="103"/>
      <c r="B1653" s="103"/>
      <c r="C1653" s="104" t="e">
        <v>#REF!</v>
      </c>
      <c r="D1653" s="103"/>
      <c r="E1653" s="53"/>
      <c r="F1653" s="53"/>
      <c r="G1653" s="53"/>
      <c r="H1653" s="53"/>
      <c r="I1653" s="53"/>
      <c r="J1653" s="53"/>
      <c r="K1653" s="53"/>
      <c r="L1653" s="53"/>
      <c r="M1653" s="53"/>
      <c r="N1653" s="53"/>
      <c r="O1653" s="53"/>
      <c r="P1653" s="53"/>
      <c r="Q1653" s="53"/>
      <c r="R1653" s="53"/>
      <c r="S1653" s="53"/>
      <c r="T1653" s="53"/>
      <c r="U1653" s="53"/>
      <c r="V1653" s="53"/>
      <c r="W1653" s="53"/>
      <c r="X1653" s="53"/>
      <c r="Y1653" s="53"/>
      <c r="Z1653" s="53"/>
    </row>
    <row r="1654" spans="1:26" ht="15.75" customHeight="1">
      <c r="A1654" s="103"/>
      <c r="B1654" s="103"/>
      <c r="C1654" s="104" t="e">
        <v>#REF!</v>
      </c>
      <c r="D1654" s="103"/>
      <c r="E1654" s="53"/>
      <c r="F1654" s="53"/>
      <c r="G1654" s="53"/>
      <c r="H1654" s="53"/>
      <c r="I1654" s="53"/>
      <c r="J1654" s="53"/>
      <c r="K1654" s="53"/>
      <c r="L1654" s="53"/>
      <c r="M1654" s="53"/>
      <c r="N1654" s="53"/>
      <c r="O1654" s="53"/>
      <c r="P1654" s="53"/>
      <c r="Q1654" s="53"/>
      <c r="R1654" s="53"/>
      <c r="S1654" s="53"/>
      <c r="T1654" s="53"/>
      <c r="U1654" s="53"/>
      <c r="V1654" s="53"/>
      <c r="W1654" s="53"/>
      <c r="X1654" s="53"/>
      <c r="Y1654" s="53"/>
      <c r="Z1654" s="53"/>
    </row>
    <row r="1655" spans="1:26" ht="15.75" customHeight="1">
      <c r="A1655" s="103"/>
      <c r="B1655" s="103"/>
      <c r="C1655" s="104" t="e">
        <v>#REF!</v>
      </c>
      <c r="D1655" s="103"/>
      <c r="E1655" s="53"/>
      <c r="F1655" s="53"/>
      <c r="G1655" s="53"/>
      <c r="H1655" s="53"/>
      <c r="I1655" s="53"/>
      <c r="J1655" s="53"/>
      <c r="K1655" s="53"/>
      <c r="L1655" s="53"/>
      <c r="M1655" s="53"/>
      <c r="N1655" s="53"/>
      <c r="O1655" s="53"/>
      <c r="P1655" s="53"/>
      <c r="Q1655" s="53"/>
      <c r="R1655" s="53"/>
      <c r="S1655" s="53"/>
      <c r="T1655" s="53"/>
      <c r="U1655" s="53"/>
      <c r="V1655" s="53"/>
      <c r="W1655" s="53"/>
      <c r="X1655" s="53"/>
      <c r="Y1655" s="53"/>
      <c r="Z1655" s="53"/>
    </row>
    <row r="1656" spans="1:26" ht="15.75" customHeight="1">
      <c r="A1656" s="103"/>
      <c r="B1656" s="103"/>
      <c r="C1656" s="104" t="e">
        <v>#REF!</v>
      </c>
      <c r="D1656" s="103"/>
      <c r="E1656" s="53"/>
      <c r="F1656" s="53"/>
      <c r="G1656" s="53"/>
      <c r="H1656" s="53"/>
      <c r="I1656" s="53"/>
      <c r="J1656" s="53"/>
      <c r="K1656" s="53"/>
      <c r="L1656" s="53"/>
      <c r="M1656" s="53"/>
      <c r="N1656" s="53"/>
      <c r="O1656" s="53"/>
      <c r="P1656" s="53"/>
      <c r="Q1656" s="53"/>
      <c r="R1656" s="53"/>
      <c r="S1656" s="53"/>
      <c r="T1656" s="53"/>
      <c r="U1656" s="53"/>
      <c r="V1656" s="53"/>
      <c r="W1656" s="53"/>
      <c r="X1656" s="53"/>
      <c r="Y1656" s="53"/>
      <c r="Z1656" s="53"/>
    </row>
    <row r="1657" spans="1:26" ht="15.75" customHeight="1">
      <c r="A1657" s="103"/>
      <c r="B1657" s="103"/>
      <c r="C1657" s="104" t="e">
        <v>#REF!</v>
      </c>
      <c r="D1657" s="103"/>
      <c r="E1657" s="53"/>
      <c r="F1657" s="53"/>
      <c r="G1657" s="53"/>
      <c r="H1657" s="53"/>
      <c r="I1657" s="53"/>
      <c r="J1657" s="53"/>
      <c r="K1657" s="53"/>
      <c r="L1657" s="53"/>
      <c r="M1657" s="53"/>
      <c r="N1657" s="53"/>
      <c r="O1657" s="53"/>
      <c r="P1657" s="53"/>
      <c r="Q1657" s="53"/>
      <c r="R1657" s="53"/>
      <c r="S1657" s="53"/>
      <c r="T1657" s="53"/>
      <c r="U1657" s="53"/>
      <c r="V1657" s="53"/>
      <c r="W1657" s="53"/>
      <c r="X1657" s="53"/>
      <c r="Y1657" s="53"/>
      <c r="Z1657" s="53"/>
    </row>
    <row r="1658" spans="1:26" ht="15.75" customHeight="1">
      <c r="A1658" s="103"/>
      <c r="B1658" s="103"/>
      <c r="C1658" s="104" t="e">
        <v>#REF!</v>
      </c>
      <c r="D1658" s="103"/>
      <c r="E1658" s="53"/>
      <c r="F1658" s="53"/>
      <c r="G1658" s="53"/>
      <c r="H1658" s="53"/>
      <c r="I1658" s="53"/>
      <c r="J1658" s="53"/>
      <c r="K1658" s="53"/>
      <c r="L1658" s="53"/>
      <c r="M1658" s="53"/>
      <c r="N1658" s="53"/>
      <c r="O1658" s="53"/>
      <c r="P1658" s="53"/>
      <c r="Q1658" s="53"/>
      <c r="R1658" s="53"/>
      <c r="S1658" s="53"/>
      <c r="T1658" s="53"/>
      <c r="U1658" s="53"/>
      <c r="V1658" s="53"/>
      <c r="W1658" s="53"/>
      <c r="X1658" s="53"/>
      <c r="Y1658" s="53"/>
      <c r="Z1658" s="53"/>
    </row>
    <row r="1659" spans="1:26" ht="15.75" customHeight="1">
      <c r="A1659" s="103"/>
      <c r="B1659" s="103"/>
      <c r="C1659" s="104" t="e">
        <v>#REF!</v>
      </c>
      <c r="D1659" s="103"/>
      <c r="E1659" s="53"/>
      <c r="F1659" s="53"/>
      <c r="G1659" s="53"/>
      <c r="H1659" s="53"/>
      <c r="I1659" s="53"/>
      <c r="J1659" s="53"/>
      <c r="K1659" s="53"/>
      <c r="L1659" s="53"/>
      <c r="M1659" s="53"/>
      <c r="N1659" s="53"/>
      <c r="O1659" s="53"/>
      <c r="P1659" s="53"/>
      <c r="Q1659" s="53"/>
      <c r="R1659" s="53"/>
      <c r="S1659" s="53"/>
      <c r="T1659" s="53"/>
      <c r="U1659" s="53"/>
      <c r="V1659" s="53"/>
      <c r="W1659" s="53"/>
      <c r="X1659" s="53"/>
      <c r="Y1659" s="53"/>
      <c r="Z1659" s="53"/>
    </row>
    <row r="1660" spans="1:26" ht="15.75" customHeight="1">
      <c r="A1660" s="103"/>
      <c r="B1660" s="103"/>
      <c r="C1660" s="104" t="e">
        <v>#REF!</v>
      </c>
      <c r="D1660" s="103"/>
      <c r="E1660" s="53"/>
      <c r="F1660" s="53"/>
      <c r="G1660" s="53"/>
      <c r="H1660" s="53"/>
      <c r="I1660" s="53"/>
      <c r="J1660" s="53"/>
      <c r="K1660" s="53"/>
      <c r="L1660" s="53"/>
      <c r="M1660" s="53"/>
      <c r="N1660" s="53"/>
      <c r="O1660" s="53"/>
      <c r="P1660" s="53"/>
      <c r="Q1660" s="53"/>
      <c r="R1660" s="53"/>
      <c r="S1660" s="53"/>
      <c r="T1660" s="53"/>
      <c r="U1660" s="53"/>
      <c r="V1660" s="53"/>
      <c r="W1660" s="53"/>
      <c r="X1660" s="53"/>
      <c r="Y1660" s="53"/>
      <c r="Z1660" s="53"/>
    </row>
    <row r="1661" spans="1:26" ht="15.75" customHeight="1">
      <c r="A1661" s="103"/>
      <c r="B1661" s="103"/>
      <c r="C1661" s="104" t="e">
        <v>#REF!</v>
      </c>
      <c r="D1661" s="103"/>
      <c r="E1661" s="53"/>
      <c r="F1661" s="53"/>
      <c r="G1661" s="53"/>
      <c r="H1661" s="53"/>
      <c r="I1661" s="53"/>
      <c r="J1661" s="53"/>
      <c r="K1661" s="53"/>
      <c r="L1661" s="53"/>
      <c r="M1661" s="53"/>
      <c r="N1661" s="53"/>
      <c r="O1661" s="53"/>
      <c r="P1661" s="53"/>
      <c r="Q1661" s="53"/>
      <c r="R1661" s="53"/>
      <c r="S1661" s="53"/>
      <c r="T1661" s="53"/>
      <c r="U1661" s="53"/>
      <c r="V1661" s="53"/>
      <c r="W1661" s="53"/>
      <c r="X1661" s="53"/>
      <c r="Y1661" s="53"/>
      <c r="Z1661" s="53"/>
    </row>
    <row r="1662" spans="1:26" ht="15.75" customHeight="1">
      <c r="A1662" s="103"/>
      <c r="B1662" s="103"/>
      <c r="C1662" s="104" t="e">
        <v>#REF!</v>
      </c>
      <c r="D1662" s="103"/>
      <c r="E1662" s="53"/>
      <c r="F1662" s="53"/>
      <c r="G1662" s="53"/>
      <c r="H1662" s="53"/>
      <c r="I1662" s="53"/>
      <c r="J1662" s="53"/>
      <c r="K1662" s="53"/>
      <c r="L1662" s="53"/>
      <c r="M1662" s="53"/>
      <c r="N1662" s="53"/>
      <c r="O1662" s="53"/>
      <c r="P1662" s="53"/>
      <c r="Q1662" s="53"/>
      <c r="R1662" s="53"/>
      <c r="S1662" s="53"/>
      <c r="T1662" s="53"/>
      <c r="U1662" s="53"/>
      <c r="V1662" s="53"/>
      <c r="W1662" s="53"/>
      <c r="X1662" s="53"/>
      <c r="Y1662" s="53"/>
      <c r="Z1662" s="53"/>
    </row>
    <row r="1663" spans="1:26" ht="15.75" customHeight="1">
      <c r="A1663" s="103"/>
      <c r="B1663" s="103"/>
      <c r="C1663" s="104" t="e">
        <v>#REF!</v>
      </c>
      <c r="D1663" s="103"/>
      <c r="E1663" s="53"/>
      <c r="F1663" s="53"/>
      <c r="G1663" s="53"/>
      <c r="H1663" s="53"/>
      <c r="I1663" s="53"/>
      <c r="J1663" s="53"/>
      <c r="K1663" s="53"/>
      <c r="L1663" s="53"/>
      <c r="M1663" s="53"/>
      <c r="N1663" s="53"/>
      <c r="O1663" s="53"/>
      <c r="P1663" s="53"/>
      <c r="Q1663" s="53"/>
      <c r="R1663" s="53"/>
      <c r="S1663" s="53"/>
      <c r="T1663" s="53"/>
      <c r="U1663" s="53"/>
      <c r="V1663" s="53"/>
      <c r="W1663" s="53"/>
      <c r="X1663" s="53"/>
      <c r="Y1663" s="53"/>
      <c r="Z1663" s="53"/>
    </row>
    <row r="1664" spans="1:26" ht="15.75" customHeight="1">
      <c r="A1664" s="103"/>
      <c r="B1664" s="103"/>
      <c r="C1664" s="104" t="e">
        <v>#REF!</v>
      </c>
      <c r="D1664" s="103"/>
      <c r="E1664" s="53"/>
      <c r="F1664" s="53"/>
      <c r="G1664" s="53"/>
      <c r="H1664" s="53"/>
      <c r="I1664" s="53"/>
      <c r="J1664" s="53"/>
      <c r="K1664" s="53"/>
      <c r="L1664" s="53"/>
      <c r="M1664" s="53"/>
      <c r="N1664" s="53"/>
      <c r="O1664" s="53"/>
      <c r="P1664" s="53"/>
      <c r="Q1664" s="53"/>
      <c r="R1664" s="53"/>
      <c r="S1664" s="53"/>
      <c r="T1664" s="53"/>
      <c r="U1664" s="53"/>
      <c r="V1664" s="53"/>
      <c r="W1664" s="53"/>
      <c r="X1664" s="53"/>
      <c r="Y1664" s="53"/>
      <c r="Z1664" s="53"/>
    </row>
    <row r="1665" spans="1:26" ht="15.75" customHeight="1">
      <c r="A1665" s="103"/>
      <c r="B1665" s="103"/>
      <c r="C1665" s="104" t="e">
        <v>#REF!</v>
      </c>
      <c r="D1665" s="103"/>
      <c r="E1665" s="53"/>
      <c r="F1665" s="53"/>
      <c r="G1665" s="53"/>
      <c r="H1665" s="53"/>
      <c r="I1665" s="53"/>
      <c r="J1665" s="53"/>
      <c r="K1665" s="53"/>
      <c r="L1665" s="53"/>
      <c r="M1665" s="53"/>
      <c r="N1665" s="53"/>
      <c r="O1665" s="53"/>
      <c r="P1665" s="53"/>
      <c r="Q1665" s="53"/>
      <c r="R1665" s="53"/>
      <c r="S1665" s="53"/>
      <c r="T1665" s="53"/>
      <c r="U1665" s="53"/>
      <c r="V1665" s="53"/>
      <c r="W1665" s="53"/>
      <c r="X1665" s="53"/>
      <c r="Y1665" s="53"/>
      <c r="Z1665" s="53"/>
    </row>
    <row r="1666" spans="1:26" ht="15.75" customHeight="1">
      <c r="A1666" s="103"/>
      <c r="B1666" s="103"/>
      <c r="C1666" s="104" t="e">
        <v>#REF!</v>
      </c>
      <c r="D1666" s="103"/>
      <c r="E1666" s="53"/>
      <c r="F1666" s="53"/>
      <c r="G1666" s="53"/>
      <c r="H1666" s="53"/>
      <c r="I1666" s="53"/>
      <c r="J1666" s="53"/>
      <c r="K1666" s="53"/>
      <c r="L1666" s="53"/>
      <c r="M1666" s="53"/>
      <c r="N1666" s="53"/>
      <c r="O1666" s="53"/>
      <c r="P1666" s="53"/>
      <c r="Q1666" s="53"/>
      <c r="R1666" s="53"/>
      <c r="S1666" s="53"/>
      <c r="T1666" s="53"/>
      <c r="U1666" s="53"/>
      <c r="V1666" s="53"/>
      <c r="W1666" s="53"/>
      <c r="X1666" s="53"/>
      <c r="Y1666" s="53"/>
      <c r="Z1666" s="53"/>
    </row>
    <row r="1667" spans="1:26" ht="15.75" customHeight="1">
      <c r="A1667" s="103"/>
      <c r="B1667" s="103"/>
      <c r="C1667" s="104" t="e">
        <v>#REF!</v>
      </c>
      <c r="D1667" s="103"/>
      <c r="E1667" s="53"/>
      <c r="F1667" s="53"/>
      <c r="G1667" s="53"/>
      <c r="H1667" s="53"/>
      <c r="I1667" s="53"/>
      <c r="J1667" s="53"/>
      <c r="K1667" s="53"/>
      <c r="L1667" s="53"/>
      <c r="M1667" s="53"/>
      <c r="N1667" s="53"/>
      <c r="O1667" s="53"/>
      <c r="P1667" s="53"/>
      <c r="Q1667" s="53"/>
      <c r="R1667" s="53"/>
      <c r="S1667" s="53"/>
      <c r="T1667" s="53"/>
      <c r="U1667" s="53"/>
      <c r="V1667" s="53"/>
      <c r="W1667" s="53"/>
      <c r="X1667" s="53"/>
      <c r="Y1667" s="53"/>
      <c r="Z1667" s="53"/>
    </row>
    <row r="1668" spans="1:26" ht="15.75" customHeight="1">
      <c r="A1668" s="103"/>
      <c r="B1668" s="103"/>
      <c r="C1668" s="104" t="e">
        <v>#REF!</v>
      </c>
      <c r="D1668" s="103"/>
      <c r="E1668" s="53"/>
      <c r="F1668" s="53"/>
      <c r="G1668" s="53"/>
      <c r="H1668" s="53"/>
      <c r="I1668" s="53"/>
      <c r="J1668" s="53"/>
      <c r="K1668" s="53"/>
      <c r="L1668" s="53"/>
      <c r="M1668" s="53"/>
      <c r="N1668" s="53"/>
      <c r="O1668" s="53"/>
      <c r="P1668" s="53"/>
      <c r="Q1668" s="53"/>
      <c r="R1668" s="53"/>
      <c r="S1668" s="53"/>
      <c r="T1668" s="53"/>
      <c r="U1668" s="53"/>
      <c r="V1668" s="53"/>
      <c r="W1668" s="53"/>
      <c r="X1668" s="53"/>
      <c r="Y1668" s="53"/>
      <c r="Z1668" s="53"/>
    </row>
    <row r="1669" spans="1:26" ht="15.75" customHeight="1">
      <c r="A1669" s="103"/>
      <c r="B1669" s="103"/>
      <c r="C1669" s="104" t="e">
        <v>#REF!</v>
      </c>
      <c r="D1669" s="103"/>
      <c r="E1669" s="53"/>
      <c r="F1669" s="53"/>
      <c r="G1669" s="53"/>
      <c r="H1669" s="53"/>
      <c r="I1669" s="53"/>
      <c r="J1669" s="53"/>
      <c r="K1669" s="53"/>
      <c r="L1669" s="53"/>
      <c r="M1669" s="53"/>
      <c r="N1669" s="53"/>
      <c r="O1669" s="53"/>
      <c r="P1669" s="53"/>
      <c r="Q1669" s="53"/>
      <c r="R1669" s="53"/>
      <c r="S1669" s="53"/>
      <c r="T1669" s="53"/>
      <c r="U1669" s="53"/>
      <c r="V1669" s="53"/>
      <c r="W1669" s="53"/>
      <c r="X1669" s="53"/>
      <c r="Y1669" s="53"/>
      <c r="Z1669" s="53"/>
    </row>
    <row r="1670" spans="1:26" ht="15.75" customHeight="1">
      <c r="A1670" s="103"/>
      <c r="B1670" s="103"/>
      <c r="C1670" s="104" t="e">
        <v>#REF!</v>
      </c>
      <c r="D1670" s="103"/>
      <c r="E1670" s="53"/>
      <c r="F1670" s="53"/>
      <c r="G1670" s="53"/>
      <c r="H1670" s="53"/>
      <c r="I1670" s="53"/>
      <c r="J1670" s="53"/>
      <c r="K1670" s="53"/>
      <c r="L1670" s="53"/>
      <c r="M1670" s="53"/>
      <c r="N1670" s="53"/>
      <c r="O1670" s="53"/>
      <c r="P1670" s="53"/>
      <c r="Q1670" s="53"/>
      <c r="R1670" s="53"/>
      <c r="S1670" s="53"/>
      <c r="T1670" s="53"/>
      <c r="U1670" s="53"/>
      <c r="V1670" s="53"/>
      <c r="W1670" s="53"/>
      <c r="X1670" s="53"/>
      <c r="Y1670" s="53"/>
      <c r="Z1670" s="53"/>
    </row>
    <row r="1671" spans="1:26" ht="15.75" customHeight="1">
      <c r="A1671" s="103"/>
      <c r="B1671" s="103"/>
      <c r="C1671" s="104" t="e">
        <v>#REF!</v>
      </c>
      <c r="D1671" s="103"/>
      <c r="E1671" s="53"/>
      <c r="F1671" s="53"/>
      <c r="G1671" s="53"/>
      <c r="H1671" s="53"/>
      <c r="I1671" s="53"/>
      <c r="J1671" s="53"/>
      <c r="K1671" s="53"/>
      <c r="L1671" s="53"/>
      <c r="M1671" s="53"/>
      <c r="N1671" s="53"/>
      <c r="O1671" s="53"/>
      <c r="P1671" s="53"/>
      <c r="Q1671" s="53"/>
      <c r="R1671" s="53"/>
      <c r="S1671" s="53"/>
      <c r="T1671" s="53"/>
      <c r="U1671" s="53"/>
      <c r="V1671" s="53"/>
      <c r="W1671" s="53"/>
      <c r="X1671" s="53"/>
      <c r="Y1671" s="53"/>
      <c r="Z1671" s="53"/>
    </row>
    <row r="1672" spans="1:26" ht="15.75" customHeight="1">
      <c r="A1672" s="103"/>
      <c r="B1672" s="103"/>
      <c r="C1672" s="104" t="e">
        <v>#REF!</v>
      </c>
      <c r="D1672" s="103"/>
      <c r="E1672" s="53"/>
      <c r="F1672" s="53"/>
      <c r="G1672" s="53"/>
      <c r="H1672" s="53"/>
      <c r="I1672" s="53"/>
      <c r="J1672" s="53"/>
      <c r="K1672" s="53"/>
      <c r="L1672" s="53"/>
      <c r="M1672" s="53"/>
      <c r="N1672" s="53"/>
      <c r="O1672" s="53"/>
      <c r="P1672" s="53"/>
      <c r="Q1672" s="53"/>
      <c r="R1672" s="53"/>
      <c r="S1672" s="53"/>
      <c r="T1672" s="53"/>
      <c r="U1672" s="53"/>
      <c r="V1672" s="53"/>
      <c r="W1672" s="53"/>
      <c r="X1672" s="53"/>
      <c r="Y1672" s="53"/>
      <c r="Z1672" s="53"/>
    </row>
    <row r="1673" spans="1:26" ht="15.75" customHeight="1">
      <c r="A1673" s="103"/>
      <c r="B1673" s="103"/>
      <c r="C1673" s="104" t="e">
        <v>#REF!</v>
      </c>
      <c r="D1673" s="103"/>
      <c r="E1673" s="53"/>
      <c r="F1673" s="53"/>
      <c r="G1673" s="53"/>
      <c r="H1673" s="53"/>
      <c r="I1673" s="53"/>
      <c r="J1673" s="53"/>
      <c r="K1673" s="53"/>
      <c r="L1673" s="53"/>
      <c r="M1673" s="53"/>
      <c r="N1673" s="53"/>
      <c r="O1673" s="53"/>
      <c r="P1673" s="53"/>
      <c r="Q1673" s="53"/>
      <c r="R1673" s="53"/>
      <c r="S1673" s="53"/>
      <c r="T1673" s="53"/>
      <c r="U1673" s="53"/>
      <c r="V1673" s="53"/>
      <c r="W1673" s="53"/>
      <c r="X1673" s="53"/>
      <c r="Y1673" s="53"/>
      <c r="Z1673" s="53"/>
    </row>
    <row r="1674" spans="1:26" ht="15.75" customHeight="1">
      <c r="A1674" s="103"/>
      <c r="B1674" s="103"/>
      <c r="C1674" s="104" t="e">
        <v>#REF!</v>
      </c>
      <c r="D1674" s="103"/>
      <c r="E1674" s="53"/>
      <c r="F1674" s="53"/>
      <c r="G1674" s="53"/>
      <c r="H1674" s="53"/>
      <c r="I1674" s="53"/>
      <c r="J1674" s="53"/>
      <c r="K1674" s="53"/>
      <c r="L1674" s="53"/>
      <c r="M1674" s="53"/>
      <c r="N1674" s="53"/>
      <c r="O1674" s="53"/>
      <c r="P1674" s="53"/>
      <c r="Q1674" s="53"/>
      <c r="R1674" s="53"/>
      <c r="S1674" s="53"/>
      <c r="T1674" s="53"/>
      <c r="U1674" s="53"/>
      <c r="V1674" s="53"/>
      <c r="W1674" s="53"/>
      <c r="X1674" s="53"/>
      <c r="Y1674" s="53"/>
      <c r="Z1674" s="53"/>
    </row>
    <row r="1675" spans="1:26" ht="15.75" customHeight="1">
      <c r="A1675" s="103"/>
      <c r="B1675" s="103"/>
      <c r="C1675" s="104" t="e">
        <v>#REF!</v>
      </c>
      <c r="D1675" s="103"/>
      <c r="E1675" s="53"/>
      <c r="F1675" s="53"/>
      <c r="G1675" s="53"/>
      <c r="H1675" s="53"/>
      <c r="I1675" s="53"/>
      <c r="J1675" s="53"/>
      <c r="K1675" s="53"/>
      <c r="L1675" s="53"/>
      <c r="M1675" s="53"/>
      <c r="N1675" s="53"/>
      <c r="O1675" s="53"/>
      <c r="P1675" s="53"/>
      <c r="Q1675" s="53"/>
      <c r="R1675" s="53"/>
      <c r="S1675" s="53"/>
      <c r="T1675" s="53"/>
      <c r="U1675" s="53"/>
      <c r="V1675" s="53"/>
      <c r="W1675" s="53"/>
      <c r="X1675" s="53"/>
      <c r="Y1675" s="53"/>
      <c r="Z1675" s="53"/>
    </row>
    <row r="1676" spans="1:26" ht="15.75" customHeight="1">
      <c r="A1676" s="103"/>
      <c r="B1676" s="103"/>
      <c r="C1676" s="104" t="e">
        <v>#REF!</v>
      </c>
      <c r="D1676" s="103"/>
      <c r="E1676" s="53"/>
      <c r="F1676" s="53"/>
      <c r="G1676" s="53"/>
      <c r="H1676" s="53"/>
      <c r="I1676" s="53"/>
      <c r="J1676" s="53"/>
      <c r="K1676" s="53"/>
      <c r="L1676" s="53"/>
      <c r="M1676" s="53"/>
      <c r="N1676" s="53"/>
      <c r="O1676" s="53"/>
      <c r="P1676" s="53"/>
      <c r="Q1676" s="53"/>
      <c r="R1676" s="53"/>
      <c r="S1676" s="53"/>
      <c r="T1676" s="53"/>
      <c r="U1676" s="53"/>
      <c r="V1676" s="53"/>
      <c r="W1676" s="53"/>
      <c r="X1676" s="53"/>
      <c r="Y1676" s="53"/>
      <c r="Z1676" s="53"/>
    </row>
    <row r="1677" spans="1:26" ht="15.75" customHeight="1">
      <c r="A1677" s="103"/>
      <c r="B1677" s="103"/>
      <c r="C1677" s="104" t="e">
        <v>#REF!</v>
      </c>
      <c r="D1677" s="103"/>
      <c r="E1677" s="53"/>
      <c r="F1677" s="53"/>
      <c r="G1677" s="53"/>
      <c r="H1677" s="53"/>
      <c r="I1677" s="53"/>
      <c r="J1677" s="53"/>
      <c r="K1677" s="53"/>
      <c r="L1677" s="53"/>
      <c r="M1677" s="53"/>
      <c r="N1677" s="53"/>
      <c r="O1677" s="53"/>
      <c r="P1677" s="53"/>
      <c r="Q1677" s="53"/>
      <c r="R1677" s="53"/>
      <c r="S1677" s="53"/>
      <c r="T1677" s="53"/>
      <c r="U1677" s="53"/>
      <c r="V1677" s="53"/>
      <c r="W1677" s="53"/>
      <c r="X1677" s="53"/>
      <c r="Y1677" s="53"/>
      <c r="Z1677" s="53"/>
    </row>
    <row r="1678" spans="1:26" ht="15.75" customHeight="1">
      <c r="A1678" s="103"/>
      <c r="B1678" s="103"/>
      <c r="C1678" s="104" t="e">
        <v>#REF!</v>
      </c>
      <c r="D1678" s="103"/>
      <c r="E1678" s="53"/>
      <c r="F1678" s="53"/>
      <c r="G1678" s="53"/>
      <c r="H1678" s="53"/>
      <c r="I1678" s="53"/>
      <c r="J1678" s="53"/>
      <c r="K1678" s="53"/>
      <c r="L1678" s="53"/>
      <c r="M1678" s="53"/>
      <c r="N1678" s="53"/>
      <c r="O1678" s="53"/>
      <c r="P1678" s="53"/>
      <c r="Q1678" s="53"/>
      <c r="R1678" s="53"/>
      <c r="S1678" s="53"/>
      <c r="T1678" s="53"/>
      <c r="U1678" s="53"/>
      <c r="V1678" s="53"/>
      <c r="W1678" s="53"/>
      <c r="X1678" s="53"/>
      <c r="Y1678" s="53"/>
      <c r="Z1678" s="53"/>
    </row>
    <row r="1679" spans="1:26" ht="15.75" customHeight="1">
      <c r="A1679" s="103"/>
      <c r="B1679" s="103"/>
      <c r="C1679" s="104" t="e">
        <v>#REF!</v>
      </c>
      <c r="D1679" s="103"/>
      <c r="E1679" s="53"/>
      <c r="F1679" s="53"/>
      <c r="G1679" s="53"/>
      <c r="H1679" s="53"/>
      <c r="I1679" s="53"/>
      <c r="J1679" s="53"/>
      <c r="K1679" s="53"/>
      <c r="L1679" s="53"/>
      <c r="M1679" s="53"/>
      <c r="N1679" s="53"/>
      <c r="O1679" s="53"/>
      <c r="P1679" s="53"/>
      <c r="Q1679" s="53"/>
      <c r="R1679" s="53"/>
      <c r="S1679" s="53"/>
      <c r="T1679" s="53"/>
      <c r="U1679" s="53"/>
      <c r="V1679" s="53"/>
      <c r="W1679" s="53"/>
      <c r="X1679" s="53"/>
      <c r="Y1679" s="53"/>
      <c r="Z1679" s="53"/>
    </row>
    <row r="1680" spans="1:26" ht="15.75" customHeight="1">
      <c r="A1680" s="103"/>
      <c r="B1680" s="103"/>
      <c r="C1680" s="104" t="e">
        <v>#REF!</v>
      </c>
      <c r="D1680" s="103"/>
      <c r="E1680" s="53"/>
      <c r="F1680" s="53"/>
      <c r="G1680" s="53"/>
      <c r="H1680" s="53"/>
      <c r="I1680" s="53"/>
      <c r="J1680" s="53"/>
      <c r="K1680" s="53"/>
      <c r="L1680" s="53"/>
      <c r="M1680" s="53"/>
      <c r="N1680" s="53"/>
      <c r="O1680" s="53"/>
      <c r="P1680" s="53"/>
      <c r="Q1680" s="53"/>
      <c r="R1680" s="53"/>
      <c r="S1680" s="53"/>
      <c r="T1680" s="53"/>
      <c r="U1680" s="53"/>
      <c r="V1680" s="53"/>
      <c r="W1680" s="53"/>
      <c r="X1680" s="53"/>
      <c r="Y1680" s="53"/>
      <c r="Z1680" s="53"/>
    </row>
    <row r="1681" spans="1:26" ht="15.75" customHeight="1">
      <c r="A1681" s="103"/>
      <c r="B1681" s="103"/>
      <c r="C1681" s="104" t="e">
        <v>#REF!</v>
      </c>
      <c r="D1681" s="103"/>
      <c r="E1681" s="53"/>
      <c r="F1681" s="53"/>
      <c r="G1681" s="53"/>
      <c r="H1681" s="53"/>
      <c r="I1681" s="53"/>
      <c r="J1681" s="53"/>
      <c r="K1681" s="53"/>
      <c r="L1681" s="53"/>
      <c r="M1681" s="53"/>
      <c r="N1681" s="53"/>
      <c r="O1681" s="53"/>
      <c r="P1681" s="53"/>
      <c r="Q1681" s="53"/>
      <c r="R1681" s="53"/>
      <c r="S1681" s="53"/>
      <c r="T1681" s="53"/>
      <c r="U1681" s="53"/>
      <c r="V1681" s="53"/>
      <c r="W1681" s="53"/>
      <c r="X1681" s="53"/>
      <c r="Y1681" s="53"/>
      <c r="Z1681" s="53"/>
    </row>
    <row r="1682" spans="1:26" ht="15.75" customHeight="1">
      <c r="A1682" s="103"/>
      <c r="B1682" s="103"/>
      <c r="C1682" s="104" t="e">
        <v>#REF!</v>
      </c>
      <c r="D1682" s="103"/>
      <c r="E1682" s="53"/>
      <c r="F1682" s="53"/>
      <c r="G1682" s="53"/>
      <c r="H1682" s="53"/>
      <c r="I1682" s="53"/>
      <c r="J1682" s="53"/>
      <c r="K1682" s="53"/>
      <c r="L1682" s="53"/>
      <c r="M1682" s="53"/>
      <c r="N1682" s="53"/>
      <c r="O1682" s="53"/>
      <c r="P1682" s="53"/>
      <c r="Q1682" s="53"/>
      <c r="R1682" s="53"/>
      <c r="S1682" s="53"/>
      <c r="T1682" s="53"/>
      <c r="U1682" s="53"/>
      <c r="V1682" s="53"/>
      <c r="W1682" s="53"/>
      <c r="X1682" s="53"/>
      <c r="Y1682" s="53"/>
      <c r="Z1682" s="53"/>
    </row>
    <row r="1683" spans="1:26" ht="15.75" customHeight="1">
      <c r="A1683" s="103"/>
      <c r="B1683" s="103"/>
      <c r="C1683" s="104" t="e">
        <v>#REF!</v>
      </c>
      <c r="D1683" s="103"/>
      <c r="E1683" s="53"/>
      <c r="F1683" s="53"/>
      <c r="G1683" s="53"/>
      <c r="H1683" s="53"/>
      <c r="I1683" s="53"/>
      <c r="J1683" s="53"/>
      <c r="K1683" s="53"/>
      <c r="L1683" s="53"/>
      <c r="M1683" s="53"/>
      <c r="N1683" s="53"/>
      <c r="O1683" s="53"/>
      <c r="P1683" s="53"/>
      <c r="Q1683" s="53"/>
      <c r="R1683" s="53"/>
      <c r="S1683" s="53"/>
      <c r="T1683" s="53"/>
      <c r="U1683" s="53"/>
      <c r="V1683" s="53"/>
      <c r="W1683" s="53"/>
      <c r="X1683" s="53"/>
      <c r="Y1683" s="53"/>
      <c r="Z1683" s="53"/>
    </row>
    <row r="1684" spans="1:26" ht="15.75" customHeight="1">
      <c r="A1684" s="103"/>
      <c r="B1684" s="103"/>
      <c r="C1684" s="104" t="e">
        <v>#REF!</v>
      </c>
      <c r="D1684" s="103"/>
      <c r="E1684" s="53"/>
      <c r="F1684" s="53"/>
      <c r="G1684" s="53"/>
      <c r="H1684" s="53"/>
      <c r="I1684" s="53"/>
      <c r="J1684" s="53"/>
      <c r="K1684" s="53"/>
      <c r="L1684" s="53"/>
      <c r="M1684" s="53"/>
      <c r="N1684" s="53"/>
      <c r="O1684" s="53"/>
      <c r="P1684" s="53"/>
      <c r="Q1684" s="53"/>
      <c r="R1684" s="53"/>
      <c r="S1684" s="53"/>
      <c r="T1684" s="53"/>
      <c r="U1684" s="53"/>
      <c r="V1684" s="53"/>
      <c r="W1684" s="53"/>
      <c r="X1684" s="53"/>
      <c r="Y1684" s="53"/>
      <c r="Z1684" s="53"/>
    </row>
    <row r="1685" spans="1:26" ht="15.75" customHeight="1">
      <c r="A1685" s="103"/>
      <c r="B1685" s="103"/>
      <c r="C1685" s="104" t="e">
        <v>#REF!</v>
      </c>
      <c r="D1685" s="103"/>
      <c r="E1685" s="53"/>
      <c r="F1685" s="53"/>
      <c r="G1685" s="53"/>
      <c r="H1685" s="53"/>
      <c r="I1685" s="53"/>
      <c r="J1685" s="53"/>
      <c r="K1685" s="53"/>
      <c r="L1685" s="53"/>
      <c r="M1685" s="53"/>
      <c r="N1685" s="53"/>
      <c r="O1685" s="53"/>
      <c r="P1685" s="53"/>
      <c r="Q1685" s="53"/>
      <c r="R1685" s="53"/>
      <c r="S1685" s="53"/>
      <c r="T1685" s="53"/>
      <c r="U1685" s="53"/>
      <c r="V1685" s="53"/>
      <c r="W1685" s="53"/>
      <c r="X1685" s="53"/>
      <c r="Y1685" s="53"/>
      <c r="Z1685" s="53"/>
    </row>
    <row r="1686" spans="1:26" ht="15.75" customHeight="1">
      <c r="A1686" s="103"/>
      <c r="B1686" s="103"/>
      <c r="C1686" s="104" t="e">
        <v>#REF!</v>
      </c>
      <c r="D1686" s="103"/>
      <c r="E1686" s="53"/>
      <c r="F1686" s="53"/>
      <c r="G1686" s="53"/>
      <c r="H1686" s="53"/>
      <c r="I1686" s="53"/>
      <c r="J1686" s="53"/>
      <c r="K1686" s="53"/>
      <c r="L1686" s="53"/>
      <c r="M1686" s="53"/>
      <c r="N1686" s="53"/>
      <c r="O1686" s="53"/>
      <c r="P1686" s="53"/>
      <c r="Q1686" s="53"/>
      <c r="R1686" s="53"/>
      <c r="S1686" s="53"/>
      <c r="T1686" s="53"/>
      <c r="U1686" s="53"/>
      <c r="V1686" s="53"/>
      <c r="W1686" s="53"/>
      <c r="X1686" s="53"/>
      <c r="Y1686" s="53"/>
      <c r="Z1686" s="53"/>
    </row>
    <row r="1687" spans="1:26" ht="15.75" customHeight="1">
      <c r="A1687" s="103"/>
      <c r="B1687" s="103"/>
      <c r="C1687" s="104" t="e">
        <v>#REF!</v>
      </c>
      <c r="D1687" s="103"/>
      <c r="E1687" s="53"/>
      <c r="F1687" s="53"/>
      <c r="G1687" s="53"/>
      <c r="H1687" s="53"/>
      <c r="I1687" s="53"/>
      <c r="J1687" s="53"/>
      <c r="K1687" s="53"/>
      <c r="L1687" s="53"/>
      <c r="M1687" s="53"/>
      <c r="N1687" s="53"/>
      <c r="O1687" s="53"/>
      <c r="P1687" s="53"/>
      <c r="Q1687" s="53"/>
      <c r="R1687" s="53"/>
      <c r="S1687" s="53"/>
      <c r="T1687" s="53"/>
      <c r="U1687" s="53"/>
      <c r="V1687" s="53"/>
      <c r="W1687" s="53"/>
      <c r="X1687" s="53"/>
      <c r="Y1687" s="53"/>
      <c r="Z1687" s="53"/>
    </row>
    <row r="1688" spans="1:26" ht="15.75" customHeight="1">
      <c r="A1688" s="103"/>
      <c r="B1688" s="103"/>
      <c r="C1688" s="104" t="e">
        <v>#REF!</v>
      </c>
      <c r="D1688" s="103"/>
      <c r="E1688" s="53"/>
      <c r="F1688" s="53"/>
      <c r="G1688" s="53"/>
      <c r="H1688" s="53"/>
      <c r="I1688" s="53"/>
      <c r="J1688" s="53"/>
      <c r="K1688" s="53"/>
      <c r="L1688" s="53"/>
      <c r="M1688" s="53"/>
      <c r="N1688" s="53"/>
      <c r="O1688" s="53"/>
      <c r="P1688" s="53"/>
      <c r="Q1688" s="53"/>
      <c r="R1688" s="53"/>
      <c r="S1688" s="53"/>
      <c r="T1688" s="53"/>
      <c r="U1688" s="53"/>
      <c r="V1688" s="53"/>
      <c r="W1688" s="53"/>
      <c r="X1688" s="53"/>
      <c r="Y1688" s="53"/>
      <c r="Z1688" s="53"/>
    </row>
    <row r="1689" spans="1:26" ht="15.75" customHeight="1">
      <c r="A1689" s="103"/>
      <c r="B1689" s="103"/>
      <c r="C1689" s="104" t="e">
        <v>#REF!</v>
      </c>
      <c r="D1689" s="103"/>
      <c r="E1689" s="53"/>
      <c r="F1689" s="53"/>
      <c r="G1689" s="53"/>
      <c r="H1689" s="53"/>
      <c r="I1689" s="53"/>
      <c r="J1689" s="53"/>
      <c r="K1689" s="53"/>
      <c r="L1689" s="53"/>
      <c r="M1689" s="53"/>
      <c r="N1689" s="53"/>
      <c r="O1689" s="53"/>
      <c r="P1689" s="53"/>
      <c r="Q1689" s="53"/>
      <c r="R1689" s="53"/>
      <c r="S1689" s="53"/>
      <c r="T1689" s="53"/>
      <c r="U1689" s="53"/>
      <c r="V1689" s="53"/>
      <c r="W1689" s="53"/>
      <c r="X1689" s="53"/>
      <c r="Y1689" s="53"/>
      <c r="Z1689" s="53"/>
    </row>
    <row r="1690" spans="1:26" ht="15.75" customHeight="1">
      <c r="A1690" s="103"/>
      <c r="B1690" s="103"/>
      <c r="C1690" s="104" t="e">
        <v>#REF!</v>
      </c>
      <c r="D1690" s="103"/>
      <c r="E1690" s="53"/>
      <c r="F1690" s="53"/>
      <c r="G1690" s="53"/>
      <c r="H1690" s="53"/>
      <c r="I1690" s="53"/>
      <c r="J1690" s="53"/>
      <c r="K1690" s="53"/>
      <c r="L1690" s="53"/>
      <c r="M1690" s="53"/>
      <c r="N1690" s="53"/>
      <c r="O1690" s="53"/>
      <c r="P1690" s="53"/>
      <c r="Q1690" s="53"/>
      <c r="R1690" s="53"/>
      <c r="S1690" s="53"/>
      <c r="T1690" s="53"/>
      <c r="U1690" s="53"/>
      <c r="V1690" s="53"/>
      <c r="W1690" s="53"/>
      <c r="X1690" s="53"/>
      <c r="Y1690" s="53"/>
      <c r="Z1690" s="53"/>
    </row>
    <row r="1691" spans="1:26" ht="15.75" customHeight="1">
      <c r="A1691" s="103"/>
      <c r="B1691" s="103"/>
      <c r="C1691" s="104" t="e">
        <v>#REF!</v>
      </c>
      <c r="D1691" s="103"/>
      <c r="E1691" s="53"/>
      <c r="F1691" s="53"/>
      <c r="G1691" s="53"/>
      <c r="H1691" s="53"/>
      <c r="I1691" s="53"/>
      <c r="J1691" s="53"/>
      <c r="K1691" s="53"/>
      <c r="L1691" s="53"/>
      <c r="M1691" s="53"/>
      <c r="N1691" s="53"/>
      <c r="O1691" s="53"/>
      <c r="P1691" s="53"/>
      <c r="Q1691" s="53"/>
      <c r="R1691" s="53"/>
      <c r="S1691" s="53"/>
      <c r="T1691" s="53"/>
      <c r="U1691" s="53"/>
      <c r="V1691" s="53"/>
      <c r="W1691" s="53"/>
      <c r="X1691" s="53"/>
      <c r="Y1691" s="53"/>
      <c r="Z1691" s="53"/>
    </row>
    <row r="1692" spans="1:26" ht="15.75" customHeight="1">
      <c r="A1692" s="103"/>
      <c r="B1692" s="103"/>
      <c r="C1692" s="104" t="e">
        <v>#REF!</v>
      </c>
      <c r="D1692" s="103"/>
      <c r="E1692" s="53"/>
      <c r="F1692" s="53"/>
      <c r="G1692" s="53"/>
      <c r="H1692" s="53"/>
      <c r="I1692" s="53"/>
      <c r="J1692" s="53"/>
      <c r="K1692" s="53"/>
      <c r="L1692" s="53"/>
      <c r="M1692" s="53"/>
      <c r="N1692" s="53"/>
      <c r="O1692" s="53"/>
      <c r="P1692" s="53"/>
      <c r="Q1692" s="53"/>
      <c r="R1692" s="53"/>
      <c r="S1692" s="53"/>
      <c r="T1692" s="53"/>
      <c r="U1692" s="53"/>
      <c r="V1692" s="53"/>
      <c r="W1692" s="53"/>
      <c r="X1692" s="53"/>
      <c r="Y1692" s="53"/>
      <c r="Z1692" s="53"/>
    </row>
    <row r="1693" spans="1:26" ht="15.75" customHeight="1">
      <c r="A1693" s="103"/>
      <c r="B1693" s="103"/>
      <c r="C1693" s="104" t="e">
        <v>#REF!</v>
      </c>
      <c r="D1693" s="103"/>
      <c r="E1693" s="53"/>
      <c r="F1693" s="53"/>
      <c r="G1693" s="53"/>
      <c r="H1693" s="53"/>
      <c r="I1693" s="53"/>
      <c r="J1693" s="53"/>
      <c r="K1693" s="53"/>
      <c r="L1693" s="53"/>
      <c r="M1693" s="53"/>
      <c r="N1693" s="53"/>
      <c r="O1693" s="53"/>
      <c r="P1693" s="53"/>
      <c r="Q1693" s="53"/>
      <c r="R1693" s="53"/>
      <c r="S1693" s="53"/>
      <c r="T1693" s="53"/>
      <c r="U1693" s="53"/>
      <c r="V1693" s="53"/>
      <c r="W1693" s="53"/>
      <c r="X1693" s="53"/>
      <c r="Y1693" s="53"/>
      <c r="Z1693" s="53"/>
    </row>
    <row r="1694" spans="1:26" ht="15.75" customHeight="1">
      <c r="A1694" s="103"/>
      <c r="B1694" s="103"/>
      <c r="C1694" s="104" t="e">
        <v>#REF!</v>
      </c>
      <c r="D1694" s="103"/>
      <c r="E1694" s="53"/>
      <c r="F1694" s="53"/>
      <c r="G1694" s="53"/>
      <c r="H1694" s="53"/>
      <c r="I1694" s="53"/>
      <c r="J1694" s="53"/>
      <c r="K1694" s="53"/>
      <c r="L1694" s="53"/>
      <c r="M1694" s="53"/>
      <c r="N1694" s="53"/>
      <c r="O1694" s="53"/>
      <c r="P1694" s="53"/>
      <c r="Q1694" s="53"/>
      <c r="R1694" s="53"/>
      <c r="S1694" s="53"/>
      <c r="T1694" s="53"/>
      <c r="U1694" s="53"/>
      <c r="V1694" s="53"/>
      <c r="W1694" s="53"/>
      <c r="X1694" s="53"/>
      <c r="Y1694" s="53"/>
      <c r="Z1694" s="53"/>
    </row>
    <row r="1695" spans="1:26" ht="15.75" customHeight="1">
      <c r="A1695" s="103"/>
      <c r="B1695" s="103"/>
      <c r="C1695" s="104" t="e">
        <v>#REF!</v>
      </c>
      <c r="D1695" s="103"/>
      <c r="E1695" s="53"/>
      <c r="F1695" s="53"/>
      <c r="G1695" s="53"/>
      <c r="H1695" s="53"/>
      <c r="I1695" s="53"/>
      <c r="J1695" s="53"/>
      <c r="K1695" s="53"/>
      <c r="L1695" s="53"/>
      <c r="M1695" s="53"/>
      <c r="N1695" s="53"/>
      <c r="O1695" s="53"/>
      <c r="P1695" s="53"/>
      <c r="Q1695" s="53"/>
      <c r="R1695" s="53"/>
      <c r="S1695" s="53"/>
      <c r="T1695" s="53"/>
      <c r="U1695" s="53"/>
      <c r="V1695" s="53"/>
      <c r="W1695" s="53"/>
      <c r="X1695" s="53"/>
      <c r="Y1695" s="53"/>
      <c r="Z1695" s="53"/>
    </row>
    <row r="1696" spans="1:26" ht="15.75" customHeight="1">
      <c r="A1696" s="103"/>
      <c r="B1696" s="103"/>
      <c r="C1696" s="104" t="e">
        <v>#REF!</v>
      </c>
      <c r="D1696" s="103"/>
      <c r="E1696" s="53"/>
      <c r="F1696" s="53"/>
      <c r="G1696" s="53"/>
      <c r="H1696" s="53"/>
      <c r="I1696" s="53"/>
      <c r="J1696" s="53"/>
      <c r="K1696" s="53"/>
      <c r="L1696" s="53"/>
      <c r="M1696" s="53"/>
      <c r="N1696" s="53"/>
      <c r="O1696" s="53"/>
      <c r="P1696" s="53"/>
      <c r="Q1696" s="53"/>
      <c r="R1696" s="53"/>
      <c r="S1696" s="53"/>
      <c r="T1696" s="53"/>
      <c r="U1696" s="53"/>
      <c r="V1696" s="53"/>
      <c r="W1696" s="53"/>
      <c r="X1696" s="53"/>
      <c r="Y1696" s="53"/>
      <c r="Z1696" s="53"/>
    </row>
    <row r="1697" spans="1:26" ht="15.75" customHeight="1">
      <c r="A1697" s="103"/>
      <c r="B1697" s="103"/>
      <c r="C1697" s="104" t="e">
        <v>#REF!</v>
      </c>
      <c r="D1697" s="103"/>
      <c r="E1697" s="53"/>
      <c r="F1697" s="53"/>
      <c r="G1697" s="53"/>
      <c r="H1697" s="53"/>
      <c r="I1697" s="53"/>
      <c r="J1697" s="53"/>
      <c r="K1697" s="53"/>
      <c r="L1697" s="53"/>
      <c r="M1697" s="53"/>
      <c r="N1697" s="53"/>
      <c r="O1697" s="53"/>
      <c r="P1697" s="53"/>
      <c r="Q1697" s="53"/>
      <c r="R1697" s="53"/>
      <c r="S1697" s="53"/>
      <c r="T1697" s="53"/>
      <c r="U1697" s="53"/>
      <c r="V1697" s="53"/>
      <c r="W1697" s="53"/>
      <c r="X1697" s="53"/>
      <c r="Y1697" s="53"/>
      <c r="Z1697" s="53"/>
    </row>
    <row r="1698" spans="1:26" ht="15.75" customHeight="1">
      <c r="A1698" s="103"/>
      <c r="B1698" s="103"/>
      <c r="C1698" s="104" t="e">
        <v>#REF!</v>
      </c>
      <c r="D1698" s="103"/>
      <c r="E1698" s="53"/>
      <c r="F1698" s="53"/>
      <c r="G1698" s="53"/>
      <c r="H1698" s="53"/>
      <c r="I1698" s="53"/>
      <c r="J1698" s="53"/>
      <c r="K1698" s="53"/>
      <c r="L1698" s="53"/>
      <c r="M1698" s="53"/>
      <c r="N1698" s="53"/>
      <c r="O1698" s="53"/>
      <c r="P1698" s="53"/>
      <c r="Q1698" s="53"/>
      <c r="R1698" s="53"/>
      <c r="S1698" s="53"/>
      <c r="T1698" s="53"/>
      <c r="U1698" s="53"/>
      <c r="V1698" s="53"/>
      <c r="W1698" s="53"/>
      <c r="X1698" s="53"/>
      <c r="Y1698" s="53"/>
      <c r="Z1698" s="53"/>
    </row>
    <row r="1699" spans="1:26" ht="15.75" customHeight="1">
      <c r="A1699" s="103"/>
      <c r="B1699" s="103"/>
      <c r="C1699" s="104" t="e">
        <v>#REF!</v>
      </c>
      <c r="D1699" s="103"/>
      <c r="E1699" s="53"/>
      <c r="F1699" s="53"/>
      <c r="G1699" s="53"/>
      <c r="H1699" s="53"/>
      <c r="I1699" s="53"/>
      <c r="J1699" s="53"/>
      <c r="K1699" s="53"/>
      <c r="L1699" s="53"/>
      <c r="M1699" s="53"/>
      <c r="N1699" s="53"/>
      <c r="O1699" s="53"/>
      <c r="P1699" s="53"/>
      <c r="Q1699" s="53"/>
      <c r="R1699" s="53"/>
      <c r="S1699" s="53"/>
      <c r="T1699" s="53"/>
      <c r="U1699" s="53"/>
      <c r="V1699" s="53"/>
      <c r="W1699" s="53"/>
      <c r="X1699" s="53"/>
      <c r="Y1699" s="53"/>
      <c r="Z1699" s="53"/>
    </row>
    <row r="1700" spans="1:26" ht="15.75" customHeight="1">
      <c r="A1700" s="103"/>
      <c r="B1700" s="103"/>
      <c r="C1700" s="104" t="e">
        <v>#REF!</v>
      </c>
      <c r="D1700" s="103"/>
      <c r="E1700" s="53"/>
      <c r="F1700" s="53"/>
      <c r="G1700" s="53"/>
      <c r="H1700" s="53"/>
      <c r="I1700" s="53"/>
      <c r="J1700" s="53"/>
      <c r="K1700" s="53"/>
      <c r="L1700" s="53"/>
      <c r="M1700" s="53"/>
      <c r="N1700" s="53"/>
      <c r="O1700" s="53"/>
      <c r="P1700" s="53"/>
      <c r="Q1700" s="53"/>
      <c r="R1700" s="53"/>
      <c r="S1700" s="53"/>
      <c r="T1700" s="53"/>
      <c r="U1700" s="53"/>
      <c r="V1700" s="53"/>
      <c r="W1700" s="53"/>
      <c r="X1700" s="53"/>
      <c r="Y1700" s="53"/>
      <c r="Z1700" s="53"/>
    </row>
    <row r="1701" spans="1:26" ht="15.75" customHeight="1">
      <c r="A1701" s="103"/>
      <c r="B1701" s="103"/>
      <c r="C1701" s="104" t="e">
        <v>#REF!</v>
      </c>
      <c r="D1701" s="103"/>
      <c r="E1701" s="53"/>
      <c r="F1701" s="53"/>
      <c r="G1701" s="53"/>
      <c r="H1701" s="53"/>
      <c r="I1701" s="53"/>
      <c r="J1701" s="53"/>
      <c r="K1701" s="53"/>
      <c r="L1701" s="53"/>
      <c r="M1701" s="53"/>
      <c r="N1701" s="53"/>
      <c r="O1701" s="53"/>
      <c r="P1701" s="53"/>
      <c r="Q1701" s="53"/>
      <c r="R1701" s="53"/>
      <c r="S1701" s="53"/>
      <c r="T1701" s="53"/>
      <c r="U1701" s="53"/>
      <c r="V1701" s="53"/>
      <c r="W1701" s="53"/>
      <c r="X1701" s="53"/>
      <c r="Y1701" s="53"/>
      <c r="Z1701" s="53"/>
    </row>
    <row r="1702" spans="1:26" ht="15.75" customHeight="1">
      <c r="A1702" s="103"/>
      <c r="B1702" s="103"/>
      <c r="C1702" s="104" t="e">
        <v>#REF!</v>
      </c>
      <c r="D1702" s="103"/>
      <c r="E1702" s="53"/>
      <c r="F1702" s="53"/>
      <c r="G1702" s="53"/>
      <c r="H1702" s="53"/>
      <c r="I1702" s="53"/>
      <c r="J1702" s="53"/>
      <c r="K1702" s="53"/>
      <c r="L1702" s="53"/>
      <c r="M1702" s="53"/>
      <c r="N1702" s="53"/>
      <c r="O1702" s="53"/>
      <c r="P1702" s="53"/>
      <c r="Q1702" s="53"/>
      <c r="R1702" s="53"/>
      <c r="S1702" s="53"/>
      <c r="T1702" s="53"/>
      <c r="U1702" s="53"/>
      <c r="V1702" s="53"/>
      <c r="W1702" s="53"/>
      <c r="X1702" s="53"/>
      <c r="Y1702" s="53"/>
      <c r="Z1702" s="53"/>
    </row>
    <row r="1703" spans="1:26" ht="15.75" customHeight="1">
      <c r="A1703" s="103"/>
      <c r="B1703" s="103"/>
      <c r="C1703" s="104" t="e">
        <v>#REF!</v>
      </c>
      <c r="D1703" s="103"/>
      <c r="E1703" s="53"/>
      <c r="F1703" s="53"/>
      <c r="G1703" s="53"/>
      <c r="H1703" s="53"/>
      <c r="I1703" s="53"/>
      <c r="J1703" s="53"/>
      <c r="K1703" s="53"/>
      <c r="L1703" s="53"/>
      <c r="M1703" s="53"/>
      <c r="N1703" s="53"/>
      <c r="O1703" s="53"/>
      <c r="P1703" s="53"/>
      <c r="Q1703" s="53"/>
      <c r="R1703" s="53"/>
      <c r="S1703" s="53"/>
      <c r="T1703" s="53"/>
      <c r="U1703" s="53"/>
      <c r="V1703" s="53"/>
      <c r="W1703" s="53"/>
      <c r="X1703" s="53"/>
      <c r="Y1703" s="53"/>
      <c r="Z1703" s="53"/>
    </row>
    <row r="1704" spans="1:26" ht="15.75" customHeight="1">
      <c r="A1704" s="103"/>
      <c r="B1704" s="103"/>
      <c r="C1704" s="104" t="e">
        <v>#REF!</v>
      </c>
      <c r="D1704" s="103"/>
      <c r="E1704" s="53"/>
      <c r="F1704" s="53"/>
      <c r="G1704" s="53"/>
      <c r="H1704" s="53"/>
      <c r="I1704" s="53"/>
      <c r="J1704" s="53"/>
      <c r="K1704" s="53"/>
      <c r="L1704" s="53"/>
      <c r="M1704" s="53"/>
      <c r="N1704" s="53"/>
      <c r="O1704" s="53"/>
      <c r="P1704" s="53"/>
      <c r="Q1704" s="53"/>
      <c r="R1704" s="53"/>
      <c r="S1704" s="53"/>
      <c r="T1704" s="53"/>
      <c r="U1704" s="53"/>
      <c r="V1704" s="53"/>
      <c r="W1704" s="53"/>
      <c r="X1704" s="53"/>
      <c r="Y1704" s="53"/>
      <c r="Z1704" s="53"/>
    </row>
    <row r="1705" spans="1:26" ht="15.75" customHeight="1">
      <c r="A1705" s="103"/>
      <c r="B1705" s="103"/>
      <c r="C1705" s="104" t="e">
        <v>#REF!</v>
      </c>
      <c r="D1705" s="103"/>
      <c r="E1705" s="53"/>
      <c r="F1705" s="53"/>
      <c r="G1705" s="53"/>
      <c r="H1705" s="53"/>
      <c r="I1705" s="53"/>
      <c r="J1705" s="53"/>
      <c r="K1705" s="53"/>
      <c r="L1705" s="53"/>
      <c r="M1705" s="53"/>
      <c r="N1705" s="53"/>
      <c r="O1705" s="53"/>
      <c r="P1705" s="53"/>
      <c r="Q1705" s="53"/>
      <c r="R1705" s="53"/>
      <c r="S1705" s="53"/>
      <c r="T1705" s="53"/>
      <c r="U1705" s="53"/>
      <c r="V1705" s="53"/>
      <c r="W1705" s="53"/>
      <c r="X1705" s="53"/>
      <c r="Y1705" s="53"/>
      <c r="Z1705" s="53"/>
    </row>
    <row r="1706" spans="1:26" ht="15.75" customHeight="1">
      <c r="A1706" s="103"/>
      <c r="B1706" s="103"/>
      <c r="C1706" s="104" t="e">
        <v>#REF!</v>
      </c>
      <c r="D1706" s="103"/>
      <c r="E1706" s="53"/>
      <c r="F1706" s="53"/>
      <c r="G1706" s="53"/>
      <c r="H1706" s="53"/>
      <c r="I1706" s="53"/>
      <c r="J1706" s="53"/>
      <c r="K1706" s="53"/>
      <c r="L1706" s="53"/>
      <c r="M1706" s="53"/>
      <c r="N1706" s="53"/>
      <c r="O1706" s="53"/>
      <c r="P1706" s="53"/>
      <c r="Q1706" s="53"/>
      <c r="R1706" s="53"/>
      <c r="S1706" s="53"/>
      <c r="T1706" s="53"/>
      <c r="U1706" s="53"/>
      <c r="V1706" s="53"/>
      <c r="W1706" s="53"/>
      <c r="X1706" s="53"/>
      <c r="Y1706" s="53"/>
      <c r="Z1706" s="53"/>
    </row>
    <row r="1707" spans="1:26" ht="15.75" customHeight="1">
      <c r="A1707" s="103"/>
      <c r="B1707" s="103"/>
      <c r="C1707" s="104" t="e">
        <v>#REF!</v>
      </c>
      <c r="D1707" s="103"/>
      <c r="E1707" s="53"/>
      <c r="F1707" s="53"/>
      <c r="G1707" s="53"/>
      <c r="H1707" s="53"/>
      <c r="I1707" s="53"/>
      <c r="J1707" s="53"/>
      <c r="K1707" s="53"/>
      <c r="L1707" s="53"/>
      <c r="M1707" s="53"/>
      <c r="N1707" s="53"/>
      <c r="O1707" s="53"/>
      <c r="P1707" s="53"/>
      <c r="Q1707" s="53"/>
      <c r="R1707" s="53"/>
      <c r="S1707" s="53"/>
      <c r="T1707" s="53"/>
      <c r="U1707" s="53"/>
      <c r="V1707" s="53"/>
      <c r="W1707" s="53"/>
      <c r="X1707" s="53"/>
      <c r="Y1707" s="53"/>
      <c r="Z1707" s="53"/>
    </row>
    <row r="1708" spans="1:26" ht="15.75" customHeight="1">
      <c r="A1708" s="103"/>
      <c r="B1708" s="103"/>
      <c r="C1708" s="104" t="e">
        <v>#REF!</v>
      </c>
      <c r="D1708" s="103"/>
      <c r="E1708" s="53"/>
      <c r="F1708" s="53"/>
      <c r="G1708" s="53"/>
      <c r="H1708" s="53"/>
      <c r="I1708" s="53"/>
      <c r="J1708" s="53"/>
      <c r="K1708" s="53"/>
      <c r="L1708" s="53"/>
      <c r="M1708" s="53"/>
      <c r="N1708" s="53"/>
      <c r="O1708" s="53"/>
      <c r="P1708" s="53"/>
      <c r="Q1708" s="53"/>
      <c r="R1708" s="53"/>
      <c r="S1708" s="53"/>
      <c r="T1708" s="53"/>
      <c r="U1708" s="53"/>
      <c r="V1708" s="53"/>
      <c r="W1708" s="53"/>
      <c r="X1708" s="53"/>
      <c r="Y1708" s="53"/>
      <c r="Z1708" s="53"/>
    </row>
    <row r="1709" spans="1:26" ht="15.75" customHeight="1">
      <c r="A1709" s="103"/>
      <c r="B1709" s="103"/>
      <c r="C1709" s="104" t="e">
        <v>#REF!</v>
      </c>
      <c r="D1709" s="103"/>
      <c r="E1709" s="53"/>
      <c r="F1709" s="53"/>
      <c r="G1709" s="53"/>
      <c r="H1709" s="53"/>
      <c r="I1709" s="53"/>
      <c r="J1709" s="53"/>
      <c r="K1709" s="53"/>
      <c r="L1709" s="53"/>
      <c r="M1709" s="53"/>
      <c r="N1709" s="53"/>
      <c r="O1709" s="53"/>
      <c r="P1709" s="53"/>
      <c r="Q1709" s="53"/>
      <c r="R1709" s="53"/>
      <c r="S1709" s="53"/>
      <c r="T1709" s="53"/>
      <c r="U1709" s="53"/>
      <c r="V1709" s="53"/>
      <c r="W1709" s="53"/>
      <c r="X1709" s="53"/>
      <c r="Y1709" s="53"/>
      <c r="Z1709" s="53"/>
    </row>
    <row r="1710" spans="1:26" ht="15.75" customHeight="1">
      <c r="A1710" s="103"/>
      <c r="B1710" s="103"/>
      <c r="C1710" s="104" t="e">
        <v>#REF!</v>
      </c>
      <c r="D1710" s="103"/>
      <c r="E1710" s="53"/>
      <c r="F1710" s="53"/>
      <c r="G1710" s="53"/>
      <c r="H1710" s="53"/>
      <c r="I1710" s="53"/>
      <c r="J1710" s="53"/>
      <c r="K1710" s="53"/>
      <c r="L1710" s="53"/>
      <c r="M1710" s="53"/>
      <c r="N1710" s="53"/>
      <c r="O1710" s="53"/>
      <c r="P1710" s="53"/>
      <c r="Q1710" s="53"/>
      <c r="R1710" s="53"/>
      <c r="S1710" s="53"/>
      <c r="T1710" s="53"/>
      <c r="U1710" s="53"/>
      <c r="V1710" s="53"/>
      <c r="W1710" s="53"/>
      <c r="X1710" s="53"/>
      <c r="Y1710" s="53"/>
      <c r="Z1710" s="53"/>
    </row>
    <row r="1711" spans="1:26" ht="15.75" customHeight="1">
      <c r="A1711" s="103"/>
      <c r="B1711" s="103"/>
      <c r="C1711" s="104" t="e">
        <v>#REF!</v>
      </c>
      <c r="D1711" s="103"/>
      <c r="E1711" s="53"/>
      <c r="F1711" s="53"/>
      <c r="G1711" s="53"/>
      <c r="H1711" s="53"/>
      <c r="I1711" s="53"/>
      <c r="J1711" s="53"/>
      <c r="K1711" s="53"/>
      <c r="L1711" s="53"/>
      <c r="M1711" s="53"/>
      <c r="N1711" s="53"/>
      <c r="O1711" s="53"/>
      <c r="P1711" s="53"/>
      <c r="Q1711" s="53"/>
      <c r="R1711" s="53"/>
      <c r="S1711" s="53"/>
      <c r="T1711" s="53"/>
      <c r="U1711" s="53"/>
      <c r="V1711" s="53"/>
      <c r="W1711" s="53"/>
      <c r="X1711" s="53"/>
      <c r="Y1711" s="53"/>
      <c r="Z1711" s="53"/>
    </row>
    <row r="1712" spans="1:26" ht="15.75" customHeight="1">
      <c r="A1712" s="103"/>
      <c r="B1712" s="103"/>
      <c r="C1712" s="104" t="e">
        <v>#REF!</v>
      </c>
      <c r="D1712" s="103"/>
      <c r="E1712" s="53"/>
      <c r="F1712" s="53"/>
      <c r="G1712" s="53"/>
      <c r="H1712" s="53"/>
      <c r="I1712" s="53"/>
      <c r="J1712" s="53"/>
      <c r="K1712" s="53"/>
      <c r="L1712" s="53"/>
      <c r="M1712" s="53"/>
      <c r="N1712" s="53"/>
      <c r="O1712" s="53"/>
      <c r="P1712" s="53"/>
      <c r="Q1712" s="53"/>
      <c r="R1712" s="53"/>
      <c r="S1712" s="53"/>
      <c r="T1712" s="53"/>
      <c r="U1712" s="53"/>
      <c r="V1712" s="53"/>
      <c r="W1712" s="53"/>
      <c r="X1712" s="53"/>
      <c r="Y1712" s="53"/>
      <c r="Z1712" s="53"/>
    </row>
    <row r="1713" spans="1:26" ht="15.75" customHeight="1">
      <c r="A1713" s="103"/>
      <c r="B1713" s="103"/>
      <c r="C1713" s="104" t="e">
        <v>#REF!</v>
      </c>
      <c r="D1713" s="103"/>
      <c r="E1713" s="53"/>
      <c r="F1713" s="53"/>
      <c r="G1713" s="53"/>
      <c r="H1713" s="53"/>
      <c r="I1713" s="53"/>
      <c r="J1713" s="53"/>
      <c r="K1713" s="53"/>
      <c r="L1713" s="53"/>
      <c r="M1713" s="53"/>
      <c r="N1713" s="53"/>
      <c r="O1713" s="53"/>
      <c r="P1713" s="53"/>
      <c r="Q1713" s="53"/>
      <c r="R1713" s="53"/>
      <c r="S1713" s="53"/>
      <c r="T1713" s="53"/>
      <c r="U1713" s="53"/>
      <c r="V1713" s="53"/>
      <c r="W1713" s="53"/>
      <c r="X1713" s="53"/>
      <c r="Y1713" s="53"/>
      <c r="Z1713" s="53"/>
    </row>
    <row r="1714" spans="1:26" ht="15.75" customHeight="1">
      <c r="A1714" s="103"/>
      <c r="B1714" s="103"/>
      <c r="C1714" s="104" t="e">
        <v>#REF!</v>
      </c>
      <c r="D1714" s="103"/>
      <c r="E1714" s="53"/>
      <c r="F1714" s="53"/>
      <c r="G1714" s="53"/>
      <c r="H1714" s="53"/>
      <c r="I1714" s="53"/>
      <c r="J1714" s="53"/>
      <c r="K1714" s="53"/>
      <c r="L1714" s="53"/>
      <c r="M1714" s="53"/>
      <c r="N1714" s="53"/>
      <c r="O1714" s="53"/>
      <c r="P1714" s="53"/>
      <c r="Q1714" s="53"/>
      <c r="R1714" s="53"/>
      <c r="S1714" s="53"/>
      <c r="T1714" s="53"/>
      <c r="U1714" s="53"/>
      <c r="V1714" s="53"/>
      <c r="W1714" s="53"/>
      <c r="X1714" s="53"/>
      <c r="Y1714" s="53"/>
      <c r="Z1714" s="53"/>
    </row>
    <row r="1715" spans="1:26" ht="15.75" customHeight="1">
      <c r="A1715" s="103"/>
      <c r="B1715" s="103"/>
      <c r="C1715" s="104" t="e">
        <v>#REF!</v>
      </c>
      <c r="D1715" s="103"/>
      <c r="E1715" s="53"/>
      <c r="F1715" s="53"/>
      <c r="G1715" s="53"/>
      <c r="H1715" s="53"/>
      <c r="I1715" s="53"/>
      <c r="J1715" s="53"/>
      <c r="K1715" s="53"/>
      <c r="L1715" s="53"/>
      <c r="M1715" s="53"/>
      <c r="N1715" s="53"/>
      <c r="O1715" s="53"/>
      <c r="P1715" s="53"/>
      <c r="Q1715" s="53"/>
      <c r="R1715" s="53"/>
      <c r="S1715" s="53"/>
      <c r="T1715" s="53"/>
      <c r="U1715" s="53"/>
      <c r="V1715" s="53"/>
      <c r="W1715" s="53"/>
      <c r="X1715" s="53"/>
      <c r="Y1715" s="53"/>
      <c r="Z1715" s="53"/>
    </row>
    <row r="1716" spans="1:26" ht="15.75" customHeight="1">
      <c r="A1716" s="103"/>
      <c r="B1716" s="103"/>
      <c r="C1716" s="104" t="e">
        <v>#REF!</v>
      </c>
      <c r="D1716" s="103"/>
      <c r="E1716" s="53"/>
      <c r="F1716" s="53"/>
      <c r="G1716" s="53"/>
      <c r="H1716" s="53"/>
      <c r="I1716" s="53"/>
      <c r="J1716" s="53"/>
      <c r="K1716" s="53"/>
      <c r="L1716" s="53"/>
      <c r="M1716" s="53"/>
      <c r="N1716" s="53"/>
      <c r="O1716" s="53"/>
      <c r="P1716" s="53"/>
      <c r="Q1716" s="53"/>
      <c r="R1716" s="53"/>
      <c r="S1716" s="53"/>
      <c r="T1716" s="53"/>
      <c r="U1716" s="53"/>
      <c r="V1716" s="53"/>
      <c r="W1716" s="53"/>
      <c r="X1716" s="53"/>
      <c r="Y1716" s="53"/>
      <c r="Z1716" s="53"/>
    </row>
    <row r="1717" spans="1:26" ht="15.75" customHeight="1">
      <c r="A1717" s="103"/>
      <c r="B1717" s="103"/>
      <c r="C1717" s="104" t="e">
        <v>#REF!</v>
      </c>
      <c r="D1717" s="103"/>
      <c r="E1717" s="53"/>
      <c r="F1717" s="53"/>
      <c r="G1717" s="53"/>
      <c r="H1717" s="53"/>
      <c r="I1717" s="53"/>
      <c r="J1717" s="53"/>
      <c r="K1717" s="53"/>
      <c r="L1717" s="53"/>
      <c r="M1717" s="53"/>
      <c r="N1717" s="53"/>
      <c r="O1717" s="53"/>
      <c r="P1717" s="53"/>
      <c r="Q1717" s="53"/>
      <c r="R1717" s="53"/>
      <c r="S1717" s="53"/>
      <c r="T1717" s="53"/>
      <c r="U1717" s="53"/>
      <c r="V1717" s="53"/>
      <c r="W1717" s="53"/>
      <c r="X1717" s="53"/>
      <c r="Y1717" s="53"/>
      <c r="Z1717" s="53"/>
    </row>
    <row r="1718" spans="1:26" ht="15.75" customHeight="1">
      <c r="A1718" s="103"/>
      <c r="B1718" s="103"/>
      <c r="C1718" s="104" t="e">
        <v>#REF!</v>
      </c>
      <c r="D1718" s="103"/>
      <c r="E1718" s="53"/>
      <c r="F1718" s="53"/>
      <c r="G1718" s="53"/>
      <c r="H1718" s="53"/>
      <c r="I1718" s="53"/>
      <c r="J1718" s="53"/>
      <c r="K1718" s="53"/>
      <c r="L1718" s="53"/>
      <c r="M1718" s="53"/>
      <c r="N1718" s="53"/>
      <c r="O1718" s="53"/>
      <c r="P1718" s="53"/>
      <c r="Q1718" s="53"/>
      <c r="R1718" s="53"/>
      <c r="S1718" s="53"/>
      <c r="T1718" s="53"/>
      <c r="U1718" s="53"/>
      <c r="V1718" s="53"/>
      <c r="W1718" s="53"/>
      <c r="X1718" s="53"/>
      <c r="Y1718" s="53"/>
      <c r="Z1718" s="53"/>
    </row>
    <row r="1719" spans="1:26" ht="15.75" customHeight="1">
      <c r="A1719" s="103"/>
      <c r="B1719" s="103"/>
      <c r="C1719" s="104" t="e">
        <v>#REF!</v>
      </c>
      <c r="D1719" s="103"/>
      <c r="E1719" s="53"/>
      <c r="F1719" s="53"/>
      <c r="G1719" s="53"/>
      <c r="H1719" s="53"/>
      <c r="I1719" s="53"/>
      <c r="J1719" s="53"/>
      <c r="K1719" s="53"/>
      <c r="L1719" s="53"/>
      <c r="M1719" s="53"/>
      <c r="N1719" s="53"/>
      <c r="O1719" s="53"/>
      <c r="P1719" s="53"/>
      <c r="Q1719" s="53"/>
      <c r="R1719" s="53"/>
      <c r="S1719" s="53"/>
      <c r="T1719" s="53"/>
      <c r="U1719" s="53"/>
      <c r="V1719" s="53"/>
      <c r="W1719" s="53"/>
      <c r="X1719" s="53"/>
      <c r="Y1719" s="53"/>
      <c r="Z1719" s="53"/>
    </row>
    <row r="1720" spans="1:26" ht="15.75" customHeight="1">
      <c r="A1720" s="103"/>
      <c r="B1720" s="103"/>
      <c r="C1720" s="104" t="e">
        <v>#REF!</v>
      </c>
      <c r="D1720" s="103"/>
      <c r="E1720" s="53"/>
      <c r="F1720" s="53"/>
      <c r="G1720" s="53"/>
      <c r="H1720" s="53"/>
      <c r="I1720" s="53"/>
      <c r="J1720" s="53"/>
      <c r="K1720" s="53"/>
      <c r="L1720" s="53"/>
      <c r="M1720" s="53"/>
      <c r="N1720" s="53"/>
      <c r="O1720" s="53"/>
      <c r="P1720" s="53"/>
      <c r="Q1720" s="53"/>
      <c r="R1720" s="53"/>
      <c r="S1720" s="53"/>
      <c r="T1720" s="53"/>
      <c r="U1720" s="53"/>
      <c r="V1720" s="53"/>
      <c r="W1720" s="53"/>
      <c r="X1720" s="53"/>
      <c r="Y1720" s="53"/>
      <c r="Z1720" s="53"/>
    </row>
    <row r="1721" spans="1:26" ht="15.75" customHeight="1">
      <c r="A1721" s="103"/>
      <c r="B1721" s="103"/>
      <c r="C1721" s="104" t="e">
        <v>#REF!</v>
      </c>
      <c r="D1721" s="103"/>
      <c r="E1721" s="53"/>
      <c r="F1721" s="53"/>
      <c r="G1721" s="53"/>
      <c r="H1721" s="53"/>
      <c r="I1721" s="53"/>
      <c r="J1721" s="53"/>
      <c r="K1721" s="53"/>
      <c r="L1721" s="53"/>
      <c r="M1721" s="53"/>
      <c r="N1721" s="53"/>
      <c r="O1721" s="53"/>
      <c r="P1721" s="53"/>
      <c r="Q1721" s="53"/>
      <c r="R1721" s="53"/>
      <c r="S1721" s="53"/>
      <c r="T1721" s="53"/>
      <c r="U1721" s="53"/>
      <c r="V1721" s="53"/>
      <c r="W1721" s="53"/>
      <c r="X1721" s="53"/>
      <c r="Y1721" s="53"/>
      <c r="Z1721" s="53"/>
    </row>
    <row r="1722" spans="1:26" ht="15.75" customHeight="1">
      <c r="A1722" s="103"/>
      <c r="B1722" s="103"/>
      <c r="C1722" s="104" t="e">
        <v>#REF!</v>
      </c>
      <c r="D1722" s="103"/>
      <c r="E1722" s="53"/>
      <c r="F1722" s="53"/>
      <c r="G1722" s="53"/>
      <c r="H1722" s="53"/>
      <c r="I1722" s="53"/>
      <c r="J1722" s="53"/>
      <c r="K1722" s="53"/>
      <c r="L1722" s="53"/>
      <c r="M1722" s="53"/>
      <c r="N1722" s="53"/>
      <c r="O1722" s="53"/>
      <c r="P1722" s="53"/>
      <c r="Q1722" s="53"/>
      <c r="R1722" s="53"/>
      <c r="S1722" s="53"/>
      <c r="T1722" s="53"/>
      <c r="U1722" s="53"/>
      <c r="V1722" s="53"/>
      <c r="W1722" s="53"/>
      <c r="X1722" s="53"/>
      <c r="Y1722" s="53"/>
      <c r="Z1722" s="53"/>
    </row>
    <row r="1723" spans="1:26" ht="15.75" customHeight="1">
      <c r="A1723" s="103"/>
      <c r="B1723" s="103"/>
      <c r="C1723" s="104" t="e">
        <v>#REF!</v>
      </c>
      <c r="D1723" s="103"/>
      <c r="E1723" s="53"/>
      <c r="F1723" s="53"/>
      <c r="G1723" s="53"/>
      <c r="H1723" s="53"/>
      <c r="I1723" s="53"/>
      <c r="J1723" s="53"/>
      <c r="K1723" s="53"/>
      <c r="L1723" s="53"/>
      <c r="M1723" s="53"/>
      <c r="N1723" s="53"/>
      <c r="O1723" s="53"/>
      <c r="P1723" s="53"/>
      <c r="Q1723" s="53"/>
      <c r="R1723" s="53"/>
      <c r="S1723" s="53"/>
      <c r="T1723" s="53"/>
      <c r="U1723" s="53"/>
      <c r="V1723" s="53"/>
      <c r="W1723" s="53"/>
      <c r="X1723" s="53"/>
      <c r="Y1723" s="53"/>
      <c r="Z1723" s="53"/>
    </row>
    <row r="1724" spans="1:26" ht="15.75" customHeight="1">
      <c r="A1724" s="103"/>
      <c r="B1724" s="103"/>
      <c r="C1724" s="104" t="e">
        <v>#REF!</v>
      </c>
      <c r="D1724" s="103"/>
      <c r="E1724" s="53"/>
      <c r="F1724" s="53"/>
      <c r="G1724" s="53"/>
      <c r="H1724" s="53"/>
      <c r="I1724" s="53"/>
      <c r="J1724" s="53"/>
      <c r="K1724" s="53"/>
      <c r="L1724" s="53"/>
      <c r="M1724" s="53"/>
      <c r="N1724" s="53"/>
      <c r="O1724" s="53"/>
      <c r="P1724" s="53"/>
      <c r="Q1724" s="53"/>
      <c r="R1724" s="53"/>
      <c r="S1724" s="53"/>
      <c r="T1724" s="53"/>
      <c r="U1724" s="53"/>
      <c r="V1724" s="53"/>
      <c r="W1724" s="53"/>
      <c r="X1724" s="53"/>
      <c r="Y1724" s="53"/>
      <c r="Z1724" s="53"/>
    </row>
    <row r="1725" spans="1:26" ht="15.75" customHeight="1">
      <c r="A1725" s="103"/>
      <c r="B1725" s="103"/>
      <c r="C1725" s="104" t="e">
        <v>#REF!</v>
      </c>
      <c r="D1725" s="103"/>
      <c r="E1725" s="53"/>
      <c r="F1725" s="53"/>
      <c r="G1725" s="53"/>
      <c r="H1725" s="53"/>
      <c r="I1725" s="53"/>
      <c r="J1725" s="53"/>
      <c r="K1725" s="53"/>
      <c r="L1725" s="53"/>
      <c r="M1725" s="53"/>
      <c r="N1725" s="53"/>
      <c r="O1725" s="53"/>
      <c r="P1725" s="53"/>
      <c r="Q1725" s="53"/>
      <c r="R1725" s="53"/>
      <c r="S1725" s="53"/>
      <c r="T1725" s="53"/>
      <c r="U1725" s="53"/>
      <c r="V1725" s="53"/>
      <c r="W1725" s="53"/>
      <c r="X1725" s="53"/>
      <c r="Y1725" s="53"/>
      <c r="Z1725" s="53"/>
    </row>
    <row r="1726" spans="1:26" ht="15.75" customHeight="1">
      <c r="A1726" s="103"/>
      <c r="B1726" s="103"/>
      <c r="C1726" s="104" t="e">
        <v>#REF!</v>
      </c>
      <c r="D1726" s="103"/>
      <c r="E1726" s="53"/>
      <c r="F1726" s="53"/>
      <c r="G1726" s="53"/>
      <c r="H1726" s="53"/>
      <c r="I1726" s="53"/>
      <c r="J1726" s="53"/>
      <c r="K1726" s="53"/>
      <c r="L1726" s="53"/>
      <c r="M1726" s="53"/>
      <c r="N1726" s="53"/>
      <c r="O1726" s="53"/>
      <c r="P1726" s="53"/>
      <c r="Q1726" s="53"/>
      <c r="R1726" s="53"/>
      <c r="S1726" s="53"/>
      <c r="T1726" s="53"/>
      <c r="U1726" s="53"/>
      <c r="V1726" s="53"/>
      <c r="W1726" s="53"/>
      <c r="X1726" s="53"/>
      <c r="Y1726" s="53"/>
      <c r="Z1726" s="53"/>
    </row>
    <row r="1727" spans="1:26" ht="15.75" customHeight="1">
      <c r="A1727" s="103"/>
      <c r="B1727" s="103"/>
      <c r="C1727" s="104" t="e">
        <v>#REF!</v>
      </c>
      <c r="D1727" s="103"/>
      <c r="E1727" s="53"/>
      <c r="F1727" s="53"/>
      <c r="G1727" s="53"/>
      <c r="H1727" s="53"/>
      <c r="I1727" s="53"/>
      <c r="J1727" s="53"/>
      <c r="K1727" s="53"/>
      <c r="L1727" s="53"/>
      <c r="M1727" s="53"/>
      <c r="N1727" s="53"/>
      <c r="O1727" s="53"/>
      <c r="P1727" s="53"/>
      <c r="Q1727" s="53"/>
      <c r="R1727" s="53"/>
      <c r="S1727" s="53"/>
      <c r="T1727" s="53"/>
      <c r="U1727" s="53"/>
      <c r="V1727" s="53"/>
      <c r="W1727" s="53"/>
      <c r="X1727" s="53"/>
      <c r="Y1727" s="53"/>
      <c r="Z1727" s="53"/>
    </row>
    <row r="1728" spans="1:26" ht="15.75" customHeight="1">
      <c r="A1728" s="103"/>
      <c r="B1728" s="103"/>
      <c r="C1728" s="104" t="e">
        <v>#REF!</v>
      </c>
      <c r="D1728" s="103"/>
      <c r="E1728" s="53"/>
      <c r="F1728" s="53"/>
      <c r="G1728" s="53"/>
      <c r="H1728" s="53"/>
      <c r="I1728" s="53"/>
      <c r="J1728" s="53"/>
      <c r="K1728" s="53"/>
      <c r="L1728" s="53"/>
      <c r="M1728" s="53"/>
      <c r="N1728" s="53"/>
      <c r="O1728" s="53"/>
      <c r="P1728" s="53"/>
      <c r="Q1728" s="53"/>
      <c r="R1728" s="53"/>
      <c r="S1728" s="53"/>
      <c r="T1728" s="53"/>
      <c r="U1728" s="53"/>
      <c r="V1728" s="53"/>
      <c r="W1728" s="53"/>
      <c r="X1728" s="53"/>
      <c r="Y1728" s="53"/>
      <c r="Z1728" s="53"/>
    </row>
    <row r="1729" spans="1:26" ht="15.75" customHeight="1">
      <c r="A1729" s="103"/>
      <c r="B1729" s="103"/>
      <c r="C1729" s="104" t="e">
        <v>#REF!</v>
      </c>
      <c r="D1729" s="103"/>
      <c r="E1729" s="53"/>
      <c r="F1729" s="53"/>
      <c r="G1729" s="53"/>
      <c r="H1729" s="53"/>
      <c r="I1729" s="53"/>
      <c r="J1729" s="53"/>
      <c r="K1729" s="53"/>
      <c r="L1729" s="53"/>
      <c r="M1729" s="53"/>
      <c r="N1729" s="53"/>
      <c r="O1729" s="53"/>
      <c r="P1729" s="53"/>
      <c r="Q1729" s="53"/>
      <c r="R1729" s="53"/>
      <c r="S1729" s="53"/>
      <c r="T1729" s="53"/>
      <c r="U1729" s="53"/>
      <c r="V1729" s="53"/>
      <c r="W1729" s="53"/>
      <c r="X1729" s="53"/>
      <c r="Y1729" s="53"/>
      <c r="Z1729" s="53"/>
    </row>
    <row r="1730" spans="1:26" ht="15.75" customHeight="1">
      <c r="A1730" s="103"/>
      <c r="B1730" s="103"/>
      <c r="C1730" s="104" t="e">
        <v>#REF!</v>
      </c>
      <c r="D1730" s="103"/>
      <c r="E1730" s="53"/>
      <c r="F1730" s="53"/>
      <c r="G1730" s="53"/>
      <c r="H1730" s="53"/>
      <c r="I1730" s="53"/>
      <c r="J1730" s="53"/>
      <c r="K1730" s="53"/>
      <c r="L1730" s="53"/>
      <c r="M1730" s="53"/>
      <c r="N1730" s="53"/>
      <c r="O1730" s="53"/>
      <c r="P1730" s="53"/>
      <c r="Q1730" s="53"/>
      <c r="R1730" s="53"/>
      <c r="S1730" s="53"/>
      <c r="T1730" s="53"/>
      <c r="U1730" s="53"/>
      <c r="V1730" s="53"/>
      <c r="W1730" s="53"/>
      <c r="X1730" s="53"/>
      <c r="Y1730" s="53"/>
      <c r="Z1730" s="53"/>
    </row>
    <row r="1731" spans="1:26" ht="15.75" customHeight="1">
      <c r="A1731" s="103"/>
      <c r="B1731" s="103"/>
      <c r="C1731" s="104" t="e">
        <v>#REF!</v>
      </c>
      <c r="D1731" s="103"/>
      <c r="E1731" s="53"/>
      <c r="F1731" s="53"/>
      <c r="G1731" s="53"/>
      <c r="H1731" s="53"/>
      <c r="I1731" s="53"/>
      <c r="J1731" s="53"/>
      <c r="K1731" s="53"/>
      <c r="L1731" s="53"/>
      <c r="M1731" s="53"/>
      <c r="N1731" s="53"/>
      <c r="O1731" s="53"/>
      <c r="P1731" s="53"/>
      <c r="Q1731" s="53"/>
      <c r="R1731" s="53"/>
      <c r="S1731" s="53"/>
      <c r="T1731" s="53"/>
      <c r="U1731" s="53"/>
      <c r="V1731" s="53"/>
      <c r="W1731" s="53"/>
      <c r="X1731" s="53"/>
      <c r="Y1731" s="53"/>
      <c r="Z1731" s="53"/>
    </row>
    <row r="1732" spans="1:26" ht="15.75" customHeight="1">
      <c r="A1732" s="103"/>
      <c r="B1732" s="103"/>
      <c r="C1732" s="104" t="e">
        <v>#REF!</v>
      </c>
      <c r="D1732" s="103"/>
      <c r="E1732" s="53"/>
      <c r="F1732" s="53"/>
      <c r="G1732" s="53"/>
      <c r="H1732" s="53"/>
      <c r="I1732" s="53"/>
      <c r="J1732" s="53"/>
      <c r="K1732" s="53"/>
      <c r="L1732" s="53"/>
      <c r="M1732" s="53"/>
      <c r="N1732" s="53"/>
      <c r="O1732" s="53"/>
      <c r="P1732" s="53"/>
      <c r="Q1732" s="53"/>
      <c r="R1732" s="53"/>
      <c r="S1732" s="53"/>
      <c r="T1732" s="53"/>
      <c r="U1732" s="53"/>
      <c r="V1732" s="53"/>
      <c r="W1732" s="53"/>
      <c r="X1732" s="53"/>
      <c r="Y1732" s="53"/>
      <c r="Z1732" s="53"/>
    </row>
    <row r="1733" spans="1:26" ht="15.75" customHeight="1">
      <c r="A1733" s="103"/>
      <c r="B1733" s="103"/>
      <c r="C1733" s="104" t="e">
        <v>#REF!</v>
      </c>
      <c r="D1733" s="103"/>
      <c r="E1733" s="53"/>
      <c r="F1733" s="53"/>
      <c r="G1733" s="53"/>
      <c r="H1733" s="53"/>
      <c r="I1733" s="53"/>
      <c r="J1733" s="53"/>
      <c r="K1733" s="53"/>
      <c r="L1733" s="53"/>
      <c r="M1733" s="53"/>
      <c r="N1733" s="53"/>
      <c r="O1733" s="53"/>
      <c r="P1733" s="53"/>
      <c r="Q1733" s="53"/>
      <c r="R1733" s="53"/>
      <c r="S1733" s="53"/>
      <c r="T1733" s="53"/>
      <c r="U1733" s="53"/>
      <c r="V1733" s="53"/>
      <c r="W1733" s="53"/>
      <c r="X1733" s="53"/>
      <c r="Y1733" s="53"/>
      <c r="Z1733" s="53"/>
    </row>
    <row r="1734" spans="1:26" ht="15.75" customHeight="1">
      <c r="A1734" s="103"/>
      <c r="B1734" s="103"/>
      <c r="C1734" s="104" t="e">
        <v>#REF!</v>
      </c>
      <c r="D1734" s="103"/>
      <c r="E1734" s="53"/>
      <c r="F1734" s="53"/>
      <c r="G1734" s="53"/>
      <c r="H1734" s="53"/>
      <c r="I1734" s="53"/>
      <c r="J1734" s="53"/>
      <c r="K1734" s="53"/>
      <c r="L1734" s="53"/>
      <c r="M1734" s="53"/>
      <c r="N1734" s="53"/>
      <c r="O1734" s="53"/>
      <c r="P1734" s="53"/>
      <c r="Q1734" s="53"/>
      <c r="R1734" s="53"/>
      <c r="S1734" s="53"/>
      <c r="T1734" s="53"/>
      <c r="U1734" s="53"/>
      <c r="V1734" s="53"/>
      <c r="W1734" s="53"/>
      <c r="X1734" s="53"/>
      <c r="Y1734" s="53"/>
      <c r="Z1734" s="53"/>
    </row>
    <row r="1735" spans="1:26" ht="15.75" customHeight="1">
      <c r="A1735" s="103"/>
      <c r="B1735" s="103"/>
      <c r="C1735" s="104" t="e">
        <v>#REF!</v>
      </c>
      <c r="D1735" s="103"/>
      <c r="E1735" s="53"/>
      <c r="F1735" s="53"/>
      <c r="G1735" s="53"/>
      <c r="H1735" s="53"/>
      <c r="I1735" s="53"/>
      <c r="J1735" s="53"/>
      <c r="K1735" s="53"/>
      <c r="L1735" s="53"/>
      <c r="M1735" s="53"/>
      <c r="N1735" s="53"/>
      <c r="O1735" s="53"/>
      <c r="P1735" s="53"/>
      <c r="Q1735" s="53"/>
      <c r="R1735" s="53"/>
      <c r="S1735" s="53"/>
      <c r="T1735" s="53"/>
      <c r="U1735" s="53"/>
      <c r="V1735" s="53"/>
      <c r="W1735" s="53"/>
      <c r="X1735" s="53"/>
      <c r="Y1735" s="53"/>
      <c r="Z1735" s="53"/>
    </row>
    <row r="1736" spans="1:26" ht="15.75" customHeight="1">
      <c r="A1736" s="103"/>
      <c r="B1736" s="103"/>
      <c r="C1736" s="104" t="e">
        <v>#REF!</v>
      </c>
      <c r="D1736" s="103"/>
      <c r="E1736" s="53"/>
      <c r="F1736" s="53"/>
      <c r="G1736" s="53"/>
      <c r="H1736" s="53"/>
      <c r="I1736" s="53"/>
      <c r="J1736" s="53"/>
      <c r="K1736" s="53"/>
      <c r="L1736" s="53"/>
      <c r="M1736" s="53"/>
      <c r="N1736" s="53"/>
      <c r="O1736" s="53"/>
      <c r="P1736" s="53"/>
      <c r="Q1736" s="53"/>
      <c r="R1736" s="53"/>
      <c r="S1736" s="53"/>
      <c r="T1736" s="53"/>
      <c r="U1736" s="53"/>
      <c r="V1736" s="53"/>
      <c r="W1736" s="53"/>
      <c r="X1736" s="53"/>
      <c r="Y1736" s="53"/>
      <c r="Z1736" s="53"/>
    </row>
    <row r="1737" spans="1:26" ht="15.75" customHeight="1">
      <c r="A1737" s="103"/>
      <c r="B1737" s="103"/>
      <c r="C1737" s="104" t="e">
        <v>#REF!</v>
      </c>
      <c r="D1737" s="103"/>
      <c r="E1737" s="53"/>
      <c r="F1737" s="53"/>
      <c r="G1737" s="53"/>
      <c r="H1737" s="53"/>
      <c r="I1737" s="53"/>
      <c r="J1737" s="53"/>
      <c r="K1737" s="53"/>
      <c r="L1737" s="53"/>
      <c r="M1737" s="53"/>
      <c r="N1737" s="53"/>
      <c r="O1737" s="53"/>
      <c r="P1737" s="53"/>
      <c r="Q1737" s="53"/>
      <c r="R1737" s="53"/>
      <c r="S1737" s="53"/>
      <c r="T1737" s="53"/>
      <c r="U1737" s="53"/>
      <c r="V1737" s="53"/>
      <c r="W1737" s="53"/>
      <c r="X1737" s="53"/>
      <c r="Y1737" s="53"/>
      <c r="Z1737" s="53"/>
    </row>
    <row r="1738" spans="1:26" ht="15.75" customHeight="1">
      <c r="A1738" s="103"/>
      <c r="B1738" s="103"/>
      <c r="C1738" s="104" t="e">
        <v>#REF!</v>
      </c>
      <c r="D1738" s="103"/>
      <c r="E1738" s="53"/>
      <c r="F1738" s="53"/>
      <c r="G1738" s="53"/>
      <c r="H1738" s="53"/>
      <c r="I1738" s="53"/>
      <c r="J1738" s="53"/>
      <c r="K1738" s="53"/>
      <c r="L1738" s="53"/>
      <c r="M1738" s="53"/>
      <c r="N1738" s="53"/>
      <c r="O1738" s="53"/>
      <c r="P1738" s="53"/>
      <c r="Q1738" s="53"/>
      <c r="R1738" s="53"/>
      <c r="S1738" s="53"/>
      <c r="T1738" s="53"/>
      <c r="U1738" s="53"/>
      <c r="V1738" s="53"/>
      <c r="W1738" s="53"/>
      <c r="X1738" s="53"/>
      <c r="Y1738" s="53"/>
      <c r="Z1738" s="53"/>
    </row>
    <row r="1739" spans="1:26" ht="15.75" customHeight="1">
      <c r="A1739" s="103"/>
      <c r="B1739" s="103"/>
      <c r="C1739" s="104" t="e">
        <v>#REF!</v>
      </c>
      <c r="D1739" s="103"/>
      <c r="E1739" s="53"/>
      <c r="F1739" s="53"/>
      <c r="G1739" s="53"/>
      <c r="H1739" s="53"/>
      <c r="I1739" s="53"/>
      <c r="J1739" s="53"/>
      <c r="K1739" s="53"/>
      <c r="L1739" s="53"/>
      <c r="M1739" s="53"/>
      <c r="N1739" s="53"/>
      <c r="O1739" s="53"/>
      <c r="P1739" s="53"/>
      <c r="Q1739" s="53"/>
      <c r="R1739" s="53"/>
      <c r="S1739" s="53"/>
      <c r="T1739" s="53"/>
      <c r="U1739" s="53"/>
      <c r="V1739" s="53"/>
      <c r="W1739" s="53"/>
      <c r="X1739" s="53"/>
      <c r="Y1739" s="53"/>
      <c r="Z1739" s="53"/>
    </row>
    <row r="1740" spans="1:26" ht="15.75" customHeight="1">
      <c r="A1740" s="103"/>
      <c r="B1740" s="103"/>
      <c r="C1740" s="104" t="e">
        <v>#REF!</v>
      </c>
      <c r="D1740" s="103"/>
      <c r="E1740" s="53"/>
      <c r="F1740" s="53"/>
      <c r="G1740" s="53"/>
      <c r="H1740" s="53"/>
      <c r="I1740" s="53"/>
      <c r="J1740" s="53"/>
      <c r="K1740" s="53"/>
      <c r="L1740" s="53"/>
      <c r="M1740" s="53"/>
      <c r="N1740" s="53"/>
      <c r="O1740" s="53"/>
      <c r="P1740" s="53"/>
      <c r="Q1740" s="53"/>
      <c r="R1740" s="53"/>
      <c r="S1740" s="53"/>
      <c r="T1740" s="53"/>
      <c r="U1740" s="53"/>
      <c r="V1740" s="53"/>
      <c r="W1740" s="53"/>
      <c r="X1740" s="53"/>
      <c r="Y1740" s="53"/>
      <c r="Z1740" s="53"/>
    </row>
    <row r="1741" spans="1:26" ht="15.75" customHeight="1">
      <c r="A1741" s="103"/>
      <c r="B1741" s="103"/>
      <c r="C1741" s="104" t="e">
        <v>#REF!</v>
      </c>
      <c r="D1741" s="103"/>
      <c r="E1741" s="53"/>
      <c r="F1741" s="53"/>
      <c r="G1741" s="53"/>
      <c r="H1741" s="53"/>
      <c r="I1741" s="53"/>
      <c r="J1741" s="53"/>
      <c r="K1741" s="53"/>
      <c r="L1741" s="53"/>
      <c r="M1741" s="53"/>
      <c r="N1741" s="53"/>
      <c r="O1741" s="53"/>
      <c r="P1741" s="53"/>
      <c r="Q1741" s="53"/>
      <c r="R1741" s="53"/>
      <c r="S1741" s="53"/>
      <c r="T1741" s="53"/>
      <c r="U1741" s="53"/>
      <c r="V1741" s="53"/>
      <c r="W1741" s="53"/>
      <c r="X1741" s="53"/>
      <c r="Y1741" s="53"/>
      <c r="Z1741" s="53"/>
    </row>
    <row r="1742" spans="1:26" ht="15.75" customHeight="1">
      <c r="A1742" s="103"/>
      <c r="B1742" s="103"/>
      <c r="C1742" s="104" t="e">
        <v>#REF!</v>
      </c>
      <c r="D1742" s="103"/>
      <c r="E1742" s="53"/>
      <c r="F1742" s="53"/>
      <c r="G1742" s="53"/>
      <c r="H1742" s="53"/>
      <c r="I1742" s="53"/>
      <c r="J1742" s="53"/>
      <c r="K1742" s="53"/>
      <c r="L1742" s="53"/>
      <c r="M1742" s="53"/>
      <c r="N1742" s="53"/>
      <c r="O1742" s="53"/>
      <c r="P1742" s="53"/>
      <c r="Q1742" s="53"/>
      <c r="R1742" s="53"/>
      <c r="S1742" s="53"/>
      <c r="T1742" s="53"/>
      <c r="U1742" s="53"/>
      <c r="V1742" s="53"/>
      <c r="W1742" s="53"/>
      <c r="X1742" s="53"/>
      <c r="Y1742" s="53"/>
      <c r="Z1742" s="53"/>
    </row>
    <row r="1743" spans="1:26" ht="15.75" customHeight="1">
      <c r="A1743" s="103"/>
      <c r="B1743" s="103"/>
      <c r="C1743" s="104" t="e">
        <v>#REF!</v>
      </c>
      <c r="D1743" s="103"/>
      <c r="E1743" s="53"/>
      <c r="F1743" s="53"/>
      <c r="G1743" s="53"/>
      <c r="H1743" s="53"/>
      <c r="I1743" s="53"/>
      <c r="J1743" s="53"/>
      <c r="K1743" s="53"/>
      <c r="L1743" s="53"/>
      <c r="M1743" s="53"/>
      <c r="N1743" s="53"/>
      <c r="O1743" s="53"/>
      <c r="P1743" s="53"/>
      <c r="Q1743" s="53"/>
      <c r="R1743" s="53"/>
      <c r="S1743" s="53"/>
      <c r="T1743" s="53"/>
      <c r="U1743" s="53"/>
      <c r="V1743" s="53"/>
      <c r="W1743" s="53"/>
      <c r="X1743" s="53"/>
      <c r="Y1743" s="53"/>
      <c r="Z1743" s="53"/>
    </row>
    <row r="1744" spans="1:26" ht="15.75" customHeight="1">
      <c r="A1744" s="103"/>
      <c r="B1744" s="103"/>
      <c r="C1744" s="104" t="e">
        <v>#REF!</v>
      </c>
      <c r="D1744" s="103"/>
      <c r="E1744" s="53"/>
      <c r="F1744" s="53"/>
      <c r="G1744" s="53"/>
      <c r="H1744" s="53"/>
      <c r="I1744" s="53"/>
      <c r="J1744" s="53"/>
      <c r="K1744" s="53"/>
      <c r="L1744" s="53"/>
      <c r="M1744" s="53"/>
      <c r="N1744" s="53"/>
      <c r="O1744" s="53"/>
      <c r="P1744" s="53"/>
      <c r="Q1744" s="53"/>
      <c r="R1744" s="53"/>
      <c r="S1744" s="53"/>
      <c r="T1744" s="53"/>
      <c r="U1744" s="53"/>
      <c r="V1744" s="53"/>
      <c r="W1744" s="53"/>
      <c r="X1744" s="53"/>
      <c r="Y1744" s="53"/>
      <c r="Z1744" s="53"/>
    </row>
    <row r="1745" spans="1:26" ht="15.75" customHeight="1">
      <c r="A1745" s="103"/>
      <c r="B1745" s="103"/>
      <c r="C1745" s="104" t="e">
        <v>#REF!</v>
      </c>
      <c r="D1745" s="103"/>
      <c r="E1745" s="53"/>
      <c r="F1745" s="53"/>
      <c r="G1745" s="53"/>
      <c r="H1745" s="53"/>
      <c r="I1745" s="53"/>
      <c r="J1745" s="53"/>
      <c r="K1745" s="53"/>
      <c r="L1745" s="53"/>
      <c r="M1745" s="53"/>
      <c r="N1745" s="53"/>
      <c r="O1745" s="53"/>
      <c r="P1745" s="53"/>
      <c r="Q1745" s="53"/>
      <c r="R1745" s="53"/>
      <c r="S1745" s="53"/>
      <c r="T1745" s="53"/>
      <c r="U1745" s="53"/>
      <c r="V1745" s="53"/>
      <c r="W1745" s="53"/>
      <c r="X1745" s="53"/>
      <c r="Y1745" s="53"/>
      <c r="Z1745" s="53"/>
    </row>
    <row r="1746" spans="1:26" ht="15.75" customHeight="1">
      <c r="A1746" s="103"/>
      <c r="B1746" s="103"/>
      <c r="C1746" s="104" t="e">
        <v>#REF!</v>
      </c>
      <c r="D1746" s="103"/>
      <c r="E1746" s="53"/>
      <c r="F1746" s="53"/>
      <c r="G1746" s="53"/>
      <c r="H1746" s="53"/>
      <c r="I1746" s="53"/>
      <c r="J1746" s="53"/>
      <c r="K1746" s="53"/>
      <c r="L1746" s="53"/>
      <c r="M1746" s="53"/>
      <c r="N1746" s="53"/>
      <c r="O1746" s="53"/>
      <c r="P1746" s="53"/>
      <c r="Q1746" s="53"/>
      <c r="R1746" s="53"/>
      <c r="S1746" s="53"/>
      <c r="T1746" s="53"/>
      <c r="U1746" s="53"/>
      <c r="V1746" s="53"/>
      <c r="W1746" s="53"/>
      <c r="X1746" s="53"/>
      <c r="Y1746" s="53"/>
      <c r="Z1746" s="53"/>
    </row>
    <row r="1747" spans="1:26" ht="15.75" customHeight="1">
      <c r="A1747" s="103"/>
      <c r="B1747" s="103"/>
      <c r="C1747" s="104" t="e">
        <v>#REF!</v>
      </c>
      <c r="D1747" s="103"/>
      <c r="E1747" s="53"/>
      <c r="F1747" s="53"/>
      <c r="G1747" s="53"/>
      <c r="H1747" s="53"/>
      <c r="I1747" s="53"/>
      <c r="J1747" s="53"/>
      <c r="K1747" s="53"/>
      <c r="L1747" s="53"/>
      <c r="M1747" s="53"/>
      <c r="N1747" s="53"/>
      <c r="O1747" s="53"/>
      <c r="P1747" s="53"/>
      <c r="Q1747" s="53"/>
      <c r="R1747" s="53"/>
      <c r="S1747" s="53"/>
      <c r="T1747" s="53"/>
      <c r="U1747" s="53"/>
      <c r="V1747" s="53"/>
      <c r="W1747" s="53"/>
      <c r="X1747" s="53"/>
      <c r="Y1747" s="53"/>
      <c r="Z1747" s="53"/>
    </row>
    <row r="1748" spans="1:26" ht="15.75" customHeight="1">
      <c r="A1748" s="103"/>
      <c r="B1748" s="103"/>
      <c r="C1748" s="104" t="e">
        <v>#REF!</v>
      </c>
      <c r="D1748" s="103"/>
      <c r="E1748" s="53"/>
      <c r="F1748" s="53"/>
      <c r="G1748" s="53"/>
      <c r="H1748" s="53"/>
      <c r="I1748" s="53"/>
      <c r="J1748" s="53"/>
      <c r="K1748" s="53"/>
      <c r="L1748" s="53"/>
      <c r="M1748" s="53"/>
      <c r="N1748" s="53"/>
      <c r="O1748" s="53"/>
      <c r="P1748" s="53"/>
      <c r="Q1748" s="53"/>
      <c r="R1748" s="53"/>
      <c r="S1748" s="53"/>
      <c r="T1748" s="53"/>
      <c r="U1748" s="53"/>
      <c r="V1748" s="53"/>
      <c r="W1748" s="53"/>
      <c r="X1748" s="53"/>
      <c r="Y1748" s="53"/>
      <c r="Z1748" s="53"/>
    </row>
    <row r="1749" spans="1:26" ht="15.75" customHeight="1">
      <c r="A1749" s="103"/>
      <c r="B1749" s="103"/>
      <c r="C1749" s="104" t="e">
        <v>#REF!</v>
      </c>
      <c r="D1749" s="103"/>
      <c r="E1749" s="53"/>
      <c r="F1749" s="53"/>
      <c r="G1749" s="53"/>
      <c r="H1749" s="53"/>
      <c r="I1749" s="53"/>
      <c r="J1749" s="53"/>
      <c r="K1749" s="53"/>
      <c r="L1749" s="53"/>
      <c r="M1749" s="53"/>
      <c r="N1749" s="53"/>
      <c r="O1749" s="53"/>
      <c r="P1749" s="53"/>
      <c r="Q1749" s="53"/>
      <c r="R1749" s="53"/>
      <c r="S1749" s="53"/>
      <c r="T1749" s="53"/>
      <c r="U1749" s="53"/>
      <c r="V1749" s="53"/>
      <c r="W1749" s="53"/>
      <c r="X1749" s="53"/>
      <c r="Y1749" s="53"/>
      <c r="Z1749" s="53"/>
    </row>
    <row r="1750" spans="1:26" ht="15.75" customHeight="1">
      <c r="A1750" s="103"/>
      <c r="B1750" s="103"/>
      <c r="C1750" s="104" t="e">
        <v>#REF!</v>
      </c>
      <c r="D1750" s="103"/>
      <c r="E1750" s="53"/>
      <c r="F1750" s="53"/>
      <c r="G1750" s="53"/>
      <c r="H1750" s="53"/>
      <c r="I1750" s="53"/>
      <c r="J1750" s="53"/>
      <c r="K1750" s="53"/>
      <c r="L1750" s="53"/>
      <c r="M1750" s="53"/>
      <c r="N1750" s="53"/>
      <c r="O1750" s="53"/>
      <c r="P1750" s="53"/>
      <c r="Q1750" s="53"/>
      <c r="R1750" s="53"/>
      <c r="S1750" s="53"/>
      <c r="T1750" s="53"/>
      <c r="U1750" s="53"/>
      <c r="V1750" s="53"/>
      <c r="W1750" s="53"/>
      <c r="X1750" s="53"/>
      <c r="Y1750" s="53"/>
      <c r="Z1750" s="53"/>
    </row>
    <row r="1751" spans="1:26" ht="15.75" customHeight="1">
      <c r="A1751" s="103"/>
      <c r="B1751" s="103"/>
      <c r="C1751" s="104" t="e">
        <v>#REF!</v>
      </c>
      <c r="D1751" s="103"/>
      <c r="E1751" s="53"/>
      <c r="F1751" s="53"/>
      <c r="G1751" s="53"/>
      <c r="H1751" s="53"/>
      <c r="I1751" s="53"/>
      <c r="J1751" s="53"/>
      <c r="K1751" s="53"/>
      <c r="L1751" s="53"/>
      <c r="M1751" s="53"/>
      <c r="N1751" s="53"/>
      <c r="O1751" s="53"/>
      <c r="P1751" s="53"/>
      <c r="Q1751" s="53"/>
      <c r="R1751" s="53"/>
      <c r="S1751" s="53"/>
      <c r="T1751" s="53"/>
      <c r="U1751" s="53"/>
      <c r="V1751" s="53"/>
      <c r="W1751" s="53"/>
      <c r="X1751" s="53"/>
      <c r="Y1751" s="53"/>
      <c r="Z1751" s="53"/>
    </row>
    <row r="1752" spans="1:26" ht="15.75" customHeight="1">
      <c r="A1752" s="103"/>
      <c r="B1752" s="103"/>
      <c r="C1752" s="104" t="e">
        <v>#REF!</v>
      </c>
      <c r="D1752" s="103"/>
      <c r="E1752" s="53"/>
      <c r="F1752" s="53"/>
      <c r="G1752" s="53"/>
      <c r="H1752" s="53"/>
      <c r="I1752" s="53"/>
      <c r="J1752" s="53"/>
      <c r="K1752" s="53"/>
      <c r="L1752" s="53"/>
      <c r="M1752" s="53"/>
      <c r="N1752" s="53"/>
      <c r="O1752" s="53"/>
      <c r="P1752" s="53"/>
      <c r="Q1752" s="53"/>
      <c r="R1752" s="53"/>
      <c r="S1752" s="53"/>
      <c r="T1752" s="53"/>
      <c r="U1752" s="53"/>
      <c r="V1752" s="53"/>
      <c r="W1752" s="53"/>
      <c r="X1752" s="53"/>
      <c r="Y1752" s="53"/>
      <c r="Z1752" s="53"/>
    </row>
    <row r="1753" spans="1:26" ht="15.75" customHeight="1">
      <c r="A1753" s="103"/>
      <c r="B1753" s="103"/>
      <c r="C1753" s="104" t="e">
        <v>#REF!</v>
      </c>
      <c r="D1753" s="103"/>
      <c r="E1753" s="53"/>
      <c r="F1753" s="53"/>
      <c r="G1753" s="53"/>
      <c r="H1753" s="53"/>
      <c r="I1753" s="53"/>
      <c r="J1753" s="53"/>
      <c r="K1753" s="53"/>
      <c r="L1753" s="53"/>
      <c r="M1753" s="53"/>
      <c r="N1753" s="53"/>
      <c r="O1753" s="53"/>
      <c r="P1753" s="53"/>
      <c r="Q1753" s="53"/>
      <c r="R1753" s="53"/>
      <c r="S1753" s="53"/>
      <c r="T1753" s="53"/>
      <c r="U1753" s="53"/>
      <c r="V1753" s="53"/>
      <c r="W1753" s="53"/>
      <c r="X1753" s="53"/>
      <c r="Y1753" s="53"/>
      <c r="Z1753" s="53"/>
    </row>
    <row r="1754" spans="1:26" ht="15.75" customHeight="1">
      <c r="A1754" s="103"/>
      <c r="B1754" s="103"/>
      <c r="C1754" s="104" t="e">
        <v>#REF!</v>
      </c>
      <c r="D1754" s="103"/>
      <c r="E1754" s="53"/>
      <c r="F1754" s="53"/>
      <c r="G1754" s="53"/>
      <c r="H1754" s="53"/>
      <c r="I1754" s="53"/>
      <c r="J1754" s="53"/>
      <c r="K1754" s="53"/>
      <c r="L1754" s="53"/>
      <c r="M1754" s="53"/>
      <c r="N1754" s="53"/>
      <c r="O1754" s="53"/>
      <c r="P1754" s="53"/>
      <c r="Q1754" s="53"/>
      <c r="R1754" s="53"/>
      <c r="S1754" s="53"/>
      <c r="T1754" s="53"/>
      <c r="U1754" s="53"/>
      <c r="V1754" s="53"/>
      <c r="W1754" s="53"/>
      <c r="X1754" s="53"/>
      <c r="Y1754" s="53"/>
      <c r="Z1754" s="53"/>
    </row>
    <row r="1755" spans="1:26" ht="15.75" customHeight="1">
      <c r="A1755" s="103"/>
      <c r="B1755" s="103"/>
      <c r="C1755" s="104" t="e">
        <v>#REF!</v>
      </c>
      <c r="D1755" s="103"/>
      <c r="E1755" s="53"/>
      <c r="F1755" s="53"/>
      <c r="G1755" s="53"/>
      <c r="H1755" s="53"/>
      <c r="I1755" s="53"/>
      <c r="J1755" s="53"/>
      <c r="K1755" s="53"/>
      <c r="L1755" s="53"/>
      <c r="M1755" s="53"/>
      <c r="N1755" s="53"/>
      <c r="O1755" s="53"/>
      <c r="P1755" s="53"/>
      <c r="Q1755" s="53"/>
      <c r="R1755" s="53"/>
      <c r="S1755" s="53"/>
      <c r="T1755" s="53"/>
      <c r="U1755" s="53"/>
      <c r="V1755" s="53"/>
      <c r="W1755" s="53"/>
      <c r="X1755" s="53"/>
      <c r="Y1755" s="53"/>
      <c r="Z1755" s="53"/>
    </row>
    <row r="1756" spans="1:26" ht="15.75" customHeight="1">
      <c r="A1756" s="103"/>
      <c r="B1756" s="103"/>
      <c r="C1756" s="104" t="e">
        <v>#REF!</v>
      </c>
      <c r="D1756" s="103"/>
      <c r="E1756" s="53"/>
      <c r="F1756" s="53"/>
      <c r="G1756" s="53"/>
      <c r="H1756" s="53"/>
      <c r="I1756" s="53"/>
      <c r="J1756" s="53"/>
      <c r="K1756" s="53"/>
      <c r="L1756" s="53"/>
      <c r="M1756" s="53"/>
      <c r="N1756" s="53"/>
      <c r="O1756" s="53"/>
      <c r="P1756" s="53"/>
      <c r="Q1756" s="53"/>
      <c r="R1756" s="53"/>
      <c r="S1756" s="53"/>
      <c r="T1756" s="53"/>
      <c r="U1756" s="53"/>
      <c r="V1756" s="53"/>
      <c r="W1756" s="53"/>
      <c r="X1756" s="53"/>
      <c r="Y1756" s="53"/>
      <c r="Z1756" s="53"/>
    </row>
    <row r="1757" spans="1:26" ht="15.75" customHeight="1">
      <c r="A1757" s="103"/>
      <c r="B1757" s="103"/>
      <c r="C1757" s="104" t="e">
        <v>#REF!</v>
      </c>
      <c r="D1757" s="103"/>
      <c r="E1757" s="53"/>
      <c r="F1757" s="53"/>
      <c r="G1757" s="53"/>
      <c r="H1757" s="53"/>
      <c r="I1757" s="53"/>
      <c r="J1757" s="53"/>
      <c r="K1757" s="53"/>
      <c r="L1757" s="53"/>
      <c r="M1757" s="53"/>
      <c r="N1757" s="53"/>
      <c r="O1757" s="53"/>
      <c r="P1757" s="53"/>
      <c r="Q1757" s="53"/>
      <c r="R1757" s="53"/>
      <c r="S1757" s="53"/>
      <c r="T1757" s="53"/>
      <c r="U1757" s="53"/>
      <c r="V1757" s="53"/>
      <c r="W1757" s="53"/>
      <c r="X1757" s="53"/>
      <c r="Y1757" s="53"/>
      <c r="Z1757" s="53"/>
    </row>
    <row r="1758" spans="1:26" ht="15.75" customHeight="1">
      <c r="A1758" s="103"/>
      <c r="B1758" s="103"/>
      <c r="C1758" s="104" t="e">
        <v>#REF!</v>
      </c>
      <c r="D1758" s="103"/>
      <c r="E1758" s="53"/>
      <c r="F1758" s="53"/>
      <c r="G1758" s="53"/>
      <c r="H1758" s="53"/>
      <c r="I1758" s="53"/>
      <c r="J1758" s="53"/>
      <c r="K1758" s="53"/>
      <c r="L1758" s="53"/>
      <c r="M1758" s="53"/>
      <c r="N1758" s="53"/>
      <c r="O1758" s="53"/>
      <c r="P1758" s="53"/>
      <c r="Q1758" s="53"/>
      <c r="R1758" s="53"/>
      <c r="S1758" s="53"/>
      <c r="T1758" s="53"/>
      <c r="U1758" s="53"/>
      <c r="V1758" s="53"/>
      <c r="W1758" s="53"/>
      <c r="X1758" s="53"/>
      <c r="Y1758" s="53"/>
      <c r="Z1758" s="53"/>
    </row>
    <row r="1759" spans="1:26" ht="15.75" customHeight="1">
      <c r="A1759" s="103"/>
      <c r="B1759" s="103"/>
      <c r="C1759" s="104" t="e">
        <v>#REF!</v>
      </c>
      <c r="D1759" s="103"/>
      <c r="E1759" s="53"/>
      <c r="F1759" s="53"/>
      <c r="G1759" s="53"/>
      <c r="H1759" s="53"/>
      <c r="I1759" s="53"/>
      <c r="J1759" s="53"/>
      <c r="K1759" s="53"/>
      <c r="L1759" s="53"/>
      <c r="M1759" s="53"/>
      <c r="N1759" s="53"/>
      <c r="O1759" s="53"/>
      <c r="P1759" s="53"/>
      <c r="Q1759" s="53"/>
      <c r="R1759" s="53"/>
      <c r="S1759" s="53"/>
      <c r="T1759" s="53"/>
      <c r="U1759" s="53"/>
      <c r="V1759" s="53"/>
      <c r="W1759" s="53"/>
      <c r="X1759" s="53"/>
      <c r="Y1759" s="53"/>
      <c r="Z1759" s="53"/>
    </row>
    <row r="1760" spans="1:26" ht="15.75" customHeight="1">
      <c r="A1760" s="103"/>
      <c r="B1760" s="103"/>
      <c r="C1760" s="104" t="e">
        <v>#REF!</v>
      </c>
      <c r="D1760" s="103"/>
      <c r="E1760" s="53"/>
      <c r="F1760" s="53"/>
      <c r="G1760" s="53"/>
      <c r="H1760" s="53"/>
      <c r="I1760" s="53"/>
      <c r="J1760" s="53"/>
      <c r="K1760" s="53"/>
      <c r="L1760" s="53"/>
      <c r="M1760" s="53"/>
      <c r="N1760" s="53"/>
      <c r="O1760" s="53"/>
      <c r="P1760" s="53"/>
      <c r="Q1760" s="53"/>
      <c r="R1760" s="53"/>
      <c r="S1760" s="53"/>
      <c r="T1760" s="53"/>
      <c r="U1760" s="53"/>
      <c r="V1760" s="53"/>
      <c r="W1760" s="53"/>
      <c r="X1760" s="53"/>
      <c r="Y1760" s="53"/>
      <c r="Z1760" s="53"/>
    </row>
    <row r="1761" spans="1:26" ht="15.75" customHeight="1">
      <c r="A1761" s="103"/>
      <c r="B1761" s="103"/>
      <c r="C1761" s="104" t="e">
        <v>#REF!</v>
      </c>
      <c r="D1761" s="103"/>
      <c r="E1761" s="53"/>
      <c r="F1761" s="53"/>
      <c r="G1761" s="53"/>
      <c r="H1761" s="53"/>
      <c r="I1761" s="53"/>
      <c r="J1761" s="53"/>
      <c r="K1761" s="53"/>
      <c r="L1761" s="53"/>
      <c r="M1761" s="53"/>
      <c r="N1761" s="53"/>
      <c r="O1761" s="53"/>
      <c r="P1761" s="53"/>
      <c r="Q1761" s="53"/>
      <c r="R1761" s="53"/>
      <c r="S1761" s="53"/>
      <c r="T1761" s="53"/>
      <c r="U1761" s="53"/>
      <c r="V1761" s="53"/>
      <c r="W1761" s="53"/>
      <c r="X1761" s="53"/>
      <c r="Y1761" s="53"/>
      <c r="Z1761" s="53"/>
    </row>
    <row r="1762" spans="1:26" ht="15.75" customHeight="1">
      <c r="A1762" s="103"/>
      <c r="B1762" s="103"/>
      <c r="C1762" s="104" t="e">
        <v>#REF!</v>
      </c>
      <c r="D1762" s="103"/>
      <c r="E1762" s="53"/>
      <c r="F1762" s="53"/>
      <c r="G1762" s="53"/>
      <c r="H1762" s="53"/>
      <c r="I1762" s="53"/>
      <c r="J1762" s="53"/>
      <c r="K1762" s="53"/>
      <c r="L1762" s="53"/>
      <c r="M1762" s="53"/>
      <c r="N1762" s="53"/>
      <c r="O1762" s="53"/>
      <c r="P1762" s="53"/>
      <c r="Q1762" s="53"/>
      <c r="R1762" s="53"/>
      <c r="S1762" s="53"/>
      <c r="T1762" s="53"/>
      <c r="U1762" s="53"/>
      <c r="V1762" s="53"/>
      <c r="W1762" s="53"/>
      <c r="X1762" s="53"/>
      <c r="Y1762" s="53"/>
      <c r="Z1762" s="53"/>
    </row>
    <row r="1763" spans="1:26" ht="15.75" customHeight="1">
      <c r="A1763" s="103"/>
      <c r="B1763" s="103"/>
      <c r="C1763" s="104" t="e">
        <v>#REF!</v>
      </c>
      <c r="D1763" s="103"/>
      <c r="E1763" s="53"/>
      <c r="F1763" s="53"/>
      <c r="G1763" s="53"/>
      <c r="H1763" s="53"/>
      <c r="I1763" s="53"/>
      <c r="J1763" s="53"/>
      <c r="K1763" s="53"/>
      <c r="L1763" s="53"/>
      <c r="M1763" s="53"/>
      <c r="N1763" s="53"/>
      <c r="O1763" s="53"/>
      <c r="P1763" s="53"/>
      <c r="Q1763" s="53"/>
      <c r="R1763" s="53"/>
      <c r="S1763" s="53"/>
      <c r="T1763" s="53"/>
      <c r="U1763" s="53"/>
      <c r="V1763" s="53"/>
      <c r="W1763" s="53"/>
      <c r="X1763" s="53"/>
      <c r="Y1763" s="53"/>
      <c r="Z1763" s="53"/>
    </row>
    <row r="1764" spans="1:26" ht="15.75" customHeight="1">
      <c r="A1764" s="103"/>
      <c r="B1764" s="103"/>
      <c r="C1764" s="104" t="e">
        <v>#REF!</v>
      </c>
      <c r="D1764" s="103"/>
      <c r="E1764" s="53"/>
      <c r="F1764" s="53"/>
      <c r="G1764" s="53"/>
      <c r="H1764" s="53"/>
      <c r="I1764" s="53"/>
      <c r="J1764" s="53"/>
      <c r="K1764" s="53"/>
      <c r="L1764" s="53"/>
      <c r="M1764" s="53"/>
      <c r="N1764" s="53"/>
      <c r="O1764" s="53"/>
      <c r="P1764" s="53"/>
      <c r="Q1764" s="53"/>
      <c r="R1764" s="53"/>
      <c r="S1764" s="53"/>
      <c r="T1764" s="53"/>
      <c r="U1764" s="53"/>
      <c r="V1764" s="53"/>
      <c r="W1764" s="53"/>
      <c r="X1764" s="53"/>
      <c r="Y1764" s="53"/>
      <c r="Z1764" s="53"/>
    </row>
    <row r="1765" spans="1:26" ht="15.75" customHeight="1">
      <c r="A1765" s="103"/>
      <c r="B1765" s="103"/>
      <c r="C1765" s="104" t="e">
        <v>#REF!</v>
      </c>
      <c r="D1765" s="103"/>
      <c r="E1765" s="53"/>
      <c r="F1765" s="53"/>
      <c r="G1765" s="53"/>
      <c r="H1765" s="53"/>
      <c r="I1765" s="53"/>
      <c r="J1765" s="53"/>
      <c r="K1765" s="53"/>
      <c r="L1765" s="53"/>
      <c r="M1765" s="53"/>
      <c r="N1765" s="53"/>
      <c r="O1765" s="53"/>
      <c r="P1765" s="53"/>
      <c r="Q1765" s="53"/>
      <c r="R1765" s="53"/>
      <c r="S1765" s="53"/>
      <c r="T1765" s="53"/>
      <c r="U1765" s="53"/>
      <c r="V1765" s="53"/>
      <c r="W1765" s="53"/>
      <c r="X1765" s="53"/>
      <c r="Y1765" s="53"/>
      <c r="Z1765" s="53"/>
    </row>
    <row r="1766" spans="1:26" ht="15.75" customHeight="1">
      <c r="A1766" s="103"/>
      <c r="B1766" s="103"/>
      <c r="C1766" s="104" t="e">
        <v>#REF!</v>
      </c>
      <c r="D1766" s="103"/>
      <c r="E1766" s="53"/>
      <c r="F1766" s="53"/>
      <c r="G1766" s="53"/>
      <c r="H1766" s="53"/>
      <c r="I1766" s="53"/>
      <c r="J1766" s="53"/>
      <c r="K1766" s="53"/>
      <c r="L1766" s="53"/>
      <c r="M1766" s="53"/>
      <c r="N1766" s="53"/>
      <c r="O1766" s="53"/>
      <c r="P1766" s="53"/>
      <c r="Q1766" s="53"/>
      <c r="R1766" s="53"/>
      <c r="S1766" s="53"/>
      <c r="T1766" s="53"/>
      <c r="U1766" s="53"/>
      <c r="V1766" s="53"/>
      <c r="W1766" s="53"/>
      <c r="X1766" s="53"/>
      <c r="Y1766" s="53"/>
      <c r="Z1766" s="53"/>
    </row>
    <row r="1767" spans="1:26" ht="15.75" customHeight="1">
      <c r="A1767" s="103"/>
      <c r="B1767" s="103"/>
      <c r="C1767" s="104" t="e">
        <v>#REF!</v>
      </c>
      <c r="D1767" s="103"/>
      <c r="E1767" s="53"/>
      <c r="F1767" s="53"/>
      <c r="G1767" s="53"/>
      <c r="H1767" s="53"/>
      <c r="I1767" s="53"/>
      <c r="J1767" s="53"/>
      <c r="K1767" s="53"/>
      <c r="L1767" s="53"/>
      <c r="M1767" s="53"/>
      <c r="N1767" s="53"/>
      <c r="O1767" s="53"/>
      <c r="P1767" s="53"/>
      <c r="Q1767" s="53"/>
      <c r="R1767" s="53"/>
      <c r="S1767" s="53"/>
      <c r="T1767" s="53"/>
      <c r="U1767" s="53"/>
      <c r="V1767" s="53"/>
      <c r="W1767" s="53"/>
      <c r="X1767" s="53"/>
      <c r="Y1767" s="53"/>
      <c r="Z1767" s="53"/>
    </row>
    <row r="1768" spans="1:26" ht="15.75" customHeight="1">
      <c r="A1768" s="103"/>
      <c r="B1768" s="103"/>
      <c r="C1768" s="104" t="e">
        <v>#REF!</v>
      </c>
      <c r="D1768" s="103"/>
      <c r="E1768" s="53"/>
      <c r="F1768" s="53"/>
      <c r="G1768" s="53"/>
      <c r="H1768" s="53"/>
      <c r="I1768" s="53"/>
      <c r="J1768" s="53"/>
      <c r="K1768" s="53"/>
      <c r="L1768" s="53"/>
      <c r="M1768" s="53"/>
      <c r="N1768" s="53"/>
      <c r="O1768" s="53"/>
      <c r="P1768" s="53"/>
      <c r="Q1768" s="53"/>
      <c r="R1768" s="53"/>
      <c r="S1768" s="53"/>
      <c r="T1768" s="53"/>
      <c r="U1768" s="53"/>
      <c r="V1768" s="53"/>
      <c r="W1768" s="53"/>
      <c r="X1768" s="53"/>
      <c r="Y1768" s="53"/>
      <c r="Z1768" s="53"/>
    </row>
    <row r="1769" spans="1:26" ht="15.75" customHeight="1">
      <c r="A1769" s="103"/>
      <c r="B1769" s="103"/>
      <c r="C1769" s="104" t="e">
        <v>#REF!</v>
      </c>
      <c r="D1769" s="103"/>
      <c r="E1769" s="53"/>
      <c r="F1769" s="53"/>
      <c r="G1769" s="53"/>
      <c r="H1769" s="53"/>
      <c r="I1769" s="53"/>
      <c r="J1769" s="53"/>
      <c r="K1769" s="53"/>
      <c r="L1769" s="53"/>
      <c r="M1769" s="53"/>
      <c r="N1769" s="53"/>
      <c r="O1769" s="53"/>
      <c r="P1769" s="53"/>
      <c r="Q1769" s="53"/>
      <c r="R1769" s="53"/>
      <c r="S1769" s="53"/>
      <c r="T1769" s="53"/>
      <c r="U1769" s="53"/>
      <c r="V1769" s="53"/>
      <c r="W1769" s="53"/>
      <c r="X1769" s="53"/>
      <c r="Y1769" s="53"/>
      <c r="Z1769" s="53"/>
    </row>
    <row r="1770" spans="1:26" ht="15.75" customHeight="1">
      <c r="A1770" s="103"/>
      <c r="B1770" s="103"/>
      <c r="C1770" s="104" t="e">
        <v>#REF!</v>
      </c>
      <c r="D1770" s="103"/>
      <c r="E1770" s="53"/>
      <c r="F1770" s="53"/>
      <c r="G1770" s="53"/>
      <c r="H1770" s="53"/>
      <c r="I1770" s="53"/>
      <c r="J1770" s="53"/>
      <c r="K1770" s="53"/>
      <c r="L1770" s="53"/>
      <c r="M1770" s="53"/>
      <c r="N1770" s="53"/>
      <c r="O1770" s="53"/>
      <c r="P1770" s="53"/>
      <c r="Q1770" s="53"/>
      <c r="R1770" s="53"/>
      <c r="S1770" s="53"/>
      <c r="T1770" s="53"/>
      <c r="U1770" s="53"/>
      <c r="V1770" s="53"/>
      <c r="W1770" s="53"/>
      <c r="X1770" s="53"/>
      <c r="Y1770" s="53"/>
      <c r="Z1770" s="53"/>
    </row>
    <row r="1771" spans="1:26" ht="15.75" customHeight="1">
      <c r="A1771" s="103"/>
      <c r="B1771" s="103"/>
      <c r="C1771" s="104" t="e">
        <v>#REF!</v>
      </c>
      <c r="D1771" s="103"/>
      <c r="E1771" s="53"/>
      <c r="F1771" s="53"/>
      <c r="G1771" s="53"/>
      <c r="H1771" s="53"/>
      <c r="I1771" s="53"/>
      <c r="J1771" s="53"/>
      <c r="K1771" s="53"/>
      <c r="L1771" s="53"/>
      <c r="M1771" s="53"/>
      <c r="N1771" s="53"/>
      <c r="O1771" s="53"/>
      <c r="P1771" s="53"/>
      <c r="Q1771" s="53"/>
      <c r="R1771" s="53"/>
      <c r="S1771" s="53"/>
      <c r="T1771" s="53"/>
      <c r="U1771" s="53"/>
      <c r="V1771" s="53"/>
      <c r="W1771" s="53"/>
      <c r="X1771" s="53"/>
      <c r="Y1771" s="53"/>
      <c r="Z1771" s="53"/>
    </row>
    <row r="1772" spans="1:26" ht="15.75" customHeight="1">
      <c r="A1772" s="103"/>
      <c r="B1772" s="103"/>
      <c r="C1772" s="104" t="e">
        <v>#REF!</v>
      </c>
      <c r="D1772" s="103"/>
      <c r="E1772" s="53"/>
      <c r="F1772" s="53"/>
      <c r="G1772" s="53"/>
      <c r="H1772" s="53"/>
      <c r="I1772" s="53"/>
      <c r="J1772" s="53"/>
      <c r="K1772" s="53"/>
      <c r="L1772" s="53"/>
      <c r="M1772" s="53"/>
      <c r="N1772" s="53"/>
      <c r="O1772" s="53"/>
      <c r="P1772" s="53"/>
      <c r="Q1772" s="53"/>
      <c r="R1772" s="53"/>
      <c r="S1772" s="53"/>
      <c r="T1772" s="53"/>
      <c r="U1772" s="53"/>
      <c r="V1772" s="53"/>
      <c r="W1772" s="53"/>
      <c r="X1772" s="53"/>
      <c r="Y1772" s="53"/>
      <c r="Z1772" s="53"/>
    </row>
    <row r="1773" spans="1:26" ht="15.75" customHeight="1">
      <c r="A1773" s="103"/>
      <c r="B1773" s="103"/>
      <c r="C1773" s="104" t="e">
        <v>#REF!</v>
      </c>
      <c r="D1773" s="103"/>
      <c r="E1773" s="53"/>
      <c r="F1773" s="53"/>
      <c r="G1773" s="53"/>
      <c r="H1773" s="53"/>
      <c r="I1773" s="53"/>
      <c r="J1773" s="53"/>
      <c r="K1773" s="53"/>
      <c r="L1773" s="53"/>
      <c r="M1773" s="53"/>
      <c r="N1773" s="53"/>
      <c r="O1773" s="53"/>
      <c r="P1773" s="53"/>
      <c r="Q1773" s="53"/>
      <c r="R1773" s="53"/>
      <c r="S1773" s="53"/>
      <c r="T1773" s="53"/>
      <c r="U1773" s="53"/>
      <c r="V1773" s="53"/>
      <c r="W1773" s="53"/>
      <c r="X1773" s="53"/>
      <c r="Y1773" s="53"/>
      <c r="Z1773" s="53"/>
    </row>
    <row r="1774" spans="1:26" ht="15.75" customHeight="1">
      <c r="A1774" s="103"/>
      <c r="B1774" s="103"/>
      <c r="C1774" s="104" t="e">
        <v>#REF!</v>
      </c>
      <c r="D1774" s="103"/>
      <c r="E1774" s="53"/>
      <c r="F1774" s="53"/>
      <c r="G1774" s="53"/>
      <c r="H1774" s="53"/>
      <c r="I1774" s="53"/>
      <c r="J1774" s="53"/>
      <c r="K1774" s="53"/>
      <c r="L1774" s="53"/>
      <c r="M1774" s="53"/>
      <c r="N1774" s="53"/>
      <c r="O1774" s="53"/>
      <c r="P1774" s="53"/>
      <c r="Q1774" s="53"/>
      <c r="R1774" s="53"/>
      <c r="S1774" s="53"/>
      <c r="T1774" s="53"/>
      <c r="U1774" s="53"/>
      <c r="V1774" s="53"/>
      <c r="W1774" s="53"/>
      <c r="X1774" s="53"/>
      <c r="Y1774" s="53"/>
      <c r="Z1774" s="53"/>
    </row>
    <row r="1775" spans="1:26" ht="15.75" customHeight="1">
      <c r="A1775" s="103"/>
      <c r="B1775" s="103"/>
      <c r="C1775" s="104" t="e">
        <v>#REF!</v>
      </c>
      <c r="D1775" s="103"/>
      <c r="E1775" s="53"/>
      <c r="F1775" s="53"/>
      <c r="G1775" s="53"/>
      <c r="H1775" s="53"/>
      <c r="I1775" s="53"/>
      <c r="J1775" s="53"/>
      <c r="K1775" s="53"/>
      <c r="L1775" s="53"/>
      <c r="M1775" s="53"/>
      <c r="N1775" s="53"/>
      <c r="O1775" s="53"/>
      <c r="P1775" s="53"/>
      <c r="Q1775" s="53"/>
      <c r="R1775" s="53"/>
      <c r="S1775" s="53"/>
      <c r="T1775" s="53"/>
      <c r="U1775" s="53"/>
      <c r="V1775" s="53"/>
      <c r="W1775" s="53"/>
      <c r="X1775" s="53"/>
      <c r="Y1775" s="53"/>
      <c r="Z1775" s="53"/>
    </row>
    <row r="1776" spans="1:26" ht="15.75" customHeight="1">
      <c r="A1776" s="103"/>
      <c r="B1776" s="103"/>
      <c r="C1776" s="104" t="e">
        <v>#REF!</v>
      </c>
      <c r="D1776" s="103"/>
      <c r="E1776" s="53"/>
      <c r="F1776" s="53"/>
      <c r="G1776" s="53"/>
      <c r="H1776" s="53"/>
      <c r="I1776" s="53"/>
      <c r="J1776" s="53"/>
      <c r="K1776" s="53"/>
      <c r="L1776" s="53"/>
      <c r="M1776" s="53"/>
      <c r="N1776" s="53"/>
      <c r="O1776" s="53"/>
      <c r="P1776" s="53"/>
      <c r="Q1776" s="53"/>
      <c r="R1776" s="53"/>
      <c r="S1776" s="53"/>
      <c r="T1776" s="53"/>
      <c r="U1776" s="53"/>
      <c r="V1776" s="53"/>
      <c r="W1776" s="53"/>
      <c r="X1776" s="53"/>
      <c r="Y1776" s="53"/>
      <c r="Z1776" s="53"/>
    </row>
    <row r="1777" spans="1:26" ht="15.75" customHeight="1">
      <c r="A1777" s="103"/>
      <c r="B1777" s="103"/>
      <c r="C1777" s="104" t="e">
        <v>#REF!</v>
      </c>
      <c r="D1777" s="103"/>
      <c r="E1777" s="53"/>
      <c r="F1777" s="53"/>
      <c r="G1777" s="53"/>
      <c r="H1777" s="53"/>
      <c r="I1777" s="53"/>
      <c r="J1777" s="53"/>
      <c r="K1777" s="53"/>
      <c r="L1777" s="53"/>
      <c r="M1777" s="53"/>
      <c r="N1777" s="53"/>
      <c r="O1777" s="53"/>
      <c r="P1777" s="53"/>
      <c r="Q1777" s="53"/>
      <c r="R1777" s="53"/>
      <c r="S1777" s="53"/>
      <c r="T1777" s="53"/>
      <c r="U1777" s="53"/>
      <c r="V1777" s="53"/>
      <c r="W1777" s="53"/>
      <c r="X1777" s="53"/>
      <c r="Y1777" s="53"/>
      <c r="Z1777" s="53"/>
    </row>
    <row r="1778" spans="1:26" ht="15.75" customHeight="1">
      <c r="A1778" s="103"/>
      <c r="B1778" s="103"/>
      <c r="C1778" s="104" t="e">
        <v>#REF!</v>
      </c>
      <c r="D1778" s="103"/>
      <c r="E1778" s="53"/>
      <c r="F1778" s="53"/>
      <c r="G1778" s="53"/>
      <c r="H1778" s="53"/>
      <c r="I1778" s="53"/>
      <c r="J1778" s="53"/>
      <c r="K1778" s="53"/>
      <c r="L1778" s="53"/>
      <c r="M1778" s="53"/>
      <c r="N1778" s="53"/>
      <c r="O1778" s="53"/>
      <c r="P1778" s="53"/>
      <c r="Q1778" s="53"/>
      <c r="R1778" s="53"/>
      <c r="S1778" s="53"/>
      <c r="T1778" s="53"/>
      <c r="U1778" s="53"/>
      <c r="V1778" s="53"/>
      <c r="W1778" s="53"/>
      <c r="X1778" s="53"/>
      <c r="Y1778" s="53"/>
      <c r="Z1778" s="53"/>
    </row>
    <row r="1779" spans="1:26" ht="15.75" customHeight="1">
      <c r="A1779" s="103"/>
      <c r="B1779" s="103"/>
      <c r="C1779" s="104" t="e">
        <v>#REF!</v>
      </c>
      <c r="D1779" s="103"/>
      <c r="E1779" s="53"/>
      <c r="F1779" s="53"/>
      <c r="G1779" s="53"/>
      <c r="H1779" s="53"/>
      <c r="I1779" s="53"/>
      <c r="J1779" s="53"/>
      <c r="K1779" s="53"/>
      <c r="L1779" s="53"/>
      <c r="M1779" s="53"/>
      <c r="N1779" s="53"/>
      <c r="O1779" s="53"/>
      <c r="P1779" s="53"/>
      <c r="Q1779" s="53"/>
      <c r="R1779" s="53"/>
      <c r="S1779" s="53"/>
      <c r="T1779" s="53"/>
      <c r="U1779" s="53"/>
      <c r="V1779" s="53"/>
      <c r="W1779" s="53"/>
      <c r="X1779" s="53"/>
      <c r="Y1779" s="53"/>
      <c r="Z1779" s="53"/>
    </row>
    <row r="1780" spans="1:26" ht="15.75" customHeight="1">
      <c r="A1780" s="103"/>
      <c r="B1780" s="103"/>
      <c r="C1780" s="104" t="e">
        <v>#REF!</v>
      </c>
      <c r="D1780" s="103"/>
      <c r="E1780" s="53"/>
      <c r="F1780" s="53"/>
      <c r="G1780" s="53"/>
      <c r="H1780" s="53"/>
      <c r="I1780" s="53"/>
      <c r="J1780" s="53"/>
      <c r="K1780" s="53"/>
      <c r="L1780" s="53"/>
      <c r="M1780" s="53"/>
      <c r="N1780" s="53"/>
      <c r="O1780" s="53"/>
      <c r="P1780" s="53"/>
      <c r="Q1780" s="53"/>
      <c r="R1780" s="53"/>
      <c r="S1780" s="53"/>
      <c r="T1780" s="53"/>
      <c r="U1780" s="53"/>
      <c r="V1780" s="53"/>
      <c r="W1780" s="53"/>
      <c r="X1780" s="53"/>
      <c r="Y1780" s="53"/>
      <c r="Z1780" s="53"/>
    </row>
    <row r="1781" spans="1:26" ht="15.75" customHeight="1">
      <c r="A1781" s="103"/>
      <c r="B1781" s="103"/>
      <c r="C1781" s="104" t="e">
        <v>#REF!</v>
      </c>
      <c r="D1781" s="103"/>
      <c r="E1781" s="53"/>
      <c r="F1781" s="53"/>
      <c r="G1781" s="53"/>
      <c r="H1781" s="53"/>
      <c r="I1781" s="53"/>
      <c r="J1781" s="53"/>
      <c r="K1781" s="53"/>
      <c r="L1781" s="53"/>
      <c r="M1781" s="53"/>
      <c r="N1781" s="53"/>
      <c r="O1781" s="53"/>
      <c r="P1781" s="53"/>
      <c r="Q1781" s="53"/>
      <c r="R1781" s="53"/>
      <c r="S1781" s="53"/>
      <c r="T1781" s="53"/>
      <c r="U1781" s="53"/>
      <c r="V1781" s="53"/>
      <c r="W1781" s="53"/>
      <c r="X1781" s="53"/>
      <c r="Y1781" s="53"/>
      <c r="Z1781" s="53"/>
    </row>
    <row r="1782" spans="1:26" ht="15.75" customHeight="1">
      <c r="A1782" s="103"/>
      <c r="B1782" s="103"/>
      <c r="C1782" s="104" t="e">
        <v>#REF!</v>
      </c>
      <c r="D1782" s="103"/>
      <c r="E1782" s="53"/>
      <c r="F1782" s="53"/>
      <c r="G1782" s="53"/>
      <c r="H1782" s="53"/>
      <c r="I1782" s="53"/>
      <c r="J1782" s="53"/>
      <c r="K1782" s="53"/>
      <c r="L1782" s="53"/>
      <c r="M1782" s="53"/>
      <c r="N1782" s="53"/>
      <c r="O1782" s="53"/>
      <c r="P1782" s="53"/>
      <c r="Q1782" s="53"/>
      <c r="R1782" s="53"/>
      <c r="S1782" s="53"/>
      <c r="T1782" s="53"/>
      <c r="U1782" s="53"/>
      <c r="V1782" s="53"/>
      <c r="W1782" s="53"/>
      <c r="X1782" s="53"/>
      <c r="Y1782" s="53"/>
      <c r="Z1782" s="53"/>
    </row>
    <row r="1783" spans="1:26" ht="15.75" customHeight="1">
      <c r="A1783" s="103"/>
      <c r="B1783" s="103"/>
      <c r="C1783" s="104" t="e">
        <v>#REF!</v>
      </c>
      <c r="D1783" s="103"/>
      <c r="E1783" s="53"/>
      <c r="F1783" s="53"/>
      <c r="G1783" s="53"/>
      <c r="H1783" s="53"/>
      <c r="I1783" s="53"/>
      <c r="J1783" s="53"/>
      <c r="K1783" s="53"/>
      <c r="L1783" s="53"/>
      <c r="M1783" s="53"/>
      <c r="N1783" s="53"/>
      <c r="O1783" s="53"/>
      <c r="P1783" s="53"/>
      <c r="Q1783" s="53"/>
      <c r="R1783" s="53"/>
      <c r="S1783" s="53"/>
      <c r="T1783" s="53"/>
      <c r="U1783" s="53"/>
      <c r="V1783" s="53"/>
      <c r="W1783" s="53"/>
      <c r="X1783" s="53"/>
      <c r="Y1783" s="53"/>
      <c r="Z1783" s="53"/>
    </row>
    <row r="1784" spans="1:26" ht="15.75" customHeight="1">
      <c r="A1784" s="103"/>
      <c r="B1784" s="103"/>
      <c r="C1784" s="104" t="e">
        <v>#REF!</v>
      </c>
      <c r="D1784" s="103"/>
      <c r="E1784" s="53"/>
      <c r="F1784" s="53"/>
      <c r="G1784" s="53"/>
      <c r="H1784" s="53"/>
      <c r="I1784" s="53"/>
      <c r="J1784" s="53"/>
      <c r="K1784" s="53"/>
      <c r="L1784" s="53"/>
      <c r="M1784" s="53"/>
      <c r="N1784" s="53"/>
      <c r="O1784" s="53"/>
      <c r="P1784" s="53"/>
      <c r="Q1784" s="53"/>
      <c r="R1784" s="53"/>
      <c r="S1784" s="53"/>
      <c r="T1784" s="53"/>
      <c r="U1784" s="53"/>
      <c r="V1784" s="53"/>
      <c r="W1784" s="53"/>
      <c r="X1784" s="53"/>
      <c r="Y1784" s="53"/>
      <c r="Z1784" s="53"/>
    </row>
    <row r="1785" spans="1:26" ht="15.75" customHeight="1">
      <c r="A1785" s="103"/>
      <c r="B1785" s="103"/>
      <c r="C1785" s="104" t="e">
        <v>#REF!</v>
      </c>
      <c r="D1785" s="103"/>
      <c r="E1785" s="53"/>
      <c r="F1785" s="53"/>
      <c r="G1785" s="53"/>
      <c r="H1785" s="53"/>
      <c r="I1785" s="53"/>
      <c r="J1785" s="53"/>
      <c r="K1785" s="53"/>
      <c r="L1785" s="53"/>
      <c r="M1785" s="53"/>
      <c r="N1785" s="53"/>
      <c r="O1785" s="53"/>
      <c r="P1785" s="53"/>
      <c r="Q1785" s="53"/>
      <c r="R1785" s="53"/>
      <c r="S1785" s="53"/>
      <c r="T1785" s="53"/>
      <c r="U1785" s="53"/>
      <c r="V1785" s="53"/>
      <c r="W1785" s="53"/>
      <c r="X1785" s="53"/>
      <c r="Y1785" s="53"/>
      <c r="Z1785" s="53"/>
    </row>
    <row r="1786" spans="1:26" ht="15.75" customHeight="1">
      <c r="A1786" s="103"/>
      <c r="B1786" s="103"/>
      <c r="C1786" s="104" t="e">
        <v>#REF!</v>
      </c>
      <c r="D1786" s="103"/>
      <c r="E1786" s="53"/>
      <c r="F1786" s="53"/>
      <c r="G1786" s="53"/>
      <c r="H1786" s="53"/>
      <c r="I1786" s="53"/>
      <c r="J1786" s="53"/>
      <c r="K1786" s="53"/>
      <c r="L1786" s="53"/>
      <c r="M1786" s="53"/>
      <c r="N1786" s="53"/>
      <c r="O1786" s="53"/>
      <c r="P1786" s="53"/>
      <c r="Q1786" s="53"/>
      <c r="R1786" s="53"/>
      <c r="S1786" s="53"/>
      <c r="T1786" s="53"/>
      <c r="U1786" s="53"/>
      <c r="V1786" s="53"/>
      <c r="W1786" s="53"/>
      <c r="X1786" s="53"/>
      <c r="Y1786" s="53"/>
      <c r="Z1786" s="53"/>
    </row>
    <row r="1787" spans="1:26" ht="15.75" customHeight="1">
      <c r="A1787" s="103"/>
      <c r="B1787" s="103"/>
      <c r="C1787" s="104" t="e">
        <v>#REF!</v>
      </c>
      <c r="D1787" s="103"/>
      <c r="E1787" s="53"/>
      <c r="F1787" s="53"/>
      <c r="G1787" s="53"/>
      <c r="H1787" s="53"/>
      <c r="I1787" s="53"/>
      <c r="J1787" s="53"/>
      <c r="K1787" s="53"/>
      <c r="L1787" s="53"/>
      <c r="M1787" s="53"/>
      <c r="N1787" s="53"/>
      <c r="O1787" s="53"/>
      <c r="P1787" s="53"/>
      <c r="Q1787" s="53"/>
      <c r="R1787" s="53"/>
      <c r="S1787" s="53"/>
      <c r="T1787" s="53"/>
      <c r="U1787" s="53"/>
      <c r="V1787" s="53"/>
      <c r="W1787" s="53"/>
      <c r="X1787" s="53"/>
      <c r="Y1787" s="53"/>
      <c r="Z1787" s="53"/>
    </row>
    <row r="1788" spans="1:26" ht="15.75" customHeight="1">
      <c r="A1788" s="103"/>
      <c r="B1788" s="103"/>
      <c r="C1788" s="104" t="e">
        <v>#REF!</v>
      </c>
      <c r="D1788" s="103"/>
      <c r="E1788" s="53"/>
      <c r="F1788" s="53"/>
      <c r="G1788" s="53"/>
      <c r="H1788" s="53"/>
      <c r="I1788" s="53"/>
      <c r="J1788" s="53"/>
      <c r="K1788" s="53"/>
      <c r="L1788" s="53"/>
      <c r="M1788" s="53"/>
      <c r="N1788" s="53"/>
      <c r="O1788" s="53"/>
      <c r="P1788" s="53"/>
      <c r="Q1788" s="53"/>
      <c r="R1788" s="53"/>
      <c r="S1788" s="53"/>
      <c r="T1788" s="53"/>
      <c r="U1788" s="53"/>
      <c r="V1788" s="53"/>
      <c r="W1788" s="53"/>
      <c r="X1788" s="53"/>
      <c r="Y1788" s="53"/>
      <c r="Z1788" s="53"/>
    </row>
    <row r="1789" spans="1:26" ht="15.75" customHeight="1">
      <c r="A1789" s="103"/>
      <c r="B1789" s="103"/>
      <c r="C1789" s="104" t="e">
        <v>#REF!</v>
      </c>
      <c r="D1789" s="103"/>
      <c r="E1789" s="53"/>
      <c r="F1789" s="53"/>
      <c r="G1789" s="53"/>
      <c r="H1789" s="53"/>
      <c r="I1789" s="53"/>
      <c r="J1789" s="53"/>
      <c r="K1789" s="53"/>
      <c r="L1789" s="53"/>
      <c r="M1789" s="53"/>
      <c r="N1789" s="53"/>
      <c r="O1789" s="53"/>
      <c r="P1789" s="53"/>
      <c r="Q1789" s="53"/>
      <c r="R1789" s="53"/>
      <c r="S1789" s="53"/>
      <c r="T1789" s="53"/>
      <c r="U1789" s="53"/>
      <c r="V1789" s="53"/>
      <c r="W1789" s="53"/>
      <c r="X1789" s="53"/>
      <c r="Y1789" s="53"/>
      <c r="Z1789" s="53"/>
    </row>
    <row r="1790" spans="1:26" ht="15.75" customHeight="1">
      <c r="A1790" s="103"/>
      <c r="B1790" s="103"/>
      <c r="C1790" s="104" t="e">
        <v>#REF!</v>
      </c>
      <c r="D1790" s="103"/>
      <c r="E1790" s="53"/>
      <c r="F1790" s="53"/>
      <c r="G1790" s="53"/>
      <c r="H1790" s="53"/>
      <c r="I1790" s="53"/>
      <c r="J1790" s="53"/>
      <c r="K1790" s="53"/>
      <c r="L1790" s="53"/>
      <c r="M1790" s="53"/>
      <c r="N1790" s="53"/>
      <c r="O1790" s="53"/>
      <c r="P1790" s="53"/>
      <c r="Q1790" s="53"/>
      <c r="R1790" s="53"/>
      <c r="S1790" s="53"/>
      <c r="T1790" s="53"/>
      <c r="U1790" s="53"/>
      <c r="V1790" s="53"/>
      <c r="W1790" s="53"/>
      <c r="X1790" s="53"/>
      <c r="Y1790" s="53"/>
      <c r="Z1790" s="53"/>
    </row>
    <row r="1791" spans="1:26" ht="15.75" customHeight="1">
      <c r="A1791" s="103"/>
      <c r="B1791" s="103"/>
      <c r="C1791" s="104" t="e">
        <v>#REF!</v>
      </c>
      <c r="D1791" s="103"/>
      <c r="E1791" s="53"/>
      <c r="F1791" s="53"/>
      <c r="G1791" s="53"/>
      <c r="H1791" s="53"/>
      <c r="I1791" s="53"/>
      <c r="J1791" s="53"/>
      <c r="K1791" s="53"/>
      <c r="L1791" s="53"/>
      <c r="M1791" s="53"/>
      <c r="N1791" s="53"/>
      <c r="O1791" s="53"/>
      <c r="P1791" s="53"/>
      <c r="Q1791" s="53"/>
      <c r="R1791" s="53"/>
      <c r="S1791" s="53"/>
      <c r="T1791" s="53"/>
      <c r="U1791" s="53"/>
      <c r="V1791" s="53"/>
      <c r="W1791" s="53"/>
      <c r="X1791" s="53"/>
      <c r="Y1791" s="53"/>
      <c r="Z1791" s="53"/>
    </row>
    <row r="1792" spans="1:26" ht="15.75" customHeight="1">
      <c r="A1792" s="103"/>
      <c r="B1792" s="103"/>
      <c r="C1792" s="104" t="e">
        <v>#REF!</v>
      </c>
      <c r="D1792" s="103"/>
      <c r="E1792" s="53"/>
      <c r="F1792" s="53"/>
      <c r="G1792" s="53"/>
      <c r="H1792" s="53"/>
      <c r="I1792" s="53"/>
      <c r="J1792" s="53"/>
      <c r="K1792" s="53"/>
      <c r="L1792" s="53"/>
      <c r="M1792" s="53"/>
      <c r="N1792" s="53"/>
      <c r="O1792" s="53"/>
      <c r="P1792" s="53"/>
      <c r="Q1792" s="53"/>
      <c r="R1792" s="53"/>
      <c r="S1792" s="53"/>
      <c r="T1792" s="53"/>
      <c r="U1792" s="53"/>
      <c r="V1792" s="53"/>
      <c r="W1792" s="53"/>
      <c r="X1792" s="53"/>
      <c r="Y1792" s="53"/>
      <c r="Z1792" s="53"/>
    </row>
    <row r="1793" spans="1:26" ht="15.75" customHeight="1">
      <c r="A1793" s="103"/>
      <c r="B1793" s="103"/>
      <c r="C1793" s="104" t="e">
        <v>#REF!</v>
      </c>
      <c r="D1793" s="103"/>
      <c r="E1793" s="53"/>
      <c r="F1793" s="53"/>
      <c r="G1793" s="53"/>
      <c r="H1793" s="53"/>
      <c r="I1793" s="53"/>
      <c r="J1793" s="53"/>
      <c r="K1793" s="53"/>
      <c r="L1793" s="53"/>
      <c r="M1793" s="53"/>
      <c r="N1793" s="53"/>
      <c r="O1793" s="53"/>
      <c r="P1793" s="53"/>
      <c r="Q1793" s="53"/>
      <c r="R1793" s="53"/>
      <c r="S1793" s="53"/>
      <c r="T1793" s="53"/>
      <c r="U1793" s="53"/>
      <c r="V1793" s="53"/>
      <c r="W1793" s="53"/>
      <c r="X1793" s="53"/>
      <c r="Y1793" s="53"/>
      <c r="Z1793" s="53"/>
    </row>
    <row r="1794" spans="1:26" ht="15.75" customHeight="1">
      <c r="A1794" s="103"/>
      <c r="B1794" s="103"/>
      <c r="C1794" s="104" t="e">
        <v>#REF!</v>
      </c>
      <c r="D1794" s="103"/>
      <c r="E1794" s="53"/>
      <c r="F1794" s="53"/>
      <c r="G1794" s="53"/>
      <c r="H1794" s="53"/>
      <c r="I1794" s="53"/>
      <c r="J1794" s="53"/>
      <c r="K1794" s="53"/>
      <c r="L1794" s="53"/>
      <c r="M1794" s="53"/>
      <c r="N1794" s="53"/>
      <c r="O1794" s="53"/>
      <c r="P1794" s="53"/>
      <c r="Q1794" s="53"/>
      <c r="R1794" s="53"/>
      <c r="S1794" s="53"/>
      <c r="T1794" s="53"/>
      <c r="U1794" s="53"/>
      <c r="V1794" s="53"/>
      <c r="W1794" s="53"/>
      <c r="X1794" s="53"/>
      <c r="Y1794" s="53"/>
      <c r="Z1794" s="53"/>
    </row>
    <row r="1795" spans="1:26" ht="15.75" customHeight="1">
      <c r="A1795" s="103"/>
      <c r="B1795" s="103"/>
      <c r="C1795" s="104" t="e">
        <v>#REF!</v>
      </c>
      <c r="D1795" s="103"/>
      <c r="E1795" s="53"/>
      <c r="F1795" s="53"/>
      <c r="G1795" s="53"/>
      <c r="H1795" s="53"/>
      <c r="I1795" s="53"/>
      <c r="J1795" s="53"/>
      <c r="K1795" s="53"/>
      <c r="L1795" s="53"/>
      <c r="M1795" s="53"/>
      <c r="N1795" s="53"/>
      <c r="O1795" s="53"/>
      <c r="P1795" s="53"/>
      <c r="Q1795" s="53"/>
      <c r="R1795" s="53"/>
      <c r="S1795" s="53"/>
      <c r="T1795" s="53"/>
      <c r="U1795" s="53"/>
      <c r="V1795" s="53"/>
      <c r="W1795" s="53"/>
      <c r="X1795" s="53"/>
      <c r="Y1795" s="53"/>
      <c r="Z1795" s="53"/>
    </row>
    <row r="1796" spans="1:26" ht="15.75" customHeight="1">
      <c r="A1796" s="103"/>
      <c r="B1796" s="103"/>
      <c r="C1796" s="104" t="e">
        <v>#REF!</v>
      </c>
      <c r="D1796" s="103"/>
      <c r="E1796" s="53"/>
      <c r="F1796" s="53"/>
      <c r="G1796" s="53"/>
      <c r="H1796" s="53"/>
      <c r="I1796" s="53"/>
      <c r="J1796" s="53"/>
      <c r="K1796" s="53"/>
      <c r="L1796" s="53"/>
      <c r="M1796" s="53"/>
      <c r="N1796" s="53"/>
      <c r="O1796" s="53"/>
      <c r="P1796" s="53"/>
      <c r="Q1796" s="53"/>
      <c r="R1796" s="53"/>
      <c r="S1796" s="53"/>
      <c r="T1796" s="53"/>
      <c r="U1796" s="53"/>
      <c r="V1796" s="53"/>
      <c r="W1796" s="53"/>
      <c r="X1796" s="53"/>
      <c r="Y1796" s="53"/>
      <c r="Z1796" s="53"/>
    </row>
    <row r="1797" spans="1:26" ht="15.75" customHeight="1">
      <c r="A1797" s="103"/>
      <c r="B1797" s="103"/>
      <c r="C1797" s="104" t="e">
        <v>#REF!</v>
      </c>
      <c r="D1797" s="103"/>
      <c r="E1797" s="53"/>
      <c r="F1797" s="53"/>
      <c r="G1797" s="53"/>
      <c r="H1797" s="53"/>
      <c r="I1797" s="53"/>
      <c r="J1797" s="53"/>
      <c r="K1797" s="53"/>
      <c r="L1797" s="53"/>
      <c r="M1797" s="53"/>
      <c r="N1797" s="53"/>
      <c r="O1797" s="53"/>
      <c r="P1797" s="53"/>
      <c r="Q1797" s="53"/>
      <c r="R1797" s="53"/>
      <c r="S1797" s="53"/>
      <c r="T1797" s="53"/>
      <c r="U1797" s="53"/>
      <c r="V1797" s="53"/>
      <c r="W1797" s="53"/>
      <c r="X1797" s="53"/>
      <c r="Y1797" s="53"/>
      <c r="Z1797" s="53"/>
    </row>
    <row r="1798" spans="1:26" ht="15.75" customHeight="1">
      <c r="A1798" s="103"/>
      <c r="B1798" s="103"/>
      <c r="C1798" s="104" t="e">
        <v>#REF!</v>
      </c>
      <c r="D1798" s="103"/>
      <c r="E1798" s="53"/>
      <c r="F1798" s="53"/>
      <c r="G1798" s="53"/>
      <c r="H1798" s="53"/>
      <c r="I1798" s="53"/>
      <c r="J1798" s="53"/>
      <c r="K1798" s="53"/>
      <c r="L1798" s="53"/>
      <c r="M1798" s="53"/>
      <c r="N1798" s="53"/>
      <c r="O1798" s="53"/>
      <c r="P1798" s="53"/>
      <c r="Q1798" s="53"/>
      <c r="R1798" s="53"/>
      <c r="S1798" s="53"/>
      <c r="T1798" s="53"/>
      <c r="U1798" s="53"/>
      <c r="V1798" s="53"/>
      <c r="W1798" s="53"/>
      <c r="X1798" s="53"/>
      <c r="Y1798" s="53"/>
      <c r="Z1798" s="53"/>
    </row>
    <row r="1799" spans="1:26" ht="15.75" customHeight="1">
      <c r="A1799" s="103"/>
      <c r="B1799" s="103"/>
      <c r="C1799" s="104" t="e">
        <v>#REF!</v>
      </c>
      <c r="D1799" s="103"/>
      <c r="E1799" s="53"/>
      <c r="F1799" s="53"/>
      <c r="G1799" s="53"/>
      <c r="H1799" s="53"/>
      <c r="I1799" s="53"/>
      <c r="J1799" s="53"/>
      <c r="K1799" s="53"/>
      <c r="L1799" s="53"/>
      <c r="M1799" s="53"/>
      <c r="N1799" s="53"/>
      <c r="O1799" s="53"/>
      <c r="P1799" s="53"/>
      <c r="Q1799" s="53"/>
      <c r="R1799" s="53"/>
      <c r="S1799" s="53"/>
      <c r="T1799" s="53"/>
      <c r="U1799" s="53"/>
      <c r="V1799" s="53"/>
      <c r="W1799" s="53"/>
      <c r="X1799" s="53"/>
      <c r="Y1799" s="53"/>
      <c r="Z1799" s="53"/>
    </row>
    <row r="1800" spans="1:26" ht="15.75" customHeight="1">
      <c r="A1800" s="103"/>
      <c r="B1800" s="103"/>
      <c r="C1800" s="104" t="e">
        <v>#REF!</v>
      </c>
      <c r="D1800" s="103"/>
      <c r="E1800" s="53"/>
      <c r="F1800" s="53"/>
      <c r="G1800" s="53"/>
      <c r="H1800" s="53"/>
      <c r="I1800" s="53"/>
      <c r="J1800" s="53"/>
      <c r="K1800" s="53"/>
      <c r="L1800" s="53"/>
      <c r="M1800" s="53"/>
      <c r="N1800" s="53"/>
      <c r="O1800" s="53"/>
      <c r="P1800" s="53"/>
      <c r="Q1800" s="53"/>
      <c r="R1800" s="53"/>
      <c r="S1800" s="53"/>
      <c r="T1800" s="53"/>
      <c r="U1800" s="53"/>
      <c r="V1800" s="53"/>
      <c r="W1800" s="53"/>
      <c r="X1800" s="53"/>
      <c r="Y1800" s="53"/>
      <c r="Z1800" s="53"/>
    </row>
    <row r="1801" spans="1:26" ht="15.75" customHeight="1">
      <c r="A1801" s="103"/>
      <c r="B1801" s="103"/>
      <c r="C1801" s="104" t="e">
        <v>#REF!</v>
      </c>
      <c r="D1801" s="103"/>
      <c r="E1801" s="53"/>
      <c r="F1801" s="53"/>
      <c r="G1801" s="53"/>
      <c r="H1801" s="53"/>
      <c r="I1801" s="53"/>
      <c r="J1801" s="53"/>
      <c r="K1801" s="53"/>
      <c r="L1801" s="53"/>
      <c r="M1801" s="53"/>
      <c r="N1801" s="53"/>
      <c r="O1801" s="53"/>
      <c r="P1801" s="53"/>
      <c r="Q1801" s="53"/>
      <c r="R1801" s="53"/>
      <c r="S1801" s="53"/>
      <c r="T1801" s="53"/>
      <c r="U1801" s="53"/>
      <c r="V1801" s="53"/>
      <c r="W1801" s="53"/>
      <c r="X1801" s="53"/>
      <c r="Y1801" s="53"/>
      <c r="Z1801" s="53"/>
    </row>
    <row r="1802" spans="1:26" ht="15.75" customHeight="1">
      <c r="A1802" s="103"/>
      <c r="B1802" s="103"/>
      <c r="C1802" s="104" t="e">
        <v>#REF!</v>
      </c>
      <c r="D1802" s="103"/>
      <c r="E1802" s="53"/>
      <c r="F1802" s="53"/>
      <c r="G1802" s="53"/>
      <c r="H1802" s="53"/>
      <c r="I1802" s="53"/>
      <c r="J1802" s="53"/>
      <c r="K1802" s="53"/>
      <c r="L1802" s="53"/>
      <c r="M1802" s="53"/>
      <c r="N1802" s="53"/>
      <c r="O1802" s="53"/>
      <c r="P1802" s="53"/>
      <c r="Q1802" s="53"/>
      <c r="R1802" s="53"/>
      <c r="S1802" s="53"/>
      <c r="T1802" s="53"/>
      <c r="U1802" s="53"/>
      <c r="V1802" s="53"/>
      <c r="W1802" s="53"/>
      <c r="X1802" s="53"/>
      <c r="Y1802" s="53"/>
      <c r="Z1802" s="53"/>
    </row>
    <row r="1803" spans="1:26" ht="15.75" customHeight="1">
      <c r="A1803" s="103"/>
      <c r="B1803" s="103"/>
      <c r="C1803" s="104" t="e">
        <v>#REF!</v>
      </c>
      <c r="D1803" s="103"/>
      <c r="E1803" s="53"/>
      <c r="F1803" s="53"/>
      <c r="G1803" s="53"/>
      <c r="H1803" s="53"/>
      <c r="I1803" s="53"/>
      <c r="J1803" s="53"/>
      <c r="K1803" s="53"/>
      <c r="L1803" s="53"/>
      <c r="M1803" s="53"/>
      <c r="N1803" s="53"/>
      <c r="O1803" s="53"/>
      <c r="P1803" s="53"/>
      <c r="Q1803" s="53"/>
      <c r="R1803" s="53"/>
      <c r="S1803" s="53"/>
      <c r="T1803" s="53"/>
      <c r="U1803" s="53"/>
      <c r="V1803" s="53"/>
      <c r="W1803" s="53"/>
      <c r="X1803" s="53"/>
      <c r="Y1803" s="53"/>
      <c r="Z1803" s="53"/>
    </row>
    <row r="1804" spans="1:26" ht="15.75" customHeight="1">
      <c r="A1804" s="103"/>
      <c r="B1804" s="103"/>
      <c r="C1804" s="104" t="e">
        <v>#REF!</v>
      </c>
      <c r="D1804" s="103"/>
      <c r="E1804" s="53"/>
      <c r="F1804" s="53"/>
      <c r="G1804" s="53"/>
      <c r="H1804" s="53"/>
      <c r="I1804" s="53"/>
      <c r="J1804" s="53"/>
      <c r="K1804" s="53"/>
      <c r="L1804" s="53"/>
      <c r="M1804" s="53"/>
      <c r="N1804" s="53"/>
      <c r="O1804" s="53"/>
      <c r="P1804" s="53"/>
      <c r="Q1804" s="53"/>
      <c r="R1804" s="53"/>
      <c r="S1804" s="53"/>
      <c r="T1804" s="53"/>
      <c r="U1804" s="53"/>
      <c r="V1804" s="53"/>
      <c r="W1804" s="53"/>
      <c r="X1804" s="53"/>
      <c r="Y1804" s="53"/>
      <c r="Z1804" s="53"/>
    </row>
    <row r="1805" spans="1:26" ht="15.75" customHeight="1">
      <c r="A1805" s="103"/>
      <c r="B1805" s="103"/>
      <c r="C1805" s="104" t="e">
        <v>#REF!</v>
      </c>
      <c r="D1805" s="103"/>
      <c r="E1805" s="53"/>
      <c r="F1805" s="53"/>
      <c r="G1805" s="53"/>
      <c r="H1805" s="53"/>
      <c r="I1805" s="53"/>
      <c r="J1805" s="53"/>
      <c r="K1805" s="53"/>
      <c r="L1805" s="53"/>
      <c r="M1805" s="53"/>
      <c r="N1805" s="53"/>
      <c r="O1805" s="53"/>
      <c r="P1805" s="53"/>
      <c r="Q1805" s="53"/>
      <c r="R1805" s="53"/>
      <c r="S1805" s="53"/>
      <c r="T1805" s="53"/>
      <c r="U1805" s="53"/>
      <c r="V1805" s="53"/>
      <c r="W1805" s="53"/>
      <c r="X1805" s="53"/>
      <c r="Y1805" s="53"/>
      <c r="Z1805" s="53"/>
    </row>
    <row r="1806" spans="1:26" ht="15.75" customHeight="1">
      <c r="A1806" s="103"/>
      <c r="B1806" s="103"/>
      <c r="C1806" s="104" t="e">
        <v>#REF!</v>
      </c>
      <c r="D1806" s="103"/>
      <c r="E1806" s="53"/>
      <c r="F1806" s="53"/>
      <c r="G1806" s="53"/>
      <c r="H1806" s="53"/>
      <c r="I1806" s="53"/>
      <c r="J1806" s="53"/>
      <c r="K1806" s="53"/>
      <c r="L1806" s="53"/>
      <c r="M1806" s="53"/>
      <c r="N1806" s="53"/>
      <c r="O1806" s="53"/>
      <c r="P1806" s="53"/>
      <c r="Q1806" s="53"/>
      <c r="R1806" s="53"/>
      <c r="S1806" s="53"/>
      <c r="T1806" s="53"/>
      <c r="U1806" s="53"/>
      <c r="V1806" s="53"/>
      <c r="W1806" s="53"/>
      <c r="X1806" s="53"/>
      <c r="Y1806" s="53"/>
      <c r="Z1806" s="53"/>
    </row>
    <row r="1807" spans="1:26" ht="15.75" customHeight="1">
      <c r="A1807" s="103"/>
      <c r="B1807" s="103"/>
      <c r="C1807" s="104" t="e">
        <v>#REF!</v>
      </c>
      <c r="D1807" s="103"/>
      <c r="E1807" s="53"/>
      <c r="F1807" s="53"/>
      <c r="G1807" s="53"/>
      <c r="H1807" s="53"/>
      <c r="I1807" s="53"/>
      <c r="J1807" s="53"/>
      <c r="K1807" s="53"/>
      <c r="L1807" s="53"/>
      <c r="M1807" s="53"/>
      <c r="N1807" s="53"/>
      <c r="O1807" s="53"/>
      <c r="P1807" s="53"/>
      <c r="Q1807" s="53"/>
      <c r="R1807" s="53"/>
      <c r="S1807" s="53"/>
      <c r="T1807" s="53"/>
      <c r="U1807" s="53"/>
      <c r="V1807" s="53"/>
      <c r="W1807" s="53"/>
      <c r="X1807" s="53"/>
      <c r="Y1807" s="53"/>
      <c r="Z1807" s="53"/>
    </row>
    <row r="1808" spans="1:26" ht="15.75" customHeight="1">
      <c r="A1808" s="103"/>
      <c r="B1808" s="103"/>
      <c r="C1808" s="104" t="e">
        <v>#REF!</v>
      </c>
      <c r="D1808" s="103"/>
      <c r="E1808" s="53"/>
      <c r="F1808" s="53"/>
      <c r="G1808" s="53"/>
      <c r="H1808" s="53"/>
      <c r="I1808" s="53"/>
      <c r="J1808" s="53"/>
      <c r="K1808" s="53"/>
      <c r="L1808" s="53"/>
      <c r="M1808" s="53"/>
      <c r="N1808" s="53"/>
      <c r="O1808" s="53"/>
      <c r="P1808" s="53"/>
      <c r="Q1808" s="53"/>
      <c r="R1808" s="53"/>
      <c r="S1808" s="53"/>
      <c r="T1808" s="53"/>
      <c r="U1808" s="53"/>
      <c r="V1808" s="53"/>
      <c r="W1808" s="53"/>
      <c r="X1808" s="53"/>
      <c r="Y1808" s="53"/>
      <c r="Z1808" s="53"/>
    </row>
    <row r="1809" spans="1:26" ht="15.75" customHeight="1">
      <c r="A1809" s="103"/>
      <c r="B1809" s="103"/>
      <c r="C1809" s="104" t="e">
        <v>#REF!</v>
      </c>
      <c r="D1809" s="103"/>
      <c r="E1809" s="53"/>
      <c r="F1809" s="53"/>
      <c r="G1809" s="53"/>
      <c r="H1809" s="53"/>
      <c r="I1809" s="53"/>
      <c r="J1809" s="53"/>
      <c r="K1809" s="53"/>
      <c r="L1809" s="53"/>
      <c r="M1809" s="53"/>
      <c r="N1809" s="53"/>
      <c r="O1809" s="53"/>
      <c r="P1809" s="53"/>
      <c r="Q1809" s="53"/>
      <c r="R1809" s="53"/>
      <c r="S1809" s="53"/>
      <c r="T1809" s="53"/>
      <c r="U1809" s="53"/>
      <c r="V1809" s="53"/>
      <c r="W1809" s="53"/>
      <c r="X1809" s="53"/>
      <c r="Y1809" s="53"/>
      <c r="Z1809" s="53"/>
    </row>
    <row r="1810" spans="1:26" ht="15.75" customHeight="1">
      <c r="A1810" s="103"/>
      <c r="B1810" s="103"/>
      <c r="C1810" s="104" t="e">
        <v>#REF!</v>
      </c>
      <c r="D1810" s="103"/>
      <c r="E1810" s="53"/>
      <c r="F1810" s="53"/>
      <c r="G1810" s="53"/>
      <c r="H1810" s="53"/>
      <c r="I1810" s="53"/>
      <c r="J1810" s="53"/>
      <c r="K1810" s="53"/>
      <c r="L1810" s="53"/>
      <c r="M1810" s="53"/>
      <c r="N1810" s="53"/>
      <c r="O1810" s="53"/>
      <c r="P1810" s="53"/>
      <c r="Q1810" s="53"/>
      <c r="R1810" s="53"/>
      <c r="S1810" s="53"/>
      <c r="T1810" s="53"/>
      <c r="U1810" s="53"/>
      <c r="V1810" s="53"/>
      <c r="W1810" s="53"/>
      <c r="X1810" s="53"/>
      <c r="Y1810" s="53"/>
      <c r="Z1810" s="53"/>
    </row>
    <row r="1811" spans="1:26" ht="15.75" customHeight="1">
      <c r="A1811" s="103"/>
      <c r="B1811" s="103"/>
      <c r="C1811" s="104" t="e">
        <v>#REF!</v>
      </c>
      <c r="D1811" s="103"/>
      <c r="E1811" s="53"/>
      <c r="F1811" s="53"/>
      <c r="G1811" s="53"/>
      <c r="H1811" s="53"/>
      <c r="I1811" s="53"/>
      <c r="J1811" s="53"/>
      <c r="K1811" s="53"/>
      <c r="L1811" s="53"/>
      <c r="M1811" s="53"/>
      <c r="N1811" s="53"/>
      <c r="O1811" s="53"/>
      <c r="P1811" s="53"/>
      <c r="Q1811" s="53"/>
      <c r="R1811" s="53"/>
      <c r="S1811" s="53"/>
      <c r="T1811" s="53"/>
      <c r="U1811" s="53"/>
      <c r="V1811" s="53"/>
      <c r="W1811" s="53"/>
      <c r="X1811" s="53"/>
      <c r="Y1811" s="53"/>
      <c r="Z1811" s="53"/>
    </row>
    <row r="1812" spans="1:26" ht="15.75" customHeight="1">
      <c r="A1812" s="103"/>
      <c r="B1812" s="103"/>
      <c r="C1812" s="104" t="e">
        <v>#REF!</v>
      </c>
      <c r="D1812" s="103"/>
      <c r="E1812" s="53"/>
      <c r="F1812" s="53"/>
      <c r="G1812" s="53"/>
      <c r="H1812" s="53"/>
      <c r="I1812" s="53"/>
      <c r="J1812" s="53"/>
      <c r="K1812" s="53"/>
      <c r="L1812" s="53"/>
      <c r="M1812" s="53"/>
      <c r="N1812" s="53"/>
      <c r="O1812" s="53"/>
      <c r="P1812" s="53"/>
      <c r="Q1812" s="53"/>
      <c r="R1812" s="53"/>
      <c r="S1812" s="53"/>
      <c r="T1812" s="53"/>
      <c r="U1812" s="53"/>
      <c r="V1812" s="53"/>
      <c r="W1812" s="53"/>
      <c r="X1812" s="53"/>
      <c r="Y1812" s="53"/>
      <c r="Z1812" s="53"/>
    </row>
    <row r="1813" spans="1:26" ht="15.75" customHeight="1">
      <c r="A1813" s="103"/>
      <c r="B1813" s="103"/>
      <c r="C1813" s="104" t="e">
        <v>#REF!</v>
      </c>
      <c r="D1813" s="103"/>
      <c r="E1813" s="53"/>
      <c r="F1813" s="53"/>
      <c r="G1813" s="53"/>
      <c r="H1813" s="53"/>
      <c r="I1813" s="53"/>
      <c r="J1813" s="53"/>
      <c r="K1813" s="53"/>
      <c r="L1813" s="53"/>
      <c r="M1813" s="53"/>
      <c r="N1813" s="53"/>
      <c r="O1813" s="53"/>
      <c r="P1813" s="53"/>
      <c r="Q1813" s="53"/>
      <c r="R1813" s="53"/>
      <c r="S1813" s="53"/>
      <c r="T1813" s="53"/>
      <c r="U1813" s="53"/>
      <c r="V1813" s="53"/>
      <c r="W1813" s="53"/>
      <c r="X1813" s="53"/>
      <c r="Y1813" s="53"/>
      <c r="Z1813" s="53"/>
    </row>
    <row r="1814" spans="1:26" ht="15.75" customHeight="1">
      <c r="A1814" s="103"/>
      <c r="B1814" s="103"/>
      <c r="C1814" s="104" t="e">
        <v>#REF!</v>
      </c>
      <c r="D1814" s="103"/>
      <c r="E1814" s="53"/>
      <c r="F1814" s="53"/>
      <c r="G1814" s="53"/>
      <c r="H1814" s="53"/>
      <c r="I1814" s="53"/>
      <c r="J1814" s="53"/>
      <c r="K1814" s="53"/>
      <c r="L1814" s="53"/>
      <c r="M1814" s="53"/>
      <c r="N1814" s="53"/>
      <c r="O1814" s="53"/>
      <c r="P1814" s="53"/>
      <c r="Q1814" s="53"/>
      <c r="R1814" s="53"/>
      <c r="S1814" s="53"/>
      <c r="T1814" s="53"/>
      <c r="U1814" s="53"/>
      <c r="V1814" s="53"/>
      <c r="W1814" s="53"/>
      <c r="X1814" s="53"/>
      <c r="Y1814" s="53"/>
      <c r="Z1814" s="53"/>
    </row>
    <row r="1815" spans="1:26" ht="15.75" customHeight="1">
      <c r="A1815" s="103"/>
      <c r="B1815" s="103"/>
      <c r="C1815" s="104" t="e">
        <v>#REF!</v>
      </c>
      <c r="D1815" s="103"/>
      <c r="E1815" s="53"/>
      <c r="F1815" s="53"/>
      <c r="G1815" s="53"/>
      <c r="H1815" s="53"/>
      <c r="I1815" s="53"/>
      <c r="J1815" s="53"/>
      <c r="K1815" s="53"/>
      <c r="L1815" s="53"/>
      <c r="M1815" s="53"/>
      <c r="N1815" s="53"/>
      <c r="O1815" s="53"/>
      <c r="P1815" s="53"/>
      <c r="Q1815" s="53"/>
      <c r="R1815" s="53"/>
      <c r="S1815" s="53"/>
      <c r="T1815" s="53"/>
      <c r="U1815" s="53"/>
      <c r="V1815" s="53"/>
      <c r="W1815" s="53"/>
      <c r="X1815" s="53"/>
      <c r="Y1815" s="53"/>
      <c r="Z1815" s="53"/>
    </row>
    <row r="1816" spans="1:26" ht="15.75" customHeight="1">
      <c r="A1816" s="103"/>
      <c r="B1816" s="103"/>
      <c r="C1816" s="104" t="e">
        <v>#REF!</v>
      </c>
      <c r="D1816" s="103"/>
      <c r="E1816" s="53"/>
      <c r="F1816" s="53"/>
      <c r="G1816" s="53"/>
      <c r="H1816" s="53"/>
      <c r="I1816" s="53"/>
      <c r="J1816" s="53"/>
      <c r="K1816" s="53"/>
      <c r="L1816" s="53"/>
      <c r="M1816" s="53"/>
      <c r="N1816" s="53"/>
      <c r="O1816" s="53"/>
      <c r="P1816" s="53"/>
      <c r="Q1816" s="53"/>
      <c r="R1816" s="53"/>
      <c r="S1816" s="53"/>
      <c r="T1816" s="53"/>
      <c r="U1816" s="53"/>
      <c r="V1816" s="53"/>
      <c r="W1816" s="53"/>
      <c r="X1816" s="53"/>
      <c r="Y1816" s="53"/>
      <c r="Z1816" s="53"/>
    </row>
    <row r="1817" spans="1:26" ht="15.75" customHeight="1">
      <c r="A1817" s="103"/>
      <c r="B1817" s="103"/>
      <c r="C1817" s="104" t="e">
        <v>#REF!</v>
      </c>
      <c r="D1817" s="103"/>
      <c r="E1817" s="53"/>
      <c r="F1817" s="53"/>
      <c r="G1817" s="53"/>
      <c r="H1817" s="53"/>
      <c r="I1817" s="53"/>
      <c r="J1817" s="53"/>
      <c r="K1817" s="53"/>
      <c r="L1817" s="53"/>
      <c r="M1817" s="53"/>
      <c r="N1817" s="53"/>
      <c r="O1817" s="53"/>
      <c r="P1817" s="53"/>
      <c r="Q1817" s="53"/>
      <c r="R1817" s="53"/>
      <c r="S1817" s="53"/>
      <c r="T1817" s="53"/>
      <c r="U1817" s="53"/>
      <c r="V1817" s="53"/>
      <c r="W1817" s="53"/>
      <c r="X1817" s="53"/>
      <c r="Y1817" s="53"/>
      <c r="Z1817" s="53"/>
    </row>
    <row r="1818" spans="1:26" ht="15.75" customHeight="1">
      <c r="A1818" s="103"/>
      <c r="B1818" s="103"/>
      <c r="C1818" s="104" t="e">
        <v>#REF!</v>
      </c>
      <c r="D1818" s="103"/>
      <c r="E1818" s="53"/>
      <c r="F1818" s="53"/>
      <c r="G1818" s="53"/>
      <c r="H1818" s="53"/>
      <c r="I1818" s="53"/>
      <c r="J1818" s="53"/>
      <c r="K1818" s="53"/>
      <c r="L1818" s="53"/>
      <c r="M1818" s="53"/>
      <c r="N1818" s="53"/>
      <c r="O1818" s="53"/>
      <c r="P1818" s="53"/>
      <c r="Q1818" s="53"/>
      <c r="R1818" s="53"/>
      <c r="S1818" s="53"/>
      <c r="T1818" s="53"/>
      <c r="U1818" s="53"/>
      <c r="V1818" s="53"/>
      <c r="W1818" s="53"/>
      <c r="X1818" s="53"/>
      <c r="Y1818" s="53"/>
      <c r="Z1818" s="53"/>
    </row>
    <row r="1819" spans="1:26" ht="15.75" customHeight="1">
      <c r="A1819" s="103"/>
      <c r="B1819" s="103"/>
      <c r="C1819" s="104" t="e">
        <v>#REF!</v>
      </c>
      <c r="D1819" s="103"/>
      <c r="E1819" s="53"/>
      <c r="F1819" s="53"/>
      <c r="G1819" s="53"/>
      <c r="H1819" s="53"/>
      <c r="I1819" s="53"/>
      <c r="J1819" s="53"/>
      <c r="K1819" s="53"/>
      <c r="L1819" s="53"/>
      <c r="M1819" s="53"/>
      <c r="N1819" s="53"/>
      <c r="O1819" s="53"/>
      <c r="P1819" s="53"/>
      <c r="Q1819" s="53"/>
      <c r="R1819" s="53"/>
      <c r="S1819" s="53"/>
      <c r="T1819" s="53"/>
      <c r="U1819" s="53"/>
      <c r="V1819" s="53"/>
      <c r="W1819" s="53"/>
      <c r="X1819" s="53"/>
      <c r="Y1819" s="53"/>
      <c r="Z1819" s="53"/>
    </row>
    <row r="1820" spans="1:26" ht="15.75" customHeight="1">
      <c r="A1820" s="103"/>
      <c r="B1820" s="103"/>
      <c r="C1820" s="104" t="e">
        <v>#REF!</v>
      </c>
      <c r="D1820" s="103"/>
      <c r="E1820" s="53"/>
      <c r="F1820" s="53"/>
      <c r="G1820" s="53"/>
      <c r="H1820" s="53"/>
      <c r="I1820" s="53"/>
      <c r="J1820" s="53"/>
      <c r="K1820" s="53"/>
      <c r="L1820" s="53"/>
      <c r="M1820" s="53"/>
      <c r="N1820" s="53"/>
      <c r="O1820" s="53"/>
      <c r="P1820" s="53"/>
      <c r="Q1820" s="53"/>
      <c r="R1820" s="53"/>
      <c r="S1820" s="53"/>
      <c r="T1820" s="53"/>
      <c r="U1820" s="53"/>
      <c r="V1820" s="53"/>
      <c r="W1820" s="53"/>
      <c r="X1820" s="53"/>
      <c r="Y1820" s="53"/>
      <c r="Z1820" s="53"/>
    </row>
    <row r="1821" spans="1:26" ht="15.75" customHeight="1">
      <c r="A1821" s="103"/>
      <c r="B1821" s="103"/>
      <c r="C1821" s="104" t="e">
        <v>#REF!</v>
      </c>
      <c r="D1821" s="103"/>
      <c r="E1821" s="53"/>
      <c r="F1821" s="53"/>
      <c r="G1821" s="53"/>
      <c r="H1821" s="53"/>
      <c r="I1821" s="53"/>
      <c r="J1821" s="53"/>
      <c r="K1821" s="53"/>
      <c r="L1821" s="53"/>
      <c r="M1821" s="53"/>
      <c r="N1821" s="53"/>
      <c r="O1821" s="53"/>
      <c r="P1821" s="53"/>
      <c r="Q1821" s="53"/>
      <c r="R1821" s="53"/>
      <c r="S1821" s="53"/>
      <c r="T1821" s="53"/>
      <c r="U1821" s="53"/>
      <c r="V1821" s="53"/>
      <c r="W1821" s="53"/>
      <c r="X1821" s="53"/>
      <c r="Y1821" s="53"/>
      <c r="Z1821" s="53"/>
    </row>
    <row r="1822" spans="1:26" ht="15.75" customHeight="1">
      <c r="A1822" s="103"/>
      <c r="B1822" s="103"/>
      <c r="C1822" s="104" t="e">
        <v>#REF!</v>
      </c>
      <c r="D1822" s="103"/>
      <c r="E1822" s="53"/>
      <c r="F1822" s="53"/>
      <c r="G1822" s="53"/>
      <c r="H1822" s="53"/>
      <c r="I1822" s="53"/>
      <c r="J1822" s="53"/>
      <c r="K1822" s="53"/>
      <c r="L1822" s="53"/>
      <c r="M1822" s="53"/>
      <c r="N1822" s="53"/>
      <c r="O1822" s="53"/>
      <c r="P1822" s="53"/>
      <c r="Q1822" s="53"/>
      <c r="R1822" s="53"/>
      <c r="S1822" s="53"/>
      <c r="T1822" s="53"/>
      <c r="U1822" s="53"/>
      <c r="V1822" s="53"/>
      <c r="W1822" s="53"/>
      <c r="X1822" s="53"/>
      <c r="Y1822" s="53"/>
      <c r="Z1822" s="53"/>
    </row>
    <row r="1823" spans="1:26" ht="15.75" customHeight="1">
      <c r="A1823" s="103"/>
      <c r="B1823" s="103"/>
      <c r="C1823" s="104" t="e">
        <v>#REF!</v>
      </c>
      <c r="D1823" s="103"/>
      <c r="E1823" s="53"/>
      <c r="F1823" s="53"/>
      <c r="G1823" s="53"/>
      <c r="H1823" s="53"/>
      <c r="I1823" s="53"/>
      <c r="J1823" s="53"/>
      <c r="K1823" s="53"/>
      <c r="L1823" s="53"/>
      <c r="M1823" s="53"/>
      <c r="N1823" s="53"/>
      <c r="O1823" s="53"/>
      <c r="P1823" s="53"/>
      <c r="Q1823" s="53"/>
      <c r="R1823" s="53"/>
      <c r="S1823" s="53"/>
      <c r="T1823" s="53"/>
      <c r="U1823" s="53"/>
      <c r="V1823" s="53"/>
      <c r="W1823" s="53"/>
      <c r="X1823" s="53"/>
      <c r="Y1823" s="53"/>
      <c r="Z1823" s="53"/>
    </row>
    <row r="1824" spans="1:26" ht="15.75" customHeight="1">
      <c r="A1824" s="103"/>
      <c r="B1824" s="103"/>
      <c r="C1824" s="104" t="e">
        <v>#REF!</v>
      </c>
      <c r="D1824" s="103"/>
      <c r="E1824" s="53"/>
      <c r="F1824" s="53"/>
      <c r="G1824" s="53"/>
      <c r="H1824" s="53"/>
      <c r="I1824" s="53"/>
      <c r="J1824" s="53"/>
      <c r="K1824" s="53"/>
      <c r="L1824" s="53"/>
      <c r="M1824" s="53"/>
      <c r="N1824" s="53"/>
      <c r="O1824" s="53"/>
      <c r="P1824" s="53"/>
      <c r="Q1824" s="53"/>
      <c r="R1824" s="53"/>
      <c r="S1824" s="53"/>
      <c r="T1824" s="53"/>
      <c r="U1824" s="53"/>
      <c r="V1824" s="53"/>
      <c r="W1824" s="53"/>
      <c r="X1824" s="53"/>
      <c r="Y1824" s="53"/>
      <c r="Z1824" s="53"/>
    </row>
    <row r="1825" spans="1:26" ht="15.75" customHeight="1">
      <c r="A1825" s="103"/>
      <c r="B1825" s="103"/>
      <c r="C1825" s="104" t="e">
        <v>#REF!</v>
      </c>
      <c r="D1825" s="103"/>
      <c r="E1825" s="53"/>
      <c r="F1825" s="53"/>
      <c r="G1825" s="53"/>
      <c r="H1825" s="53"/>
      <c r="I1825" s="53"/>
      <c r="J1825" s="53"/>
      <c r="K1825" s="53"/>
      <c r="L1825" s="53"/>
      <c r="M1825" s="53"/>
      <c r="N1825" s="53"/>
      <c r="O1825" s="53"/>
      <c r="P1825" s="53"/>
      <c r="Q1825" s="53"/>
      <c r="R1825" s="53"/>
      <c r="S1825" s="53"/>
      <c r="T1825" s="53"/>
      <c r="U1825" s="53"/>
      <c r="V1825" s="53"/>
      <c r="W1825" s="53"/>
      <c r="X1825" s="53"/>
      <c r="Y1825" s="53"/>
      <c r="Z1825" s="53"/>
    </row>
    <row r="1826" spans="1:26" ht="15.75" customHeight="1">
      <c r="A1826" s="103"/>
      <c r="B1826" s="103"/>
      <c r="C1826" s="104" t="e">
        <v>#REF!</v>
      </c>
      <c r="D1826" s="103"/>
      <c r="E1826" s="53"/>
      <c r="F1826" s="53"/>
      <c r="G1826" s="53"/>
      <c r="H1826" s="53"/>
      <c r="I1826" s="53"/>
      <c r="J1826" s="53"/>
      <c r="K1826" s="53"/>
      <c r="L1826" s="53"/>
      <c r="M1826" s="53"/>
      <c r="N1826" s="53"/>
      <c r="O1826" s="53"/>
      <c r="P1826" s="53"/>
      <c r="Q1826" s="53"/>
      <c r="R1826" s="53"/>
      <c r="S1826" s="53"/>
      <c r="T1826" s="53"/>
      <c r="U1826" s="53"/>
      <c r="V1826" s="53"/>
      <c r="W1826" s="53"/>
      <c r="X1826" s="53"/>
      <c r="Y1826" s="53"/>
      <c r="Z1826" s="53"/>
    </row>
    <row r="1827" spans="1:26" ht="15.75" customHeight="1">
      <c r="A1827" s="103"/>
      <c r="B1827" s="103"/>
      <c r="C1827" s="104" t="e">
        <v>#REF!</v>
      </c>
      <c r="D1827" s="103"/>
      <c r="E1827" s="53"/>
      <c r="F1827" s="53"/>
      <c r="G1827" s="53"/>
      <c r="H1827" s="53"/>
      <c r="I1827" s="53"/>
      <c r="J1827" s="53"/>
      <c r="K1827" s="53"/>
      <c r="L1827" s="53"/>
      <c r="M1827" s="53"/>
      <c r="N1827" s="53"/>
      <c r="O1827" s="53"/>
      <c r="P1827" s="53"/>
      <c r="Q1827" s="53"/>
      <c r="R1827" s="53"/>
      <c r="S1827" s="53"/>
      <c r="T1827" s="53"/>
      <c r="U1827" s="53"/>
      <c r="V1827" s="53"/>
      <c r="W1827" s="53"/>
      <c r="X1827" s="53"/>
      <c r="Y1827" s="53"/>
      <c r="Z1827" s="53"/>
    </row>
    <row r="1828" spans="1:26" ht="15.75" customHeight="1">
      <c r="A1828" s="103"/>
      <c r="B1828" s="103"/>
      <c r="C1828" s="104" t="e">
        <v>#REF!</v>
      </c>
      <c r="D1828" s="103"/>
      <c r="E1828" s="53"/>
      <c r="F1828" s="53"/>
      <c r="G1828" s="53"/>
      <c r="H1828" s="53"/>
      <c r="I1828" s="53"/>
      <c r="J1828" s="53"/>
      <c r="K1828" s="53"/>
      <c r="L1828" s="53"/>
      <c r="M1828" s="53"/>
      <c r="N1828" s="53"/>
      <c r="O1828" s="53"/>
      <c r="P1828" s="53"/>
      <c r="Q1828" s="53"/>
      <c r="R1828" s="53"/>
      <c r="S1828" s="53"/>
      <c r="T1828" s="53"/>
      <c r="U1828" s="53"/>
      <c r="V1828" s="53"/>
      <c r="W1828" s="53"/>
      <c r="X1828" s="53"/>
      <c r="Y1828" s="53"/>
      <c r="Z1828" s="53"/>
    </row>
    <row r="1829" spans="1:26" ht="15.75" customHeight="1">
      <c r="A1829" s="103"/>
      <c r="B1829" s="103"/>
      <c r="C1829" s="104" t="e">
        <v>#REF!</v>
      </c>
      <c r="D1829" s="103"/>
      <c r="E1829" s="53"/>
      <c r="F1829" s="53"/>
      <c r="G1829" s="53"/>
      <c r="H1829" s="53"/>
      <c r="I1829" s="53"/>
      <c r="J1829" s="53"/>
      <c r="K1829" s="53"/>
      <c r="L1829" s="53"/>
      <c r="M1829" s="53"/>
      <c r="N1829" s="53"/>
      <c r="O1829" s="53"/>
      <c r="P1829" s="53"/>
      <c r="Q1829" s="53"/>
      <c r="R1829" s="53"/>
      <c r="S1829" s="53"/>
      <c r="T1829" s="53"/>
      <c r="U1829" s="53"/>
      <c r="V1829" s="53"/>
      <c r="W1829" s="53"/>
      <c r="X1829" s="53"/>
      <c r="Y1829" s="53"/>
      <c r="Z1829" s="53"/>
    </row>
    <row r="1830" spans="1:26" ht="15.75" customHeight="1">
      <c r="A1830" s="103"/>
      <c r="B1830" s="103"/>
      <c r="C1830" s="104" t="e">
        <v>#REF!</v>
      </c>
      <c r="D1830" s="103"/>
      <c r="E1830" s="53"/>
      <c r="F1830" s="53"/>
      <c r="G1830" s="53"/>
      <c r="H1830" s="53"/>
      <c r="I1830" s="53"/>
      <c r="J1830" s="53"/>
      <c r="K1830" s="53"/>
      <c r="L1830" s="53"/>
      <c r="M1830" s="53"/>
      <c r="N1830" s="53"/>
      <c r="O1830" s="53"/>
      <c r="P1830" s="53"/>
      <c r="Q1830" s="53"/>
      <c r="R1830" s="53"/>
      <c r="S1830" s="53"/>
      <c r="T1830" s="53"/>
      <c r="U1830" s="53"/>
      <c r="V1830" s="53"/>
      <c r="W1830" s="53"/>
      <c r="X1830" s="53"/>
      <c r="Y1830" s="53"/>
      <c r="Z1830" s="53"/>
    </row>
    <row r="1831" spans="1:26" ht="15.75" customHeight="1">
      <c r="A1831" s="103"/>
      <c r="B1831" s="103"/>
      <c r="C1831" s="104" t="e">
        <v>#REF!</v>
      </c>
      <c r="D1831" s="103"/>
      <c r="E1831" s="53"/>
      <c r="F1831" s="53"/>
      <c r="G1831" s="53"/>
      <c r="H1831" s="53"/>
      <c r="I1831" s="53"/>
      <c r="J1831" s="53"/>
      <c r="K1831" s="53"/>
      <c r="L1831" s="53"/>
      <c r="M1831" s="53"/>
      <c r="N1831" s="53"/>
      <c r="O1831" s="53"/>
      <c r="P1831" s="53"/>
      <c r="Q1831" s="53"/>
      <c r="R1831" s="53"/>
      <c r="S1831" s="53"/>
      <c r="T1831" s="53"/>
      <c r="U1831" s="53"/>
      <c r="V1831" s="53"/>
      <c r="W1831" s="53"/>
      <c r="X1831" s="53"/>
      <c r="Y1831" s="53"/>
      <c r="Z1831" s="53"/>
    </row>
    <row r="1832" spans="1:26" ht="15.75" customHeight="1">
      <c r="A1832" s="103"/>
      <c r="B1832" s="103"/>
      <c r="C1832" s="104" t="e">
        <v>#REF!</v>
      </c>
      <c r="D1832" s="103"/>
      <c r="E1832" s="53"/>
      <c r="F1832" s="53"/>
      <c r="G1832" s="53"/>
      <c r="H1832" s="53"/>
      <c r="I1832" s="53"/>
      <c r="J1832" s="53"/>
      <c r="K1832" s="53"/>
      <c r="L1832" s="53"/>
      <c r="M1832" s="53"/>
      <c r="N1832" s="53"/>
      <c r="O1832" s="53"/>
      <c r="P1832" s="53"/>
      <c r="Q1832" s="53"/>
      <c r="R1832" s="53"/>
      <c r="S1832" s="53"/>
      <c r="T1832" s="53"/>
      <c r="U1832" s="53"/>
      <c r="V1832" s="53"/>
      <c r="W1832" s="53"/>
      <c r="X1832" s="53"/>
      <c r="Y1832" s="53"/>
      <c r="Z1832" s="53"/>
    </row>
    <row r="1833" spans="1:26" ht="15.75" customHeight="1">
      <c r="A1833" s="103"/>
      <c r="B1833" s="103"/>
      <c r="C1833" s="104" t="e">
        <v>#REF!</v>
      </c>
      <c r="D1833" s="103"/>
      <c r="E1833" s="53"/>
      <c r="F1833" s="53"/>
      <c r="G1833" s="53"/>
      <c r="H1833" s="53"/>
      <c r="I1833" s="53"/>
      <c r="J1833" s="53"/>
      <c r="K1833" s="53"/>
      <c r="L1833" s="53"/>
      <c r="M1833" s="53"/>
      <c r="N1833" s="53"/>
      <c r="O1833" s="53"/>
      <c r="P1833" s="53"/>
      <c r="Q1833" s="53"/>
      <c r="R1833" s="53"/>
      <c r="S1833" s="53"/>
      <c r="T1833" s="53"/>
      <c r="U1833" s="53"/>
      <c r="V1833" s="53"/>
      <c r="W1833" s="53"/>
      <c r="X1833" s="53"/>
      <c r="Y1833" s="53"/>
      <c r="Z1833" s="53"/>
    </row>
    <row r="1834" spans="1:26" ht="15.75" customHeight="1">
      <c r="A1834" s="103"/>
      <c r="B1834" s="103"/>
      <c r="C1834" s="104" t="e">
        <v>#REF!</v>
      </c>
      <c r="D1834" s="103"/>
      <c r="E1834" s="53"/>
      <c r="F1834" s="53"/>
      <c r="G1834" s="53"/>
      <c r="H1834" s="53"/>
      <c r="I1834" s="53"/>
      <c r="J1834" s="53"/>
      <c r="K1834" s="53"/>
      <c r="L1834" s="53"/>
      <c r="M1834" s="53"/>
      <c r="N1834" s="53"/>
      <c r="O1834" s="53"/>
      <c r="P1834" s="53"/>
      <c r="Q1834" s="53"/>
      <c r="R1834" s="53"/>
      <c r="S1834" s="53"/>
      <c r="T1834" s="53"/>
      <c r="U1834" s="53"/>
      <c r="V1834" s="53"/>
      <c r="W1834" s="53"/>
      <c r="X1834" s="53"/>
      <c r="Y1834" s="53"/>
      <c r="Z1834" s="53"/>
    </row>
    <row r="1835" spans="1:26" ht="15.75" customHeight="1">
      <c r="A1835" s="103"/>
      <c r="B1835" s="103"/>
      <c r="C1835" s="104" t="e">
        <v>#REF!</v>
      </c>
      <c r="D1835" s="103"/>
      <c r="E1835" s="53"/>
      <c r="F1835" s="53"/>
      <c r="G1835" s="53"/>
      <c r="H1835" s="53"/>
      <c r="I1835" s="53"/>
      <c r="J1835" s="53"/>
      <c r="K1835" s="53"/>
      <c r="L1835" s="53"/>
      <c r="M1835" s="53"/>
      <c r="N1835" s="53"/>
      <c r="O1835" s="53"/>
      <c r="P1835" s="53"/>
      <c r="Q1835" s="53"/>
      <c r="R1835" s="53"/>
      <c r="S1835" s="53"/>
      <c r="T1835" s="53"/>
      <c r="U1835" s="53"/>
      <c r="V1835" s="53"/>
      <c r="W1835" s="53"/>
      <c r="X1835" s="53"/>
      <c r="Y1835" s="53"/>
      <c r="Z1835" s="53"/>
    </row>
    <row r="1836" spans="1:26" ht="15.75" customHeight="1">
      <c r="A1836" s="103"/>
      <c r="B1836" s="103"/>
      <c r="C1836" s="104" t="e">
        <v>#REF!</v>
      </c>
      <c r="D1836" s="103"/>
      <c r="E1836" s="53"/>
      <c r="F1836" s="53"/>
      <c r="G1836" s="53"/>
      <c r="H1836" s="53"/>
      <c r="I1836" s="53"/>
      <c r="J1836" s="53"/>
      <c r="K1836" s="53"/>
      <c r="L1836" s="53"/>
      <c r="M1836" s="53"/>
      <c r="N1836" s="53"/>
      <c r="O1836" s="53"/>
      <c r="P1836" s="53"/>
      <c r="Q1836" s="53"/>
      <c r="R1836" s="53"/>
      <c r="S1836" s="53"/>
      <c r="T1836" s="53"/>
      <c r="U1836" s="53"/>
      <c r="V1836" s="53"/>
      <c r="W1836" s="53"/>
      <c r="X1836" s="53"/>
      <c r="Y1836" s="53"/>
      <c r="Z1836" s="53"/>
    </row>
    <row r="1837" spans="1:26" ht="15.75" customHeight="1">
      <c r="A1837" s="103"/>
      <c r="B1837" s="103"/>
      <c r="C1837" s="104" t="e">
        <v>#REF!</v>
      </c>
      <c r="D1837" s="103"/>
      <c r="E1837" s="53"/>
      <c r="F1837" s="53"/>
      <c r="G1837" s="53"/>
      <c r="H1837" s="53"/>
      <c r="I1837" s="53"/>
      <c r="J1837" s="53"/>
      <c r="K1837" s="53"/>
      <c r="L1837" s="53"/>
      <c r="M1837" s="53"/>
      <c r="N1837" s="53"/>
      <c r="O1837" s="53"/>
      <c r="P1837" s="53"/>
      <c r="Q1837" s="53"/>
      <c r="R1837" s="53"/>
      <c r="S1837" s="53"/>
      <c r="T1837" s="53"/>
      <c r="U1837" s="53"/>
      <c r="V1837" s="53"/>
      <c r="W1837" s="53"/>
      <c r="X1837" s="53"/>
      <c r="Y1837" s="53"/>
      <c r="Z1837" s="53"/>
    </row>
    <row r="1838" spans="1:26" ht="15.75" customHeight="1">
      <c r="A1838" s="103"/>
      <c r="B1838" s="103"/>
      <c r="C1838" s="104" t="e">
        <v>#REF!</v>
      </c>
      <c r="D1838" s="103"/>
      <c r="E1838" s="53"/>
      <c r="F1838" s="53"/>
      <c r="G1838" s="53"/>
      <c r="H1838" s="53"/>
      <c r="I1838" s="53"/>
      <c r="J1838" s="53"/>
      <c r="K1838" s="53"/>
      <c r="L1838" s="53"/>
      <c r="M1838" s="53"/>
      <c r="N1838" s="53"/>
      <c r="O1838" s="53"/>
      <c r="P1838" s="53"/>
      <c r="Q1838" s="53"/>
      <c r="R1838" s="53"/>
      <c r="S1838" s="53"/>
      <c r="T1838" s="53"/>
      <c r="U1838" s="53"/>
      <c r="V1838" s="53"/>
      <c r="W1838" s="53"/>
      <c r="X1838" s="53"/>
      <c r="Y1838" s="53"/>
      <c r="Z1838" s="53"/>
    </row>
    <row r="1839" spans="1:26" ht="15.75" customHeight="1">
      <c r="A1839" s="103"/>
      <c r="B1839" s="103"/>
      <c r="C1839" s="104" t="e">
        <v>#REF!</v>
      </c>
      <c r="D1839" s="103"/>
      <c r="E1839" s="53"/>
      <c r="F1839" s="53"/>
      <c r="G1839" s="53"/>
      <c r="H1839" s="53"/>
      <c r="I1839" s="53"/>
      <c r="J1839" s="53"/>
      <c r="K1839" s="53"/>
      <c r="L1839" s="53"/>
      <c r="M1839" s="53"/>
      <c r="N1839" s="53"/>
      <c r="O1839" s="53"/>
      <c r="P1839" s="53"/>
      <c r="Q1839" s="53"/>
      <c r="R1839" s="53"/>
      <c r="S1839" s="53"/>
      <c r="T1839" s="53"/>
      <c r="U1839" s="53"/>
      <c r="V1839" s="53"/>
      <c r="W1839" s="53"/>
      <c r="X1839" s="53"/>
      <c r="Y1839" s="53"/>
      <c r="Z1839" s="53"/>
    </row>
    <row r="1840" spans="1:26" ht="15.75" customHeight="1">
      <c r="A1840" s="103"/>
      <c r="B1840" s="103"/>
      <c r="C1840" s="104" t="e">
        <v>#REF!</v>
      </c>
      <c r="D1840" s="103"/>
      <c r="E1840" s="53"/>
      <c r="F1840" s="53"/>
      <c r="G1840" s="53"/>
      <c r="H1840" s="53"/>
      <c r="I1840" s="53"/>
      <c r="J1840" s="53"/>
      <c r="K1840" s="53"/>
      <c r="L1840" s="53"/>
      <c r="M1840" s="53"/>
      <c r="N1840" s="53"/>
      <c r="O1840" s="53"/>
      <c r="P1840" s="53"/>
      <c r="Q1840" s="53"/>
      <c r="R1840" s="53"/>
      <c r="S1840" s="53"/>
      <c r="T1840" s="53"/>
      <c r="U1840" s="53"/>
      <c r="V1840" s="53"/>
      <c r="W1840" s="53"/>
      <c r="X1840" s="53"/>
      <c r="Y1840" s="53"/>
      <c r="Z1840" s="53"/>
    </row>
    <row r="1841" spans="1:26" ht="15.75" customHeight="1">
      <c r="A1841" s="103"/>
      <c r="B1841" s="103"/>
      <c r="C1841" s="104" t="e">
        <v>#REF!</v>
      </c>
      <c r="D1841" s="103"/>
      <c r="E1841" s="53"/>
      <c r="F1841" s="53"/>
      <c r="G1841" s="53"/>
      <c r="H1841" s="53"/>
      <c r="I1841" s="53"/>
      <c r="J1841" s="53"/>
      <c r="K1841" s="53"/>
      <c r="L1841" s="53"/>
      <c r="M1841" s="53"/>
      <c r="N1841" s="53"/>
      <c r="O1841" s="53"/>
      <c r="P1841" s="53"/>
      <c r="Q1841" s="53"/>
      <c r="R1841" s="53"/>
      <c r="S1841" s="53"/>
      <c r="T1841" s="53"/>
      <c r="U1841" s="53"/>
      <c r="V1841" s="53"/>
      <c r="W1841" s="53"/>
      <c r="X1841" s="53"/>
      <c r="Y1841" s="53"/>
      <c r="Z1841" s="53"/>
    </row>
    <row r="1842" spans="1:26" ht="15.75" customHeight="1">
      <c r="A1842" s="103"/>
      <c r="B1842" s="103"/>
      <c r="C1842" s="104" t="e">
        <v>#REF!</v>
      </c>
      <c r="D1842" s="103"/>
      <c r="E1842" s="53"/>
      <c r="F1842" s="53"/>
      <c r="G1842" s="53"/>
      <c r="H1842" s="53"/>
      <c r="I1842" s="53"/>
      <c r="J1842" s="53"/>
      <c r="K1842" s="53"/>
      <c r="L1842" s="53"/>
      <c r="M1842" s="53"/>
      <c r="N1842" s="53"/>
      <c r="O1842" s="53"/>
      <c r="P1842" s="53"/>
      <c r="Q1842" s="53"/>
      <c r="R1842" s="53"/>
      <c r="S1842" s="53"/>
      <c r="T1842" s="53"/>
      <c r="U1842" s="53"/>
      <c r="V1842" s="53"/>
      <c r="W1842" s="53"/>
      <c r="X1842" s="53"/>
      <c r="Y1842" s="53"/>
      <c r="Z1842" s="53"/>
    </row>
    <row r="1843" spans="1:26" ht="15.75" customHeight="1">
      <c r="A1843" s="103"/>
      <c r="B1843" s="103"/>
      <c r="C1843" s="104" t="e">
        <v>#REF!</v>
      </c>
      <c r="D1843" s="103"/>
      <c r="E1843" s="53"/>
      <c r="F1843" s="53"/>
      <c r="G1843" s="53"/>
      <c r="H1843" s="53"/>
      <c r="I1843" s="53"/>
      <c r="J1843" s="53"/>
      <c r="K1843" s="53"/>
      <c r="L1843" s="53"/>
      <c r="M1843" s="53"/>
      <c r="N1843" s="53"/>
      <c r="O1843" s="53"/>
      <c r="P1843" s="53"/>
      <c r="Q1843" s="53"/>
      <c r="R1843" s="53"/>
      <c r="S1843" s="53"/>
      <c r="T1843" s="53"/>
      <c r="U1843" s="53"/>
      <c r="V1843" s="53"/>
      <c r="W1843" s="53"/>
      <c r="X1843" s="53"/>
      <c r="Y1843" s="53"/>
      <c r="Z1843" s="53"/>
    </row>
    <row r="1844" spans="1:26" ht="15.75" customHeight="1">
      <c r="A1844" s="103"/>
      <c r="B1844" s="103"/>
      <c r="C1844" s="104" t="e">
        <v>#REF!</v>
      </c>
      <c r="D1844" s="103"/>
      <c r="E1844" s="53"/>
      <c r="F1844" s="53"/>
      <c r="G1844" s="53"/>
      <c r="H1844" s="53"/>
      <c r="I1844" s="53"/>
      <c r="J1844" s="53"/>
      <c r="K1844" s="53"/>
      <c r="L1844" s="53"/>
      <c r="M1844" s="53"/>
      <c r="N1844" s="53"/>
      <c r="O1844" s="53"/>
      <c r="P1844" s="53"/>
      <c r="Q1844" s="53"/>
      <c r="R1844" s="53"/>
      <c r="S1844" s="53"/>
      <c r="T1844" s="53"/>
      <c r="U1844" s="53"/>
      <c r="V1844" s="53"/>
      <c r="W1844" s="53"/>
      <c r="X1844" s="53"/>
      <c r="Y1844" s="53"/>
      <c r="Z1844" s="53"/>
    </row>
    <row r="1845" spans="1:26" ht="15.75" customHeight="1">
      <c r="A1845" s="103"/>
      <c r="B1845" s="103"/>
      <c r="C1845" s="104" t="e">
        <v>#REF!</v>
      </c>
      <c r="D1845" s="103"/>
      <c r="E1845" s="53"/>
      <c r="F1845" s="53"/>
      <c r="G1845" s="53"/>
      <c r="H1845" s="53"/>
      <c r="I1845" s="53"/>
      <c r="J1845" s="53"/>
      <c r="K1845" s="53"/>
      <c r="L1845" s="53"/>
      <c r="M1845" s="53"/>
      <c r="N1845" s="53"/>
      <c r="O1845" s="53"/>
      <c r="P1845" s="53"/>
      <c r="Q1845" s="53"/>
      <c r="R1845" s="53"/>
      <c r="S1845" s="53"/>
      <c r="T1845" s="53"/>
      <c r="U1845" s="53"/>
      <c r="V1845" s="53"/>
      <c r="W1845" s="53"/>
      <c r="X1845" s="53"/>
      <c r="Y1845" s="53"/>
      <c r="Z1845" s="53"/>
    </row>
    <row r="1846" spans="1:26" ht="15.75" customHeight="1">
      <c r="A1846" s="103"/>
      <c r="B1846" s="103"/>
      <c r="C1846" s="104" t="e">
        <v>#REF!</v>
      </c>
      <c r="D1846" s="103"/>
      <c r="E1846" s="53"/>
      <c r="F1846" s="53"/>
      <c r="G1846" s="53"/>
      <c r="H1846" s="53"/>
      <c r="I1846" s="53"/>
      <c r="J1846" s="53"/>
      <c r="K1846" s="53"/>
      <c r="L1846" s="53"/>
      <c r="M1846" s="53"/>
      <c r="N1846" s="53"/>
      <c r="O1846" s="53"/>
      <c r="P1846" s="53"/>
      <c r="Q1846" s="53"/>
      <c r="R1846" s="53"/>
      <c r="S1846" s="53"/>
      <c r="T1846" s="53"/>
      <c r="U1846" s="53"/>
      <c r="V1846" s="53"/>
      <c r="W1846" s="53"/>
      <c r="X1846" s="53"/>
      <c r="Y1846" s="53"/>
      <c r="Z1846" s="53"/>
    </row>
    <row r="1847" spans="1:26" ht="15.75" customHeight="1">
      <c r="A1847" s="103"/>
      <c r="B1847" s="103"/>
      <c r="C1847" s="104" t="e">
        <v>#REF!</v>
      </c>
      <c r="D1847" s="103"/>
      <c r="E1847" s="53"/>
      <c r="F1847" s="53"/>
      <c r="G1847" s="53"/>
      <c r="H1847" s="53"/>
      <c r="I1847" s="53"/>
      <c r="J1847" s="53"/>
      <c r="K1847" s="53"/>
      <c r="L1847" s="53"/>
      <c r="M1847" s="53"/>
      <c r="N1847" s="53"/>
      <c r="O1847" s="53"/>
      <c r="P1847" s="53"/>
      <c r="Q1847" s="53"/>
      <c r="R1847" s="53"/>
      <c r="S1847" s="53"/>
      <c r="T1847" s="53"/>
      <c r="U1847" s="53"/>
      <c r="V1847" s="53"/>
      <c r="W1847" s="53"/>
      <c r="X1847" s="53"/>
      <c r="Y1847" s="53"/>
      <c r="Z1847" s="53"/>
    </row>
    <row r="1848" spans="1:26" ht="15.75" customHeight="1">
      <c r="A1848" s="103"/>
      <c r="B1848" s="103"/>
      <c r="C1848" s="104" t="e">
        <v>#REF!</v>
      </c>
      <c r="D1848" s="103"/>
      <c r="E1848" s="53"/>
      <c r="F1848" s="53"/>
      <c r="G1848" s="53"/>
      <c r="H1848" s="53"/>
      <c r="I1848" s="53"/>
      <c r="J1848" s="53"/>
      <c r="K1848" s="53"/>
      <c r="L1848" s="53"/>
      <c r="M1848" s="53"/>
      <c r="N1848" s="53"/>
      <c r="O1848" s="53"/>
      <c r="P1848" s="53"/>
      <c r="Q1848" s="53"/>
      <c r="R1848" s="53"/>
      <c r="S1848" s="53"/>
      <c r="T1848" s="53"/>
      <c r="U1848" s="53"/>
      <c r="V1848" s="53"/>
      <c r="W1848" s="53"/>
      <c r="X1848" s="53"/>
      <c r="Y1848" s="53"/>
      <c r="Z1848" s="53"/>
    </row>
    <row r="1849" spans="1:26" ht="15.75" customHeight="1">
      <c r="A1849" s="103"/>
      <c r="B1849" s="103"/>
      <c r="C1849" s="104" t="e">
        <v>#REF!</v>
      </c>
      <c r="D1849" s="103"/>
      <c r="E1849" s="53"/>
      <c r="F1849" s="53"/>
      <c r="G1849" s="53"/>
      <c r="H1849" s="53"/>
      <c r="I1849" s="53"/>
      <c r="J1849" s="53"/>
      <c r="K1849" s="53"/>
      <c r="L1849" s="53"/>
      <c r="M1849" s="53"/>
      <c r="N1849" s="53"/>
      <c r="O1849" s="53"/>
      <c r="P1849" s="53"/>
      <c r="Q1849" s="53"/>
      <c r="R1849" s="53"/>
      <c r="S1849" s="53"/>
      <c r="T1849" s="53"/>
      <c r="U1849" s="53"/>
      <c r="V1849" s="53"/>
      <c r="W1849" s="53"/>
      <c r="X1849" s="53"/>
      <c r="Y1849" s="53"/>
      <c r="Z1849" s="53"/>
    </row>
    <row r="1850" spans="1:26" ht="15.75" customHeight="1">
      <c r="A1850" s="103"/>
      <c r="B1850" s="103"/>
      <c r="C1850" s="104" t="e">
        <v>#REF!</v>
      </c>
      <c r="D1850" s="103"/>
      <c r="E1850" s="53"/>
      <c r="F1850" s="53"/>
      <c r="G1850" s="53"/>
      <c r="H1850" s="53"/>
      <c r="I1850" s="53"/>
      <c r="J1850" s="53"/>
      <c r="K1850" s="53"/>
      <c r="L1850" s="53"/>
      <c r="M1850" s="53"/>
      <c r="N1850" s="53"/>
      <c r="O1850" s="53"/>
      <c r="P1850" s="53"/>
      <c r="Q1850" s="53"/>
      <c r="R1850" s="53"/>
      <c r="S1850" s="53"/>
      <c r="T1850" s="53"/>
      <c r="U1850" s="53"/>
      <c r="V1850" s="53"/>
      <c r="W1850" s="53"/>
      <c r="X1850" s="53"/>
      <c r="Y1850" s="53"/>
      <c r="Z1850" s="53"/>
    </row>
    <row r="1851" spans="1:26" ht="15.75" customHeight="1">
      <c r="A1851" s="103"/>
      <c r="B1851" s="103"/>
      <c r="C1851" s="104" t="e">
        <v>#REF!</v>
      </c>
      <c r="D1851" s="103"/>
      <c r="E1851" s="53"/>
      <c r="F1851" s="53"/>
      <c r="G1851" s="53"/>
      <c r="H1851" s="53"/>
      <c r="I1851" s="53"/>
      <c r="J1851" s="53"/>
      <c r="K1851" s="53"/>
      <c r="L1851" s="53"/>
      <c r="M1851" s="53"/>
      <c r="N1851" s="53"/>
      <c r="O1851" s="53"/>
      <c r="P1851" s="53"/>
      <c r="Q1851" s="53"/>
      <c r="R1851" s="53"/>
      <c r="S1851" s="53"/>
      <c r="T1851" s="53"/>
      <c r="U1851" s="53"/>
      <c r="V1851" s="53"/>
      <c r="W1851" s="53"/>
      <c r="X1851" s="53"/>
      <c r="Y1851" s="53"/>
      <c r="Z1851" s="53"/>
    </row>
    <row r="1852" spans="1:26" ht="15.75" customHeight="1">
      <c r="A1852" s="103"/>
      <c r="B1852" s="103"/>
      <c r="C1852" s="104" t="e">
        <v>#REF!</v>
      </c>
      <c r="D1852" s="103"/>
      <c r="E1852" s="53"/>
      <c r="F1852" s="53"/>
      <c r="G1852" s="53"/>
      <c r="H1852" s="53"/>
      <c r="I1852" s="53"/>
      <c r="J1852" s="53"/>
      <c r="K1852" s="53"/>
      <c r="L1852" s="53"/>
      <c r="M1852" s="53"/>
      <c r="N1852" s="53"/>
      <c r="O1852" s="53"/>
      <c r="P1852" s="53"/>
      <c r="Q1852" s="53"/>
      <c r="R1852" s="53"/>
      <c r="S1852" s="53"/>
      <c r="T1852" s="53"/>
      <c r="U1852" s="53"/>
      <c r="V1852" s="53"/>
      <c r="W1852" s="53"/>
      <c r="X1852" s="53"/>
      <c r="Y1852" s="53"/>
      <c r="Z1852" s="53"/>
    </row>
    <row r="1853" spans="1:26" ht="15.75" customHeight="1">
      <c r="A1853" s="103"/>
      <c r="B1853" s="103"/>
      <c r="C1853" s="104" t="e">
        <v>#REF!</v>
      </c>
      <c r="D1853" s="103"/>
      <c r="E1853" s="53"/>
      <c r="F1853" s="53"/>
      <c r="G1853" s="53"/>
      <c r="H1853" s="53"/>
      <c r="I1853" s="53"/>
      <c r="J1853" s="53"/>
      <c r="K1853" s="53"/>
      <c r="L1853" s="53"/>
      <c r="M1853" s="53"/>
      <c r="N1853" s="53"/>
      <c r="O1853" s="53"/>
      <c r="P1853" s="53"/>
      <c r="Q1853" s="53"/>
      <c r="R1853" s="53"/>
      <c r="S1853" s="53"/>
      <c r="T1853" s="53"/>
      <c r="U1853" s="53"/>
      <c r="V1853" s="53"/>
      <c r="W1853" s="53"/>
      <c r="X1853" s="53"/>
      <c r="Y1853" s="53"/>
      <c r="Z1853" s="53"/>
    </row>
    <row r="1854" spans="1:26" ht="15.75" customHeight="1">
      <c r="A1854" s="103"/>
      <c r="B1854" s="103"/>
      <c r="C1854" s="104" t="e">
        <v>#REF!</v>
      </c>
      <c r="D1854" s="103"/>
      <c r="E1854" s="53"/>
      <c r="F1854" s="53"/>
      <c r="G1854" s="53"/>
      <c r="H1854" s="53"/>
      <c r="I1854" s="53"/>
      <c r="J1854" s="53"/>
      <c r="K1854" s="53"/>
      <c r="L1854" s="53"/>
      <c r="M1854" s="53"/>
      <c r="N1854" s="53"/>
      <c r="O1854" s="53"/>
      <c r="P1854" s="53"/>
      <c r="Q1854" s="53"/>
      <c r="R1854" s="53"/>
      <c r="S1854" s="53"/>
      <c r="T1854" s="53"/>
      <c r="U1854" s="53"/>
      <c r="V1854" s="53"/>
      <c r="W1854" s="53"/>
      <c r="X1854" s="53"/>
      <c r="Y1854" s="53"/>
      <c r="Z1854" s="53"/>
    </row>
    <row r="1855" spans="1:26" ht="15.75" customHeight="1">
      <c r="A1855" s="103"/>
      <c r="B1855" s="103"/>
      <c r="C1855" s="104" t="e">
        <v>#REF!</v>
      </c>
      <c r="D1855" s="103"/>
      <c r="E1855" s="53"/>
      <c r="F1855" s="53"/>
      <c r="G1855" s="53"/>
      <c r="H1855" s="53"/>
      <c r="I1855" s="53"/>
      <c r="J1855" s="53"/>
      <c r="K1855" s="53"/>
      <c r="L1855" s="53"/>
      <c r="M1855" s="53"/>
      <c r="N1855" s="53"/>
      <c r="O1855" s="53"/>
      <c r="P1855" s="53"/>
      <c r="Q1855" s="53"/>
      <c r="R1855" s="53"/>
      <c r="S1855" s="53"/>
      <c r="T1855" s="53"/>
      <c r="U1855" s="53"/>
      <c r="V1855" s="53"/>
      <c r="W1855" s="53"/>
      <c r="X1855" s="53"/>
      <c r="Y1855" s="53"/>
      <c r="Z1855" s="53"/>
    </row>
    <row r="1856" spans="1:26" ht="15.75" customHeight="1">
      <c r="A1856" s="103"/>
      <c r="B1856" s="103"/>
      <c r="C1856" s="104" t="e">
        <v>#REF!</v>
      </c>
      <c r="D1856" s="103"/>
      <c r="E1856" s="53"/>
      <c r="F1856" s="53"/>
      <c r="G1856" s="53"/>
      <c r="H1856" s="53"/>
      <c r="I1856" s="53"/>
      <c r="J1856" s="53"/>
      <c r="K1856" s="53"/>
      <c r="L1856" s="53"/>
      <c r="M1856" s="53"/>
      <c r="N1856" s="53"/>
      <c r="O1856" s="53"/>
      <c r="P1856" s="53"/>
      <c r="Q1856" s="53"/>
      <c r="R1856" s="53"/>
      <c r="S1856" s="53"/>
      <c r="T1856" s="53"/>
      <c r="U1856" s="53"/>
      <c r="V1856" s="53"/>
      <c r="W1856" s="53"/>
      <c r="X1856" s="53"/>
      <c r="Y1856" s="53"/>
      <c r="Z1856" s="53"/>
    </row>
    <row r="1857" spans="1:26" ht="15.75" customHeight="1">
      <c r="A1857" s="103"/>
      <c r="B1857" s="103"/>
      <c r="C1857" s="104" t="e">
        <v>#REF!</v>
      </c>
      <c r="D1857" s="103"/>
      <c r="E1857" s="53"/>
      <c r="F1857" s="53"/>
      <c r="G1857" s="53"/>
      <c r="H1857" s="53"/>
      <c r="I1857" s="53"/>
      <c r="J1857" s="53"/>
      <c r="K1857" s="53"/>
      <c r="L1857" s="53"/>
      <c r="M1857" s="53"/>
      <c r="N1857" s="53"/>
      <c r="O1857" s="53"/>
      <c r="P1857" s="53"/>
      <c r="Q1857" s="53"/>
      <c r="R1857" s="53"/>
      <c r="S1857" s="53"/>
      <c r="T1857" s="53"/>
      <c r="U1857" s="53"/>
      <c r="V1857" s="53"/>
      <c r="W1857" s="53"/>
      <c r="X1857" s="53"/>
      <c r="Y1857" s="53"/>
      <c r="Z1857" s="53"/>
    </row>
    <row r="1858" spans="1:26" ht="15.75" customHeight="1">
      <c r="A1858" s="103"/>
      <c r="B1858" s="103"/>
      <c r="C1858" s="104" t="e">
        <v>#REF!</v>
      </c>
      <c r="D1858" s="103"/>
      <c r="E1858" s="53"/>
      <c r="F1858" s="53"/>
      <c r="G1858" s="53"/>
      <c r="H1858" s="53"/>
      <c r="I1858" s="53"/>
      <c r="J1858" s="53"/>
      <c r="K1858" s="53"/>
      <c r="L1858" s="53"/>
      <c r="M1858" s="53"/>
      <c r="N1858" s="53"/>
      <c r="O1858" s="53"/>
      <c r="P1858" s="53"/>
      <c r="Q1858" s="53"/>
      <c r="R1858" s="53"/>
      <c r="S1858" s="53"/>
      <c r="T1858" s="53"/>
      <c r="U1858" s="53"/>
      <c r="V1858" s="53"/>
      <c r="W1858" s="53"/>
      <c r="X1858" s="53"/>
      <c r="Y1858" s="53"/>
      <c r="Z1858" s="53"/>
    </row>
    <row r="1859" spans="1:26" ht="15.75" customHeight="1">
      <c r="A1859" s="103"/>
      <c r="B1859" s="103"/>
      <c r="C1859" s="104" t="e">
        <v>#REF!</v>
      </c>
      <c r="D1859" s="103"/>
      <c r="E1859" s="53"/>
      <c r="F1859" s="53"/>
      <c r="G1859" s="53"/>
      <c r="H1859" s="53"/>
      <c r="I1859" s="53"/>
      <c r="J1859" s="53"/>
      <c r="K1859" s="53"/>
      <c r="L1859" s="53"/>
      <c r="M1859" s="53"/>
      <c r="N1859" s="53"/>
      <c r="O1859" s="53"/>
      <c r="P1859" s="53"/>
      <c r="Q1859" s="53"/>
      <c r="R1859" s="53"/>
      <c r="S1859" s="53"/>
      <c r="T1859" s="53"/>
      <c r="U1859" s="53"/>
      <c r="V1859" s="53"/>
      <c r="W1859" s="53"/>
      <c r="X1859" s="53"/>
      <c r="Y1859" s="53"/>
      <c r="Z1859" s="53"/>
    </row>
    <row r="1860" spans="1:26" ht="15.75" customHeight="1">
      <c r="A1860" s="103"/>
      <c r="B1860" s="103"/>
      <c r="C1860" s="104" t="e">
        <v>#REF!</v>
      </c>
      <c r="D1860" s="103"/>
      <c r="E1860" s="53"/>
      <c r="F1860" s="53"/>
      <c r="G1860" s="53"/>
      <c r="H1860" s="53"/>
      <c r="I1860" s="53"/>
      <c r="J1860" s="53"/>
      <c r="K1860" s="53"/>
      <c r="L1860" s="53"/>
      <c r="M1860" s="53"/>
      <c r="N1860" s="53"/>
      <c r="O1860" s="53"/>
      <c r="P1860" s="53"/>
      <c r="Q1860" s="53"/>
      <c r="R1860" s="53"/>
      <c r="S1860" s="53"/>
      <c r="T1860" s="53"/>
      <c r="U1860" s="53"/>
      <c r="V1860" s="53"/>
      <c r="W1860" s="53"/>
      <c r="X1860" s="53"/>
      <c r="Y1860" s="53"/>
      <c r="Z1860" s="53"/>
    </row>
    <row r="1861" spans="1:26" ht="15.75" customHeight="1">
      <c r="A1861" s="103"/>
      <c r="B1861" s="103"/>
      <c r="C1861" s="104" t="e">
        <v>#REF!</v>
      </c>
      <c r="D1861" s="103"/>
      <c r="E1861" s="53"/>
      <c r="F1861" s="53"/>
      <c r="G1861" s="53"/>
      <c r="H1861" s="53"/>
      <c r="I1861" s="53"/>
      <c r="J1861" s="53"/>
      <c r="K1861" s="53"/>
      <c r="L1861" s="53"/>
      <c r="M1861" s="53"/>
      <c r="N1861" s="53"/>
      <c r="O1861" s="53"/>
      <c r="P1861" s="53"/>
      <c r="Q1861" s="53"/>
      <c r="R1861" s="53"/>
      <c r="S1861" s="53"/>
      <c r="T1861" s="53"/>
      <c r="U1861" s="53"/>
      <c r="V1861" s="53"/>
      <c r="W1861" s="53"/>
      <c r="X1861" s="53"/>
      <c r="Y1861" s="53"/>
      <c r="Z1861" s="53"/>
    </row>
    <row r="1862" spans="1:26" ht="15.75" customHeight="1">
      <c r="A1862" s="103"/>
      <c r="B1862" s="103"/>
      <c r="C1862" s="104" t="e">
        <v>#REF!</v>
      </c>
      <c r="D1862" s="103"/>
      <c r="E1862" s="53"/>
      <c r="F1862" s="53"/>
      <c r="G1862" s="53"/>
      <c r="H1862" s="53"/>
      <c r="I1862" s="53"/>
      <c r="J1862" s="53"/>
      <c r="K1862" s="53"/>
      <c r="L1862" s="53"/>
      <c r="M1862" s="53"/>
      <c r="N1862" s="53"/>
      <c r="O1862" s="53"/>
      <c r="P1862" s="53"/>
      <c r="Q1862" s="53"/>
      <c r="R1862" s="53"/>
      <c r="S1862" s="53"/>
      <c r="T1862" s="53"/>
      <c r="U1862" s="53"/>
      <c r="V1862" s="53"/>
      <c r="W1862" s="53"/>
      <c r="X1862" s="53"/>
      <c r="Y1862" s="53"/>
      <c r="Z1862" s="53"/>
    </row>
    <row r="1863" spans="1:26" ht="15.75" customHeight="1">
      <c r="A1863" s="103"/>
      <c r="B1863" s="103"/>
      <c r="C1863" s="104" t="e">
        <v>#REF!</v>
      </c>
      <c r="D1863" s="103"/>
      <c r="E1863" s="53"/>
      <c r="F1863" s="53"/>
      <c r="G1863" s="53"/>
      <c r="H1863" s="53"/>
      <c r="I1863" s="53"/>
      <c r="J1863" s="53"/>
      <c r="K1863" s="53"/>
      <c r="L1863" s="53"/>
      <c r="M1863" s="53"/>
      <c r="N1863" s="53"/>
      <c r="O1863" s="53"/>
      <c r="P1863" s="53"/>
      <c r="Q1863" s="53"/>
      <c r="R1863" s="53"/>
      <c r="S1863" s="53"/>
      <c r="T1863" s="53"/>
      <c r="U1863" s="53"/>
      <c r="V1863" s="53"/>
      <c r="W1863" s="53"/>
      <c r="X1863" s="53"/>
      <c r="Y1863" s="53"/>
      <c r="Z1863" s="53"/>
    </row>
    <row r="1864" spans="1:26" ht="15.75" customHeight="1">
      <c r="A1864" s="103"/>
      <c r="B1864" s="103"/>
      <c r="C1864" s="104" t="e">
        <v>#REF!</v>
      </c>
      <c r="D1864" s="103"/>
      <c r="E1864" s="53"/>
      <c r="F1864" s="53"/>
      <c r="G1864" s="53"/>
      <c r="H1864" s="53"/>
      <c r="I1864" s="53"/>
      <c r="J1864" s="53"/>
      <c r="K1864" s="53"/>
      <c r="L1864" s="53"/>
      <c r="M1864" s="53"/>
      <c r="N1864" s="53"/>
      <c r="O1864" s="53"/>
      <c r="P1864" s="53"/>
      <c r="Q1864" s="53"/>
      <c r="R1864" s="53"/>
      <c r="S1864" s="53"/>
      <c r="T1864" s="53"/>
      <c r="U1864" s="53"/>
      <c r="V1864" s="53"/>
      <c r="W1864" s="53"/>
      <c r="X1864" s="53"/>
      <c r="Y1864" s="53"/>
      <c r="Z1864" s="53"/>
    </row>
    <row r="1865" spans="1:26" ht="15.75" customHeight="1">
      <c r="A1865" s="103"/>
      <c r="B1865" s="103"/>
      <c r="C1865" s="104" t="e">
        <v>#REF!</v>
      </c>
      <c r="D1865" s="103"/>
      <c r="E1865" s="53"/>
      <c r="F1865" s="53"/>
      <c r="G1865" s="53"/>
      <c r="H1865" s="53"/>
      <c r="I1865" s="53"/>
      <c r="J1865" s="53"/>
      <c r="K1865" s="53"/>
      <c r="L1865" s="53"/>
      <c r="M1865" s="53"/>
      <c r="N1865" s="53"/>
      <c r="O1865" s="53"/>
      <c r="P1865" s="53"/>
      <c r="Q1865" s="53"/>
      <c r="R1865" s="53"/>
      <c r="S1865" s="53"/>
      <c r="T1865" s="53"/>
      <c r="U1865" s="53"/>
      <c r="V1865" s="53"/>
      <c r="W1865" s="53"/>
      <c r="X1865" s="53"/>
      <c r="Y1865" s="53"/>
      <c r="Z1865" s="53"/>
    </row>
    <row r="1866" spans="1:26" ht="15.75" customHeight="1">
      <c r="A1866" s="103"/>
      <c r="B1866" s="103"/>
      <c r="C1866" s="104" t="e">
        <v>#REF!</v>
      </c>
      <c r="D1866" s="103"/>
      <c r="E1866" s="53"/>
      <c r="F1866" s="53"/>
      <c r="G1866" s="53"/>
      <c r="H1866" s="53"/>
      <c r="I1866" s="53"/>
      <c r="J1866" s="53"/>
      <c r="K1866" s="53"/>
      <c r="L1866" s="53"/>
      <c r="M1866" s="53"/>
      <c r="N1866" s="53"/>
      <c r="O1866" s="53"/>
      <c r="P1866" s="53"/>
      <c r="Q1866" s="53"/>
      <c r="R1866" s="53"/>
      <c r="S1866" s="53"/>
      <c r="T1866" s="53"/>
      <c r="U1866" s="53"/>
      <c r="V1866" s="53"/>
      <c r="W1866" s="53"/>
      <c r="X1866" s="53"/>
      <c r="Y1866" s="53"/>
      <c r="Z1866" s="53"/>
    </row>
    <row r="1867" spans="1:26" ht="15.75" customHeight="1">
      <c r="A1867" s="103"/>
      <c r="B1867" s="103"/>
      <c r="C1867" s="104" t="e">
        <v>#REF!</v>
      </c>
      <c r="D1867" s="103"/>
      <c r="E1867" s="53"/>
      <c r="F1867" s="53"/>
      <c r="G1867" s="53"/>
      <c r="H1867" s="53"/>
      <c r="I1867" s="53"/>
      <c r="J1867" s="53"/>
      <c r="K1867" s="53"/>
      <c r="L1867" s="53"/>
      <c r="M1867" s="53"/>
      <c r="N1867" s="53"/>
      <c r="O1867" s="53"/>
      <c r="P1867" s="53"/>
      <c r="Q1867" s="53"/>
      <c r="R1867" s="53"/>
      <c r="S1867" s="53"/>
      <c r="T1867" s="53"/>
      <c r="U1867" s="53"/>
      <c r="V1867" s="53"/>
      <c r="W1867" s="53"/>
      <c r="X1867" s="53"/>
      <c r="Y1867" s="53"/>
      <c r="Z1867" s="53"/>
    </row>
    <row r="1868" spans="1:26" ht="15.75" customHeight="1">
      <c r="A1868" s="103"/>
      <c r="B1868" s="103"/>
      <c r="C1868" s="104" t="e">
        <v>#REF!</v>
      </c>
      <c r="D1868" s="103"/>
      <c r="E1868" s="53"/>
      <c r="F1868" s="53"/>
      <c r="G1868" s="53"/>
      <c r="H1868" s="53"/>
      <c r="I1868" s="53"/>
      <c r="J1868" s="53"/>
      <c r="K1868" s="53"/>
      <c r="L1868" s="53"/>
      <c r="M1868" s="53"/>
      <c r="N1868" s="53"/>
      <c r="O1868" s="53"/>
      <c r="P1868" s="53"/>
      <c r="Q1868" s="53"/>
      <c r="R1868" s="53"/>
      <c r="S1868" s="53"/>
      <c r="T1868" s="53"/>
      <c r="U1868" s="53"/>
      <c r="V1868" s="53"/>
      <c r="W1868" s="53"/>
      <c r="X1868" s="53"/>
      <c r="Y1868" s="53"/>
      <c r="Z1868" s="53"/>
    </row>
    <row r="1869" spans="1:26" ht="15.75" customHeight="1">
      <c r="A1869" s="103"/>
      <c r="B1869" s="103"/>
      <c r="C1869" s="104" t="e">
        <v>#REF!</v>
      </c>
      <c r="D1869" s="103"/>
      <c r="E1869" s="53"/>
      <c r="F1869" s="53"/>
      <c r="G1869" s="53"/>
      <c r="H1869" s="53"/>
      <c r="I1869" s="53"/>
      <c r="J1869" s="53"/>
      <c r="K1869" s="53"/>
      <c r="L1869" s="53"/>
      <c r="M1869" s="53"/>
      <c r="N1869" s="53"/>
      <c r="O1869" s="53"/>
      <c r="P1869" s="53"/>
      <c r="Q1869" s="53"/>
      <c r="R1869" s="53"/>
      <c r="S1869" s="53"/>
      <c r="T1869" s="53"/>
      <c r="U1869" s="53"/>
      <c r="V1869" s="53"/>
      <c r="W1869" s="53"/>
      <c r="X1869" s="53"/>
      <c r="Y1869" s="53"/>
      <c r="Z1869" s="53"/>
    </row>
    <row r="1870" spans="1:26" ht="15.75" customHeight="1">
      <c r="A1870" s="103"/>
      <c r="B1870" s="103"/>
      <c r="C1870" s="104" t="e">
        <v>#REF!</v>
      </c>
      <c r="D1870" s="103"/>
      <c r="E1870" s="53"/>
      <c r="F1870" s="53"/>
      <c r="G1870" s="53"/>
      <c r="H1870" s="53"/>
      <c r="I1870" s="53"/>
      <c r="J1870" s="53"/>
      <c r="K1870" s="53"/>
      <c r="L1870" s="53"/>
      <c r="M1870" s="53"/>
      <c r="N1870" s="53"/>
      <c r="O1870" s="53"/>
      <c r="P1870" s="53"/>
      <c r="Q1870" s="53"/>
      <c r="R1870" s="53"/>
      <c r="S1870" s="53"/>
      <c r="T1870" s="53"/>
      <c r="U1870" s="53"/>
      <c r="V1870" s="53"/>
      <c r="W1870" s="53"/>
      <c r="X1870" s="53"/>
      <c r="Y1870" s="53"/>
      <c r="Z1870" s="53"/>
    </row>
    <row r="1871" spans="1:26" ht="15.75" customHeight="1">
      <c r="A1871" s="103"/>
      <c r="B1871" s="103"/>
      <c r="C1871" s="104" t="e">
        <v>#REF!</v>
      </c>
      <c r="D1871" s="103"/>
      <c r="E1871" s="53"/>
      <c r="F1871" s="53"/>
      <c r="G1871" s="53"/>
      <c r="H1871" s="53"/>
      <c r="I1871" s="53"/>
      <c r="J1871" s="53"/>
      <c r="K1871" s="53"/>
      <c r="L1871" s="53"/>
      <c r="M1871" s="53"/>
      <c r="N1871" s="53"/>
      <c r="O1871" s="53"/>
      <c r="P1871" s="53"/>
      <c r="Q1871" s="53"/>
      <c r="R1871" s="53"/>
      <c r="S1871" s="53"/>
      <c r="T1871" s="53"/>
      <c r="U1871" s="53"/>
      <c r="V1871" s="53"/>
      <c r="W1871" s="53"/>
      <c r="X1871" s="53"/>
      <c r="Y1871" s="53"/>
      <c r="Z1871" s="53"/>
    </row>
    <row r="1872" spans="1:26" ht="15.75" customHeight="1">
      <c r="A1872" s="103"/>
      <c r="B1872" s="103"/>
      <c r="C1872" s="104" t="e">
        <v>#REF!</v>
      </c>
      <c r="D1872" s="103"/>
      <c r="E1872" s="53"/>
      <c r="F1872" s="53"/>
      <c r="G1872" s="53"/>
      <c r="H1872" s="53"/>
      <c r="I1872" s="53"/>
      <c r="J1872" s="53"/>
      <c r="K1872" s="53"/>
      <c r="L1872" s="53"/>
      <c r="M1872" s="53"/>
      <c r="N1872" s="53"/>
      <c r="O1872" s="53"/>
      <c r="P1872" s="53"/>
      <c r="Q1872" s="53"/>
      <c r="R1872" s="53"/>
      <c r="S1872" s="53"/>
      <c r="T1872" s="53"/>
      <c r="U1872" s="53"/>
      <c r="V1872" s="53"/>
      <c r="W1872" s="53"/>
      <c r="X1872" s="53"/>
      <c r="Y1872" s="53"/>
      <c r="Z1872" s="53"/>
    </row>
    <row r="1873" spans="1:26" ht="15.75" customHeight="1">
      <c r="A1873" s="103"/>
      <c r="B1873" s="103"/>
      <c r="C1873" s="104" t="e">
        <v>#REF!</v>
      </c>
      <c r="D1873" s="103"/>
      <c r="E1873" s="53"/>
      <c r="F1873" s="53"/>
      <c r="G1873" s="53"/>
      <c r="H1873" s="53"/>
      <c r="I1873" s="53"/>
      <c r="J1873" s="53"/>
      <c r="K1873" s="53"/>
      <c r="L1873" s="53"/>
      <c r="M1873" s="53"/>
      <c r="N1873" s="53"/>
      <c r="O1873" s="53"/>
      <c r="P1873" s="53"/>
      <c r="Q1873" s="53"/>
      <c r="R1873" s="53"/>
      <c r="S1873" s="53"/>
      <c r="T1873" s="53"/>
      <c r="U1873" s="53"/>
      <c r="V1873" s="53"/>
      <c r="W1873" s="53"/>
      <c r="X1873" s="53"/>
      <c r="Y1873" s="53"/>
      <c r="Z1873" s="53"/>
    </row>
    <row r="1874" spans="1:26" ht="15.75" customHeight="1">
      <c r="A1874" s="103"/>
      <c r="B1874" s="103"/>
      <c r="C1874" s="104" t="e">
        <v>#REF!</v>
      </c>
      <c r="D1874" s="103"/>
      <c r="E1874" s="53"/>
      <c r="F1874" s="53"/>
      <c r="G1874" s="53"/>
      <c r="H1874" s="53"/>
      <c r="I1874" s="53"/>
      <c r="J1874" s="53"/>
      <c r="K1874" s="53"/>
      <c r="L1874" s="53"/>
      <c r="M1874" s="53"/>
      <c r="N1874" s="53"/>
      <c r="O1874" s="53"/>
      <c r="P1874" s="53"/>
      <c r="Q1874" s="53"/>
      <c r="R1874" s="53"/>
      <c r="S1874" s="53"/>
      <c r="T1874" s="53"/>
      <c r="U1874" s="53"/>
      <c r="V1874" s="53"/>
      <c r="W1874" s="53"/>
      <c r="X1874" s="53"/>
      <c r="Y1874" s="53"/>
      <c r="Z1874" s="53"/>
    </row>
    <row r="1875" spans="1:26" ht="15.75" customHeight="1">
      <c r="A1875" s="103"/>
      <c r="B1875" s="103"/>
      <c r="C1875" s="104" t="e">
        <v>#REF!</v>
      </c>
      <c r="D1875" s="103"/>
      <c r="E1875" s="53"/>
      <c r="F1875" s="53"/>
      <c r="G1875" s="53"/>
      <c r="H1875" s="53"/>
      <c r="I1875" s="53"/>
      <c r="J1875" s="53"/>
      <c r="K1875" s="53"/>
      <c r="L1875" s="53"/>
      <c r="M1875" s="53"/>
      <c r="N1875" s="53"/>
      <c r="O1875" s="53"/>
      <c r="P1875" s="53"/>
      <c r="Q1875" s="53"/>
      <c r="R1875" s="53"/>
      <c r="S1875" s="53"/>
      <c r="T1875" s="53"/>
      <c r="U1875" s="53"/>
      <c r="V1875" s="53"/>
      <c r="W1875" s="53"/>
      <c r="X1875" s="53"/>
      <c r="Y1875" s="53"/>
      <c r="Z1875" s="53"/>
    </row>
    <row r="1876" spans="1:26" ht="15.75" customHeight="1">
      <c r="A1876" s="103"/>
      <c r="B1876" s="103"/>
      <c r="C1876" s="104" t="e">
        <v>#REF!</v>
      </c>
      <c r="D1876" s="103"/>
      <c r="E1876" s="53"/>
      <c r="F1876" s="53"/>
      <c r="G1876" s="53"/>
      <c r="H1876" s="53"/>
      <c r="I1876" s="53"/>
      <c r="J1876" s="53"/>
      <c r="K1876" s="53"/>
      <c r="L1876" s="53"/>
      <c r="M1876" s="53"/>
      <c r="N1876" s="53"/>
      <c r="O1876" s="53"/>
      <c r="P1876" s="53"/>
      <c r="Q1876" s="53"/>
      <c r="R1876" s="53"/>
      <c r="S1876" s="53"/>
      <c r="T1876" s="53"/>
      <c r="U1876" s="53"/>
      <c r="V1876" s="53"/>
      <c r="W1876" s="53"/>
      <c r="X1876" s="53"/>
      <c r="Y1876" s="53"/>
      <c r="Z1876" s="53"/>
    </row>
    <row r="1877" spans="1:26" ht="15.75" customHeight="1">
      <c r="A1877" s="103"/>
      <c r="B1877" s="103"/>
      <c r="C1877" s="104" t="e">
        <v>#REF!</v>
      </c>
      <c r="D1877" s="103"/>
      <c r="E1877" s="53"/>
      <c r="F1877" s="53"/>
      <c r="G1877" s="53"/>
      <c r="H1877" s="53"/>
      <c r="I1877" s="53"/>
      <c r="J1877" s="53"/>
      <c r="K1877" s="53"/>
      <c r="L1877" s="53"/>
      <c r="M1877" s="53"/>
      <c r="N1877" s="53"/>
      <c r="O1877" s="53"/>
      <c r="P1877" s="53"/>
      <c r="Q1877" s="53"/>
      <c r="R1877" s="53"/>
      <c r="S1877" s="53"/>
      <c r="T1877" s="53"/>
      <c r="U1877" s="53"/>
      <c r="V1877" s="53"/>
      <c r="W1877" s="53"/>
      <c r="X1877" s="53"/>
      <c r="Y1877" s="53"/>
      <c r="Z1877" s="53"/>
    </row>
    <row r="1878" spans="1:26" ht="15.75" customHeight="1">
      <c r="A1878" s="103"/>
      <c r="B1878" s="103"/>
      <c r="C1878" s="104" t="e">
        <v>#REF!</v>
      </c>
      <c r="D1878" s="103"/>
      <c r="E1878" s="53"/>
      <c r="F1878" s="53"/>
      <c r="G1878" s="53"/>
      <c r="H1878" s="53"/>
      <c r="I1878" s="53"/>
      <c r="J1878" s="53"/>
      <c r="K1878" s="53"/>
      <c r="L1878" s="53"/>
      <c r="M1878" s="53"/>
      <c r="N1878" s="53"/>
      <c r="O1878" s="53"/>
      <c r="P1878" s="53"/>
      <c r="Q1878" s="53"/>
      <c r="R1878" s="53"/>
      <c r="S1878" s="53"/>
      <c r="T1878" s="53"/>
      <c r="U1878" s="53"/>
      <c r="V1878" s="53"/>
      <c r="W1878" s="53"/>
      <c r="X1878" s="53"/>
      <c r="Y1878" s="53"/>
      <c r="Z1878" s="53"/>
    </row>
    <row r="1879" spans="1:26" ht="15.75" customHeight="1">
      <c r="A1879" s="103"/>
      <c r="B1879" s="103"/>
      <c r="C1879" s="104" t="e">
        <v>#REF!</v>
      </c>
      <c r="D1879" s="103"/>
      <c r="E1879" s="53"/>
      <c r="F1879" s="53"/>
      <c r="G1879" s="53"/>
      <c r="H1879" s="53"/>
      <c r="I1879" s="53"/>
      <c r="J1879" s="53"/>
      <c r="K1879" s="53"/>
      <c r="L1879" s="53"/>
      <c r="M1879" s="53"/>
      <c r="N1879" s="53"/>
      <c r="O1879" s="53"/>
      <c r="P1879" s="53"/>
      <c r="Q1879" s="53"/>
      <c r="R1879" s="53"/>
      <c r="S1879" s="53"/>
      <c r="T1879" s="53"/>
      <c r="U1879" s="53"/>
      <c r="V1879" s="53"/>
      <c r="W1879" s="53"/>
      <c r="X1879" s="53"/>
      <c r="Y1879" s="53"/>
      <c r="Z1879" s="53"/>
    </row>
    <row r="1880" spans="1:26" ht="15.75" customHeight="1">
      <c r="A1880" s="103"/>
      <c r="B1880" s="103"/>
      <c r="C1880" s="104" t="e">
        <v>#REF!</v>
      </c>
      <c r="D1880" s="103"/>
      <c r="E1880" s="53"/>
      <c r="F1880" s="53"/>
      <c r="G1880" s="53"/>
      <c r="H1880" s="53"/>
      <c r="I1880" s="53"/>
      <c r="J1880" s="53"/>
      <c r="K1880" s="53"/>
      <c r="L1880" s="53"/>
      <c r="M1880" s="53"/>
      <c r="N1880" s="53"/>
      <c r="O1880" s="53"/>
      <c r="P1880" s="53"/>
      <c r="Q1880" s="53"/>
      <c r="R1880" s="53"/>
      <c r="S1880" s="53"/>
      <c r="T1880" s="53"/>
      <c r="U1880" s="53"/>
      <c r="V1880" s="53"/>
      <c r="W1880" s="53"/>
      <c r="X1880" s="53"/>
      <c r="Y1880" s="53"/>
      <c r="Z1880" s="53"/>
    </row>
    <row r="1881" spans="1:26" ht="15.75" customHeight="1">
      <c r="A1881" s="103"/>
      <c r="B1881" s="103"/>
      <c r="C1881" s="104" t="e">
        <v>#REF!</v>
      </c>
      <c r="D1881" s="103"/>
      <c r="E1881" s="53"/>
      <c r="F1881" s="53"/>
      <c r="G1881" s="53"/>
      <c r="H1881" s="53"/>
      <c r="I1881" s="53"/>
      <c r="J1881" s="53"/>
      <c r="K1881" s="53"/>
      <c r="L1881" s="53"/>
      <c r="M1881" s="53"/>
      <c r="N1881" s="53"/>
      <c r="O1881" s="53"/>
      <c r="P1881" s="53"/>
      <c r="Q1881" s="53"/>
      <c r="R1881" s="53"/>
      <c r="S1881" s="53"/>
      <c r="T1881" s="53"/>
      <c r="U1881" s="53"/>
      <c r="V1881" s="53"/>
      <c r="W1881" s="53"/>
      <c r="X1881" s="53"/>
      <c r="Y1881" s="53"/>
      <c r="Z1881" s="53"/>
    </row>
    <row r="1882" spans="1:26" ht="15.75" customHeight="1">
      <c r="A1882" s="103"/>
      <c r="B1882" s="103"/>
      <c r="C1882" s="104" t="e">
        <v>#REF!</v>
      </c>
      <c r="D1882" s="103"/>
      <c r="E1882" s="53"/>
      <c r="F1882" s="53"/>
      <c r="G1882" s="53"/>
      <c r="H1882" s="53"/>
      <c r="I1882" s="53"/>
      <c r="J1882" s="53"/>
      <c r="K1882" s="53"/>
      <c r="L1882" s="53"/>
      <c r="M1882" s="53"/>
      <c r="N1882" s="53"/>
      <c r="O1882" s="53"/>
      <c r="P1882" s="53"/>
      <c r="Q1882" s="53"/>
      <c r="R1882" s="53"/>
      <c r="S1882" s="53"/>
      <c r="T1882" s="53"/>
      <c r="U1882" s="53"/>
      <c r="V1882" s="53"/>
      <c r="W1882" s="53"/>
      <c r="X1882" s="53"/>
      <c r="Y1882" s="53"/>
      <c r="Z1882" s="53"/>
    </row>
    <row r="1883" spans="1:26" ht="15.75" customHeight="1">
      <c r="A1883" s="103"/>
      <c r="B1883" s="103"/>
      <c r="C1883" s="104" t="e">
        <v>#REF!</v>
      </c>
      <c r="D1883" s="103"/>
      <c r="E1883" s="53"/>
      <c r="F1883" s="53"/>
      <c r="G1883" s="53"/>
      <c r="H1883" s="53"/>
      <c r="I1883" s="53"/>
      <c r="J1883" s="53"/>
      <c r="K1883" s="53"/>
      <c r="L1883" s="53"/>
      <c r="M1883" s="53"/>
      <c r="N1883" s="53"/>
      <c r="O1883" s="53"/>
      <c r="P1883" s="53"/>
      <c r="Q1883" s="53"/>
      <c r="R1883" s="53"/>
      <c r="S1883" s="53"/>
      <c r="T1883" s="53"/>
      <c r="U1883" s="53"/>
      <c r="V1883" s="53"/>
      <c r="W1883" s="53"/>
      <c r="X1883" s="53"/>
      <c r="Y1883" s="53"/>
      <c r="Z1883" s="53"/>
    </row>
    <row r="1884" spans="1:26" ht="15.75" customHeight="1">
      <c r="A1884" s="103"/>
      <c r="B1884" s="103"/>
      <c r="C1884" s="104" t="e">
        <v>#REF!</v>
      </c>
      <c r="D1884" s="103"/>
      <c r="E1884" s="53"/>
      <c r="F1884" s="53"/>
      <c r="G1884" s="53"/>
      <c r="H1884" s="53"/>
      <c r="I1884" s="53"/>
      <c r="J1884" s="53"/>
      <c r="K1884" s="53"/>
      <c r="L1884" s="53"/>
      <c r="M1884" s="53"/>
      <c r="N1884" s="53"/>
      <c r="O1884" s="53"/>
      <c r="P1884" s="53"/>
      <c r="Q1884" s="53"/>
      <c r="R1884" s="53"/>
      <c r="S1884" s="53"/>
      <c r="T1884" s="53"/>
      <c r="U1884" s="53"/>
      <c r="V1884" s="53"/>
      <c r="W1884" s="53"/>
      <c r="X1884" s="53"/>
      <c r="Y1884" s="53"/>
      <c r="Z1884" s="53"/>
    </row>
    <row r="1885" spans="1:26" ht="15.75" customHeight="1">
      <c r="A1885" s="103"/>
      <c r="B1885" s="103"/>
      <c r="C1885" s="104" t="e">
        <v>#REF!</v>
      </c>
      <c r="D1885" s="103"/>
      <c r="E1885" s="53"/>
      <c r="F1885" s="53"/>
      <c r="G1885" s="53"/>
      <c r="H1885" s="53"/>
      <c r="I1885" s="53"/>
      <c r="J1885" s="53"/>
      <c r="K1885" s="53"/>
      <c r="L1885" s="53"/>
      <c r="M1885" s="53"/>
      <c r="N1885" s="53"/>
      <c r="O1885" s="53"/>
      <c r="P1885" s="53"/>
      <c r="Q1885" s="53"/>
      <c r="R1885" s="53"/>
      <c r="S1885" s="53"/>
      <c r="T1885" s="53"/>
      <c r="U1885" s="53"/>
      <c r="V1885" s="53"/>
      <c r="W1885" s="53"/>
      <c r="X1885" s="53"/>
      <c r="Y1885" s="53"/>
      <c r="Z1885" s="53"/>
    </row>
    <row r="1886" spans="1:26" ht="15.75" customHeight="1">
      <c r="A1886" s="103"/>
      <c r="B1886" s="103"/>
      <c r="C1886" s="104" t="e">
        <v>#REF!</v>
      </c>
      <c r="D1886" s="103"/>
      <c r="E1886" s="53"/>
      <c r="F1886" s="53"/>
      <c r="G1886" s="53"/>
      <c r="H1886" s="53"/>
      <c r="I1886" s="53"/>
      <c r="J1886" s="53"/>
      <c r="K1886" s="53"/>
      <c r="L1886" s="53"/>
      <c r="M1886" s="53"/>
      <c r="N1886" s="53"/>
      <c r="O1886" s="53"/>
      <c r="P1886" s="53"/>
      <c r="Q1886" s="53"/>
      <c r="R1886" s="53"/>
      <c r="S1886" s="53"/>
      <c r="T1886" s="53"/>
      <c r="U1886" s="53"/>
      <c r="V1886" s="53"/>
      <c r="W1886" s="53"/>
      <c r="X1886" s="53"/>
      <c r="Y1886" s="53"/>
      <c r="Z1886" s="53"/>
    </row>
    <row r="1887" spans="1:26" ht="15.75" customHeight="1">
      <c r="A1887" s="103"/>
      <c r="B1887" s="103"/>
      <c r="C1887" s="104" t="e">
        <v>#REF!</v>
      </c>
      <c r="D1887" s="103"/>
      <c r="E1887" s="53"/>
      <c r="F1887" s="53"/>
      <c r="G1887" s="53"/>
      <c r="H1887" s="53"/>
      <c r="I1887" s="53"/>
      <c r="J1887" s="53"/>
      <c r="K1887" s="53"/>
      <c r="L1887" s="53"/>
      <c r="M1887" s="53"/>
      <c r="N1887" s="53"/>
      <c r="O1887" s="53"/>
      <c r="P1887" s="53"/>
      <c r="Q1887" s="53"/>
      <c r="R1887" s="53"/>
      <c r="S1887" s="53"/>
      <c r="T1887" s="53"/>
      <c r="U1887" s="53"/>
      <c r="V1887" s="53"/>
      <c r="W1887" s="53"/>
      <c r="X1887" s="53"/>
      <c r="Y1887" s="53"/>
      <c r="Z1887" s="53"/>
    </row>
    <row r="1888" spans="1:26" ht="15.75" customHeight="1">
      <c r="A1888" s="103"/>
      <c r="B1888" s="103"/>
      <c r="C1888" s="104" t="e">
        <v>#REF!</v>
      </c>
      <c r="D1888" s="103"/>
      <c r="E1888" s="53"/>
      <c r="F1888" s="53"/>
      <c r="G1888" s="53"/>
      <c r="H1888" s="53"/>
      <c r="I1888" s="53"/>
      <c r="J1888" s="53"/>
      <c r="K1888" s="53"/>
      <c r="L1888" s="53"/>
      <c r="M1888" s="53"/>
      <c r="N1888" s="53"/>
      <c r="O1888" s="53"/>
      <c r="P1888" s="53"/>
      <c r="Q1888" s="53"/>
      <c r="R1888" s="53"/>
      <c r="S1888" s="53"/>
      <c r="T1888" s="53"/>
      <c r="U1888" s="53"/>
      <c r="V1888" s="53"/>
      <c r="W1888" s="53"/>
      <c r="X1888" s="53"/>
      <c r="Y1888" s="53"/>
      <c r="Z1888" s="53"/>
    </row>
    <row r="1889" spans="1:26" ht="15.75" customHeight="1">
      <c r="A1889" s="103"/>
      <c r="B1889" s="103"/>
      <c r="C1889" s="104" t="e">
        <v>#REF!</v>
      </c>
      <c r="D1889" s="103"/>
      <c r="E1889" s="53"/>
      <c r="F1889" s="53"/>
      <c r="G1889" s="53"/>
      <c r="H1889" s="53"/>
      <c r="I1889" s="53"/>
      <c r="J1889" s="53"/>
      <c r="K1889" s="53"/>
      <c r="L1889" s="53"/>
      <c r="M1889" s="53"/>
      <c r="N1889" s="53"/>
      <c r="O1889" s="53"/>
      <c r="P1889" s="53"/>
      <c r="Q1889" s="53"/>
      <c r="R1889" s="53"/>
      <c r="S1889" s="53"/>
      <c r="T1889" s="53"/>
      <c r="U1889" s="53"/>
      <c r="V1889" s="53"/>
      <c r="W1889" s="53"/>
      <c r="X1889" s="53"/>
      <c r="Y1889" s="53"/>
      <c r="Z1889" s="53"/>
    </row>
    <row r="1890" spans="1:26" ht="15.75" customHeight="1">
      <c r="A1890" s="103"/>
      <c r="B1890" s="103"/>
      <c r="C1890" s="104" t="e">
        <v>#REF!</v>
      </c>
      <c r="D1890" s="103"/>
      <c r="E1890" s="53"/>
      <c r="F1890" s="53"/>
      <c r="G1890" s="53"/>
      <c r="H1890" s="53"/>
      <c r="I1890" s="53"/>
      <c r="J1890" s="53"/>
      <c r="K1890" s="53"/>
      <c r="L1890" s="53"/>
      <c r="M1890" s="53"/>
      <c r="N1890" s="53"/>
      <c r="O1890" s="53"/>
      <c r="P1890" s="53"/>
      <c r="Q1890" s="53"/>
      <c r="R1890" s="53"/>
      <c r="S1890" s="53"/>
      <c r="T1890" s="53"/>
      <c r="U1890" s="53"/>
      <c r="V1890" s="53"/>
      <c r="W1890" s="53"/>
      <c r="X1890" s="53"/>
      <c r="Y1890" s="53"/>
      <c r="Z1890" s="53"/>
    </row>
    <row r="1891" spans="1:26" ht="15.75" customHeight="1">
      <c r="A1891" s="103"/>
      <c r="B1891" s="103"/>
      <c r="C1891" s="104" t="e">
        <v>#REF!</v>
      </c>
      <c r="D1891" s="103"/>
      <c r="E1891" s="53"/>
      <c r="F1891" s="53"/>
      <c r="G1891" s="53"/>
      <c r="H1891" s="53"/>
      <c r="I1891" s="53"/>
      <c r="J1891" s="53"/>
      <c r="K1891" s="53"/>
      <c r="L1891" s="53"/>
      <c r="M1891" s="53"/>
      <c r="N1891" s="53"/>
      <c r="O1891" s="53"/>
      <c r="P1891" s="53"/>
      <c r="Q1891" s="53"/>
      <c r="R1891" s="53"/>
      <c r="S1891" s="53"/>
      <c r="T1891" s="53"/>
      <c r="U1891" s="53"/>
      <c r="V1891" s="53"/>
      <c r="W1891" s="53"/>
      <c r="X1891" s="53"/>
      <c r="Y1891" s="53"/>
      <c r="Z1891" s="53"/>
    </row>
    <row r="1892" spans="1:26" ht="15.75" customHeight="1">
      <c r="A1892" s="103"/>
      <c r="B1892" s="103"/>
      <c r="C1892" s="104" t="e">
        <v>#REF!</v>
      </c>
      <c r="D1892" s="103"/>
      <c r="E1892" s="53"/>
      <c r="F1892" s="53"/>
      <c r="G1892" s="53"/>
      <c r="H1892" s="53"/>
      <c r="I1892" s="53"/>
      <c r="J1892" s="53"/>
      <c r="K1892" s="53"/>
      <c r="L1892" s="53"/>
      <c r="M1892" s="53"/>
      <c r="N1892" s="53"/>
      <c r="O1892" s="53"/>
      <c r="P1892" s="53"/>
      <c r="Q1892" s="53"/>
      <c r="R1892" s="53"/>
      <c r="S1892" s="53"/>
      <c r="T1892" s="53"/>
      <c r="U1892" s="53"/>
      <c r="V1892" s="53"/>
      <c r="W1892" s="53"/>
      <c r="X1892" s="53"/>
      <c r="Y1892" s="53"/>
      <c r="Z1892" s="53"/>
    </row>
    <row r="1893" spans="1:26" ht="15.75" customHeight="1">
      <c r="A1893" s="103"/>
      <c r="B1893" s="103"/>
      <c r="C1893" s="104" t="e">
        <v>#REF!</v>
      </c>
      <c r="D1893" s="103"/>
      <c r="E1893" s="53"/>
      <c r="F1893" s="53"/>
      <c r="G1893" s="53"/>
      <c r="H1893" s="53"/>
      <c r="I1893" s="53"/>
      <c r="J1893" s="53"/>
      <c r="K1893" s="53"/>
      <c r="L1893" s="53"/>
      <c r="M1893" s="53"/>
      <c r="N1893" s="53"/>
      <c r="O1893" s="53"/>
      <c r="P1893" s="53"/>
      <c r="Q1893" s="53"/>
      <c r="R1893" s="53"/>
      <c r="S1893" s="53"/>
      <c r="T1893" s="53"/>
      <c r="U1893" s="53"/>
      <c r="V1893" s="53"/>
      <c r="W1893" s="53"/>
      <c r="X1893" s="53"/>
      <c r="Y1893" s="53"/>
      <c r="Z1893" s="53"/>
    </row>
    <row r="1894" spans="1:26" ht="15.75" customHeight="1">
      <c r="A1894" s="103"/>
      <c r="B1894" s="103"/>
      <c r="C1894" s="104" t="e">
        <v>#REF!</v>
      </c>
      <c r="D1894" s="103"/>
      <c r="E1894" s="53"/>
      <c r="F1894" s="53"/>
      <c r="G1894" s="53"/>
      <c r="H1894" s="53"/>
      <c r="I1894" s="53"/>
      <c r="J1894" s="53"/>
      <c r="K1894" s="53"/>
      <c r="L1894" s="53"/>
      <c r="M1894" s="53"/>
      <c r="N1894" s="53"/>
      <c r="O1894" s="53"/>
      <c r="P1894" s="53"/>
      <c r="Q1894" s="53"/>
      <c r="R1894" s="53"/>
      <c r="S1894" s="53"/>
      <c r="T1894" s="53"/>
      <c r="U1894" s="53"/>
      <c r="V1894" s="53"/>
      <c r="W1894" s="53"/>
      <c r="X1894" s="53"/>
      <c r="Y1894" s="53"/>
      <c r="Z1894" s="53"/>
    </row>
    <row r="1895" spans="1:26" ht="15.75" customHeight="1">
      <c r="A1895" s="103"/>
      <c r="B1895" s="103"/>
      <c r="C1895" s="104" t="e">
        <v>#REF!</v>
      </c>
      <c r="D1895" s="103"/>
      <c r="E1895" s="53"/>
      <c r="F1895" s="53"/>
      <c r="G1895" s="53"/>
      <c r="H1895" s="53"/>
      <c r="I1895" s="53"/>
      <c r="J1895" s="53"/>
      <c r="K1895" s="53"/>
      <c r="L1895" s="53"/>
      <c r="M1895" s="53"/>
      <c r="N1895" s="53"/>
      <c r="O1895" s="53"/>
      <c r="P1895" s="53"/>
      <c r="Q1895" s="53"/>
      <c r="R1895" s="53"/>
      <c r="S1895" s="53"/>
      <c r="T1895" s="53"/>
      <c r="U1895" s="53"/>
      <c r="V1895" s="53"/>
      <c r="W1895" s="53"/>
      <c r="X1895" s="53"/>
      <c r="Y1895" s="53"/>
      <c r="Z1895" s="53"/>
    </row>
    <row r="1896" spans="1:26" ht="15.75" customHeight="1">
      <c r="A1896" s="103"/>
      <c r="B1896" s="103"/>
      <c r="C1896" s="104" t="e">
        <v>#REF!</v>
      </c>
      <c r="D1896" s="103"/>
      <c r="E1896" s="53"/>
      <c r="F1896" s="53"/>
      <c r="G1896" s="53"/>
      <c r="H1896" s="53"/>
      <c r="I1896" s="53"/>
      <c r="J1896" s="53"/>
      <c r="K1896" s="53"/>
      <c r="L1896" s="53"/>
      <c r="M1896" s="53"/>
      <c r="N1896" s="53"/>
      <c r="O1896" s="53"/>
      <c r="P1896" s="53"/>
      <c r="Q1896" s="53"/>
      <c r="R1896" s="53"/>
      <c r="S1896" s="53"/>
      <c r="T1896" s="53"/>
      <c r="U1896" s="53"/>
      <c r="V1896" s="53"/>
      <c r="W1896" s="53"/>
      <c r="X1896" s="53"/>
      <c r="Y1896" s="53"/>
      <c r="Z1896" s="53"/>
    </row>
    <row r="1897" spans="1:26" ht="15.75" customHeight="1">
      <c r="A1897" s="103"/>
      <c r="B1897" s="103"/>
      <c r="C1897" s="104" t="e">
        <v>#REF!</v>
      </c>
      <c r="D1897" s="103"/>
      <c r="E1897" s="53"/>
      <c r="F1897" s="53"/>
      <c r="G1897" s="53"/>
      <c r="H1897" s="53"/>
      <c r="I1897" s="53"/>
      <c r="J1897" s="53"/>
      <c r="K1897" s="53"/>
      <c r="L1897" s="53"/>
      <c r="M1897" s="53"/>
      <c r="N1897" s="53"/>
      <c r="O1897" s="53"/>
      <c r="P1897" s="53"/>
      <c r="Q1897" s="53"/>
      <c r="R1897" s="53"/>
      <c r="S1897" s="53"/>
      <c r="T1897" s="53"/>
      <c r="U1897" s="53"/>
      <c r="V1897" s="53"/>
      <c r="W1897" s="53"/>
      <c r="X1897" s="53"/>
      <c r="Y1897" s="53"/>
      <c r="Z1897" s="53"/>
    </row>
    <row r="1898" spans="1:26" ht="15.75" customHeight="1">
      <c r="A1898" s="103"/>
      <c r="B1898" s="103"/>
      <c r="C1898" s="104" t="e">
        <v>#REF!</v>
      </c>
      <c r="D1898" s="103"/>
      <c r="E1898" s="53"/>
      <c r="F1898" s="53"/>
      <c r="G1898" s="53"/>
      <c r="H1898" s="53"/>
      <c r="I1898" s="53"/>
      <c r="J1898" s="53"/>
      <c r="K1898" s="53"/>
      <c r="L1898" s="53"/>
      <c r="M1898" s="53"/>
      <c r="N1898" s="53"/>
      <c r="O1898" s="53"/>
      <c r="P1898" s="53"/>
      <c r="Q1898" s="53"/>
      <c r="R1898" s="53"/>
      <c r="S1898" s="53"/>
      <c r="T1898" s="53"/>
      <c r="U1898" s="53"/>
      <c r="V1898" s="53"/>
      <c r="W1898" s="53"/>
      <c r="X1898" s="53"/>
      <c r="Y1898" s="53"/>
      <c r="Z1898" s="53"/>
    </row>
    <row r="1899" spans="1:26" ht="15.75" customHeight="1">
      <c r="A1899" s="103"/>
      <c r="B1899" s="103"/>
      <c r="C1899" s="104" t="e">
        <v>#REF!</v>
      </c>
      <c r="D1899" s="103"/>
      <c r="E1899" s="53"/>
      <c r="F1899" s="53"/>
      <c r="G1899" s="53"/>
      <c r="H1899" s="53"/>
      <c r="I1899" s="53"/>
      <c r="J1899" s="53"/>
      <c r="K1899" s="53"/>
      <c r="L1899" s="53"/>
      <c r="M1899" s="53"/>
      <c r="N1899" s="53"/>
      <c r="O1899" s="53"/>
      <c r="P1899" s="53"/>
      <c r="Q1899" s="53"/>
      <c r="R1899" s="53"/>
      <c r="S1899" s="53"/>
      <c r="T1899" s="53"/>
      <c r="U1899" s="53"/>
      <c r="V1899" s="53"/>
      <c r="W1899" s="53"/>
      <c r="X1899" s="53"/>
      <c r="Y1899" s="53"/>
      <c r="Z1899" s="53"/>
    </row>
    <row r="1900" spans="1:26" ht="15.75" customHeight="1">
      <c r="A1900" s="103"/>
      <c r="B1900" s="103"/>
      <c r="C1900" s="104" t="e">
        <v>#REF!</v>
      </c>
      <c r="D1900" s="103"/>
      <c r="E1900" s="53"/>
      <c r="F1900" s="53"/>
      <c r="G1900" s="53"/>
      <c r="H1900" s="53"/>
      <c r="I1900" s="53"/>
      <c r="J1900" s="53"/>
      <c r="K1900" s="53"/>
      <c r="L1900" s="53"/>
      <c r="M1900" s="53"/>
      <c r="N1900" s="53"/>
      <c r="O1900" s="53"/>
      <c r="P1900" s="53"/>
      <c r="Q1900" s="53"/>
      <c r="R1900" s="53"/>
      <c r="S1900" s="53"/>
      <c r="T1900" s="53"/>
      <c r="U1900" s="53"/>
      <c r="V1900" s="53"/>
      <c r="W1900" s="53"/>
      <c r="X1900" s="53"/>
      <c r="Y1900" s="53"/>
      <c r="Z1900" s="53"/>
    </row>
    <row r="1901" spans="1:26" ht="15.75" customHeight="1">
      <c r="A1901" s="103"/>
      <c r="B1901" s="103"/>
      <c r="C1901" s="104" t="e">
        <v>#REF!</v>
      </c>
      <c r="D1901" s="103"/>
      <c r="E1901" s="53"/>
      <c r="F1901" s="53"/>
      <c r="G1901" s="53"/>
      <c r="H1901" s="53"/>
      <c r="I1901" s="53"/>
      <c r="J1901" s="53"/>
      <c r="K1901" s="53"/>
      <c r="L1901" s="53"/>
      <c r="M1901" s="53"/>
      <c r="N1901" s="53"/>
      <c r="O1901" s="53"/>
      <c r="P1901" s="53"/>
      <c r="Q1901" s="53"/>
      <c r="R1901" s="53"/>
      <c r="S1901" s="53"/>
      <c r="T1901" s="53"/>
      <c r="U1901" s="53"/>
      <c r="V1901" s="53"/>
      <c r="W1901" s="53"/>
      <c r="X1901" s="53"/>
      <c r="Y1901" s="53"/>
      <c r="Z1901" s="53"/>
    </row>
    <row r="1902" spans="1:26" ht="15.75" customHeight="1">
      <c r="A1902" s="103"/>
      <c r="B1902" s="103"/>
      <c r="C1902" s="104" t="e">
        <v>#REF!</v>
      </c>
      <c r="D1902" s="103"/>
      <c r="E1902" s="53"/>
      <c r="F1902" s="53"/>
      <c r="G1902" s="53"/>
      <c r="H1902" s="53"/>
      <c r="I1902" s="53"/>
      <c r="J1902" s="53"/>
      <c r="K1902" s="53"/>
      <c r="L1902" s="53"/>
      <c r="M1902" s="53"/>
      <c r="N1902" s="53"/>
      <c r="O1902" s="53"/>
      <c r="P1902" s="53"/>
      <c r="Q1902" s="53"/>
      <c r="R1902" s="53"/>
      <c r="S1902" s="53"/>
      <c r="T1902" s="53"/>
      <c r="U1902" s="53"/>
      <c r="V1902" s="53"/>
      <c r="W1902" s="53"/>
      <c r="X1902" s="53"/>
      <c r="Y1902" s="53"/>
      <c r="Z1902" s="53"/>
    </row>
    <row r="1903" spans="1:26" ht="15.75" customHeight="1">
      <c r="A1903" s="103"/>
      <c r="B1903" s="103"/>
      <c r="C1903" s="104" t="e">
        <v>#REF!</v>
      </c>
      <c r="D1903" s="103"/>
      <c r="E1903" s="53"/>
      <c r="F1903" s="53"/>
      <c r="G1903" s="53"/>
      <c r="H1903" s="53"/>
      <c r="I1903" s="53"/>
      <c r="J1903" s="53"/>
      <c r="K1903" s="53"/>
      <c r="L1903" s="53"/>
      <c r="M1903" s="53"/>
      <c r="N1903" s="53"/>
      <c r="O1903" s="53"/>
      <c r="P1903" s="53"/>
      <c r="Q1903" s="53"/>
      <c r="R1903" s="53"/>
      <c r="S1903" s="53"/>
      <c r="T1903" s="53"/>
      <c r="U1903" s="53"/>
      <c r="V1903" s="53"/>
      <c r="W1903" s="53"/>
      <c r="X1903" s="53"/>
      <c r="Y1903" s="53"/>
      <c r="Z1903" s="53"/>
    </row>
    <row r="1904" spans="1:26" ht="15.75" customHeight="1">
      <c r="A1904" s="103"/>
      <c r="B1904" s="103"/>
      <c r="C1904" s="104" t="e">
        <v>#REF!</v>
      </c>
      <c r="D1904" s="103"/>
      <c r="E1904" s="53"/>
      <c r="F1904" s="53"/>
      <c r="G1904" s="53"/>
      <c r="H1904" s="53"/>
      <c r="I1904" s="53"/>
      <c r="J1904" s="53"/>
      <c r="K1904" s="53"/>
      <c r="L1904" s="53"/>
      <c r="M1904" s="53"/>
      <c r="N1904" s="53"/>
      <c r="O1904" s="53"/>
      <c r="P1904" s="53"/>
      <c r="Q1904" s="53"/>
      <c r="R1904" s="53"/>
      <c r="S1904" s="53"/>
      <c r="T1904" s="53"/>
      <c r="U1904" s="53"/>
      <c r="V1904" s="53"/>
      <c r="W1904" s="53"/>
      <c r="X1904" s="53"/>
      <c r="Y1904" s="53"/>
      <c r="Z1904" s="53"/>
    </row>
    <row r="1905" spans="1:26" ht="15.75" customHeight="1">
      <c r="A1905" s="103"/>
      <c r="B1905" s="103"/>
      <c r="C1905" s="104" t="e">
        <v>#REF!</v>
      </c>
      <c r="D1905" s="103"/>
      <c r="E1905" s="53"/>
      <c r="F1905" s="53"/>
      <c r="G1905" s="53"/>
      <c r="H1905" s="53"/>
      <c r="I1905" s="53"/>
      <c r="J1905" s="53"/>
      <c r="K1905" s="53"/>
      <c r="L1905" s="53"/>
      <c r="M1905" s="53"/>
      <c r="N1905" s="53"/>
      <c r="O1905" s="53"/>
      <c r="P1905" s="53"/>
      <c r="Q1905" s="53"/>
      <c r="R1905" s="53"/>
      <c r="S1905" s="53"/>
      <c r="T1905" s="53"/>
      <c r="U1905" s="53"/>
      <c r="V1905" s="53"/>
      <c r="W1905" s="53"/>
      <c r="X1905" s="53"/>
      <c r="Y1905" s="53"/>
      <c r="Z1905" s="53"/>
    </row>
    <row r="1906" spans="1:26" ht="15.75" customHeight="1">
      <c r="A1906" s="103"/>
      <c r="B1906" s="103"/>
      <c r="C1906" s="104" t="e">
        <v>#REF!</v>
      </c>
      <c r="D1906" s="103"/>
      <c r="E1906" s="53"/>
      <c r="F1906" s="53"/>
      <c r="G1906" s="53"/>
      <c r="H1906" s="53"/>
      <c r="I1906" s="53"/>
      <c r="J1906" s="53"/>
      <c r="K1906" s="53"/>
      <c r="L1906" s="53"/>
      <c r="M1906" s="53"/>
      <c r="N1906" s="53"/>
      <c r="O1906" s="53"/>
      <c r="P1906" s="53"/>
      <c r="Q1906" s="53"/>
      <c r="R1906" s="53"/>
      <c r="S1906" s="53"/>
      <c r="T1906" s="53"/>
      <c r="U1906" s="53"/>
      <c r="V1906" s="53"/>
      <c r="W1906" s="53"/>
      <c r="X1906" s="53"/>
      <c r="Y1906" s="53"/>
      <c r="Z1906" s="53"/>
    </row>
    <row r="1907" spans="1:26" ht="15.75" customHeight="1">
      <c r="A1907" s="103"/>
      <c r="B1907" s="103"/>
      <c r="C1907" s="104" t="e">
        <v>#REF!</v>
      </c>
      <c r="D1907" s="103"/>
      <c r="E1907" s="53"/>
      <c r="F1907" s="53"/>
      <c r="G1907" s="53"/>
      <c r="H1907" s="53"/>
      <c r="I1907" s="53"/>
      <c r="J1907" s="53"/>
      <c r="K1907" s="53"/>
      <c r="L1907" s="53"/>
      <c r="M1907" s="53"/>
      <c r="N1907" s="53"/>
      <c r="O1907" s="53"/>
      <c r="P1907" s="53"/>
      <c r="Q1907" s="53"/>
      <c r="R1907" s="53"/>
      <c r="S1907" s="53"/>
      <c r="T1907" s="53"/>
      <c r="U1907" s="53"/>
      <c r="V1907" s="53"/>
      <c r="W1907" s="53"/>
      <c r="X1907" s="53"/>
      <c r="Y1907" s="53"/>
      <c r="Z1907" s="53"/>
    </row>
    <row r="1908" spans="1:26" ht="15.75" customHeight="1">
      <c r="A1908" s="103"/>
      <c r="B1908" s="103"/>
      <c r="C1908" s="104" t="e">
        <v>#REF!</v>
      </c>
      <c r="D1908" s="103"/>
      <c r="E1908" s="53"/>
      <c r="F1908" s="53"/>
      <c r="G1908" s="53"/>
      <c r="H1908" s="53"/>
      <c r="I1908" s="53"/>
      <c r="J1908" s="53"/>
      <c r="K1908" s="53"/>
      <c r="L1908" s="53"/>
      <c r="M1908" s="53"/>
      <c r="N1908" s="53"/>
      <c r="O1908" s="53"/>
      <c r="P1908" s="53"/>
      <c r="Q1908" s="53"/>
      <c r="R1908" s="53"/>
      <c r="S1908" s="53"/>
      <c r="T1908" s="53"/>
      <c r="U1908" s="53"/>
      <c r="V1908" s="53"/>
      <c r="W1908" s="53"/>
      <c r="X1908" s="53"/>
      <c r="Y1908" s="53"/>
      <c r="Z1908" s="53"/>
    </row>
    <row r="1909" spans="1:26" ht="15.75" customHeight="1">
      <c r="A1909" s="103"/>
      <c r="B1909" s="103"/>
      <c r="C1909" s="104" t="e">
        <v>#REF!</v>
      </c>
      <c r="D1909" s="103"/>
      <c r="E1909" s="53"/>
      <c r="F1909" s="53"/>
      <c r="G1909" s="53"/>
      <c r="H1909" s="53"/>
      <c r="I1909" s="53"/>
      <c r="J1909" s="53"/>
      <c r="K1909" s="53"/>
      <c r="L1909" s="53"/>
      <c r="M1909" s="53"/>
      <c r="N1909" s="53"/>
      <c r="O1909" s="53"/>
      <c r="P1909" s="53"/>
      <c r="Q1909" s="53"/>
      <c r="R1909" s="53"/>
      <c r="S1909" s="53"/>
      <c r="T1909" s="53"/>
      <c r="U1909" s="53"/>
      <c r="V1909" s="53"/>
      <c r="W1909" s="53"/>
      <c r="X1909" s="53"/>
      <c r="Y1909" s="53"/>
      <c r="Z1909" s="53"/>
    </row>
    <row r="1910" spans="1:26" ht="15.75" customHeight="1">
      <c r="A1910" s="103"/>
      <c r="B1910" s="103"/>
      <c r="C1910" s="104" t="e">
        <v>#REF!</v>
      </c>
      <c r="D1910" s="103"/>
      <c r="E1910" s="53"/>
      <c r="F1910" s="53"/>
      <c r="G1910" s="53"/>
      <c r="H1910" s="53"/>
      <c r="I1910" s="53"/>
      <c r="J1910" s="53"/>
      <c r="K1910" s="53"/>
      <c r="L1910" s="53"/>
      <c r="M1910" s="53"/>
      <c r="N1910" s="53"/>
      <c r="O1910" s="53"/>
      <c r="P1910" s="53"/>
      <c r="Q1910" s="53"/>
      <c r="R1910" s="53"/>
      <c r="S1910" s="53"/>
      <c r="T1910" s="53"/>
      <c r="U1910" s="53"/>
      <c r="V1910" s="53"/>
      <c r="W1910" s="53"/>
      <c r="X1910" s="53"/>
      <c r="Y1910" s="53"/>
      <c r="Z1910" s="53"/>
    </row>
    <row r="1911" spans="1:26" ht="15.75" customHeight="1">
      <c r="A1911" s="103"/>
      <c r="B1911" s="103"/>
      <c r="C1911" s="104" t="e">
        <v>#REF!</v>
      </c>
      <c r="D1911" s="103"/>
      <c r="E1911" s="53"/>
      <c r="F1911" s="53"/>
      <c r="G1911" s="53"/>
      <c r="H1911" s="53"/>
      <c r="I1911" s="53"/>
      <c r="J1911" s="53"/>
      <c r="K1911" s="53"/>
      <c r="L1911" s="53"/>
      <c r="M1911" s="53"/>
      <c r="N1911" s="53"/>
      <c r="O1911" s="53"/>
      <c r="P1911" s="53"/>
      <c r="Q1911" s="53"/>
      <c r="R1911" s="53"/>
      <c r="S1911" s="53"/>
      <c r="T1911" s="53"/>
      <c r="U1911" s="53"/>
      <c r="V1911" s="53"/>
      <c r="W1911" s="53"/>
      <c r="X1911" s="53"/>
      <c r="Y1911" s="53"/>
      <c r="Z1911" s="53"/>
    </row>
    <row r="1912" spans="1:26" ht="15.75" customHeight="1">
      <c r="A1912" s="103"/>
      <c r="B1912" s="103"/>
      <c r="C1912" s="104" t="e">
        <v>#REF!</v>
      </c>
      <c r="D1912" s="103"/>
      <c r="E1912" s="53"/>
      <c r="F1912" s="53"/>
      <c r="G1912" s="53"/>
      <c r="H1912" s="53"/>
      <c r="I1912" s="53"/>
      <c r="J1912" s="53"/>
      <c r="K1912" s="53"/>
      <c r="L1912" s="53"/>
      <c r="M1912" s="53"/>
      <c r="N1912" s="53"/>
      <c r="O1912" s="53"/>
      <c r="P1912" s="53"/>
      <c r="Q1912" s="53"/>
      <c r="R1912" s="53"/>
      <c r="S1912" s="53"/>
      <c r="T1912" s="53"/>
      <c r="U1912" s="53"/>
      <c r="V1912" s="53"/>
      <c r="W1912" s="53"/>
      <c r="X1912" s="53"/>
      <c r="Y1912" s="53"/>
      <c r="Z1912" s="53"/>
    </row>
    <row r="1913" spans="1:26" ht="15.75" customHeight="1">
      <c r="A1913" s="103"/>
      <c r="B1913" s="103"/>
      <c r="C1913" s="104" t="e">
        <v>#REF!</v>
      </c>
      <c r="D1913" s="103"/>
      <c r="E1913" s="53"/>
      <c r="F1913" s="53"/>
      <c r="G1913" s="53"/>
      <c r="H1913" s="53"/>
      <c r="I1913" s="53"/>
      <c r="J1913" s="53"/>
      <c r="K1913" s="53"/>
      <c r="L1913" s="53"/>
      <c r="M1913" s="53"/>
      <c r="N1913" s="53"/>
      <c r="O1913" s="53"/>
      <c r="P1913" s="53"/>
      <c r="Q1913" s="53"/>
      <c r="R1913" s="53"/>
      <c r="S1913" s="53"/>
      <c r="T1913" s="53"/>
      <c r="U1913" s="53"/>
      <c r="V1913" s="53"/>
      <c r="W1913" s="53"/>
      <c r="X1913" s="53"/>
      <c r="Y1913" s="53"/>
      <c r="Z1913" s="53"/>
    </row>
    <row r="1914" spans="1:26" ht="15.75" customHeight="1">
      <c r="A1914" s="103"/>
      <c r="B1914" s="103"/>
      <c r="C1914" s="104" t="e">
        <v>#REF!</v>
      </c>
      <c r="D1914" s="103"/>
      <c r="E1914" s="53"/>
      <c r="F1914" s="53"/>
      <c r="G1914" s="53"/>
      <c r="H1914" s="53"/>
      <c r="I1914" s="53"/>
      <c r="J1914" s="53"/>
      <c r="K1914" s="53"/>
      <c r="L1914" s="53"/>
      <c r="M1914" s="53"/>
      <c r="N1914" s="53"/>
      <c r="O1914" s="53"/>
      <c r="P1914" s="53"/>
      <c r="Q1914" s="53"/>
      <c r="R1914" s="53"/>
      <c r="S1914" s="53"/>
      <c r="T1914" s="53"/>
      <c r="U1914" s="53"/>
      <c r="V1914" s="53"/>
      <c r="W1914" s="53"/>
      <c r="X1914" s="53"/>
      <c r="Y1914" s="53"/>
      <c r="Z1914" s="53"/>
    </row>
    <row r="1915" spans="1:26" ht="15.75" customHeight="1">
      <c r="A1915" s="103"/>
      <c r="B1915" s="103"/>
      <c r="C1915" s="104" t="e">
        <v>#REF!</v>
      </c>
      <c r="D1915" s="103"/>
      <c r="E1915" s="53"/>
      <c r="F1915" s="53"/>
      <c r="G1915" s="53"/>
      <c r="H1915" s="53"/>
      <c r="I1915" s="53"/>
      <c r="J1915" s="53"/>
      <c r="K1915" s="53"/>
      <c r="L1915" s="53"/>
      <c r="M1915" s="53"/>
      <c r="N1915" s="53"/>
      <c r="O1915" s="53"/>
      <c r="P1915" s="53"/>
      <c r="Q1915" s="53"/>
      <c r="R1915" s="53"/>
      <c r="S1915" s="53"/>
      <c r="T1915" s="53"/>
      <c r="U1915" s="53"/>
      <c r="V1915" s="53"/>
      <c r="W1915" s="53"/>
      <c r="X1915" s="53"/>
      <c r="Y1915" s="53"/>
      <c r="Z1915" s="53"/>
    </row>
    <row r="1916" spans="1:26" ht="15.75" customHeight="1">
      <c r="A1916" s="103"/>
      <c r="B1916" s="103"/>
      <c r="C1916" s="104" t="e">
        <v>#REF!</v>
      </c>
      <c r="D1916" s="103"/>
      <c r="E1916" s="53"/>
      <c r="F1916" s="53"/>
      <c r="G1916" s="53"/>
      <c r="H1916" s="53"/>
      <c r="I1916" s="53"/>
      <c r="J1916" s="53"/>
      <c r="K1916" s="53"/>
      <c r="L1916" s="53"/>
      <c r="M1916" s="53"/>
      <c r="N1916" s="53"/>
      <c r="O1916" s="53"/>
      <c r="P1916" s="53"/>
      <c r="Q1916" s="53"/>
      <c r="R1916" s="53"/>
      <c r="S1916" s="53"/>
      <c r="T1916" s="53"/>
      <c r="U1916" s="53"/>
      <c r="V1916" s="53"/>
      <c r="W1916" s="53"/>
      <c r="X1916" s="53"/>
      <c r="Y1916" s="53"/>
      <c r="Z1916" s="53"/>
    </row>
    <row r="1917" spans="1:26" ht="15.75" customHeight="1">
      <c r="A1917" s="103"/>
      <c r="B1917" s="103"/>
      <c r="C1917" s="104" t="e">
        <v>#REF!</v>
      </c>
      <c r="D1917" s="103"/>
      <c r="E1917" s="53"/>
      <c r="F1917" s="53"/>
      <c r="G1917" s="53"/>
      <c r="H1917" s="53"/>
      <c r="I1917" s="53"/>
      <c r="J1917" s="53"/>
      <c r="K1917" s="53"/>
      <c r="L1917" s="53"/>
      <c r="M1917" s="53"/>
      <c r="N1917" s="53"/>
      <c r="O1917" s="53"/>
      <c r="P1917" s="53"/>
      <c r="Q1917" s="53"/>
      <c r="R1917" s="53"/>
      <c r="S1917" s="53"/>
      <c r="T1917" s="53"/>
      <c r="U1917" s="53"/>
      <c r="V1917" s="53"/>
      <c r="W1917" s="53"/>
      <c r="X1917" s="53"/>
      <c r="Y1917" s="53"/>
      <c r="Z1917" s="53"/>
    </row>
    <row r="1918" spans="1:26" ht="15.75" customHeight="1">
      <c r="A1918" s="103"/>
      <c r="B1918" s="103"/>
      <c r="C1918" s="104" t="e">
        <v>#REF!</v>
      </c>
      <c r="D1918" s="103"/>
      <c r="E1918" s="53"/>
      <c r="F1918" s="53"/>
      <c r="G1918" s="53"/>
      <c r="H1918" s="53"/>
      <c r="I1918" s="53"/>
      <c r="J1918" s="53"/>
      <c r="K1918" s="53"/>
      <c r="L1918" s="53"/>
      <c r="M1918" s="53"/>
      <c r="N1918" s="53"/>
      <c r="O1918" s="53"/>
      <c r="P1918" s="53"/>
      <c r="Q1918" s="53"/>
      <c r="R1918" s="53"/>
      <c r="S1918" s="53"/>
      <c r="T1918" s="53"/>
      <c r="U1918" s="53"/>
      <c r="V1918" s="53"/>
      <c r="W1918" s="53"/>
      <c r="X1918" s="53"/>
      <c r="Y1918" s="53"/>
      <c r="Z1918" s="53"/>
    </row>
    <row r="1919" spans="1:26" ht="15.75" customHeight="1">
      <c r="A1919" s="103"/>
      <c r="B1919" s="103"/>
      <c r="C1919" s="104" t="e">
        <v>#REF!</v>
      </c>
      <c r="D1919" s="103"/>
      <c r="E1919" s="53"/>
      <c r="F1919" s="53"/>
      <c r="G1919" s="53"/>
      <c r="H1919" s="53"/>
      <c r="I1919" s="53"/>
      <c r="J1919" s="53"/>
      <c r="K1919" s="53"/>
      <c r="L1919" s="53"/>
      <c r="M1919" s="53"/>
      <c r="N1919" s="53"/>
      <c r="O1919" s="53"/>
      <c r="P1919" s="53"/>
      <c r="Q1919" s="53"/>
      <c r="R1919" s="53"/>
      <c r="S1919" s="53"/>
      <c r="T1919" s="53"/>
      <c r="U1919" s="53"/>
      <c r="V1919" s="53"/>
      <c r="W1919" s="53"/>
      <c r="X1919" s="53"/>
      <c r="Y1919" s="53"/>
      <c r="Z1919" s="53"/>
    </row>
    <row r="1920" spans="1:26" ht="15.75" customHeight="1">
      <c r="A1920" s="103"/>
      <c r="B1920" s="103"/>
      <c r="C1920" s="104" t="e">
        <v>#REF!</v>
      </c>
      <c r="D1920" s="103"/>
      <c r="E1920" s="53"/>
      <c r="F1920" s="53"/>
      <c r="G1920" s="53"/>
      <c r="H1920" s="53"/>
      <c r="I1920" s="53"/>
      <c r="J1920" s="53"/>
      <c r="K1920" s="53"/>
      <c r="L1920" s="53"/>
      <c r="M1920" s="53"/>
      <c r="N1920" s="53"/>
      <c r="O1920" s="53"/>
      <c r="P1920" s="53"/>
      <c r="Q1920" s="53"/>
      <c r="R1920" s="53"/>
      <c r="S1920" s="53"/>
      <c r="T1920" s="53"/>
      <c r="U1920" s="53"/>
      <c r="V1920" s="53"/>
      <c r="W1920" s="53"/>
      <c r="X1920" s="53"/>
      <c r="Y1920" s="53"/>
      <c r="Z1920" s="53"/>
    </row>
    <row r="1921" spans="1:26" ht="15.75" customHeight="1">
      <c r="A1921" s="103"/>
      <c r="B1921" s="103"/>
      <c r="C1921" s="104" t="e">
        <v>#REF!</v>
      </c>
      <c r="D1921" s="103"/>
      <c r="E1921" s="53"/>
      <c r="F1921" s="53"/>
      <c r="G1921" s="53"/>
      <c r="H1921" s="53"/>
      <c r="I1921" s="53"/>
      <c r="J1921" s="53"/>
      <c r="K1921" s="53"/>
      <c r="L1921" s="53"/>
      <c r="M1921" s="53"/>
      <c r="N1921" s="53"/>
      <c r="O1921" s="53"/>
      <c r="P1921" s="53"/>
      <c r="Q1921" s="53"/>
      <c r="R1921" s="53"/>
      <c r="S1921" s="53"/>
      <c r="T1921" s="53"/>
      <c r="U1921" s="53"/>
      <c r="V1921" s="53"/>
      <c r="W1921" s="53"/>
      <c r="X1921" s="53"/>
      <c r="Y1921" s="53"/>
      <c r="Z1921" s="53"/>
    </row>
    <row r="1922" spans="1:26" ht="15.75" customHeight="1">
      <c r="A1922" s="103"/>
      <c r="B1922" s="103"/>
      <c r="C1922" s="104" t="e">
        <v>#REF!</v>
      </c>
      <c r="D1922" s="103"/>
      <c r="E1922" s="53"/>
      <c r="F1922" s="53"/>
      <c r="G1922" s="53"/>
      <c r="H1922" s="53"/>
      <c r="I1922" s="53"/>
      <c r="J1922" s="53"/>
      <c r="K1922" s="53"/>
      <c r="L1922" s="53"/>
      <c r="M1922" s="53"/>
      <c r="N1922" s="53"/>
      <c r="O1922" s="53"/>
      <c r="P1922" s="53"/>
      <c r="Q1922" s="53"/>
      <c r="R1922" s="53"/>
      <c r="S1922" s="53"/>
      <c r="T1922" s="53"/>
      <c r="U1922" s="53"/>
      <c r="V1922" s="53"/>
      <c r="W1922" s="53"/>
      <c r="X1922" s="53"/>
      <c r="Y1922" s="53"/>
      <c r="Z1922" s="53"/>
    </row>
    <row r="1923" spans="1:26" ht="15.75" customHeight="1">
      <c r="A1923" s="103"/>
      <c r="B1923" s="103"/>
      <c r="C1923" s="104" t="e">
        <v>#REF!</v>
      </c>
      <c r="D1923" s="103"/>
      <c r="E1923" s="53"/>
      <c r="F1923" s="53"/>
      <c r="G1923" s="53"/>
      <c r="H1923" s="53"/>
      <c r="I1923" s="53"/>
      <c r="J1923" s="53"/>
      <c r="K1923" s="53"/>
      <c r="L1923" s="53"/>
      <c r="M1923" s="53"/>
      <c r="N1923" s="53"/>
      <c r="O1923" s="53"/>
      <c r="P1923" s="53"/>
      <c r="Q1923" s="53"/>
      <c r="R1923" s="53"/>
      <c r="S1923" s="53"/>
      <c r="T1923" s="53"/>
      <c r="U1923" s="53"/>
      <c r="V1923" s="53"/>
      <c r="W1923" s="53"/>
      <c r="X1923" s="53"/>
      <c r="Y1923" s="53"/>
      <c r="Z1923" s="53"/>
    </row>
    <row r="1924" spans="1:26" ht="15.75" customHeight="1">
      <c r="A1924" s="103"/>
      <c r="B1924" s="103"/>
      <c r="C1924" s="104" t="e">
        <v>#REF!</v>
      </c>
      <c r="D1924" s="103"/>
      <c r="E1924" s="53"/>
      <c r="F1924" s="53"/>
      <c r="G1924" s="53"/>
      <c r="H1924" s="53"/>
      <c r="I1924" s="53"/>
      <c r="J1924" s="53"/>
      <c r="K1924" s="53"/>
      <c r="L1924" s="53"/>
      <c r="M1924" s="53"/>
      <c r="N1924" s="53"/>
      <c r="O1924" s="53"/>
      <c r="P1924" s="53"/>
      <c r="Q1924" s="53"/>
      <c r="R1924" s="53"/>
      <c r="S1924" s="53"/>
      <c r="T1924" s="53"/>
      <c r="U1924" s="53"/>
      <c r="V1924" s="53"/>
      <c r="W1924" s="53"/>
      <c r="X1924" s="53"/>
      <c r="Y1924" s="53"/>
      <c r="Z1924" s="53"/>
    </row>
    <row r="1925" spans="1:26" ht="15.75" customHeight="1">
      <c r="A1925" s="103"/>
      <c r="B1925" s="103"/>
      <c r="C1925" s="104" t="e">
        <v>#REF!</v>
      </c>
      <c r="D1925" s="103"/>
      <c r="E1925" s="53"/>
      <c r="F1925" s="53"/>
      <c r="G1925" s="53"/>
      <c r="H1925" s="53"/>
      <c r="I1925" s="53"/>
      <c r="J1925" s="53"/>
      <c r="K1925" s="53"/>
      <c r="L1925" s="53"/>
      <c r="M1925" s="53"/>
      <c r="N1925" s="53"/>
      <c r="O1925" s="53"/>
      <c r="P1925" s="53"/>
      <c r="Q1925" s="53"/>
      <c r="R1925" s="53"/>
      <c r="S1925" s="53"/>
      <c r="T1925" s="53"/>
      <c r="U1925" s="53"/>
      <c r="V1925" s="53"/>
      <c r="W1925" s="53"/>
      <c r="X1925" s="53"/>
      <c r="Y1925" s="53"/>
      <c r="Z1925" s="53"/>
    </row>
    <row r="1926" spans="1:26" ht="15.75" customHeight="1">
      <c r="A1926" s="103"/>
      <c r="B1926" s="103"/>
      <c r="C1926" s="104" t="e">
        <v>#REF!</v>
      </c>
      <c r="D1926" s="103"/>
      <c r="E1926" s="53"/>
      <c r="F1926" s="53"/>
      <c r="G1926" s="53"/>
      <c r="H1926" s="53"/>
      <c r="I1926" s="53"/>
      <c r="J1926" s="53"/>
      <c r="K1926" s="53"/>
      <c r="L1926" s="53"/>
      <c r="M1926" s="53"/>
      <c r="N1926" s="53"/>
      <c r="O1926" s="53"/>
      <c r="P1926" s="53"/>
      <c r="Q1926" s="53"/>
      <c r="R1926" s="53"/>
      <c r="S1926" s="53"/>
      <c r="T1926" s="53"/>
      <c r="U1926" s="53"/>
      <c r="V1926" s="53"/>
      <c r="W1926" s="53"/>
      <c r="X1926" s="53"/>
      <c r="Y1926" s="53"/>
      <c r="Z1926" s="53"/>
    </row>
    <row r="1927" spans="1:26" ht="15.75" customHeight="1">
      <c r="A1927" s="103"/>
      <c r="B1927" s="103"/>
      <c r="C1927" s="104" t="e">
        <v>#REF!</v>
      </c>
      <c r="D1927" s="103"/>
      <c r="E1927" s="53"/>
      <c r="F1927" s="53"/>
      <c r="G1927" s="53"/>
      <c r="H1927" s="53"/>
      <c r="I1927" s="53"/>
      <c r="J1927" s="53"/>
      <c r="K1927" s="53"/>
      <c r="L1927" s="53"/>
      <c r="M1927" s="53"/>
      <c r="N1927" s="53"/>
      <c r="O1927" s="53"/>
      <c r="P1927" s="53"/>
      <c r="Q1927" s="53"/>
      <c r="R1927" s="53"/>
      <c r="S1927" s="53"/>
      <c r="T1927" s="53"/>
      <c r="U1927" s="53"/>
      <c r="V1927" s="53"/>
      <c r="W1927" s="53"/>
      <c r="X1927" s="53"/>
      <c r="Y1927" s="53"/>
      <c r="Z1927" s="53"/>
    </row>
    <row r="1928" spans="1:26" ht="15.75" customHeight="1">
      <c r="A1928" s="103"/>
      <c r="B1928" s="103"/>
      <c r="C1928" s="104" t="e">
        <v>#REF!</v>
      </c>
      <c r="D1928" s="103"/>
      <c r="E1928" s="53"/>
      <c r="F1928" s="53"/>
      <c r="G1928" s="53"/>
      <c r="H1928" s="53"/>
      <c r="I1928" s="53"/>
      <c r="J1928" s="53"/>
      <c r="K1928" s="53"/>
      <c r="L1928" s="53"/>
      <c r="M1928" s="53"/>
      <c r="N1928" s="53"/>
      <c r="O1928" s="53"/>
      <c r="P1928" s="53"/>
      <c r="Q1928" s="53"/>
      <c r="R1928" s="53"/>
      <c r="S1928" s="53"/>
      <c r="T1928" s="53"/>
      <c r="U1928" s="53"/>
      <c r="V1928" s="53"/>
      <c r="W1928" s="53"/>
      <c r="X1928" s="53"/>
      <c r="Y1928" s="53"/>
      <c r="Z1928" s="53"/>
    </row>
    <row r="1929" spans="1:26" ht="15.75" customHeight="1">
      <c r="A1929" s="103"/>
      <c r="B1929" s="103"/>
      <c r="C1929" s="104" t="e">
        <v>#REF!</v>
      </c>
      <c r="D1929" s="103"/>
      <c r="E1929" s="53"/>
      <c r="F1929" s="53"/>
      <c r="G1929" s="53"/>
      <c r="H1929" s="53"/>
      <c r="I1929" s="53"/>
      <c r="J1929" s="53"/>
      <c r="K1929" s="53"/>
      <c r="L1929" s="53"/>
      <c r="M1929" s="53"/>
      <c r="N1929" s="53"/>
      <c r="O1929" s="53"/>
      <c r="P1929" s="53"/>
      <c r="Q1929" s="53"/>
      <c r="R1929" s="53"/>
      <c r="S1929" s="53"/>
      <c r="T1929" s="53"/>
      <c r="U1929" s="53"/>
      <c r="V1929" s="53"/>
      <c r="W1929" s="53"/>
      <c r="X1929" s="53"/>
      <c r="Y1929" s="53"/>
      <c r="Z1929" s="53"/>
    </row>
    <row r="1930" spans="1:26" ht="15.75" customHeight="1">
      <c r="A1930" s="103"/>
      <c r="B1930" s="103"/>
      <c r="C1930" s="104" t="e">
        <v>#REF!</v>
      </c>
      <c r="D1930" s="103"/>
      <c r="E1930" s="53"/>
      <c r="F1930" s="53"/>
      <c r="G1930" s="53"/>
      <c r="H1930" s="53"/>
      <c r="I1930" s="53"/>
      <c r="J1930" s="53"/>
      <c r="K1930" s="53"/>
      <c r="L1930" s="53"/>
      <c r="M1930" s="53"/>
      <c r="N1930" s="53"/>
      <c r="O1930" s="53"/>
      <c r="P1930" s="53"/>
      <c r="Q1930" s="53"/>
      <c r="R1930" s="53"/>
      <c r="S1930" s="53"/>
      <c r="T1930" s="53"/>
      <c r="U1930" s="53"/>
      <c r="V1930" s="53"/>
      <c r="W1930" s="53"/>
      <c r="X1930" s="53"/>
      <c r="Y1930" s="53"/>
      <c r="Z1930" s="53"/>
    </row>
    <row r="1931" spans="1:26" ht="15.75" customHeight="1">
      <c r="A1931" s="103"/>
      <c r="B1931" s="103"/>
      <c r="C1931" s="104" t="e">
        <v>#REF!</v>
      </c>
      <c r="D1931" s="103"/>
      <c r="E1931" s="53"/>
      <c r="F1931" s="53"/>
      <c r="G1931" s="53"/>
      <c r="H1931" s="53"/>
      <c r="I1931" s="53"/>
      <c r="J1931" s="53"/>
      <c r="K1931" s="53"/>
      <c r="L1931" s="53"/>
      <c r="M1931" s="53"/>
      <c r="N1931" s="53"/>
      <c r="O1931" s="53"/>
      <c r="P1931" s="53"/>
      <c r="Q1931" s="53"/>
      <c r="R1931" s="53"/>
      <c r="S1931" s="53"/>
      <c r="T1931" s="53"/>
      <c r="U1931" s="53"/>
      <c r="V1931" s="53"/>
      <c r="W1931" s="53"/>
      <c r="X1931" s="53"/>
      <c r="Y1931" s="53"/>
      <c r="Z1931" s="53"/>
    </row>
    <row r="1932" spans="1:26" ht="15.75" customHeight="1">
      <c r="A1932" s="103"/>
      <c r="B1932" s="103"/>
      <c r="C1932" s="104" t="e">
        <v>#REF!</v>
      </c>
      <c r="D1932" s="103"/>
      <c r="E1932" s="53"/>
      <c r="F1932" s="53"/>
      <c r="G1932" s="53"/>
      <c r="H1932" s="53"/>
      <c r="I1932" s="53"/>
      <c r="J1932" s="53"/>
      <c r="K1932" s="53"/>
      <c r="L1932" s="53"/>
      <c r="M1932" s="53"/>
      <c r="N1932" s="53"/>
      <c r="O1932" s="53"/>
      <c r="P1932" s="53"/>
      <c r="Q1932" s="53"/>
      <c r="R1932" s="53"/>
      <c r="S1932" s="53"/>
      <c r="T1932" s="53"/>
      <c r="U1932" s="53"/>
      <c r="V1932" s="53"/>
      <c r="W1932" s="53"/>
      <c r="X1932" s="53"/>
      <c r="Y1932" s="53"/>
      <c r="Z1932" s="53"/>
    </row>
    <row r="1933" spans="1:26" ht="15.75" customHeight="1">
      <c r="A1933" s="103"/>
      <c r="B1933" s="103"/>
      <c r="C1933" s="104" t="e">
        <v>#REF!</v>
      </c>
      <c r="D1933" s="103"/>
      <c r="E1933" s="53"/>
      <c r="F1933" s="53"/>
      <c r="G1933" s="53"/>
      <c r="H1933" s="53"/>
      <c r="I1933" s="53"/>
      <c r="J1933" s="53"/>
      <c r="K1933" s="53"/>
      <c r="L1933" s="53"/>
      <c r="M1933" s="53"/>
      <c r="N1933" s="53"/>
      <c r="O1933" s="53"/>
      <c r="P1933" s="53"/>
      <c r="Q1933" s="53"/>
      <c r="R1933" s="53"/>
      <c r="S1933" s="53"/>
      <c r="T1933" s="53"/>
      <c r="U1933" s="53"/>
      <c r="V1933" s="53"/>
      <c r="W1933" s="53"/>
      <c r="X1933" s="53"/>
      <c r="Y1933" s="53"/>
      <c r="Z1933" s="53"/>
    </row>
    <row r="1934" spans="1:26" ht="15.75" customHeight="1">
      <c r="A1934" s="103"/>
      <c r="B1934" s="103"/>
      <c r="C1934" s="104" t="e">
        <v>#REF!</v>
      </c>
      <c r="D1934" s="103"/>
      <c r="E1934" s="53"/>
      <c r="F1934" s="53"/>
      <c r="G1934" s="53"/>
      <c r="H1934" s="53"/>
      <c r="I1934" s="53"/>
      <c r="J1934" s="53"/>
      <c r="K1934" s="53"/>
      <c r="L1934" s="53"/>
      <c r="M1934" s="53"/>
      <c r="N1934" s="53"/>
      <c r="O1934" s="53"/>
      <c r="P1934" s="53"/>
      <c r="Q1934" s="53"/>
      <c r="R1934" s="53"/>
      <c r="S1934" s="53"/>
      <c r="T1934" s="53"/>
      <c r="U1934" s="53"/>
      <c r="V1934" s="53"/>
      <c r="W1934" s="53"/>
      <c r="X1934" s="53"/>
      <c r="Y1934" s="53"/>
      <c r="Z1934" s="53"/>
    </row>
    <row r="1935" spans="1:26" ht="15.75" customHeight="1">
      <c r="A1935" s="103"/>
      <c r="B1935" s="103"/>
      <c r="C1935" s="104" t="e">
        <v>#REF!</v>
      </c>
      <c r="D1935" s="103"/>
      <c r="E1935" s="53"/>
      <c r="F1935" s="53"/>
      <c r="G1935" s="53"/>
      <c r="H1935" s="53"/>
      <c r="I1935" s="53"/>
      <c r="J1935" s="53"/>
      <c r="K1935" s="53"/>
      <c r="L1935" s="53"/>
      <c r="M1935" s="53"/>
      <c r="N1935" s="53"/>
      <c r="O1935" s="53"/>
      <c r="P1935" s="53"/>
      <c r="Q1935" s="53"/>
      <c r="R1935" s="53"/>
      <c r="S1935" s="53"/>
      <c r="T1935" s="53"/>
      <c r="U1935" s="53"/>
      <c r="V1935" s="53"/>
      <c r="W1935" s="53"/>
      <c r="X1935" s="53"/>
      <c r="Y1935" s="53"/>
      <c r="Z1935" s="53"/>
    </row>
    <row r="1936" spans="1:26" ht="15.75" customHeight="1">
      <c r="A1936" s="103"/>
      <c r="B1936" s="103"/>
      <c r="C1936" s="104" t="e">
        <v>#REF!</v>
      </c>
      <c r="D1936" s="103"/>
      <c r="E1936" s="53"/>
      <c r="F1936" s="53"/>
      <c r="G1936" s="53"/>
      <c r="H1936" s="53"/>
      <c r="I1936" s="53"/>
      <c r="J1936" s="53"/>
      <c r="K1936" s="53"/>
      <c r="L1936" s="53"/>
      <c r="M1936" s="53"/>
      <c r="N1936" s="53"/>
      <c r="O1936" s="53"/>
      <c r="P1936" s="53"/>
      <c r="Q1936" s="53"/>
      <c r="R1936" s="53"/>
      <c r="S1936" s="53"/>
      <c r="T1936" s="53"/>
      <c r="U1936" s="53"/>
      <c r="V1936" s="53"/>
      <c r="W1936" s="53"/>
      <c r="X1936" s="53"/>
      <c r="Y1936" s="53"/>
      <c r="Z1936" s="53"/>
    </row>
    <row r="1937" spans="1:26" ht="15.75" customHeight="1">
      <c r="A1937" s="103"/>
      <c r="B1937" s="103"/>
      <c r="C1937" s="104" t="e">
        <v>#REF!</v>
      </c>
      <c r="D1937" s="103"/>
      <c r="E1937" s="53"/>
      <c r="F1937" s="53"/>
      <c r="G1937" s="53"/>
      <c r="H1937" s="53"/>
      <c r="I1937" s="53"/>
      <c r="J1937" s="53"/>
      <c r="K1937" s="53"/>
      <c r="L1937" s="53"/>
      <c r="M1937" s="53"/>
      <c r="N1937" s="53"/>
      <c r="O1937" s="53"/>
      <c r="P1937" s="53"/>
      <c r="Q1937" s="53"/>
      <c r="R1937" s="53"/>
      <c r="S1937" s="53"/>
      <c r="T1937" s="53"/>
      <c r="U1937" s="53"/>
      <c r="V1937" s="53"/>
      <c r="W1937" s="53"/>
      <c r="X1937" s="53"/>
      <c r="Y1937" s="53"/>
      <c r="Z1937" s="53"/>
    </row>
    <row r="1938" spans="1:26" ht="15.75" customHeight="1">
      <c r="A1938" s="103"/>
      <c r="B1938" s="103"/>
      <c r="C1938" s="104" t="e">
        <v>#REF!</v>
      </c>
      <c r="D1938" s="103"/>
      <c r="E1938" s="53"/>
      <c r="F1938" s="53"/>
      <c r="G1938" s="53"/>
      <c r="H1938" s="53"/>
      <c r="I1938" s="53"/>
      <c r="J1938" s="53"/>
      <c r="K1938" s="53"/>
      <c r="L1938" s="53"/>
      <c r="M1938" s="53"/>
      <c r="N1938" s="53"/>
      <c r="O1938" s="53"/>
      <c r="P1938" s="53"/>
      <c r="Q1938" s="53"/>
      <c r="R1938" s="53"/>
      <c r="S1938" s="53"/>
      <c r="T1938" s="53"/>
      <c r="U1938" s="53"/>
      <c r="V1938" s="53"/>
      <c r="W1938" s="53"/>
      <c r="X1938" s="53"/>
      <c r="Y1938" s="53"/>
      <c r="Z1938" s="53"/>
    </row>
    <row r="1939" spans="1:26" ht="15.75" customHeight="1">
      <c r="A1939" s="103"/>
      <c r="B1939" s="103"/>
      <c r="C1939" s="104" t="e">
        <v>#REF!</v>
      </c>
      <c r="D1939" s="103"/>
      <c r="E1939" s="53"/>
      <c r="F1939" s="53"/>
      <c r="G1939" s="53"/>
      <c r="H1939" s="53"/>
      <c r="I1939" s="53"/>
      <c r="J1939" s="53"/>
      <c r="K1939" s="53"/>
      <c r="L1939" s="53"/>
      <c r="M1939" s="53"/>
      <c r="N1939" s="53"/>
      <c r="O1939" s="53"/>
      <c r="P1939" s="53"/>
      <c r="Q1939" s="53"/>
      <c r="R1939" s="53"/>
      <c r="S1939" s="53"/>
      <c r="T1939" s="53"/>
      <c r="U1939" s="53"/>
      <c r="V1939" s="53"/>
      <c r="W1939" s="53"/>
      <c r="X1939" s="53"/>
      <c r="Y1939" s="53"/>
      <c r="Z1939" s="53"/>
    </row>
    <row r="1940" spans="1:26" ht="15.75" customHeight="1">
      <c r="A1940" s="103"/>
      <c r="B1940" s="103"/>
      <c r="C1940" s="104" t="e">
        <v>#REF!</v>
      </c>
      <c r="D1940" s="103"/>
      <c r="E1940" s="53"/>
      <c r="F1940" s="53"/>
      <c r="G1940" s="53"/>
      <c r="H1940" s="53"/>
      <c r="I1940" s="53"/>
      <c r="J1940" s="53"/>
      <c r="K1940" s="53"/>
      <c r="L1940" s="53"/>
      <c r="M1940" s="53"/>
      <c r="N1940" s="53"/>
      <c r="O1940" s="53"/>
      <c r="P1940" s="53"/>
      <c r="Q1940" s="53"/>
      <c r="R1940" s="53"/>
      <c r="S1940" s="53"/>
      <c r="T1940" s="53"/>
      <c r="U1940" s="53"/>
      <c r="V1940" s="53"/>
      <c r="W1940" s="53"/>
      <c r="X1940" s="53"/>
      <c r="Y1940" s="53"/>
      <c r="Z1940" s="53"/>
    </row>
    <row r="1941" spans="1:26" ht="15.75" customHeight="1">
      <c r="A1941" s="103"/>
      <c r="B1941" s="103"/>
      <c r="C1941" s="104" t="e">
        <v>#REF!</v>
      </c>
      <c r="D1941" s="103"/>
      <c r="E1941" s="53"/>
      <c r="F1941" s="53"/>
      <c r="G1941" s="53"/>
      <c r="H1941" s="53"/>
      <c r="I1941" s="53"/>
      <c r="J1941" s="53"/>
      <c r="K1941" s="53"/>
      <c r="L1941" s="53"/>
      <c r="M1941" s="53"/>
      <c r="N1941" s="53"/>
      <c r="O1941" s="53"/>
      <c r="P1941" s="53"/>
      <c r="Q1941" s="53"/>
      <c r="R1941" s="53"/>
      <c r="S1941" s="53"/>
      <c r="T1941" s="53"/>
      <c r="U1941" s="53"/>
      <c r="V1941" s="53"/>
      <c r="W1941" s="53"/>
      <c r="X1941" s="53"/>
      <c r="Y1941" s="53"/>
      <c r="Z1941" s="53"/>
    </row>
    <row r="1942" spans="1:26" ht="15.75" customHeight="1">
      <c r="A1942" s="103"/>
      <c r="B1942" s="103"/>
      <c r="C1942" s="104" t="e">
        <v>#REF!</v>
      </c>
      <c r="D1942" s="103"/>
      <c r="E1942" s="53"/>
      <c r="F1942" s="53"/>
      <c r="G1942" s="53"/>
      <c r="H1942" s="53"/>
      <c r="I1942" s="53"/>
      <c r="J1942" s="53"/>
      <c r="K1942" s="53"/>
      <c r="L1942" s="53"/>
      <c r="M1942" s="53"/>
      <c r="N1942" s="53"/>
      <c r="O1942" s="53"/>
      <c r="P1942" s="53"/>
      <c r="Q1942" s="53"/>
      <c r="R1942" s="53"/>
      <c r="S1942" s="53"/>
      <c r="T1942" s="53"/>
      <c r="U1942" s="53"/>
      <c r="V1942" s="53"/>
      <c r="W1942" s="53"/>
      <c r="X1942" s="53"/>
      <c r="Y1942" s="53"/>
      <c r="Z1942" s="53"/>
    </row>
    <row r="1943" spans="1:26" ht="15.75" customHeight="1">
      <c r="A1943" s="103"/>
      <c r="B1943" s="103"/>
      <c r="C1943" s="104" t="e">
        <v>#REF!</v>
      </c>
      <c r="D1943" s="103"/>
      <c r="E1943" s="53"/>
      <c r="F1943" s="53"/>
      <c r="G1943" s="53"/>
      <c r="H1943" s="53"/>
      <c r="I1943" s="53"/>
      <c r="J1943" s="53"/>
      <c r="K1943" s="53"/>
      <c r="L1943" s="53"/>
      <c r="M1943" s="53"/>
      <c r="N1943" s="53"/>
      <c r="O1943" s="53"/>
      <c r="P1943" s="53"/>
      <c r="Q1943" s="53"/>
      <c r="R1943" s="53"/>
      <c r="S1943" s="53"/>
      <c r="T1943" s="53"/>
      <c r="U1943" s="53"/>
      <c r="V1943" s="53"/>
      <c r="W1943" s="53"/>
      <c r="X1943" s="53"/>
      <c r="Y1943" s="53"/>
      <c r="Z1943" s="53"/>
    </row>
    <row r="1944" spans="1:26" ht="15.75" customHeight="1">
      <c r="A1944" s="103"/>
      <c r="B1944" s="103"/>
      <c r="C1944" s="104" t="e">
        <v>#REF!</v>
      </c>
      <c r="D1944" s="103"/>
      <c r="E1944" s="53"/>
      <c r="F1944" s="53"/>
      <c r="G1944" s="53"/>
      <c r="H1944" s="53"/>
      <c r="I1944" s="53"/>
      <c r="J1944" s="53"/>
      <c r="K1944" s="53"/>
      <c r="L1944" s="53"/>
      <c r="M1944" s="53"/>
      <c r="N1944" s="53"/>
      <c r="O1944" s="53"/>
      <c r="P1944" s="53"/>
      <c r="Q1944" s="53"/>
      <c r="R1944" s="53"/>
      <c r="S1944" s="53"/>
      <c r="T1944" s="53"/>
      <c r="U1944" s="53"/>
      <c r="V1944" s="53"/>
      <c r="W1944" s="53"/>
      <c r="X1944" s="53"/>
      <c r="Y1944" s="53"/>
      <c r="Z1944" s="53"/>
    </row>
    <row r="1945" spans="1:26" ht="15.75" customHeight="1">
      <c r="A1945" s="103"/>
      <c r="B1945" s="103"/>
      <c r="C1945" s="104" t="e">
        <v>#REF!</v>
      </c>
      <c r="D1945" s="103"/>
      <c r="E1945" s="53"/>
      <c r="F1945" s="53"/>
      <c r="G1945" s="53"/>
      <c r="H1945" s="53"/>
      <c r="I1945" s="53"/>
      <c r="J1945" s="53"/>
      <c r="K1945" s="53"/>
      <c r="L1945" s="53"/>
      <c r="M1945" s="53"/>
      <c r="N1945" s="53"/>
      <c r="O1945" s="53"/>
      <c r="P1945" s="53"/>
      <c r="Q1945" s="53"/>
      <c r="R1945" s="53"/>
      <c r="S1945" s="53"/>
      <c r="T1945" s="53"/>
      <c r="U1945" s="53"/>
      <c r="V1945" s="53"/>
      <c r="W1945" s="53"/>
      <c r="X1945" s="53"/>
      <c r="Y1945" s="53"/>
      <c r="Z1945" s="53"/>
    </row>
    <row r="1946" spans="1:26" ht="15.75" customHeight="1">
      <c r="A1946" s="103"/>
      <c r="B1946" s="103"/>
      <c r="C1946" s="104" t="e">
        <v>#REF!</v>
      </c>
      <c r="D1946" s="103"/>
      <c r="E1946" s="53"/>
      <c r="F1946" s="53"/>
      <c r="G1946" s="53"/>
      <c r="H1946" s="53"/>
      <c r="I1946" s="53"/>
      <c r="J1946" s="53"/>
      <c r="K1946" s="53"/>
      <c r="L1946" s="53"/>
      <c r="M1946" s="53"/>
      <c r="N1946" s="53"/>
      <c r="O1946" s="53"/>
      <c r="P1946" s="53"/>
      <c r="Q1946" s="53"/>
      <c r="R1946" s="53"/>
      <c r="S1946" s="53"/>
      <c r="T1946" s="53"/>
      <c r="U1946" s="53"/>
      <c r="V1946" s="53"/>
      <c r="W1946" s="53"/>
      <c r="X1946" s="53"/>
      <c r="Y1946" s="53"/>
      <c r="Z1946" s="53"/>
    </row>
    <row r="1947" spans="1:26" ht="15.75" customHeight="1">
      <c r="A1947" s="103"/>
      <c r="B1947" s="103"/>
      <c r="C1947" s="104" t="e">
        <v>#REF!</v>
      </c>
      <c r="D1947" s="103"/>
      <c r="E1947" s="53"/>
      <c r="F1947" s="53"/>
      <c r="G1947" s="53"/>
      <c r="H1947" s="53"/>
      <c r="I1947" s="53"/>
      <c r="J1947" s="53"/>
      <c r="K1947" s="53"/>
      <c r="L1947" s="53"/>
      <c r="M1947" s="53"/>
      <c r="N1947" s="53"/>
      <c r="O1947" s="53"/>
      <c r="P1947" s="53"/>
      <c r="Q1947" s="53"/>
      <c r="R1947" s="53"/>
      <c r="S1947" s="53"/>
      <c r="T1947" s="53"/>
      <c r="U1947" s="53"/>
      <c r="V1947" s="53"/>
      <c r="W1947" s="53"/>
      <c r="X1947" s="53"/>
      <c r="Y1947" s="53"/>
      <c r="Z1947" s="53"/>
    </row>
    <row r="1948" spans="1:26" ht="15.75" customHeight="1">
      <c r="A1948" s="103"/>
      <c r="B1948" s="103"/>
      <c r="C1948" s="104" t="e">
        <v>#REF!</v>
      </c>
      <c r="D1948" s="103"/>
      <c r="E1948" s="53"/>
      <c r="F1948" s="53"/>
      <c r="G1948" s="53"/>
      <c r="H1948" s="53"/>
      <c r="I1948" s="53"/>
      <c r="J1948" s="53"/>
      <c r="K1948" s="53"/>
      <c r="L1948" s="53"/>
      <c r="M1948" s="53"/>
      <c r="N1948" s="53"/>
      <c r="O1948" s="53"/>
      <c r="P1948" s="53"/>
      <c r="Q1948" s="53"/>
      <c r="R1948" s="53"/>
      <c r="S1948" s="53"/>
      <c r="T1948" s="53"/>
      <c r="U1948" s="53"/>
      <c r="V1948" s="53"/>
      <c r="W1948" s="53"/>
      <c r="X1948" s="53"/>
      <c r="Y1948" s="53"/>
      <c r="Z1948" s="53"/>
    </row>
    <row r="1949" spans="1:26" ht="15.75" customHeight="1">
      <c r="A1949" s="103"/>
      <c r="B1949" s="103"/>
      <c r="C1949" s="104" t="e">
        <v>#REF!</v>
      </c>
      <c r="D1949" s="103"/>
      <c r="E1949" s="53"/>
      <c r="F1949" s="53"/>
      <c r="G1949" s="53"/>
      <c r="H1949" s="53"/>
      <c r="I1949" s="53"/>
      <c r="J1949" s="53"/>
      <c r="K1949" s="53"/>
      <c r="L1949" s="53"/>
      <c r="M1949" s="53"/>
      <c r="N1949" s="53"/>
      <c r="O1949" s="53"/>
      <c r="P1949" s="53"/>
      <c r="Q1949" s="53"/>
      <c r="R1949" s="53"/>
      <c r="S1949" s="53"/>
      <c r="T1949" s="53"/>
      <c r="U1949" s="53"/>
      <c r="V1949" s="53"/>
      <c r="W1949" s="53"/>
      <c r="X1949" s="53"/>
      <c r="Y1949" s="53"/>
      <c r="Z1949" s="53"/>
    </row>
    <row r="1950" spans="1:26" ht="15.75" customHeight="1">
      <c r="A1950" s="103"/>
      <c r="B1950" s="103"/>
      <c r="C1950" s="104" t="e">
        <v>#REF!</v>
      </c>
      <c r="D1950" s="103"/>
      <c r="E1950" s="53"/>
      <c r="F1950" s="53"/>
      <c r="G1950" s="53"/>
      <c r="H1950" s="53"/>
      <c r="I1950" s="53"/>
      <c r="J1950" s="53"/>
      <c r="K1950" s="53"/>
      <c r="L1950" s="53"/>
      <c r="M1950" s="53"/>
      <c r="N1950" s="53"/>
      <c r="O1950" s="53"/>
      <c r="P1950" s="53"/>
      <c r="Q1950" s="53"/>
      <c r="R1950" s="53"/>
      <c r="S1950" s="53"/>
      <c r="T1950" s="53"/>
      <c r="U1950" s="53"/>
      <c r="V1950" s="53"/>
      <c r="W1950" s="53"/>
      <c r="X1950" s="53"/>
      <c r="Y1950" s="53"/>
      <c r="Z1950" s="53"/>
    </row>
    <row r="1951" spans="1:26" ht="15.75" customHeight="1">
      <c r="A1951" s="103"/>
      <c r="B1951" s="103"/>
      <c r="C1951" s="104" t="e">
        <v>#REF!</v>
      </c>
      <c r="D1951" s="103"/>
      <c r="E1951" s="53"/>
      <c r="F1951" s="53"/>
      <c r="G1951" s="53"/>
      <c r="H1951" s="53"/>
      <c r="I1951" s="53"/>
      <c r="J1951" s="53"/>
      <c r="K1951" s="53"/>
      <c r="L1951" s="53"/>
      <c r="M1951" s="53"/>
      <c r="N1951" s="53"/>
      <c r="O1951" s="53"/>
      <c r="P1951" s="53"/>
      <c r="Q1951" s="53"/>
      <c r="R1951" s="53"/>
      <c r="S1951" s="53"/>
      <c r="T1951" s="53"/>
      <c r="U1951" s="53"/>
      <c r="V1951" s="53"/>
      <c r="W1951" s="53"/>
      <c r="X1951" s="53"/>
      <c r="Y1951" s="53"/>
      <c r="Z1951" s="53"/>
    </row>
    <row r="1952" spans="1:26" ht="15.75" customHeight="1">
      <c r="A1952" s="103"/>
      <c r="B1952" s="103"/>
      <c r="C1952" s="104" t="e">
        <v>#REF!</v>
      </c>
      <c r="D1952" s="103"/>
      <c r="E1952" s="53"/>
      <c r="F1952" s="53"/>
      <c r="G1952" s="53"/>
      <c r="H1952" s="53"/>
      <c r="I1952" s="53"/>
      <c r="J1952" s="53"/>
      <c r="K1952" s="53"/>
      <c r="L1952" s="53"/>
      <c r="M1952" s="53"/>
      <c r="N1952" s="53"/>
      <c r="O1952" s="53"/>
      <c r="P1952" s="53"/>
      <c r="Q1952" s="53"/>
      <c r="R1952" s="53"/>
      <c r="S1952" s="53"/>
      <c r="T1952" s="53"/>
      <c r="U1952" s="53"/>
      <c r="V1952" s="53"/>
      <c r="W1952" s="53"/>
      <c r="X1952" s="53"/>
      <c r="Y1952" s="53"/>
      <c r="Z1952" s="53"/>
    </row>
    <row r="1953" spans="1:26" ht="15.75" customHeight="1">
      <c r="A1953" s="103"/>
      <c r="B1953" s="103"/>
      <c r="C1953" s="104" t="e">
        <v>#REF!</v>
      </c>
      <c r="D1953" s="103"/>
      <c r="E1953" s="53"/>
      <c r="F1953" s="53"/>
      <c r="G1953" s="53"/>
      <c r="H1953" s="53"/>
      <c r="I1953" s="53"/>
      <c r="J1953" s="53"/>
      <c r="K1953" s="53"/>
      <c r="L1953" s="53"/>
      <c r="M1953" s="53"/>
      <c r="N1953" s="53"/>
      <c r="O1953" s="53"/>
      <c r="P1953" s="53"/>
      <c r="Q1953" s="53"/>
      <c r="R1953" s="53"/>
      <c r="S1953" s="53"/>
      <c r="T1953" s="53"/>
      <c r="U1953" s="53"/>
      <c r="V1953" s="53"/>
      <c r="W1953" s="53"/>
      <c r="X1953" s="53"/>
      <c r="Y1953" s="53"/>
      <c r="Z1953" s="53"/>
    </row>
    <row r="1954" spans="1:26" ht="15.75" customHeight="1">
      <c r="A1954" s="103"/>
      <c r="B1954" s="103"/>
      <c r="C1954" s="104" t="e">
        <v>#REF!</v>
      </c>
      <c r="D1954" s="103"/>
      <c r="E1954" s="53"/>
      <c r="F1954" s="53"/>
      <c r="G1954" s="53"/>
      <c r="H1954" s="53"/>
      <c r="I1954" s="53"/>
      <c r="J1954" s="53"/>
      <c r="K1954" s="53"/>
      <c r="L1954" s="53"/>
      <c r="M1954" s="53"/>
      <c r="N1954" s="53"/>
      <c r="O1954" s="53"/>
      <c r="P1954" s="53"/>
      <c r="Q1954" s="53"/>
      <c r="R1954" s="53"/>
      <c r="S1954" s="53"/>
      <c r="T1954" s="53"/>
      <c r="U1954" s="53"/>
      <c r="V1954" s="53"/>
      <c r="W1954" s="53"/>
      <c r="X1954" s="53"/>
      <c r="Y1954" s="53"/>
      <c r="Z1954" s="53"/>
    </row>
    <row r="1955" spans="1:26" ht="15.75" customHeight="1">
      <c r="A1955" s="103"/>
      <c r="B1955" s="103"/>
      <c r="C1955" s="104" t="e">
        <v>#REF!</v>
      </c>
      <c r="D1955" s="103"/>
      <c r="E1955" s="53"/>
      <c r="F1955" s="53"/>
      <c r="G1955" s="53"/>
      <c r="H1955" s="53"/>
      <c r="I1955" s="53"/>
      <c r="J1955" s="53"/>
      <c r="K1955" s="53"/>
      <c r="L1955" s="53"/>
      <c r="M1955" s="53"/>
      <c r="N1955" s="53"/>
      <c r="O1955" s="53"/>
      <c r="P1955" s="53"/>
      <c r="Q1955" s="53"/>
      <c r="R1955" s="53"/>
      <c r="S1955" s="53"/>
      <c r="T1955" s="53"/>
      <c r="U1955" s="53"/>
      <c r="V1955" s="53"/>
      <c r="W1955" s="53"/>
      <c r="X1955" s="53"/>
      <c r="Y1955" s="53"/>
      <c r="Z1955" s="53"/>
    </row>
    <row r="1956" spans="1:26" ht="15.75" customHeight="1">
      <c r="A1956" s="103"/>
      <c r="B1956" s="103"/>
      <c r="C1956" s="104" t="e">
        <v>#REF!</v>
      </c>
      <c r="D1956" s="103"/>
      <c r="E1956" s="53"/>
      <c r="F1956" s="53"/>
      <c r="G1956" s="53"/>
      <c r="H1956" s="53"/>
      <c r="I1956" s="53"/>
      <c r="J1956" s="53"/>
      <c r="K1956" s="53"/>
      <c r="L1956" s="53"/>
      <c r="M1956" s="53"/>
      <c r="N1956" s="53"/>
      <c r="O1956" s="53"/>
      <c r="P1956" s="53"/>
      <c r="Q1956" s="53"/>
      <c r="R1956" s="53"/>
      <c r="S1956" s="53"/>
      <c r="T1956" s="53"/>
      <c r="U1956" s="53"/>
      <c r="V1956" s="53"/>
      <c r="W1956" s="53"/>
      <c r="X1956" s="53"/>
      <c r="Y1956" s="53"/>
      <c r="Z1956" s="53"/>
    </row>
    <row r="1957" spans="1:26" ht="15.75" customHeight="1">
      <c r="A1957" s="103"/>
      <c r="B1957" s="103"/>
      <c r="C1957" s="104" t="e">
        <v>#REF!</v>
      </c>
      <c r="D1957" s="103"/>
      <c r="E1957" s="53"/>
      <c r="F1957" s="53"/>
      <c r="G1957" s="53"/>
      <c r="H1957" s="53"/>
      <c r="I1957" s="53"/>
      <c r="J1957" s="53"/>
      <c r="K1957" s="53"/>
      <c r="L1957" s="53"/>
      <c r="M1957" s="53"/>
      <c r="N1957" s="53"/>
      <c r="O1957" s="53"/>
      <c r="P1957" s="53"/>
      <c r="Q1957" s="53"/>
      <c r="R1957" s="53"/>
      <c r="S1957" s="53"/>
      <c r="T1957" s="53"/>
      <c r="U1957" s="53"/>
      <c r="V1957" s="53"/>
      <c r="W1957" s="53"/>
      <c r="X1957" s="53"/>
      <c r="Y1957" s="53"/>
      <c r="Z1957" s="53"/>
    </row>
    <row r="1958" spans="1:26" ht="15.75" customHeight="1">
      <c r="A1958" s="103"/>
      <c r="B1958" s="103"/>
      <c r="C1958" s="104" t="e">
        <v>#REF!</v>
      </c>
      <c r="D1958" s="103"/>
      <c r="E1958" s="53"/>
      <c r="F1958" s="53"/>
      <c r="G1958" s="53"/>
      <c r="H1958" s="53"/>
      <c r="I1958" s="53"/>
      <c r="J1958" s="53"/>
      <c r="K1958" s="53"/>
      <c r="L1958" s="53"/>
      <c r="M1958" s="53"/>
      <c r="N1958" s="53"/>
      <c r="O1958" s="53"/>
      <c r="P1958" s="53"/>
      <c r="Q1958" s="53"/>
      <c r="R1958" s="53"/>
      <c r="S1958" s="53"/>
      <c r="T1958" s="53"/>
      <c r="U1958" s="53"/>
      <c r="V1958" s="53"/>
      <c r="W1958" s="53"/>
      <c r="X1958" s="53"/>
      <c r="Y1958" s="53"/>
      <c r="Z1958" s="53"/>
    </row>
    <row r="1959" spans="1:26" ht="15.75" customHeight="1">
      <c r="A1959" s="103"/>
      <c r="B1959" s="103"/>
      <c r="C1959" s="104" t="e">
        <v>#REF!</v>
      </c>
      <c r="D1959" s="103"/>
      <c r="E1959" s="53"/>
      <c r="F1959" s="53"/>
      <c r="G1959" s="53"/>
      <c r="H1959" s="53"/>
      <c r="I1959" s="53"/>
      <c r="J1959" s="53"/>
      <c r="K1959" s="53"/>
      <c r="L1959" s="53"/>
      <c r="M1959" s="53"/>
      <c r="N1959" s="53"/>
      <c r="O1959" s="53"/>
      <c r="P1959" s="53"/>
      <c r="Q1959" s="53"/>
      <c r="R1959" s="53"/>
      <c r="S1959" s="53"/>
      <c r="T1959" s="53"/>
      <c r="U1959" s="53"/>
      <c r="V1959" s="53"/>
      <c r="W1959" s="53"/>
      <c r="X1959" s="53"/>
      <c r="Y1959" s="53"/>
      <c r="Z1959" s="53"/>
    </row>
    <row r="1960" spans="1:26" ht="15.75" customHeight="1">
      <c r="A1960" s="103"/>
      <c r="B1960" s="103"/>
      <c r="C1960" s="104" t="e">
        <v>#REF!</v>
      </c>
      <c r="D1960" s="103"/>
      <c r="E1960" s="53"/>
      <c r="F1960" s="53"/>
      <c r="G1960" s="53"/>
      <c r="H1960" s="53"/>
      <c r="I1960" s="53"/>
      <c r="J1960" s="53"/>
      <c r="K1960" s="53"/>
      <c r="L1960" s="53"/>
      <c r="M1960" s="53"/>
      <c r="N1960" s="53"/>
      <c r="O1960" s="53"/>
      <c r="P1960" s="53"/>
      <c r="Q1960" s="53"/>
      <c r="R1960" s="53"/>
      <c r="S1960" s="53"/>
      <c r="T1960" s="53"/>
      <c r="U1960" s="53"/>
      <c r="V1960" s="53"/>
      <c r="W1960" s="53"/>
      <c r="X1960" s="53"/>
      <c r="Y1960" s="53"/>
      <c r="Z1960" s="53"/>
    </row>
    <row r="1961" spans="1:26" ht="15.75" customHeight="1">
      <c r="A1961" s="103"/>
      <c r="B1961" s="103"/>
      <c r="C1961" s="104" t="e">
        <v>#REF!</v>
      </c>
      <c r="D1961" s="103"/>
      <c r="E1961" s="53"/>
      <c r="F1961" s="53"/>
      <c r="G1961" s="53"/>
      <c r="H1961" s="53"/>
      <c r="I1961" s="53"/>
      <c r="J1961" s="53"/>
      <c r="K1961" s="53"/>
      <c r="L1961" s="53"/>
      <c r="M1961" s="53"/>
      <c r="N1961" s="53"/>
      <c r="O1961" s="53"/>
      <c r="P1961" s="53"/>
      <c r="Q1961" s="53"/>
      <c r="R1961" s="53"/>
      <c r="S1961" s="53"/>
      <c r="T1961" s="53"/>
      <c r="U1961" s="53"/>
      <c r="V1961" s="53"/>
      <c r="W1961" s="53"/>
      <c r="X1961" s="53"/>
      <c r="Y1961" s="53"/>
      <c r="Z1961" s="53"/>
    </row>
    <row r="1962" spans="1:26" ht="15.75" customHeight="1">
      <c r="A1962" s="103"/>
      <c r="B1962" s="103"/>
      <c r="C1962" s="104" t="e">
        <v>#REF!</v>
      </c>
      <c r="D1962" s="103"/>
      <c r="E1962" s="53"/>
      <c r="F1962" s="53"/>
      <c r="G1962" s="53"/>
      <c r="H1962" s="53"/>
      <c r="I1962" s="53"/>
      <c r="J1962" s="53"/>
      <c r="K1962" s="53"/>
      <c r="L1962" s="53"/>
      <c r="M1962" s="53"/>
      <c r="N1962" s="53"/>
      <c r="O1962" s="53"/>
      <c r="P1962" s="53"/>
      <c r="Q1962" s="53"/>
      <c r="R1962" s="53"/>
      <c r="S1962" s="53"/>
      <c r="T1962" s="53"/>
      <c r="U1962" s="53"/>
      <c r="V1962" s="53"/>
      <c r="W1962" s="53"/>
      <c r="X1962" s="53"/>
      <c r="Y1962" s="53"/>
      <c r="Z1962" s="53"/>
    </row>
    <row r="1963" spans="1:26" ht="15.75" customHeight="1">
      <c r="A1963" s="103"/>
      <c r="B1963" s="103"/>
      <c r="C1963" s="104" t="e">
        <v>#REF!</v>
      </c>
      <c r="D1963" s="103"/>
      <c r="E1963" s="53"/>
      <c r="F1963" s="53"/>
      <c r="G1963" s="53"/>
      <c r="H1963" s="53"/>
      <c r="I1963" s="53"/>
      <c r="J1963" s="53"/>
      <c r="K1963" s="53"/>
      <c r="L1963" s="53"/>
      <c r="M1963" s="53"/>
      <c r="N1963" s="53"/>
      <c r="O1963" s="53"/>
      <c r="P1963" s="53"/>
      <c r="Q1963" s="53"/>
      <c r="R1963" s="53"/>
      <c r="S1963" s="53"/>
      <c r="T1963" s="53"/>
      <c r="U1963" s="53"/>
      <c r="V1963" s="53"/>
      <c r="W1963" s="53"/>
      <c r="X1963" s="53"/>
      <c r="Y1963" s="53"/>
      <c r="Z1963" s="53"/>
    </row>
    <row r="1964" spans="1:26" ht="15.75" customHeight="1">
      <c r="A1964" s="103"/>
      <c r="B1964" s="103"/>
      <c r="C1964" s="104" t="e">
        <v>#REF!</v>
      </c>
      <c r="D1964" s="103"/>
      <c r="E1964" s="53"/>
      <c r="F1964" s="53"/>
      <c r="G1964" s="53"/>
      <c r="H1964" s="53"/>
      <c r="I1964" s="53"/>
      <c r="J1964" s="53"/>
      <c r="K1964" s="53"/>
      <c r="L1964" s="53"/>
      <c r="M1964" s="53"/>
      <c r="N1964" s="53"/>
      <c r="O1964" s="53"/>
      <c r="P1964" s="53"/>
      <c r="Q1964" s="53"/>
      <c r="R1964" s="53"/>
      <c r="S1964" s="53"/>
      <c r="T1964" s="53"/>
      <c r="U1964" s="53"/>
      <c r="V1964" s="53"/>
      <c r="W1964" s="53"/>
      <c r="X1964" s="53"/>
      <c r="Y1964" s="53"/>
      <c r="Z1964" s="53"/>
    </row>
    <row r="1965" spans="1:26" ht="15.75" customHeight="1">
      <c r="A1965" s="103"/>
      <c r="B1965" s="103"/>
      <c r="C1965" s="104" t="e">
        <v>#REF!</v>
      </c>
      <c r="D1965" s="103"/>
      <c r="E1965" s="53"/>
      <c r="F1965" s="53"/>
      <c r="G1965" s="53"/>
      <c r="H1965" s="53"/>
      <c r="I1965" s="53"/>
      <c r="J1965" s="53"/>
      <c r="K1965" s="53"/>
      <c r="L1965" s="53"/>
      <c r="M1965" s="53"/>
      <c r="N1965" s="53"/>
      <c r="O1965" s="53"/>
      <c r="P1965" s="53"/>
      <c r="Q1965" s="53"/>
      <c r="R1965" s="53"/>
      <c r="S1965" s="53"/>
      <c r="T1965" s="53"/>
      <c r="U1965" s="53"/>
      <c r="V1965" s="53"/>
      <c r="W1965" s="53"/>
      <c r="X1965" s="53"/>
      <c r="Y1965" s="53"/>
      <c r="Z1965" s="53"/>
    </row>
    <row r="1966" spans="1:26" ht="15.75" customHeight="1">
      <c r="A1966" s="103"/>
      <c r="B1966" s="103"/>
      <c r="C1966" s="104" t="e">
        <v>#REF!</v>
      </c>
      <c r="D1966" s="103"/>
      <c r="E1966" s="53"/>
      <c r="F1966" s="53"/>
      <c r="G1966" s="53"/>
      <c r="H1966" s="53"/>
      <c r="I1966" s="53"/>
      <c r="J1966" s="53"/>
      <c r="K1966" s="53"/>
      <c r="L1966" s="53"/>
      <c r="M1966" s="53"/>
      <c r="N1966" s="53"/>
      <c r="O1966" s="53"/>
      <c r="P1966" s="53"/>
      <c r="Q1966" s="53"/>
      <c r="R1966" s="53"/>
      <c r="S1966" s="53"/>
      <c r="T1966" s="53"/>
      <c r="U1966" s="53"/>
      <c r="V1966" s="53"/>
      <c r="W1966" s="53"/>
      <c r="X1966" s="53"/>
      <c r="Y1966" s="53"/>
      <c r="Z1966" s="53"/>
    </row>
    <row r="1967" spans="1:26" ht="15.75" customHeight="1">
      <c r="A1967" s="103"/>
      <c r="B1967" s="103"/>
      <c r="C1967" s="104" t="e">
        <v>#REF!</v>
      </c>
      <c r="D1967" s="103"/>
      <c r="E1967" s="53"/>
      <c r="F1967" s="53"/>
      <c r="G1967" s="53"/>
      <c r="H1967" s="53"/>
      <c r="I1967" s="53"/>
      <c r="J1967" s="53"/>
      <c r="K1967" s="53"/>
      <c r="L1967" s="53"/>
      <c r="M1967" s="53"/>
      <c r="N1967" s="53"/>
      <c r="O1967" s="53"/>
      <c r="P1967" s="53"/>
      <c r="Q1967" s="53"/>
      <c r="R1967" s="53"/>
      <c r="S1967" s="53"/>
      <c r="T1967" s="53"/>
      <c r="U1967" s="53"/>
      <c r="V1967" s="53"/>
      <c r="W1967" s="53"/>
      <c r="X1967" s="53"/>
      <c r="Y1967" s="53"/>
      <c r="Z1967" s="53"/>
    </row>
    <row r="1968" spans="1:26" ht="15.75" customHeight="1">
      <c r="A1968" s="103"/>
      <c r="B1968" s="103"/>
      <c r="C1968" s="104" t="e">
        <v>#REF!</v>
      </c>
      <c r="D1968" s="103"/>
      <c r="E1968" s="53"/>
      <c r="F1968" s="53"/>
      <c r="G1968" s="53"/>
      <c r="H1968" s="53"/>
      <c r="I1968" s="53"/>
      <c r="J1968" s="53"/>
      <c r="K1968" s="53"/>
      <c r="L1968" s="53"/>
      <c r="M1968" s="53"/>
      <c r="N1968" s="53"/>
      <c r="O1968" s="53"/>
      <c r="P1968" s="53"/>
      <c r="Q1968" s="53"/>
      <c r="R1968" s="53"/>
      <c r="S1968" s="53"/>
      <c r="T1968" s="53"/>
      <c r="U1968" s="53"/>
      <c r="V1968" s="53"/>
      <c r="W1968" s="53"/>
      <c r="X1968" s="53"/>
      <c r="Y1968" s="53"/>
      <c r="Z1968" s="53"/>
    </row>
    <row r="1969" spans="1:26" ht="15.75" customHeight="1">
      <c r="A1969" s="103"/>
      <c r="B1969" s="103"/>
      <c r="C1969" s="104" t="e">
        <v>#REF!</v>
      </c>
      <c r="D1969" s="103"/>
      <c r="E1969" s="53"/>
      <c r="F1969" s="53"/>
      <c r="G1969" s="53"/>
      <c r="H1969" s="53"/>
      <c r="I1969" s="53"/>
      <c r="J1969" s="53"/>
      <c r="K1969" s="53"/>
      <c r="L1969" s="53"/>
      <c r="M1969" s="53"/>
      <c r="N1969" s="53"/>
      <c r="O1969" s="53"/>
      <c r="P1969" s="53"/>
      <c r="Q1969" s="53"/>
      <c r="R1969" s="53"/>
      <c r="S1969" s="53"/>
      <c r="T1969" s="53"/>
      <c r="U1969" s="53"/>
      <c r="V1969" s="53"/>
      <c r="W1969" s="53"/>
      <c r="X1969" s="53"/>
      <c r="Y1969" s="53"/>
      <c r="Z1969" s="53"/>
    </row>
    <row r="1970" spans="1:26" ht="15.75" customHeight="1">
      <c r="A1970" s="103"/>
      <c r="B1970" s="103"/>
      <c r="C1970" s="104" t="e">
        <v>#REF!</v>
      </c>
      <c r="D1970" s="103"/>
      <c r="E1970" s="53"/>
      <c r="F1970" s="53"/>
      <c r="G1970" s="53"/>
      <c r="H1970" s="53"/>
      <c r="I1970" s="53"/>
      <c r="J1970" s="53"/>
      <c r="K1970" s="53"/>
      <c r="L1970" s="53"/>
      <c r="M1970" s="53"/>
      <c r="N1970" s="53"/>
      <c r="O1970" s="53"/>
      <c r="P1970" s="53"/>
      <c r="Q1970" s="53"/>
      <c r="R1970" s="53"/>
      <c r="S1970" s="53"/>
      <c r="T1970" s="53"/>
      <c r="U1970" s="53"/>
      <c r="V1970" s="53"/>
      <c r="W1970" s="53"/>
      <c r="X1970" s="53"/>
      <c r="Y1970" s="53"/>
      <c r="Z1970" s="53"/>
    </row>
    <row r="1971" spans="1:26" ht="15.75" customHeight="1">
      <c r="A1971" s="103"/>
      <c r="B1971" s="103"/>
      <c r="C1971" s="104" t="e">
        <v>#REF!</v>
      </c>
      <c r="D1971" s="103"/>
      <c r="E1971" s="53"/>
      <c r="F1971" s="53"/>
      <c r="G1971" s="53"/>
      <c r="H1971" s="53"/>
      <c r="I1971" s="53"/>
      <c r="J1971" s="53"/>
      <c r="K1971" s="53"/>
      <c r="L1971" s="53"/>
      <c r="M1971" s="53"/>
      <c r="N1971" s="53"/>
      <c r="O1971" s="53"/>
      <c r="P1971" s="53"/>
      <c r="Q1971" s="53"/>
      <c r="R1971" s="53"/>
      <c r="S1971" s="53"/>
      <c r="T1971" s="53"/>
      <c r="U1971" s="53"/>
      <c r="V1971" s="53"/>
      <c r="W1971" s="53"/>
      <c r="X1971" s="53"/>
      <c r="Y1971" s="53"/>
      <c r="Z1971" s="53"/>
    </row>
    <row r="1972" spans="1:26" ht="15.75" customHeight="1">
      <c r="A1972" s="103"/>
      <c r="B1972" s="103"/>
      <c r="C1972" s="104" t="e">
        <v>#REF!</v>
      </c>
      <c r="D1972" s="103"/>
      <c r="E1972" s="53"/>
      <c r="F1972" s="53"/>
      <c r="G1972" s="53"/>
      <c r="H1972" s="53"/>
      <c r="I1972" s="53"/>
      <c r="J1972" s="53"/>
      <c r="K1972" s="53"/>
      <c r="L1972" s="53"/>
      <c r="M1972" s="53"/>
      <c r="N1972" s="53"/>
      <c r="O1972" s="53"/>
      <c r="P1972" s="53"/>
      <c r="Q1972" s="53"/>
      <c r="R1972" s="53"/>
      <c r="S1972" s="53"/>
      <c r="T1972" s="53"/>
      <c r="U1972" s="53"/>
      <c r="V1972" s="53"/>
      <c r="W1972" s="53"/>
      <c r="X1972" s="53"/>
      <c r="Y1972" s="53"/>
      <c r="Z1972" s="53"/>
    </row>
    <row r="1973" spans="1:26" ht="15.75" customHeight="1">
      <c r="A1973" s="103"/>
      <c r="B1973" s="103"/>
      <c r="C1973" s="104" t="e">
        <v>#REF!</v>
      </c>
      <c r="D1973" s="103"/>
      <c r="E1973" s="53"/>
      <c r="F1973" s="53"/>
      <c r="G1973" s="53"/>
      <c r="H1973" s="53"/>
      <c r="I1973" s="53"/>
      <c r="J1973" s="53"/>
      <c r="K1973" s="53"/>
      <c r="L1973" s="53"/>
      <c r="M1973" s="53"/>
      <c r="N1973" s="53"/>
      <c r="O1973" s="53"/>
      <c r="P1973" s="53"/>
      <c r="Q1973" s="53"/>
      <c r="R1973" s="53"/>
      <c r="S1973" s="53"/>
      <c r="T1973" s="53"/>
      <c r="U1973" s="53"/>
      <c r="V1973" s="53"/>
      <c r="W1973" s="53"/>
      <c r="X1973" s="53"/>
      <c r="Y1973" s="53"/>
      <c r="Z1973" s="53"/>
    </row>
    <row r="1974" spans="1:26" ht="15.75" customHeight="1">
      <c r="A1974" s="103"/>
      <c r="B1974" s="103"/>
      <c r="C1974" s="104" t="e">
        <v>#REF!</v>
      </c>
      <c r="D1974" s="103"/>
      <c r="E1974" s="53"/>
      <c r="F1974" s="53"/>
      <c r="G1974" s="53"/>
      <c r="H1974" s="53"/>
      <c r="I1974" s="53"/>
      <c r="J1974" s="53"/>
      <c r="K1974" s="53"/>
      <c r="L1974" s="53"/>
      <c r="M1974" s="53"/>
      <c r="N1974" s="53"/>
      <c r="O1974" s="53"/>
      <c r="P1974" s="53"/>
      <c r="Q1974" s="53"/>
      <c r="R1974" s="53"/>
      <c r="S1974" s="53"/>
      <c r="T1974" s="53"/>
      <c r="U1974" s="53"/>
      <c r="V1974" s="53"/>
      <c r="W1974" s="53"/>
      <c r="X1974" s="53"/>
      <c r="Y1974" s="53"/>
      <c r="Z1974" s="53"/>
    </row>
    <row r="1975" spans="1:26" ht="15.75" customHeight="1">
      <c r="A1975" s="103"/>
      <c r="B1975" s="103"/>
      <c r="C1975" s="104" t="e">
        <v>#REF!</v>
      </c>
      <c r="D1975" s="103"/>
      <c r="E1975" s="53"/>
      <c r="F1975" s="53"/>
      <c r="G1975" s="53"/>
      <c r="H1975" s="53"/>
      <c r="I1975" s="53"/>
      <c r="J1975" s="53"/>
      <c r="K1975" s="53"/>
      <c r="L1975" s="53"/>
      <c r="M1975" s="53"/>
      <c r="N1975" s="53"/>
      <c r="O1975" s="53"/>
      <c r="P1975" s="53"/>
      <c r="Q1975" s="53"/>
      <c r="R1975" s="53"/>
      <c r="S1975" s="53"/>
      <c r="T1975" s="53"/>
      <c r="U1975" s="53"/>
      <c r="V1975" s="53"/>
      <c r="W1975" s="53"/>
      <c r="X1975" s="53"/>
      <c r="Y1975" s="53"/>
      <c r="Z1975" s="53"/>
    </row>
    <row r="1976" spans="1:26" ht="15.75" customHeight="1">
      <c r="A1976" s="103"/>
      <c r="B1976" s="103"/>
      <c r="C1976" s="104" t="e">
        <v>#REF!</v>
      </c>
      <c r="D1976" s="103"/>
      <c r="E1976" s="53"/>
      <c r="F1976" s="53"/>
      <c r="G1976" s="53"/>
      <c r="H1976" s="53"/>
      <c r="I1976" s="53"/>
      <c r="J1976" s="53"/>
      <c r="K1976" s="53"/>
      <c r="L1976" s="53"/>
      <c r="M1976" s="53"/>
      <c r="N1976" s="53"/>
      <c r="O1976" s="53"/>
      <c r="P1976" s="53"/>
      <c r="Q1976" s="53"/>
      <c r="R1976" s="53"/>
      <c r="S1976" s="53"/>
      <c r="T1976" s="53"/>
      <c r="U1976" s="53"/>
      <c r="V1976" s="53"/>
      <c r="W1976" s="53"/>
      <c r="X1976" s="53"/>
      <c r="Y1976" s="53"/>
      <c r="Z1976" s="53"/>
    </row>
    <row r="1977" spans="1:26" ht="15.75" customHeight="1">
      <c r="A1977" s="103"/>
      <c r="B1977" s="103"/>
      <c r="C1977" s="104" t="e">
        <v>#REF!</v>
      </c>
      <c r="D1977" s="103"/>
      <c r="E1977" s="53"/>
      <c r="F1977" s="53"/>
      <c r="G1977" s="53"/>
      <c r="H1977" s="53"/>
      <c r="I1977" s="53"/>
      <c r="J1977" s="53"/>
      <c r="K1977" s="53"/>
      <c r="L1977" s="53"/>
      <c r="M1977" s="53"/>
      <c r="N1977" s="53"/>
      <c r="O1977" s="53"/>
      <c r="P1977" s="53"/>
      <c r="Q1977" s="53"/>
      <c r="R1977" s="53"/>
      <c r="S1977" s="53"/>
      <c r="T1977" s="53"/>
      <c r="U1977" s="53"/>
      <c r="V1977" s="53"/>
      <c r="W1977" s="53"/>
      <c r="X1977" s="53"/>
      <c r="Y1977" s="53"/>
      <c r="Z1977" s="53"/>
    </row>
    <row r="1978" spans="1:26" ht="15.75" customHeight="1">
      <c r="A1978" s="103"/>
      <c r="B1978" s="103"/>
      <c r="C1978" s="104" t="e">
        <v>#REF!</v>
      </c>
      <c r="D1978" s="103"/>
      <c r="E1978" s="53"/>
      <c r="F1978" s="53"/>
      <c r="G1978" s="53"/>
      <c r="H1978" s="53"/>
      <c r="I1978" s="53"/>
      <c r="J1978" s="53"/>
      <c r="K1978" s="53"/>
      <c r="L1978" s="53"/>
      <c r="M1978" s="53"/>
      <c r="N1978" s="53"/>
      <c r="O1978" s="53"/>
      <c r="P1978" s="53"/>
      <c r="Q1978" s="53"/>
      <c r="R1978" s="53"/>
      <c r="S1978" s="53"/>
      <c r="T1978" s="53"/>
      <c r="U1978" s="53"/>
      <c r="V1978" s="53"/>
      <c r="W1978" s="53"/>
      <c r="X1978" s="53"/>
      <c r="Y1978" s="53"/>
      <c r="Z1978" s="53"/>
    </row>
    <row r="1979" spans="1:26" ht="15.75" customHeight="1">
      <c r="A1979" s="103"/>
      <c r="B1979" s="103"/>
      <c r="C1979" s="104" t="e">
        <v>#REF!</v>
      </c>
      <c r="D1979" s="103"/>
      <c r="E1979" s="53"/>
      <c r="F1979" s="53"/>
      <c r="G1979" s="53"/>
      <c r="H1979" s="53"/>
      <c r="I1979" s="53"/>
      <c r="J1979" s="53"/>
      <c r="K1979" s="53"/>
      <c r="L1979" s="53"/>
      <c r="M1979" s="53"/>
      <c r="N1979" s="53"/>
      <c r="O1979" s="53"/>
      <c r="P1979" s="53"/>
      <c r="Q1979" s="53"/>
      <c r="R1979" s="53"/>
      <c r="S1979" s="53"/>
      <c r="T1979" s="53"/>
      <c r="U1979" s="53"/>
      <c r="V1979" s="53"/>
      <c r="W1979" s="53"/>
      <c r="X1979" s="53"/>
      <c r="Y1979" s="53"/>
      <c r="Z1979" s="53"/>
    </row>
    <row r="1980" spans="1:26" ht="15.75" customHeight="1">
      <c r="A1980" s="103"/>
      <c r="B1980" s="103"/>
      <c r="C1980" s="104" t="e">
        <v>#REF!</v>
      </c>
      <c r="D1980" s="103"/>
      <c r="E1980" s="53"/>
      <c r="F1980" s="53"/>
      <c r="G1980" s="53"/>
      <c r="H1980" s="53"/>
      <c r="I1980" s="53"/>
      <c r="J1980" s="53"/>
      <c r="K1980" s="53"/>
      <c r="L1980" s="53"/>
      <c r="M1980" s="53"/>
      <c r="N1980" s="53"/>
      <c r="O1980" s="53"/>
      <c r="P1980" s="53"/>
      <c r="Q1980" s="53"/>
      <c r="R1980" s="53"/>
      <c r="S1980" s="53"/>
      <c r="T1980" s="53"/>
      <c r="U1980" s="53"/>
      <c r="V1980" s="53"/>
      <c r="W1980" s="53"/>
      <c r="X1980" s="53"/>
      <c r="Y1980" s="53"/>
      <c r="Z1980" s="53"/>
    </row>
    <row r="1981" spans="1:26" ht="15.75" customHeight="1">
      <c r="A1981" s="103"/>
      <c r="B1981" s="103"/>
      <c r="C1981" s="104" t="e">
        <v>#REF!</v>
      </c>
      <c r="D1981" s="103"/>
      <c r="E1981" s="53"/>
      <c r="F1981" s="53"/>
      <c r="G1981" s="53"/>
      <c r="H1981" s="53"/>
      <c r="I1981" s="53"/>
      <c r="J1981" s="53"/>
      <c r="K1981" s="53"/>
      <c r="L1981" s="53"/>
      <c r="M1981" s="53"/>
      <c r="N1981" s="53"/>
      <c r="O1981" s="53"/>
      <c r="P1981" s="53"/>
      <c r="Q1981" s="53"/>
      <c r="R1981" s="53"/>
      <c r="S1981" s="53"/>
      <c r="T1981" s="53"/>
      <c r="U1981" s="53"/>
      <c r="V1981" s="53"/>
      <c r="W1981" s="53"/>
      <c r="X1981" s="53"/>
      <c r="Y1981" s="53"/>
      <c r="Z1981" s="53"/>
    </row>
    <row r="1982" spans="1:26" ht="15.75" customHeight="1">
      <c r="A1982" s="103"/>
      <c r="B1982" s="103"/>
      <c r="C1982" s="104" t="e">
        <v>#REF!</v>
      </c>
      <c r="D1982" s="103"/>
      <c r="E1982" s="53"/>
      <c r="F1982" s="53"/>
      <c r="G1982" s="53"/>
      <c r="H1982" s="53"/>
      <c r="I1982" s="53"/>
      <c r="J1982" s="53"/>
      <c r="K1982" s="53"/>
      <c r="L1982" s="53"/>
      <c r="M1982" s="53"/>
      <c r="N1982" s="53"/>
      <c r="O1982" s="53"/>
      <c r="P1982" s="53"/>
      <c r="Q1982" s="53"/>
      <c r="R1982" s="53"/>
      <c r="S1982" s="53"/>
      <c r="T1982" s="53"/>
      <c r="U1982" s="53"/>
      <c r="V1982" s="53"/>
      <c r="W1982" s="53"/>
      <c r="X1982" s="53"/>
      <c r="Y1982" s="53"/>
      <c r="Z1982" s="53"/>
    </row>
    <row r="1983" spans="1:26" ht="15.75" customHeight="1">
      <c r="A1983" s="103"/>
      <c r="B1983" s="103"/>
      <c r="C1983" s="104" t="e">
        <v>#REF!</v>
      </c>
      <c r="D1983" s="103"/>
      <c r="E1983" s="53"/>
      <c r="F1983" s="53"/>
      <c r="G1983" s="53"/>
      <c r="H1983" s="53"/>
      <c r="I1983" s="53"/>
      <c r="J1983" s="53"/>
      <c r="K1983" s="53"/>
      <c r="L1983" s="53"/>
      <c r="M1983" s="53"/>
      <c r="N1983" s="53"/>
      <c r="O1983" s="53"/>
      <c r="P1983" s="53"/>
      <c r="Q1983" s="53"/>
      <c r="R1983" s="53"/>
      <c r="S1983" s="53"/>
      <c r="T1983" s="53"/>
      <c r="U1983" s="53"/>
      <c r="V1983" s="53"/>
      <c r="W1983" s="53"/>
      <c r="X1983" s="53"/>
      <c r="Y1983" s="53"/>
      <c r="Z1983" s="53"/>
    </row>
    <row r="1984" spans="1:26" ht="15.75" customHeight="1">
      <c r="A1984" s="103"/>
      <c r="B1984" s="103"/>
      <c r="C1984" s="104" t="e">
        <v>#REF!</v>
      </c>
      <c r="D1984" s="103"/>
      <c r="E1984" s="53"/>
      <c r="F1984" s="53"/>
      <c r="G1984" s="53"/>
      <c r="H1984" s="53"/>
      <c r="I1984" s="53"/>
      <c r="J1984" s="53"/>
      <c r="K1984" s="53"/>
      <c r="L1984" s="53"/>
      <c r="M1984" s="53"/>
      <c r="N1984" s="53"/>
      <c r="O1984" s="53"/>
      <c r="P1984" s="53"/>
      <c r="Q1984" s="53"/>
      <c r="R1984" s="53"/>
      <c r="S1984" s="53"/>
      <c r="T1984" s="53"/>
      <c r="U1984" s="53"/>
      <c r="V1984" s="53"/>
      <c r="W1984" s="53"/>
      <c r="X1984" s="53"/>
      <c r="Y1984" s="53"/>
      <c r="Z1984" s="53"/>
    </row>
    <row r="1985" spans="1:26" ht="15.75" customHeight="1">
      <c r="A1985" s="103"/>
      <c r="B1985" s="103"/>
      <c r="C1985" s="104" t="e">
        <v>#REF!</v>
      </c>
      <c r="D1985" s="103"/>
      <c r="E1985" s="53"/>
      <c r="F1985" s="53"/>
      <c r="G1985" s="53"/>
      <c r="H1985" s="53"/>
      <c r="I1985" s="53"/>
      <c r="J1985" s="53"/>
      <c r="K1985" s="53"/>
      <c r="L1985" s="53"/>
      <c r="M1985" s="53"/>
      <c r="N1985" s="53"/>
      <c r="O1985" s="53"/>
      <c r="P1985" s="53"/>
      <c r="Q1985" s="53"/>
      <c r="R1985" s="53"/>
      <c r="S1985" s="53"/>
      <c r="T1985" s="53"/>
      <c r="U1985" s="53"/>
      <c r="V1985" s="53"/>
      <c r="W1985" s="53"/>
      <c r="X1985" s="53"/>
      <c r="Y1985" s="53"/>
      <c r="Z1985" s="53"/>
    </row>
    <row r="1986" spans="1:26" ht="15.75" customHeight="1">
      <c r="A1986" s="103"/>
      <c r="B1986" s="103"/>
      <c r="C1986" s="104" t="e">
        <v>#REF!</v>
      </c>
      <c r="D1986" s="103"/>
      <c r="E1986" s="53"/>
      <c r="F1986" s="53"/>
      <c r="G1986" s="53"/>
      <c r="H1986" s="53"/>
      <c r="I1986" s="53"/>
      <c r="J1986" s="53"/>
      <c r="K1986" s="53"/>
      <c r="L1986" s="53"/>
      <c r="M1986" s="53"/>
      <c r="N1986" s="53"/>
      <c r="O1986" s="53"/>
      <c r="P1986" s="53"/>
      <c r="Q1986" s="53"/>
      <c r="R1986" s="53"/>
      <c r="S1986" s="53"/>
      <c r="T1986" s="53"/>
      <c r="U1986" s="53"/>
      <c r="V1986" s="53"/>
      <c r="W1986" s="53"/>
      <c r="X1986" s="53"/>
      <c r="Y1986" s="53"/>
      <c r="Z1986" s="53"/>
    </row>
    <row r="1987" spans="1:26" ht="15.75" customHeight="1">
      <c r="A1987" s="103"/>
      <c r="B1987" s="103"/>
      <c r="C1987" s="104" t="e">
        <v>#REF!</v>
      </c>
      <c r="D1987" s="103"/>
      <c r="E1987" s="53"/>
      <c r="F1987" s="53"/>
      <c r="G1987" s="53"/>
      <c r="H1987" s="53"/>
      <c r="I1987" s="53"/>
      <c r="J1987" s="53"/>
      <c r="K1987" s="53"/>
      <c r="L1987" s="53"/>
      <c r="M1987" s="53"/>
      <c r="N1987" s="53"/>
      <c r="O1987" s="53"/>
      <c r="P1987" s="53"/>
      <c r="Q1987" s="53"/>
      <c r="R1987" s="53"/>
      <c r="S1987" s="53"/>
      <c r="T1987" s="53"/>
      <c r="U1987" s="53"/>
      <c r="V1987" s="53"/>
      <c r="W1987" s="53"/>
      <c r="X1987" s="53"/>
      <c r="Y1987" s="53"/>
      <c r="Z1987" s="53"/>
    </row>
    <row r="1988" spans="1:26" ht="15.75" customHeight="1">
      <c r="A1988" s="103"/>
      <c r="B1988" s="103"/>
      <c r="C1988" s="104" t="e">
        <v>#REF!</v>
      </c>
      <c r="D1988" s="103"/>
      <c r="E1988" s="53"/>
      <c r="F1988" s="53"/>
      <c r="G1988" s="53"/>
      <c r="H1988" s="53"/>
      <c r="I1988" s="53"/>
      <c r="J1988" s="53"/>
      <c r="K1988" s="53"/>
      <c r="L1988" s="53"/>
      <c r="M1988" s="53"/>
      <c r="N1988" s="53"/>
      <c r="O1988" s="53"/>
      <c r="P1988" s="53"/>
      <c r="Q1988" s="53"/>
      <c r="R1988" s="53"/>
      <c r="S1988" s="53"/>
      <c r="T1988" s="53"/>
      <c r="U1988" s="53"/>
      <c r="V1988" s="53"/>
      <c r="W1988" s="53"/>
      <c r="X1988" s="53"/>
      <c r="Y1988" s="53"/>
      <c r="Z1988" s="53"/>
    </row>
    <row r="1989" spans="1:26" ht="15.75" customHeight="1">
      <c r="A1989" s="103"/>
      <c r="B1989" s="103"/>
      <c r="C1989" s="104" t="e">
        <v>#REF!</v>
      </c>
      <c r="D1989" s="103"/>
      <c r="E1989" s="53"/>
      <c r="F1989" s="53"/>
      <c r="G1989" s="53"/>
      <c r="H1989" s="53"/>
      <c r="I1989" s="53"/>
      <c r="J1989" s="53"/>
      <c r="K1989" s="53"/>
      <c r="L1989" s="53"/>
      <c r="M1989" s="53"/>
      <c r="N1989" s="53"/>
      <c r="O1989" s="53"/>
      <c r="P1989" s="53"/>
      <c r="Q1989" s="53"/>
      <c r="R1989" s="53"/>
      <c r="S1989" s="53"/>
      <c r="T1989" s="53"/>
      <c r="U1989" s="53"/>
      <c r="V1989" s="53"/>
      <c r="W1989" s="53"/>
      <c r="X1989" s="53"/>
      <c r="Y1989" s="53"/>
      <c r="Z1989" s="53"/>
    </row>
    <row r="1990" spans="1:26" ht="15.75" customHeight="1">
      <c r="A1990" s="103"/>
      <c r="B1990" s="103"/>
      <c r="C1990" s="104" t="e">
        <v>#REF!</v>
      </c>
      <c r="D1990" s="103"/>
      <c r="E1990" s="53"/>
      <c r="F1990" s="53"/>
      <c r="G1990" s="53"/>
      <c r="H1990" s="53"/>
      <c r="I1990" s="53"/>
      <c r="J1990" s="53"/>
      <c r="K1990" s="53"/>
      <c r="L1990" s="53"/>
      <c r="M1990" s="53"/>
      <c r="N1990" s="53"/>
      <c r="O1990" s="53"/>
      <c r="P1990" s="53"/>
      <c r="Q1990" s="53"/>
      <c r="R1990" s="53"/>
      <c r="S1990" s="53"/>
      <c r="T1990" s="53"/>
      <c r="U1990" s="53"/>
      <c r="V1990" s="53"/>
      <c r="W1990" s="53"/>
      <c r="X1990" s="53"/>
      <c r="Y1990" s="53"/>
      <c r="Z1990" s="53"/>
    </row>
    <row r="1991" spans="1:26" ht="15.75" customHeight="1">
      <c r="A1991" s="103"/>
      <c r="B1991" s="103"/>
      <c r="C1991" s="104" t="e">
        <v>#REF!</v>
      </c>
      <c r="D1991" s="103"/>
      <c r="E1991" s="53"/>
      <c r="F1991" s="53"/>
      <c r="G1991" s="53"/>
      <c r="H1991" s="53"/>
      <c r="I1991" s="53"/>
      <c r="J1991" s="53"/>
      <c r="K1991" s="53"/>
      <c r="L1991" s="53"/>
      <c r="M1991" s="53"/>
      <c r="N1991" s="53"/>
      <c r="O1991" s="53"/>
      <c r="P1991" s="53"/>
      <c r="Q1991" s="53"/>
      <c r="R1991" s="53"/>
      <c r="S1991" s="53"/>
      <c r="T1991" s="53"/>
      <c r="U1991" s="53"/>
      <c r="V1991" s="53"/>
      <c r="W1991" s="53"/>
      <c r="X1991" s="53"/>
      <c r="Y1991" s="53"/>
      <c r="Z1991" s="53"/>
    </row>
    <row r="1992" spans="1:26" ht="15.75" customHeight="1">
      <c r="A1992" s="103"/>
      <c r="B1992" s="103"/>
      <c r="C1992" s="104" t="e">
        <v>#REF!</v>
      </c>
      <c r="D1992" s="103"/>
      <c r="E1992" s="53"/>
      <c r="F1992" s="53"/>
      <c r="G1992" s="53"/>
      <c r="H1992" s="53"/>
      <c r="I1992" s="53"/>
      <c r="J1992" s="53"/>
      <c r="K1992" s="53"/>
      <c r="L1992" s="53"/>
      <c r="M1992" s="53"/>
      <c r="N1992" s="53"/>
      <c r="O1992" s="53"/>
      <c r="P1992" s="53"/>
      <c r="Q1992" s="53"/>
      <c r="R1992" s="53"/>
      <c r="S1992" s="53"/>
      <c r="T1992" s="53"/>
      <c r="U1992" s="53"/>
      <c r="V1992" s="53"/>
      <c r="W1992" s="53"/>
      <c r="X1992" s="53"/>
      <c r="Y1992" s="53"/>
      <c r="Z1992" s="53"/>
    </row>
    <row r="1993" spans="1:26" ht="15.75" customHeight="1">
      <c r="A1993" s="103"/>
      <c r="B1993" s="103"/>
      <c r="C1993" s="104" t="e">
        <v>#REF!</v>
      </c>
      <c r="D1993" s="103"/>
      <c r="E1993" s="53"/>
      <c r="F1993" s="53"/>
      <c r="G1993" s="53"/>
      <c r="H1993" s="53"/>
      <c r="I1993" s="53"/>
      <c r="J1993" s="53"/>
      <c r="K1993" s="53"/>
      <c r="L1993" s="53"/>
      <c r="M1993" s="53"/>
      <c r="N1993" s="53"/>
      <c r="O1993" s="53"/>
      <c r="P1993" s="53"/>
      <c r="Q1993" s="53"/>
      <c r="R1993" s="53"/>
      <c r="S1993" s="53"/>
      <c r="T1993" s="53"/>
      <c r="U1993" s="53"/>
      <c r="V1993" s="53"/>
      <c r="W1993" s="53"/>
      <c r="X1993" s="53"/>
      <c r="Y1993" s="53"/>
      <c r="Z1993" s="53"/>
    </row>
    <row r="1994" spans="1:26" ht="15.75" customHeight="1">
      <c r="A1994" s="103"/>
      <c r="B1994" s="103"/>
      <c r="C1994" s="104" t="e">
        <v>#REF!</v>
      </c>
      <c r="D1994" s="103"/>
      <c r="E1994" s="53"/>
      <c r="F1994" s="53"/>
      <c r="G1994" s="53"/>
      <c r="H1994" s="53"/>
      <c r="I1994" s="53"/>
      <c r="J1994" s="53"/>
      <c r="K1994" s="53"/>
      <c r="L1994" s="53"/>
      <c r="M1994" s="53"/>
      <c r="N1994" s="53"/>
      <c r="O1994" s="53"/>
      <c r="P1994" s="53"/>
      <c r="Q1994" s="53"/>
      <c r="R1994" s="53"/>
      <c r="S1994" s="53"/>
      <c r="T1994" s="53"/>
      <c r="U1994" s="53"/>
      <c r="V1994" s="53"/>
      <c r="W1994" s="53"/>
      <c r="X1994" s="53"/>
      <c r="Y1994" s="53"/>
      <c r="Z1994" s="53"/>
    </row>
    <row r="1995" spans="1:26" ht="15.75" customHeight="1">
      <c r="A1995" s="103"/>
      <c r="B1995" s="103"/>
      <c r="C1995" s="104" t="e">
        <v>#REF!</v>
      </c>
      <c r="D1995" s="103"/>
      <c r="E1995" s="53"/>
      <c r="F1995" s="53"/>
      <c r="G1995" s="53"/>
      <c r="H1995" s="53"/>
      <c r="I1995" s="53"/>
      <c r="J1995" s="53"/>
      <c r="K1995" s="53"/>
      <c r="L1995" s="53"/>
      <c r="M1995" s="53"/>
      <c r="N1995" s="53"/>
      <c r="O1995" s="53"/>
      <c r="P1995" s="53"/>
      <c r="Q1995" s="53"/>
      <c r="R1995" s="53"/>
      <c r="S1995" s="53"/>
      <c r="T1995" s="53"/>
      <c r="U1995" s="53"/>
      <c r="V1995" s="53"/>
      <c r="W1995" s="53"/>
      <c r="X1995" s="53"/>
      <c r="Y1995" s="53"/>
      <c r="Z1995" s="53"/>
    </row>
    <row r="1996" spans="1:26" ht="15.75" customHeight="1">
      <c r="A1996" s="103"/>
      <c r="B1996" s="103"/>
      <c r="C1996" s="104" t="e">
        <v>#REF!</v>
      </c>
      <c r="D1996" s="103"/>
      <c r="E1996" s="53"/>
      <c r="F1996" s="53"/>
      <c r="G1996" s="53"/>
      <c r="H1996" s="53"/>
      <c r="I1996" s="53"/>
      <c r="J1996" s="53"/>
      <c r="K1996" s="53"/>
      <c r="L1996" s="53"/>
      <c r="M1996" s="53"/>
      <c r="N1996" s="53"/>
      <c r="O1996" s="53"/>
      <c r="P1996" s="53"/>
      <c r="Q1996" s="53"/>
      <c r="R1996" s="53"/>
      <c r="S1996" s="53"/>
      <c r="T1996" s="53"/>
      <c r="U1996" s="53"/>
      <c r="V1996" s="53"/>
      <c r="W1996" s="53"/>
      <c r="X1996" s="53"/>
      <c r="Y1996" s="53"/>
      <c r="Z1996" s="53"/>
    </row>
    <row r="1997" spans="1:26" ht="15.75" customHeight="1">
      <c r="A1997" s="103"/>
      <c r="B1997" s="103"/>
      <c r="C1997" s="104" t="e">
        <v>#REF!</v>
      </c>
      <c r="D1997" s="103"/>
      <c r="E1997" s="53"/>
      <c r="F1997" s="53"/>
      <c r="G1997" s="53"/>
      <c r="H1997" s="53"/>
      <c r="I1997" s="53"/>
      <c r="J1997" s="53"/>
      <c r="K1997" s="53"/>
      <c r="L1997" s="53"/>
      <c r="M1997" s="53"/>
      <c r="N1997" s="53"/>
      <c r="O1997" s="53"/>
      <c r="P1997" s="53"/>
      <c r="Q1997" s="53"/>
      <c r="R1997" s="53"/>
      <c r="S1997" s="53"/>
      <c r="T1997" s="53"/>
      <c r="U1997" s="53"/>
      <c r="V1997" s="53"/>
      <c r="W1997" s="53"/>
      <c r="X1997" s="53"/>
      <c r="Y1997" s="53"/>
      <c r="Z1997" s="53"/>
    </row>
    <row r="1998" spans="1:26" ht="15.75" customHeight="1">
      <c r="A1998" s="103"/>
      <c r="B1998" s="103"/>
      <c r="C1998" s="104" t="e">
        <v>#REF!</v>
      </c>
      <c r="D1998" s="103"/>
      <c r="E1998" s="53"/>
      <c r="F1998" s="53"/>
      <c r="G1998" s="53"/>
      <c r="H1998" s="53"/>
      <c r="I1998" s="53"/>
      <c r="J1998" s="53"/>
      <c r="K1998" s="53"/>
      <c r="L1998" s="53"/>
      <c r="M1998" s="53"/>
      <c r="N1998" s="53"/>
      <c r="O1998" s="53"/>
      <c r="P1998" s="53"/>
      <c r="Q1998" s="53"/>
      <c r="R1998" s="53"/>
      <c r="S1998" s="53"/>
      <c r="T1998" s="53"/>
      <c r="U1998" s="53"/>
      <c r="V1998" s="53"/>
      <c r="W1998" s="53"/>
      <c r="X1998" s="53"/>
      <c r="Y1998" s="53"/>
      <c r="Z1998" s="53"/>
    </row>
    <row r="1999" spans="1:26" ht="15.75" customHeight="1">
      <c r="A1999" s="103"/>
      <c r="B1999" s="103"/>
      <c r="C1999" s="104" t="e">
        <v>#REF!</v>
      </c>
      <c r="D1999" s="103"/>
      <c r="E1999" s="53"/>
      <c r="F1999" s="53"/>
      <c r="G1999" s="53"/>
      <c r="H1999" s="53"/>
      <c r="I1999" s="53"/>
      <c r="J1999" s="53"/>
      <c r="K1999" s="53"/>
      <c r="L1999" s="53"/>
      <c r="M1999" s="53"/>
      <c r="N1999" s="53"/>
      <c r="O1999" s="53"/>
      <c r="P1999" s="53"/>
      <c r="Q1999" s="53"/>
      <c r="R1999" s="53"/>
      <c r="S1999" s="53"/>
      <c r="T1999" s="53"/>
      <c r="U1999" s="53"/>
      <c r="V1999" s="53"/>
      <c r="W1999" s="53"/>
      <c r="X1999" s="53"/>
      <c r="Y1999" s="53"/>
      <c r="Z1999" s="53"/>
    </row>
    <row r="2000" spans="1:26" ht="15.75" customHeight="1">
      <c r="A2000" s="103"/>
      <c r="B2000" s="103"/>
      <c r="C2000" s="104" t="e">
        <v>#REF!</v>
      </c>
      <c r="D2000" s="103"/>
      <c r="E2000" s="53"/>
      <c r="F2000" s="53"/>
      <c r="G2000" s="53"/>
      <c r="H2000" s="53"/>
      <c r="I2000" s="53"/>
      <c r="J2000" s="53"/>
      <c r="K2000" s="53"/>
      <c r="L2000" s="53"/>
      <c r="M2000" s="53"/>
      <c r="N2000" s="53"/>
      <c r="O2000" s="53"/>
      <c r="P2000" s="53"/>
      <c r="Q2000" s="53"/>
      <c r="R2000" s="53"/>
      <c r="S2000" s="53"/>
      <c r="T2000" s="53"/>
      <c r="U2000" s="53"/>
      <c r="V2000" s="53"/>
      <c r="W2000" s="53"/>
      <c r="X2000" s="53"/>
      <c r="Y2000" s="53"/>
      <c r="Z2000" s="53"/>
    </row>
    <row r="2001" spans="1:26" ht="15.75" customHeight="1">
      <c r="A2001" s="103"/>
      <c r="B2001" s="103"/>
      <c r="C2001" s="104" t="e">
        <v>#REF!</v>
      </c>
      <c r="D2001" s="103"/>
      <c r="E2001" s="53"/>
      <c r="F2001" s="53"/>
      <c r="G2001" s="53"/>
      <c r="H2001" s="53"/>
      <c r="I2001" s="53"/>
      <c r="J2001" s="53"/>
      <c r="K2001" s="53"/>
      <c r="L2001" s="53"/>
      <c r="M2001" s="53"/>
      <c r="N2001" s="53"/>
      <c r="O2001" s="53"/>
      <c r="P2001" s="53"/>
      <c r="Q2001" s="53"/>
      <c r="R2001" s="53"/>
      <c r="S2001" s="53"/>
      <c r="T2001" s="53"/>
      <c r="U2001" s="53"/>
      <c r="V2001" s="53"/>
      <c r="W2001" s="53"/>
      <c r="X2001" s="53"/>
      <c r="Y2001" s="53"/>
      <c r="Z2001" s="53"/>
    </row>
    <row r="2002" spans="1:26" ht="15.75" customHeight="1">
      <c r="A2002" s="103"/>
      <c r="B2002" s="103"/>
      <c r="C2002" s="104" t="e">
        <v>#REF!</v>
      </c>
      <c r="D2002" s="103"/>
      <c r="E2002" s="53"/>
      <c r="F2002" s="53"/>
      <c r="G2002" s="53"/>
      <c r="H2002" s="53"/>
      <c r="I2002" s="53"/>
      <c r="J2002" s="53"/>
      <c r="K2002" s="53"/>
      <c r="L2002" s="53"/>
      <c r="M2002" s="53"/>
      <c r="N2002" s="53"/>
      <c r="O2002" s="53"/>
      <c r="P2002" s="53"/>
      <c r="Q2002" s="53"/>
      <c r="R2002" s="53"/>
      <c r="S2002" s="53"/>
      <c r="T2002" s="53"/>
      <c r="U2002" s="53"/>
      <c r="V2002" s="53"/>
      <c r="W2002" s="53"/>
      <c r="X2002" s="53"/>
      <c r="Y2002" s="53"/>
      <c r="Z2002" s="53"/>
    </row>
    <row r="2003" spans="1:26" ht="15.75" customHeight="1">
      <c r="A2003" s="103"/>
      <c r="B2003" s="103"/>
      <c r="C2003" s="104" t="e">
        <v>#REF!</v>
      </c>
      <c r="D2003" s="103"/>
      <c r="E2003" s="53"/>
      <c r="F2003" s="53"/>
      <c r="G2003" s="53"/>
      <c r="H2003" s="53"/>
      <c r="I2003" s="53"/>
      <c r="J2003" s="53"/>
      <c r="K2003" s="53"/>
      <c r="L2003" s="53"/>
      <c r="M2003" s="53"/>
      <c r="N2003" s="53"/>
      <c r="O2003" s="53"/>
      <c r="P2003" s="53"/>
      <c r="Q2003" s="53"/>
      <c r="R2003" s="53"/>
      <c r="S2003" s="53"/>
      <c r="T2003" s="53"/>
      <c r="U2003" s="53"/>
      <c r="V2003" s="53"/>
      <c r="W2003" s="53"/>
      <c r="X2003" s="53"/>
      <c r="Y2003" s="53"/>
      <c r="Z2003" s="53"/>
    </row>
    <row r="2004" spans="1:26" ht="15.75" customHeight="1">
      <c r="A2004" s="103"/>
      <c r="B2004" s="103"/>
      <c r="C2004" s="104" t="e">
        <v>#REF!</v>
      </c>
      <c r="D2004" s="103"/>
      <c r="E2004" s="53"/>
      <c r="F2004" s="53"/>
      <c r="G2004" s="53"/>
      <c r="H2004" s="53"/>
      <c r="I2004" s="53"/>
      <c r="J2004" s="53"/>
      <c r="K2004" s="53"/>
      <c r="L2004" s="53"/>
      <c r="M2004" s="53"/>
      <c r="N2004" s="53"/>
      <c r="O2004" s="53"/>
      <c r="P2004" s="53"/>
      <c r="Q2004" s="53"/>
      <c r="R2004" s="53"/>
      <c r="S2004" s="53"/>
      <c r="T2004" s="53"/>
      <c r="U2004" s="53"/>
      <c r="V2004" s="53"/>
      <c r="W2004" s="53"/>
      <c r="X2004" s="53"/>
      <c r="Y2004" s="53"/>
      <c r="Z2004" s="53"/>
    </row>
    <row r="2005" spans="1:26" ht="15.75" customHeight="1">
      <c r="A2005" s="103"/>
      <c r="B2005" s="103"/>
      <c r="C2005" s="104" t="e">
        <v>#REF!</v>
      </c>
      <c r="D2005" s="103"/>
      <c r="E2005" s="53"/>
      <c r="F2005" s="53"/>
      <c r="G2005" s="53"/>
      <c r="H2005" s="53"/>
      <c r="I2005" s="53"/>
      <c r="J2005" s="53"/>
      <c r="K2005" s="53"/>
      <c r="L2005" s="53"/>
      <c r="M2005" s="53"/>
      <c r="N2005" s="53"/>
      <c r="O2005" s="53"/>
      <c r="P2005" s="53"/>
      <c r="Q2005" s="53"/>
      <c r="R2005" s="53"/>
      <c r="S2005" s="53"/>
      <c r="T2005" s="53"/>
      <c r="U2005" s="53"/>
      <c r="V2005" s="53"/>
      <c r="W2005" s="53"/>
      <c r="X2005" s="53"/>
      <c r="Y2005" s="53"/>
      <c r="Z2005" s="53"/>
    </row>
    <row r="2006" spans="1:26" ht="15.75" customHeight="1">
      <c r="A2006" s="103"/>
      <c r="B2006" s="103"/>
      <c r="C2006" s="104" t="e">
        <v>#REF!</v>
      </c>
      <c r="D2006" s="103"/>
      <c r="E2006" s="53"/>
      <c r="F2006" s="53"/>
      <c r="G2006" s="53"/>
      <c r="H2006" s="53"/>
      <c r="I2006" s="53"/>
      <c r="J2006" s="53"/>
      <c r="K2006" s="53"/>
      <c r="L2006" s="53"/>
      <c r="M2006" s="53"/>
      <c r="N2006" s="53"/>
      <c r="O2006" s="53"/>
      <c r="P2006" s="53"/>
      <c r="Q2006" s="53"/>
      <c r="R2006" s="53"/>
      <c r="S2006" s="53"/>
      <c r="T2006" s="53"/>
      <c r="U2006" s="53"/>
      <c r="V2006" s="53"/>
      <c r="W2006" s="53"/>
      <c r="X2006" s="53"/>
      <c r="Y2006" s="53"/>
      <c r="Z2006" s="53"/>
    </row>
    <row r="2007" spans="1:26" ht="15.75" customHeight="1">
      <c r="A2007" s="103"/>
      <c r="B2007" s="103"/>
      <c r="C2007" s="104" t="e">
        <v>#REF!</v>
      </c>
      <c r="D2007" s="103"/>
      <c r="E2007" s="53"/>
      <c r="F2007" s="53"/>
      <c r="G2007" s="53"/>
      <c r="H2007" s="53"/>
      <c r="I2007" s="53"/>
      <c r="J2007" s="53"/>
      <c r="K2007" s="53"/>
      <c r="L2007" s="53"/>
      <c r="M2007" s="53"/>
      <c r="N2007" s="53"/>
      <c r="O2007" s="53"/>
      <c r="P2007" s="53"/>
      <c r="Q2007" s="53"/>
      <c r="R2007" s="53"/>
      <c r="S2007" s="53"/>
      <c r="T2007" s="53"/>
      <c r="U2007" s="53"/>
      <c r="V2007" s="53"/>
      <c r="W2007" s="53"/>
      <c r="X2007" s="53"/>
      <c r="Y2007" s="53"/>
      <c r="Z2007" s="53"/>
    </row>
    <row r="2008" spans="1:26" ht="15.75" customHeight="1">
      <c r="A2008" s="103"/>
      <c r="B2008" s="103"/>
      <c r="C2008" s="104" t="e">
        <v>#REF!</v>
      </c>
      <c r="D2008" s="103"/>
      <c r="E2008" s="53"/>
      <c r="F2008" s="53"/>
      <c r="G2008" s="53"/>
      <c r="H2008" s="53"/>
      <c r="I2008" s="53"/>
      <c r="J2008" s="53"/>
      <c r="K2008" s="53"/>
      <c r="L2008" s="53"/>
      <c r="M2008" s="53"/>
      <c r="N2008" s="53"/>
      <c r="O2008" s="53"/>
      <c r="P2008" s="53"/>
      <c r="Q2008" s="53"/>
      <c r="R2008" s="53"/>
      <c r="S2008" s="53"/>
      <c r="T2008" s="53"/>
      <c r="U2008" s="53"/>
      <c r="V2008" s="53"/>
      <c r="W2008" s="53"/>
      <c r="X2008" s="53"/>
      <c r="Y2008" s="53"/>
      <c r="Z2008" s="53"/>
    </row>
    <row r="2009" spans="1:26" ht="15.75" customHeight="1">
      <c r="A2009" s="103"/>
      <c r="B2009" s="103"/>
      <c r="C2009" s="104" t="e">
        <v>#REF!</v>
      </c>
      <c r="D2009" s="103"/>
      <c r="E2009" s="53"/>
      <c r="F2009" s="53"/>
      <c r="G2009" s="53"/>
      <c r="H2009" s="53"/>
      <c r="I2009" s="53"/>
      <c r="J2009" s="53"/>
      <c r="K2009" s="53"/>
      <c r="L2009" s="53"/>
      <c r="M2009" s="53"/>
      <c r="N2009" s="53"/>
      <c r="O2009" s="53"/>
      <c r="P2009" s="53"/>
      <c r="Q2009" s="53"/>
      <c r="R2009" s="53"/>
      <c r="S2009" s="53"/>
      <c r="T2009" s="53"/>
      <c r="U2009" s="53"/>
      <c r="V2009" s="53"/>
      <c r="W2009" s="53"/>
      <c r="X2009" s="53"/>
      <c r="Y2009" s="53"/>
      <c r="Z2009" s="53"/>
    </row>
    <row r="2010" spans="1:26" ht="15.75" customHeight="1">
      <c r="A2010" s="103"/>
      <c r="B2010" s="103"/>
      <c r="C2010" s="104" t="e">
        <v>#REF!</v>
      </c>
      <c r="D2010" s="103"/>
      <c r="E2010" s="53"/>
      <c r="F2010" s="53"/>
      <c r="G2010" s="53"/>
      <c r="H2010" s="53"/>
      <c r="I2010" s="53"/>
      <c r="J2010" s="53"/>
      <c r="K2010" s="53"/>
      <c r="L2010" s="53"/>
      <c r="M2010" s="53"/>
      <c r="N2010" s="53"/>
      <c r="O2010" s="53"/>
      <c r="P2010" s="53"/>
      <c r="Q2010" s="53"/>
      <c r="R2010" s="53"/>
      <c r="S2010" s="53"/>
      <c r="T2010" s="53"/>
      <c r="U2010" s="53"/>
      <c r="V2010" s="53"/>
      <c r="W2010" s="53"/>
      <c r="X2010" s="53"/>
      <c r="Y2010" s="53"/>
      <c r="Z2010" s="53"/>
    </row>
    <row r="2011" spans="1:26" ht="15.75" customHeight="1">
      <c r="A2011" s="103"/>
      <c r="B2011" s="103"/>
      <c r="C2011" s="104" t="e">
        <v>#REF!</v>
      </c>
      <c r="D2011" s="103"/>
      <c r="E2011" s="53"/>
      <c r="F2011" s="53"/>
      <c r="G2011" s="53"/>
      <c r="H2011" s="53"/>
      <c r="I2011" s="53"/>
      <c r="J2011" s="53"/>
      <c r="K2011" s="53"/>
      <c r="L2011" s="53"/>
      <c r="M2011" s="53"/>
      <c r="N2011" s="53"/>
      <c r="O2011" s="53"/>
      <c r="P2011" s="53"/>
      <c r="Q2011" s="53"/>
      <c r="R2011" s="53"/>
      <c r="S2011" s="53"/>
      <c r="T2011" s="53"/>
      <c r="U2011" s="53"/>
      <c r="V2011" s="53"/>
      <c r="W2011" s="53"/>
      <c r="X2011" s="53"/>
      <c r="Y2011" s="53"/>
      <c r="Z2011" s="53"/>
    </row>
    <row r="2012" spans="1:26" ht="15.75" customHeight="1">
      <c r="A2012" s="103"/>
      <c r="B2012" s="103"/>
      <c r="C2012" s="104" t="e">
        <v>#REF!</v>
      </c>
      <c r="D2012" s="103"/>
      <c r="E2012" s="53"/>
      <c r="F2012" s="53"/>
      <c r="G2012" s="53"/>
      <c r="H2012" s="53"/>
      <c r="I2012" s="53"/>
      <c r="J2012" s="53"/>
      <c r="K2012" s="53"/>
      <c r="L2012" s="53"/>
      <c r="M2012" s="53"/>
      <c r="N2012" s="53"/>
      <c r="O2012" s="53"/>
      <c r="P2012" s="53"/>
      <c r="Q2012" s="53"/>
      <c r="R2012" s="53"/>
      <c r="S2012" s="53"/>
      <c r="T2012" s="53"/>
      <c r="U2012" s="53"/>
      <c r="V2012" s="53"/>
      <c r="W2012" s="53"/>
      <c r="X2012" s="53"/>
      <c r="Y2012" s="53"/>
      <c r="Z2012" s="53"/>
    </row>
    <row r="2013" spans="1:26" ht="15.75" customHeight="1">
      <c r="A2013" s="103"/>
      <c r="B2013" s="103"/>
      <c r="C2013" s="104" t="e">
        <v>#REF!</v>
      </c>
      <c r="D2013" s="103"/>
      <c r="E2013" s="53"/>
      <c r="F2013" s="53"/>
      <c r="G2013" s="53"/>
      <c r="H2013" s="53"/>
      <c r="I2013" s="53"/>
      <c r="J2013" s="53"/>
      <c r="K2013" s="53"/>
      <c r="L2013" s="53"/>
      <c r="M2013" s="53"/>
      <c r="N2013" s="53"/>
      <c r="O2013" s="53"/>
      <c r="P2013" s="53"/>
      <c r="Q2013" s="53"/>
      <c r="R2013" s="53"/>
      <c r="S2013" s="53"/>
      <c r="T2013" s="53"/>
      <c r="U2013" s="53"/>
      <c r="V2013" s="53"/>
      <c r="W2013" s="53"/>
      <c r="X2013" s="53"/>
      <c r="Y2013" s="53"/>
      <c r="Z2013" s="53"/>
    </row>
    <row r="2014" spans="1:26" ht="15.75" customHeight="1">
      <c r="A2014" s="103"/>
      <c r="B2014" s="103"/>
      <c r="C2014" s="104" t="e">
        <v>#REF!</v>
      </c>
      <c r="D2014" s="103"/>
      <c r="E2014" s="53"/>
      <c r="F2014" s="53"/>
      <c r="G2014" s="53"/>
      <c r="H2014" s="53"/>
      <c r="I2014" s="53"/>
      <c r="J2014" s="53"/>
      <c r="K2014" s="53"/>
      <c r="L2014" s="53"/>
      <c r="M2014" s="53"/>
      <c r="N2014" s="53"/>
      <c r="O2014" s="53"/>
      <c r="P2014" s="53"/>
      <c r="Q2014" s="53"/>
      <c r="R2014" s="53"/>
      <c r="S2014" s="53"/>
      <c r="T2014" s="53"/>
      <c r="U2014" s="53"/>
      <c r="V2014" s="53"/>
      <c r="W2014" s="53"/>
      <c r="X2014" s="53"/>
      <c r="Y2014" s="53"/>
      <c r="Z2014" s="53"/>
    </row>
    <row r="2015" spans="1:26" ht="15.75" customHeight="1">
      <c r="A2015" s="103"/>
      <c r="B2015" s="103"/>
      <c r="C2015" s="104" t="e">
        <v>#REF!</v>
      </c>
      <c r="D2015" s="103"/>
      <c r="E2015" s="53"/>
      <c r="F2015" s="53"/>
      <c r="G2015" s="53"/>
      <c r="H2015" s="53"/>
      <c r="I2015" s="53"/>
      <c r="J2015" s="53"/>
      <c r="K2015" s="53"/>
      <c r="L2015" s="53"/>
      <c r="M2015" s="53"/>
      <c r="N2015" s="53"/>
      <c r="O2015" s="53"/>
      <c r="P2015" s="53"/>
      <c r="Q2015" s="53"/>
      <c r="R2015" s="53"/>
      <c r="S2015" s="53"/>
      <c r="T2015" s="53"/>
      <c r="U2015" s="53"/>
      <c r="V2015" s="53"/>
      <c r="W2015" s="53"/>
      <c r="X2015" s="53"/>
      <c r="Y2015" s="53"/>
      <c r="Z2015" s="53"/>
    </row>
    <row r="2016" spans="1:26" ht="15.75" customHeight="1">
      <c r="A2016" s="103"/>
      <c r="B2016" s="103"/>
      <c r="C2016" s="104" t="e">
        <v>#REF!</v>
      </c>
      <c r="D2016" s="103"/>
      <c r="E2016" s="53"/>
      <c r="F2016" s="53"/>
      <c r="G2016" s="53"/>
      <c r="H2016" s="53"/>
      <c r="I2016" s="53"/>
      <c r="J2016" s="53"/>
      <c r="K2016" s="53"/>
      <c r="L2016" s="53"/>
      <c r="M2016" s="53"/>
      <c r="N2016" s="53"/>
      <c r="O2016" s="53"/>
      <c r="P2016" s="53"/>
      <c r="Q2016" s="53"/>
      <c r="R2016" s="53"/>
      <c r="S2016" s="53"/>
      <c r="T2016" s="53"/>
      <c r="U2016" s="53"/>
      <c r="V2016" s="53"/>
      <c r="W2016" s="53"/>
      <c r="X2016" s="53"/>
      <c r="Y2016" s="53"/>
      <c r="Z2016" s="53"/>
    </row>
    <row r="2017" spans="1:26" ht="15.75" customHeight="1">
      <c r="A2017" s="103"/>
      <c r="B2017" s="103"/>
      <c r="C2017" s="104" t="e">
        <v>#REF!</v>
      </c>
      <c r="D2017" s="103"/>
      <c r="E2017" s="53"/>
      <c r="F2017" s="53"/>
      <c r="G2017" s="53"/>
      <c r="H2017" s="53"/>
      <c r="I2017" s="53"/>
      <c r="J2017" s="53"/>
      <c r="K2017" s="53"/>
      <c r="L2017" s="53"/>
      <c r="M2017" s="53"/>
      <c r="N2017" s="53"/>
      <c r="O2017" s="53"/>
      <c r="P2017" s="53"/>
      <c r="Q2017" s="53"/>
      <c r="R2017" s="53"/>
      <c r="S2017" s="53"/>
      <c r="T2017" s="53"/>
      <c r="U2017" s="53"/>
      <c r="V2017" s="53"/>
      <c r="W2017" s="53"/>
      <c r="X2017" s="53"/>
      <c r="Y2017" s="53"/>
      <c r="Z2017" s="53"/>
    </row>
    <row r="2018" spans="1:26" ht="15.75" customHeight="1">
      <c r="A2018" s="103"/>
      <c r="B2018" s="103"/>
      <c r="C2018" s="104" t="e">
        <v>#REF!</v>
      </c>
      <c r="D2018" s="103"/>
      <c r="E2018" s="53"/>
      <c r="F2018" s="53"/>
      <c r="G2018" s="53"/>
      <c r="H2018" s="53"/>
      <c r="I2018" s="53"/>
      <c r="J2018" s="53"/>
      <c r="K2018" s="53"/>
      <c r="L2018" s="53"/>
      <c r="M2018" s="53"/>
      <c r="N2018" s="53"/>
      <c r="O2018" s="53"/>
      <c r="P2018" s="53"/>
      <c r="Q2018" s="53"/>
      <c r="R2018" s="53"/>
      <c r="S2018" s="53"/>
      <c r="T2018" s="53"/>
      <c r="U2018" s="53"/>
      <c r="V2018" s="53"/>
      <c r="W2018" s="53"/>
      <c r="X2018" s="53"/>
      <c r="Y2018" s="53"/>
      <c r="Z2018" s="53"/>
    </row>
    <row r="2019" spans="1:26" ht="15.75" customHeight="1">
      <c r="A2019" s="103"/>
      <c r="B2019" s="103"/>
      <c r="C2019" s="104" t="e">
        <v>#REF!</v>
      </c>
      <c r="D2019" s="103"/>
      <c r="E2019" s="53"/>
      <c r="F2019" s="53"/>
      <c r="G2019" s="53"/>
      <c r="H2019" s="53"/>
      <c r="I2019" s="53"/>
      <c r="J2019" s="53"/>
      <c r="K2019" s="53"/>
      <c r="L2019" s="53"/>
      <c r="M2019" s="53"/>
      <c r="N2019" s="53"/>
      <c r="O2019" s="53"/>
      <c r="P2019" s="53"/>
      <c r="Q2019" s="53"/>
      <c r="R2019" s="53"/>
      <c r="S2019" s="53"/>
      <c r="T2019" s="53"/>
      <c r="U2019" s="53"/>
      <c r="V2019" s="53"/>
      <c r="W2019" s="53"/>
      <c r="X2019" s="53"/>
      <c r="Y2019" s="53"/>
      <c r="Z2019" s="53"/>
    </row>
    <row r="2020" spans="1:26" ht="15.75" customHeight="1">
      <c r="A2020" s="103"/>
      <c r="B2020" s="103"/>
      <c r="C2020" s="104" t="e">
        <v>#REF!</v>
      </c>
      <c r="D2020" s="103"/>
      <c r="E2020" s="53"/>
      <c r="F2020" s="53"/>
      <c r="G2020" s="53"/>
      <c r="H2020" s="53"/>
      <c r="I2020" s="53"/>
      <c r="J2020" s="53"/>
      <c r="K2020" s="53"/>
      <c r="L2020" s="53"/>
      <c r="M2020" s="53"/>
      <c r="N2020" s="53"/>
      <c r="O2020" s="53"/>
      <c r="P2020" s="53"/>
      <c r="Q2020" s="53"/>
      <c r="R2020" s="53"/>
      <c r="S2020" s="53"/>
      <c r="T2020" s="53"/>
      <c r="U2020" s="53"/>
      <c r="V2020" s="53"/>
      <c r="W2020" s="53"/>
      <c r="X2020" s="53"/>
      <c r="Y2020" s="53"/>
      <c r="Z2020" s="53"/>
    </row>
    <row r="2021" spans="1:26" ht="15.75" customHeight="1">
      <c r="A2021" s="103"/>
      <c r="B2021" s="103"/>
      <c r="C2021" s="104" t="e">
        <v>#REF!</v>
      </c>
      <c r="D2021" s="103"/>
      <c r="E2021" s="53"/>
      <c r="F2021" s="53"/>
      <c r="G2021" s="53"/>
      <c r="H2021" s="53"/>
      <c r="I2021" s="53"/>
      <c r="J2021" s="53"/>
      <c r="K2021" s="53"/>
      <c r="L2021" s="53"/>
      <c r="M2021" s="53"/>
      <c r="N2021" s="53"/>
      <c r="O2021" s="53"/>
      <c r="P2021" s="53"/>
      <c r="Q2021" s="53"/>
      <c r="R2021" s="53"/>
      <c r="S2021" s="53"/>
      <c r="T2021" s="53"/>
      <c r="U2021" s="53"/>
      <c r="V2021" s="53"/>
      <c r="W2021" s="53"/>
      <c r="X2021" s="53"/>
      <c r="Y2021" s="53"/>
      <c r="Z2021" s="53"/>
    </row>
    <row r="2022" spans="1:26" ht="15.75" customHeight="1">
      <c r="A2022" s="103"/>
      <c r="B2022" s="103"/>
      <c r="C2022" s="104" t="e">
        <v>#REF!</v>
      </c>
      <c r="D2022" s="103"/>
      <c r="E2022" s="53"/>
      <c r="F2022" s="53"/>
      <c r="G2022" s="53"/>
      <c r="H2022" s="53"/>
      <c r="I2022" s="53"/>
      <c r="J2022" s="53"/>
      <c r="K2022" s="53"/>
      <c r="L2022" s="53"/>
      <c r="M2022" s="53"/>
      <c r="N2022" s="53"/>
      <c r="O2022" s="53"/>
      <c r="P2022" s="53"/>
      <c r="Q2022" s="53"/>
      <c r="R2022" s="53"/>
      <c r="S2022" s="53"/>
      <c r="T2022" s="53"/>
      <c r="U2022" s="53"/>
      <c r="V2022" s="53"/>
      <c r="W2022" s="53"/>
      <c r="X2022" s="53"/>
      <c r="Y2022" s="53"/>
      <c r="Z2022" s="53"/>
    </row>
    <row r="2023" spans="1:26" ht="15.75" customHeight="1">
      <c r="A2023" s="103"/>
      <c r="B2023" s="103"/>
      <c r="C2023" s="104" t="e">
        <v>#REF!</v>
      </c>
      <c r="D2023" s="103"/>
      <c r="E2023" s="53"/>
      <c r="F2023" s="53"/>
      <c r="G2023" s="53"/>
      <c r="H2023" s="53"/>
      <c r="I2023" s="53"/>
      <c r="J2023" s="53"/>
      <c r="K2023" s="53"/>
      <c r="L2023" s="53"/>
      <c r="M2023" s="53"/>
      <c r="N2023" s="53"/>
      <c r="O2023" s="53"/>
      <c r="P2023" s="53"/>
      <c r="Q2023" s="53"/>
      <c r="R2023" s="53"/>
      <c r="S2023" s="53"/>
      <c r="T2023" s="53"/>
      <c r="U2023" s="53"/>
      <c r="V2023" s="53"/>
      <c r="W2023" s="53"/>
      <c r="X2023" s="53"/>
      <c r="Y2023" s="53"/>
      <c r="Z2023" s="53"/>
    </row>
    <row r="2024" spans="1:26" ht="15.75" customHeight="1">
      <c r="A2024" s="103"/>
      <c r="B2024" s="103"/>
      <c r="C2024" s="104" t="e">
        <v>#REF!</v>
      </c>
      <c r="D2024" s="103"/>
      <c r="E2024" s="53"/>
      <c r="F2024" s="53"/>
      <c r="G2024" s="53"/>
      <c r="H2024" s="53"/>
      <c r="I2024" s="53"/>
      <c r="J2024" s="53"/>
      <c r="K2024" s="53"/>
      <c r="L2024" s="53"/>
      <c r="M2024" s="53"/>
      <c r="N2024" s="53"/>
      <c r="O2024" s="53"/>
      <c r="P2024" s="53"/>
      <c r="Q2024" s="53"/>
      <c r="R2024" s="53"/>
      <c r="S2024" s="53"/>
      <c r="T2024" s="53"/>
      <c r="U2024" s="53"/>
      <c r="V2024" s="53"/>
      <c r="W2024" s="53"/>
      <c r="X2024" s="53"/>
      <c r="Y2024" s="53"/>
      <c r="Z2024" s="53"/>
    </row>
    <row r="2025" spans="1:26" ht="15.75" customHeight="1">
      <c r="A2025" s="103"/>
      <c r="B2025" s="103"/>
      <c r="C2025" s="104" t="e">
        <v>#REF!</v>
      </c>
      <c r="D2025" s="103"/>
      <c r="E2025" s="53"/>
      <c r="F2025" s="53"/>
      <c r="G2025" s="53"/>
      <c r="H2025" s="53"/>
      <c r="I2025" s="53"/>
      <c r="J2025" s="53"/>
      <c r="K2025" s="53"/>
      <c r="L2025" s="53"/>
      <c r="M2025" s="53"/>
      <c r="N2025" s="53"/>
      <c r="O2025" s="53"/>
      <c r="P2025" s="53"/>
      <c r="Q2025" s="53"/>
      <c r="R2025" s="53"/>
      <c r="S2025" s="53"/>
      <c r="T2025" s="53"/>
      <c r="U2025" s="53"/>
      <c r="V2025" s="53"/>
      <c r="W2025" s="53"/>
      <c r="X2025" s="53"/>
      <c r="Y2025" s="53"/>
      <c r="Z2025" s="53"/>
    </row>
    <row r="2026" spans="1:26" ht="15.75" customHeight="1">
      <c r="A2026" s="103"/>
      <c r="B2026" s="103"/>
      <c r="C2026" s="104" t="e">
        <v>#REF!</v>
      </c>
      <c r="D2026" s="103"/>
      <c r="E2026" s="53"/>
      <c r="F2026" s="53"/>
      <c r="G2026" s="53"/>
      <c r="H2026" s="53"/>
      <c r="I2026" s="53"/>
      <c r="J2026" s="53"/>
      <c r="K2026" s="53"/>
      <c r="L2026" s="53"/>
      <c r="M2026" s="53"/>
      <c r="N2026" s="53"/>
      <c r="O2026" s="53"/>
      <c r="P2026" s="53"/>
      <c r="Q2026" s="53"/>
      <c r="R2026" s="53"/>
      <c r="S2026" s="53"/>
      <c r="T2026" s="53"/>
      <c r="U2026" s="53"/>
      <c r="V2026" s="53"/>
      <c r="W2026" s="53"/>
      <c r="X2026" s="53"/>
      <c r="Y2026" s="53"/>
      <c r="Z2026" s="53"/>
    </row>
    <row r="2027" spans="1:26" ht="15.75" customHeight="1">
      <c r="A2027" s="103"/>
      <c r="B2027" s="103"/>
      <c r="C2027" s="104" t="e">
        <v>#REF!</v>
      </c>
      <c r="D2027" s="103"/>
      <c r="E2027" s="53"/>
      <c r="F2027" s="53"/>
      <c r="G2027" s="53"/>
      <c r="H2027" s="53"/>
      <c r="I2027" s="53"/>
      <c r="J2027" s="53"/>
      <c r="K2027" s="53"/>
      <c r="L2027" s="53"/>
      <c r="M2027" s="53"/>
      <c r="N2027" s="53"/>
      <c r="O2027" s="53"/>
      <c r="P2027" s="53"/>
      <c r="Q2027" s="53"/>
      <c r="R2027" s="53"/>
      <c r="S2027" s="53"/>
      <c r="T2027" s="53"/>
      <c r="U2027" s="53"/>
      <c r="V2027" s="53"/>
      <c r="W2027" s="53"/>
      <c r="X2027" s="53"/>
      <c r="Y2027" s="53"/>
      <c r="Z2027" s="53"/>
    </row>
    <row r="2028" spans="1:26" ht="15.75" customHeight="1">
      <c r="A2028" s="103"/>
      <c r="B2028" s="103"/>
      <c r="C2028" s="104" t="e">
        <v>#REF!</v>
      </c>
      <c r="D2028" s="103"/>
      <c r="E2028" s="53"/>
      <c r="F2028" s="53"/>
      <c r="G2028" s="53"/>
      <c r="H2028" s="53"/>
      <c r="I2028" s="53"/>
      <c r="J2028" s="53"/>
      <c r="K2028" s="53"/>
      <c r="L2028" s="53"/>
      <c r="M2028" s="53"/>
      <c r="N2028" s="53"/>
      <c r="O2028" s="53"/>
      <c r="P2028" s="53"/>
      <c r="Q2028" s="53"/>
      <c r="R2028" s="53"/>
      <c r="S2028" s="53"/>
      <c r="T2028" s="53"/>
      <c r="U2028" s="53"/>
      <c r="V2028" s="53"/>
      <c r="W2028" s="53"/>
      <c r="X2028" s="53"/>
      <c r="Y2028" s="53"/>
      <c r="Z2028" s="53"/>
    </row>
    <row r="2029" spans="1:26" ht="15.75" customHeight="1">
      <c r="A2029" s="103"/>
      <c r="B2029" s="103"/>
      <c r="C2029" s="104" t="e">
        <v>#REF!</v>
      </c>
      <c r="D2029" s="103"/>
      <c r="E2029" s="53"/>
      <c r="F2029" s="53"/>
      <c r="G2029" s="53"/>
      <c r="H2029" s="53"/>
      <c r="I2029" s="53"/>
      <c r="J2029" s="53"/>
      <c r="K2029" s="53"/>
      <c r="L2029" s="53"/>
      <c r="M2029" s="53"/>
      <c r="N2029" s="53"/>
      <c r="O2029" s="53"/>
      <c r="P2029" s="53"/>
      <c r="Q2029" s="53"/>
      <c r="R2029" s="53"/>
      <c r="S2029" s="53"/>
      <c r="T2029" s="53"/>
      <c r="U2029" s="53"/>
      <c r="V2029" s="53"/>
      <c r="W2029" s="53"/>
      <c r="X2029" s="53"/>
      <c r="Y2029" s="53"/>
      <c r="Z2029" s="53"/>
    </row>
    <row r="2030" spans="1:26" ht="15.75" customHeight="1">
      <c r="A2030" s="103"/>
      <c r="B2030" s="103"/>
      <c r="C2030" s="104" t="e">
        <v>#REF!</v>
      </c>
      <c r="D2030" s="103"/>
      <c r="E2030" s="53"/>
      <c r="F2030" s="53"/>
      <c r="G2030" s="53"/>
      <c r="H2030" s="53"/>
      <c r="I2030" s="53"/>
      <c r="J2030" s="53"/>
      <c r="K2030" s="53"/>
      <c r="L2030" s="53"/>
      <c r="M2030" s="53"/>
      <c r="N2030" s="53"/>
      <c r="O2030" s="53"/>
      <c r="P2030" s="53"/>
      <c r="Q2030" s="53"/>
      <c r="R2030" s="53"/>
      <c r="S2030" s="53"/>
      <c r="T2030" s="53"/>
      <c r="U2030" s="53"/>
      <c r="V2030" s="53"/>
      <c r="W2030" s="53"/>
      <c r="X2030" s="53"/>
      <c r="Y2030" s="53"/>
      <c r="Z2030" s="53"/>
    </row>
    <row r="2031" spans="1:26" ht="15.75" customHeight="1">
      <c r="A2031" s="103"/>
      <c r="B2031" s="103"/>
      <c r="C2031" s="104" t="e">
        <v>#REF!</v>
      </c>
      <c r="D2031" s="103"/>
      <c r="E2031" s="53"/>
      <c r="F2031" s="53"/>
      <c r="G2031" s="53"/>
      <c r="H2031" s="53"/>
      <c r="I2031" s="53"/>
      <c r="J2031" s="53"/>
      <c r="K2031" s="53"/>
      <c r="L2031" s="53"/>
      <c r="M2031" s="53"/>
      <c r="N2031" s="53"/>
      <c r="O2031" s="53"/>
      <c r="P2031" s="53"/>
      <c r="Q2031" s="53"/>
      <c r="R2031" s="53"/>
      <c r="S2031" s="53"/>
      <c r="T2031" s="53"/>
      <c r="U2031" s="53"/>
      <c r="V2031" s="53"/>
      <c r="W2031" s="53"/>
      <c r="X2031" s="53"/>
      <c r="Y2031" s="53"/>
      <c r="Z2031" s="53"/>
    </row>
    <row r="2032" spans="1:26" ht="15.75" customHeight="1">
      <c r="A2032" s="103"/>
      <c r="B2032" s="103"/>
      <c r="C2032" s="104" t="e">
        <v>#REF!</v>
      </c>
      <c r="D2032" s="103"/>
      <c r="E2032" s="53"/>
      <c r="F2032" s="53"/>
      <c r="G2032" s="53"/>
      <c r="H2032" s="53"/>
      <c r="I2032" s="53"/>
      <c r="J2032" s="53"/>
      <c r="K2032" s="53"/>
      <c r="L2032" s="53"/>
      <c r="M2032" s="53"/>
      <c r="N2032" s="53"/>
      <c r="O2032" s="53"/>
      <c r="P2032" s="53"/>
      <c r="Q2032" s="53"/>
      <c r="R2032" s="53"/>
      <c r="S2032" s="53"/>
      <c r="T2032" s="53"/>
      <c r="U2032" s="53"/>
      <c r="V2032" s="53"/>
      <c r="W2032" s="53"/>
      <c r="X2032" s="53"/>
      <c r="Y2032" s="53"/>
      <c r="Z2032" s="53"/>
    </row>
    <row r="2033" spans="1:26" ht="15.75" customHeight="1">
      <c r="A2033" s="103"/>
      <c r="B2033" s="103"/>
      <c r="C2033" s="104" t="e">
        <v>#REF!</v>
      </c>
      <c r="D2033" s="103"/>
      <c r="E2033" s="53"/>
      <c r="F2033" s="53"/>
      <c r="G2033" s="53"/>
      <c r="H2033" s="53"/>
      <c r="I2033" s="53"/>
      <c r="J2033" s="53"/>
      <c r="K2033" s="53"/>
      <c r="L2033" s="53"/>
      <c r="M2033" s="53"/>
      <c r="N2033" s="53"/>
      <c r="O2033" s="53"/>
      <c r="P2033" s="53"/>
      <c r="Q2033" s="53"/>
      <c r="R2033" s="53"/>
      <c r="S2033" s="53"/>
      <c r="T2033" s="53"/>
      <c r="U2033" s="53"/>
      <c r="V2033" s="53"/>
      <c r="W2033" s="53"/>
      <c r="X2033" s="53"/>
      <c r="Y2033" s="53"/>
      <c r="Z2033" s="53"/>
    </row>
    <row r="2034" spans="1:26" ht="15.75" customHeight="1">
      <c r="A2034" s="103"/>
      <c r="B2034" s="103"/>
      <c r="C2034" s="104" t="e">
        <v>#REF!</v>
      </c>
      <c r="D2034" s="103"/>
      <c r="E2034" s="53"/>
      <c r="F2034" s="53"/>
      <c r="G2034" s="53"/>
      <c r="H2034" s="53"/>
      <c r="I2034" s="53"/>
      <c r="J2034" s="53"/>
      <c r="K2034" s="53"/>
      <c r="L2034" s="53"/>
      <c r="M2034" s="53"/>
      <c r="N2034" s="53"/>
      <c r="O2034" s="53"/>
      <c r="P2034" s="53"/>
      <c r="Q2034" s="53"/>
      <c r="R2034" s="53"/>
      <c r="S2034" s="53"/>
      <c r="T2034" s="53"/>
      <c r="U2034" s="53"/>
      <c r="V2034" s="53"/>
      <c r="W2034" s="53"/>
      <c r="X2034" s="53"/>
      <c r="Y2034" s="53"/>
      <c r="Z2034" s="53"/>
    </row>
    <row r="2035" spans="1:26" ht="15.75" customHeight="1">
      <c r="A2035" s="103"/>
      <c r="B2035" s="103"/>
      <c r="C2035" s="104" t="e">
        <v>#REF!</v>
      </c>
      <c r="D2035" s="103"/>
      <c r="E2035" s="53"/>
      <c r="F2035" s="53"/>
      <c r="G2035" s="53"/>
      <c r="H2035" s="53"/>
      <c r="I2035" s="53"/>
      <c r="J2035" s="53"/>
      <c r="K2035" s="53"/>
      <c r="L2035" s="53"/>
      <c r="M2035" s="53"/>
      <c r="N2035" s="53"/>
      <c r="O2035" s="53"/>
      <c r="P2035" s="53"/>
      <c r="Q2035" s="53"/>
      <c r="R2035" s="53"/>
      <c r="S2035" s="53"/>
      <c r="T2035" s="53"/>
      <c r="U2035" s="53"/>
      <c r="V2035" s="53"/>
      <c r="W2035" s="53"/>
      <c r="X2035" s="53"/>
      <c r="Y2035" s="53"/>
      <c r="Z2035" s="53"/>
    </row>
    <row r="2036" spans="1:26" ht="15.75" customHeight="1">
      <c r="A2036" s="103"/>
      <c r="B2036" s="103"/>
      <c r="C2036" s="104" t="e">
        <v>#REF!</v>
      </c>
      <c r="D2036" s="103"/>
      <c r="E2036" s="53"/>
      <c r="F2036" s="53"/>
      <c r="G2036" s="53"/>
      <c r="H2036" s="53"/>
      <c r="I2036" s="53"/>
      <c r="J2036" s="53"/>
      <c r="K2036" s="53"/>
      <c r="L2036" s="53"/>
      <c r="M2036" s="53"/>
      <c r="N2036" s="53"/>
      <c r="O2036" s="53"/>
      <c r="P2036" s="53"/>
      <c r="Q2036" s="53"/>
      <c r="R2036" s="53"/>
      <c r="S2036" s="53"/>
      <c r="T2036" s="53"/>
      <c r="U2036" s="53"/>
      <c r="V2036" s="53"/>
      <c r="W2036" s="53"/>
      <c r="X2036" s="53"/>
      <c r="Y2036" s="53"/>
      <c r="Z2036" s="53"/>
    </row>
    <row r="2037" spans="1:26" ht="15.75" customHeight="1">
      <c r="A2037" s="103"/>
      <c r="B2037" s="103"/>
      <c r="C2037" s="104" t="e">
        <v>#REF!</v>
      </c>
      <c r="D2037" s="103"/>
      <c r="E2037" s="53"/>
      <c r="F2037" s="53"/>
      <c r="G2037" s="53"/>
      <c r="H2037" s="53"/>
      <c r="I2037" s="53"/>
      <c r="J2037" s="53"/>
      <c r="K2037" s="53"/>
      <c r="L2037" s="53"/>
      <c r="M2037" s="53"/>
      <c r="N2037" s="53"/>
      <c r="O2037" s="53"/>
      <c r="P2037" s="53"/>
      <c r="Q2037" s="53"/>
      <c r="R2037" s="53"/>
      <c r="S2037" s="53"/>
      <c r="T2037" s="53"/>
      <c r="U2037" s="53"/>
      <c r="V2037" s="53"/>
      <c r="W2037" s="53"/>
      <c r="X2037" s="53"/>
      <c r="Y2037" s="53"/>
      <c r="Z2037" s="53"/>
    </row>
    <row r="2038" spans="1:26" ht="15.75" customHeight="1">
      <c r="A2038" s="103"/>
      <c r="B2038" s="103"/>
      <c r="C2038" s="104" t="e">
        <v>#REF!</v>
      </c>
      <c r="D2038" s="103"/>
      <c r="E2038" s="53"/>
      <c r="F2038" s="53"/>
      <c r="G2038" s="53"/>
      <c r="H2038" s="53"/>
      <c r="I2038" s="53"/>
      <c r="J2038" s="53"/>
      <c r="K2038" s="53"/>
      <c r="L2038" s="53"/>
      <c r="M2038" s="53"/>
      <c r="N2038" s="53"/>
      <c r="O2038" s="53"/>
      <c r="P2038" s="53"/>
      <c r="Q2038" s="53"/>
      <c r="R2038" s="53"/>
      <c r="S2038" s="53"/>
      <c r="T2038" s="53"/>
      <c r="U2038" s="53"/>
      <c r="V2038" s="53"/>
      <c r="W2038" s="53"/>
      <c r="X2038" s="53"/>
      <c r="Y2038" s="53"/>
      <c r="Z2038" s="53"/>
    </row>
    <row r="2039" spans="1:26" ht="15.75" customHeight="1">
      <c r="A2039" s="103"/>
      <c r="B2039" s="103"/>
      <c r="C2039" s="104" t="e">
        <v>#REF!</v>
      </c>
      <c r="D2039" s="103"/>
      <c r="E2039" s="53"/>
      <c r="F2039" s="53"/>
      <c r="G2039" s="53"/>
      <c r="H2039" s="53"/>
      <c r="I2039" s="53"/>
      <c r="J2039" s="53"/>
      <c r="K2039" s="53"/>
      <c r="L2039" s="53"/>
      <c r="M2039" s="53"/>
      <c r="N2039" s="53"/>
      <c r="O2039" s="53"/>
      <c r="P2039" s="53"/>
      <c r="Q2039" s="53"/>
      <c r="R2039" s="53"/>
      <c r="S2039" s="53"/>
      <c r="T2039" s="53"/>
      <c r="U2039" s="53"/>
      <c r="V2039" s="53"/>
      <c r="W2039" s="53"/>
      <c r="X2039" s="53"/>
      <c r="Y2039" s="53"/>
      <c r="Z2039" s="53"/>
    </row>
    <row r="2040" spans="1:26" ht="15.75" customHeight="1">
      <c r="A2040" s="103"/>
      <c r="B2040" s="103"/>
      <c r="C2040" s="104" t="e">
        <v>#REF!</v>
      </c>
      <c r="D2040" s="103"/>
      <c r="E2040" s="53"/>
      <c r="F2040" s="53"/>
      <c r="G2040" s="53"/>
      <c r="H2040" s="53"/>
      <c r="I2040" s="53"/>
      <c r="J2040" s="53"/>
      <c r="K2040" s="53"/>
      <c r="L2040" s="53"/>
      <c r="M2040" s="53"/>
      <c r="N2040" s="53"/>
      <c r="O2040" s="53"/>
      <c r="P2040" s="53"/>
      <c r="Q2040" s="53"/>
      <c r="R2040" s="53"/>
      <c r="S2040" s="53"/>
      <c r="T2040" s="53"/>
      <c r="U2040" s="53"/>
      <c r="V2040" s="53"/>
      <c r="W2040" s="53"/>
      <c r="X2040" s="53"/>
      <c r="Y2040" s="53"/>
      <c r="Z2040" s="53"/>
    </row>
    <row r="2041" spans="1:26" ht="15.75" customHeight="1">
      <c r="A2041" s="103"/>
      <c r="B2041" s="103"/>
      <c r="C2041" s="104" t="e">
        <v>#REF!</v>
      </c>
      <c r="D2041" s="103"/>
      <c r="E2041" s="53"/>
      <c r="F2041" s="53"/>
      <c r="G2041" s="53"/>
      <c r="H2041" s="53"/>
      <c r="I2041" s="53"/>
      <c r="J2041" s="53"/>
      <c r="K2041" s="53"/>
      <c r="L2041" s="53"/>
      <c r="M2041" s="53"/>
      <c r="N2041" s="53"/>
      <c r="O2041" s="53"/>
      <c r="P2041" s="53"/>
      <c r="Q2041" s="53"/>
      <c r="R2041" s="53"/>
      <c r="S2041" s="53"/>
      <c r="T2041" s="53"/>
      <c r="U2041" s="53"/>
      <c r="V2041" s="53"/>
      <c r="W2041" s="53"/>
      <c r="X2041" s="53"/>
      <c r="Y2041" s="53"/>
      <c r="Z2041" s="53"/>
    </row>
    <row r="2042" spans="1:26" ht="15.75" customHeight="1">
      <c r="A2042" s="103"/>
      <c r="B2042" s="103"/>
      <c r="C2042" s="104" t="e">
        <v>#REF!</v>
      </c>
      <c r="D2042" s="103"/>
      <c r="E2042" s="53"/>
      <c r="F2042" s="53"/>
      <c r="G2042" s="53"/>
      <c r="H2042" s="53"/>
      <c r="I2042" s="53"/>
      <c r="J2042" s="53"/>
      <c r="K2042" s="53"/>
      <c r="L2042" s="53"/>
      <c r="M2042" s="53"/>
      <c r="N2042" s="53"/>
      <c r="O2042" s="53"/>
      <c r="P2042" s="53"/>
      <c r="Q2042" s="53"/>
      <c r="R2042" s="53"/>
      <c r="S2042" s="53"/>
      <c r="T2042" s="53"/>
      <c r="U2042" s="53"/>
      <c r="V2042" s="53"/>
      <c r="W2042" s="53"/>
      <c r="X2042" s="53"/>
      <c r="Y2042" s="53"/>
      <c r="Z2042" s="53"/>
    </row>
    <row r="2043" spans="1:26" ht="15.75" customHeight="1">
      <c r="A2043" s="103"/>
      <c r="B2043" s="103"/>
      <c r="C2043" s="104" t="e">
        <v>#REF!</v>
      </c>
      <c r="D2043" s="103"/>
      <c r="E2043" s="53"/>
      <c r="F2043" s="53"/>
      <c r="G2043" s="53"/>
      <c r="H2043" s="53"/>
      <c r="I2043" s="53"/>
      <c r="J2043" s="53"/>
      <c r="K2043" s="53"/>
      <c r="L2043" s="53"/>
      <c r="M2043" s="53"/>
      <c r="N2043" s="53"/>
      <c r="O2043" s="53"/>
      <c r="P2043" s="53"/>
      <c r="Q2043" s="53"/>
      <c r="R2043" s="53"/>
      <c r="S2043" s="53"/>
      <c r="T2043" s="53"/>
      <c r="U2043" s="53"/>
      <c r="V2043" s="53"/>
      <c r="W2043" s="53"/>
      <c r="X2043" s="53"/>
      <c r="Y2043" s="53"/>
      <c r="Z2043" s="53"/>
    </row>
    <row r="2044" spans="1:26" ht="15.75" customHeight="1">
      <c r="A2044" s="103"/>
      <c r="B2044" s="103"/>
      <c r="C2044" s="104" t="e">
        <v>#REF!</v>
      </c>
      <c r="D2044" s="103"/>
      <c r="E2044" s="53"/>
      <c r="F2044" s="53"/>
      <c r="G2044" s="53"/>
      <c r="H2044" s="53"/>
      <c r="I2044" s="53"/>
      <c r="J2044" s="53"/>
      <c r="K2044" s="53"/>
      <c r="L2044" s="53"/>
      <c r="M2044" s="53"/>
      <c r="N2044" s="53"/>
      <c r="O2044" s="53"/>
      <c r="P2044" s="53"/>
      <c r="Q2044" s="53"/>
      <c r="R2044" s="53"/>
      <c r="S2044" s="53"/>
      <c r="T2044" s="53"/>
      <c r="U2044" s="53"/>
      <c r="V2044" s="53"/>
      <c r="W2044" s="53"/>
      <c r="X2044" s="53"/>
      <c r="Y2044" s="53"/>
      <c r="Z2044" s="53"/>
    </row>
    <row r="2045" spans="1:26" ht="15.75" customHeight="1">
      <c r="A2045" s="103"/>
      <c r="B2045" s="103"/>
      <c r="C2045" s="104" t="e">
        <v>#REF!</v>
      </c>
      <c r="D2045" s="103"/>
      <c r="E2045" s="53"/>
      <c r="F2045" s="53"/>
      <c r="G2045" s="53"/>
      <c r="H2045" s="53"/>
      <c r="I2045" s="53"/>
      <c r="J2045" s="53"/>
      <c r="K2045" s="53"/>
      <c r="L2045" s="53"/>
      <c r="M2045" s="53"/>
      <c r="N2045" s="53"/>
      <c r="O2045" s="53"/>
      <c r="P2045" s="53"/>
      <c r="Q2045" s="53"/>
      <c r="R2045" s="53"/>
      <c r="S2045" s="53"/>
      <c r="T2045" s="53"/>
      <c r="U2045" s="53"/>
      <c r="V2045" s="53"/>
      <c r="W2045" s="53"/>
      <c r="X2045" s="53"/>
      <c r="Y2045" s="53"/>
      <c r="Z2045" s="53"/>
    </row>
    <row r="2046" spans="1:26" ht="15.75" customHeight="1">
      <c r="A2046" s="103"/>
      <c r="B2046" s="103"/>
      <c r="C2046" s="104" t="e">
        <v>#REF!</v>
      </c>
      <c r="D2046" s="103"/>
      <c r="E2046" s="53"/>
      <c r="F2046" s="53"/>
      <c r="G2046" s="53"/>
      <c r="H2046" s="53"/>
      <c r="I2046" s="53"/>
      <c r="J2046" s="53"/>
      <c r="K2046" s="53"/>
      <c r="L2046" s="53"/>
      <c r="M2046" s="53"/>
      <c r="N2046" s="53"/>
      <c r="O2046" s="53"/>
      <c r="P2046" s="53"/>
      <c r="Q2046" s="53"/>
      <c r="R2046" s="53"/>
      <c r="S2046" s="53"/>
      <c r="T2046" s="53"/>
      <c r="U2046" s="53"/>
      <c r="V2046" s="53"/>
      <c r="W2046" s="53"/>
      <c r="X2046" s="53"/>
      <c r="Y2046" s="53"/>
      <c r="Z2046" s="53"/>
    </row>
    <row r="2047" spans="1:26" ht="15.75" customHeight="1">
      <c r="A2047" s="103"/>
      <c r="B2047" s="103"/>
      <c r="C2047" s="104" t="e">
        <v>#REF!</v>
      </c>
      <c r="D2047" s="103"/>
      <c r="E2047" s="53"/>
      <c r="F2047" s="53"/>
      <c r="G2047" s="53"/>
      <c r="H2047" s="53"/>
      <c r="I2047" s="53"/>
      <c r="J2047" s="53"/>
      <c r="K2047" s="53"/>
      <c r="L2047" s="53"/>
      <c r="M2047" s="53"/>
      <c r="N2047" s="53"/>
      <c r="O2047" s="53"/>
      <c r="P2047" s="53"/>
      <c r="Q2047" s="53"/>
      <c r="R2047" s="53"/>
      <c r="S2047" s="53"/>
      <c r="T2047" s="53"/>
      <c r="U2047" s="53"/>
      <c r="V2047" s="53"/>
      <c r="W2047" s="53"/>
      <c r="X2047" s="53"/>
      <c r="Y2047" s="53"/>
      <c r="Z2047" s="53"/>
    </row>
    <row r="2048" spans="1:26" ht="15.75" customHeight="1">
      <c r="A2048" s="103"/>
      <c r="B2048" s="103"/>
      <c r="C2048" s="104" t="e">
        <v>#REF!</v>
      </c>
      <c r="D2048" s="103"/>
      <c r="E2048" s="53"/>
      <c r="F2048" s="53"/>
      <c r="G2048" s="53"/>
      <c r="H2048" s="53"/>
      <c r="I2048" s="53"/>
      <c r="J2048" s="53"/>
      <c r="K2048" s="53"/>
      <c r="L2048" s="53"/>
      <c r="M2048" s="53"/>
      <c r="N2048" s="53"/>
      <c r="O2048" s="53"/>
      <c r="P2048" s="53"/>
      <c r="Q2048" s="53"/>
      <c r="R2048" s="53"/>
      <c r="S2048" s="53"/>
      <c r="T2048" s="53"/>
      <c r="U2048" s="53"/>
      <c r="V2048" s="53"/>
      <c r="W2048" s="53"/>
      <c r="X2048" s="53"/>
      <c r="Y2048" s="53"/>
      <c r="Z2048" s="53"/>
    </row>
    <row r="2049" spans="1:26" ht="15.75" customHeight="1">
      <c r="A2049" s="103"/>
      <c r="B2049" s="103"/>
      <c r="C2049" s="104" t="e">
        <v>#REF!</v>
      </c>
      <c r="D2049" s="103"/>
      <c r="E2049" s="53"/>
      <c r="F2049" s="53"/>
      <c r="G2049" s="53"/>
      <c r="H2049" s="53"/>
      <c r="I2049" s="53"/>
      <c r="J2049" s="53"/>
      <c r="K2049" s="53"/>
      <c r="L2049" s="53"/>
      <c r="M2049" s="53"/>
      <c r="N2049" s="53"/>
      <c r="O2049" s="53"/>
      <c r="P2049" s="53"/>
      <c r="Q2049" s="53"/>
      <c r="R2049" s="53"/>
      <c r="S2049" s="53"/>
      <c r="T2049" s="53"/>
      <c r="U2049" s="53"/>
      <c r="V2049" s="53"/>
      <c r="W2049" s="53"/>
      <c r="X2049" s="53"/>
      <c r="Y2049" s="53"/>
      <c r="Z2049" s="53"/>
    </row>
    <row r="2050" spans="1:26" ht="15.75" customHeight="1">
      <c r="A2050" s="103"/>
      <c r="B2050" s="103"/>
      <c r="C2050" s="104" t="e">
        <v>#REF!</v>
      </c>
      <c r="D2050" s="103"/>
      <c r="E2050" s="53"/>
      <c r="F2050" s="53"/>
      <c r="G2050" s="53"/>
      <c r="H2050" s="53"/>
      <c r="I2050" s="53"/>
      <c r="J2050" s="53"/>
      <c r="K2050" s="53"/>
      <c r="L2050" s="53"/>
      <c r="M2050" s="53"/>
      <c r="N2050" s="53"/>
      <c r="O2050" s="53"/>
      <c r="P2050" s="53"/>
      <c r="Q2050" s="53"/>
      <c r="R2050" s="53"/>
      <c r="S2050" s="53"/>
      <c r="T2050" s="53"/>
      <c r="U2050" s="53"/>
      <c r="V2050" s="53"/>
      <c r="W2050" s="53"/>
      <c r="X2050" s="53"/>
      <c r="Y2050" s="53"/>
      <c r="Z2050" s="53"/>
    </row>
    <row r="2051" spans="1:26" ht="15.75" customHeight="1">
      <c r="A2051" s="103"/>
      <c r="B2051" s="103"/>
      <c r="C2051" s="104" t="e">
        <v>#REF!</v>
      </c>
      <c r="D2051" s="103"/>
      <c r="E2051" s="53"/>
      <c r="F2051" s="53"/>
      <c r="G2051" s="53"/>
      <c r="H2051" s="53"/>
      <c r="I2051" s="53"/>
      <c r="J2051" s="53"/>
      <c r="K2051" s="53"/>
      <c r="L2051" s="53"/>
      <c r="M2051" s="53"/>
      <c r="N2051" s="53"/>
      <c r="O2051" s="53"/>
      <c r="P2051" s="53"/>
      <c r="Q2051" s="53"/>
      <c r="R2051" s="53"/>
      <c r="S2051" s="53"/>
      <c r="T2051" s="53"/>
      <c r="U2051" s="53"/>
      <c r="V2051" s="53"/>
      <c r="W2051" s="53"/>
      <c r="X2051" s="53"/>
      <c r="Y2051" s="53"/>
      <c r="Z2051" s="53"/>
    </row>
    <row r="2052" spans="1:26" ht="15.75" customHeight="1">
      <c r="A2052" s="103"/>
      <c r="B2052" s="103"/>
      <c r="C2052" s="104" t="e">
        <v>#REF!</v>
      </c>
      <c r="D2052" s="103"/>
      <c r="E2052" s="53"/>
      <c r="F2052" s="53"/>
      <c r="G2052" s="53"/>
      <c r="H2052" s="53"/>
      <c r="I2052" s="53"/>
      <c r="J2052" s="53"/>
      <c r="K2052" s="53"/>
      <c r="L2052" s="53"/>
      <c r="M2052" s="53"/>
      <c r="N2052" s="53"/>
      <c r="O2052" s="53"/>
      <c r="P2052" s="53"/>
      <c r="Q2052" s="53"/>
      <c r="R2052" s="53"/>
      <c r="S2052" s="53"/>
      <c r="T2052" s="53"/>
      <c r="U2052" s="53"/>
      <c r="V2052" s="53"/>
      <c r="W2052" s="53"/>
      <c r="X2052" s="53"/>
      <c r="Y2052" s="53"/>
      <c r="Z2052" s="53"/>
    </row>
    <row r="2053" spans="1:26" ht="15.75" customHeight="1">
      <c r="A2053" s="103"/>
      <c r="B2053" s="103"/>
      <c r="C2053" s="104" t="e">
        <v>#REF!</v>
      </c>
      <c r="D2053" s="103"/>
      <c r="E2053" s="53"/>
      <c r="F2053" s="53"/>
      <c r="G2053" s="53"/>
      <c r="H2053" s="53"/>
      <c r="I2053" s="53"/>
      <c r="J2053" s="53"/>
      <c r="K2053" s="53"/>
      <c r="L2053" s="53"/>
      <c r="M2053" s="53"/>
      <c r="N2053" s="53"/>
      <c r="O2053" s="53"/>
      <c r="P2053" s="53"/>
      <c r="Q2053" s="53"/>
      <c r="R2053" s="53"/>
      <c r="S2053" s="53"/>
      <c r="T2053" s="53"/>
      <c r="U2053" s="53"/>
      <c r="V2053" s="53"/>
      <c r="W2053" s="53"/>
      <c r="X2053" s="53"/>
      <c r="Y2053" s="53"/>
      <c r="Z2053" s="53"/>
    </row>
    <row r="2054" spans="1:26" ht="15.75" customHeight="1">
      <c r="A2054" s="103"/>
      <c r="B2054" s="103"/>
      <c r="C2054" s="104" t="e">
        <v>#REF!</v>
      </c>
      <c r="D2054" s="103"/>
      <c r="E2054" s="53"/>
      <c r="F2054" s="53"/>
      <c r="G2054" s="53"/>
      <c r="H2054" s="53"/>
      <c r="I2054" s="53"/>
      <c r="J2054" s="53"/>
      <c r="K2054" s="53"/>
      <c r="L2054" s="53"/>
      <c r="M2054" s="53"/>
      <c r="N2054" s="53"/>
      <c r="O2054" s="53"/>
      <c r="P2054" s="53"/>
      <c r="Q2054" s="53"/>
      <c r="R2054" s="53"/>
      <c r="S2054" s="53"/>
      <c r="T2054" s="53"/>
      <c r="U2054" s="53"/>
      <c r="V2054" s="53"/>
      <c r="W2054" s="53"/>
      <c r="X2054" s="53"/>
      <c r="Y2054" s="53"/>
      <c r="Z2054" s="53"/>
    </row>
    <row r="2055" spans="1:26" ht="15.75" customHeight="1">
      <c r="A2055" s="103"/>
      <c r="B2055" s="103"/>
      <c r="C2055" s="104" t="e">
        <v>#REF!</v>
      </c>
      <c r="D2055" s="103"/>
      <c r="E2055" s="53"/>
      <c r="F2055" s="53"/>
      <c r="G2055" s="53"/>
      <c r="H2055" s="53"/>
      <c r="I2055" s="53"/>
      <c r="J2055" s="53"/>
      <c r="K2055" s="53"/>
      <c r="L2055" s="53"/>
      <c r="M2055" s="53"/>
      <c r="N2055" s="53"/>
      <c r="O2055" s="53"/>
      <c r="P2055" s="53"/>
      <c r="Q2055" s="53"/>
      <c r="R2055" s="53"/>
      <c r="S2055" s="53"/>
      <c r="T2055" s="53"/>
      <c r="U2055" s="53"/>
      <c r="V2055" s="53"/>
      <c r="W2055" s="53"/>
      <c r="X2055" s="53"/>
      <c r="Y2055" s="53"/>
      <c r="Z2055" s="53"/>
    </row>
    <row r="2056" spans="1:26" ht="15.75" customHeight="1">
      <c r="A2056" s="103"/>
      <c r="B2056" s="103"/>
      <c r="C2056" s="104" t="e">
        <v>#REF!</v>
      </c>
      <c r="D2056" s="103"/>
      <c r="E2056" s="53"/>
      <c r="F2056" s="53"/>
      <c r="G2056" s="53"/>
      <c r="H2056" s="53"/>
      <c r="I2056" s="53"/>
      <c r="J2056" s="53"/>
      <c r="K2056" s="53"/>
      <c r="L2056" s="53"/>
      <c r="M2056" s="53"/>
      <c r="N2056" s="53"/>
      <c r="O2056" s="53"/>
      <c r="P2056" s="53"/>
      <c r="Q2056" s="53"/>
      <c r="R2056" s="53"/>
      <c r="S2056" s="53"/>
      <c r="T2056" s="53"/>
      <c r="U2056" s="53"/>
      <c r="V2056" s="53"/>
      <c r="W2056" s="53"/>
      <c r="X2056" s="53"/>
      <c r="Y2056" s="53"/>
      <c r="Z2056" s="53"/>
    </row>
    <row r="2057" spans="1:26" ht="15.75" customHeight="1">
      <c r="A2057" s="103"/>
      <c r="B2057" s="103"/>
      <c r="C2057" s="104" t="e">
        <v>#REF!</v>
      </c>
      <c r="D2057" s="103"/>
      <c r="E2057" s="53"/>
      <c r="F2057" s="53"/>
      <c r="G2057" s="53"/>
      <c r="H2057" s="53"/>
      <c r="I2057" s="53"/>
      <c r="J2057" s="53"/>
      <c r="K2057" s="53"/>
      <c r="L2057" s="53"/>
      <c r="M2057" s="53"/>
      <c r="N2057" s="53"/>
      <c r="O2057" s="53"/>
      <c r="P2057" s="53"/>
      <c r="Q2057" s="53"/>
      <c r="R2057" s="53"/>
      <c r="S2057" s="53"/>
      <c r="T2057" s="53"/>
      <c r="U2057" s="53"/>
      <c r="V2057" s="53"/>
      <c r="W2057" s="53"/>
      <c r="X2057" s="53"/>
      <c r="Y2057" s="53"/>
      <c r="Z2057" s="53"/>
    </row>
    <row r="2058" spans="1:26" ht="15.75" customHeight="1">
      <c r="A2058" s="103"/>
      <c r="B2058" s="103"/>
      <c r="C2058" s="104" t="e">
        <v>#REF!</v>
      </c>
      <c r="D2058" s="103"/>
      <c r="E2058" s="53"/>
      <c r="F2058" s="53"/>
      <c r="G2058" s="53"/>
      <c r="H2058" s="53"/>
      <c r="I2058" s="53"/>
      <c r="J2058" s="53"/>
      <c r="K2058" s="53"/>
      <c r="L2058" s="53"/>
      <c r="M2058" s="53"/>
      <c r="N2058" s="53"/>
      <c r="O2058" s="53"/>
      <c r="P2058" s="53"/>
      <c r="Q2058" s="53"/>
      <c r="R2058" s="53"/>
      <c r="S2058" s="53"/>
      <c r="T2058" s="53"/>
      <c r="U2058" s="53"/>
      <c r="V2058" s="53"/>
      <c r="W2058" s="53"/>
      <c r="X2058" s="53"/>
      <c r="Y2058" s="53"/>
      <c r="Z2058" s="53"/>
    </row>
    <row r="2059" spans="1:26" ht="15.75" customHeight="1">
      <c r="A2059" s="103"/>
      <c r="B2059" s="103"/>
      <c r="C2059" s="104" t="e">
        <v>#REF!</v>
      </c>
      <c r="D2059" s="103"/>
      <c r="E2059" s="53"/>
      <c r="F2059" s="53"/>
      <c r="G2059" s="53"/>
      <c r="H2059" s="53"/>
      <c r="I2059" s="53"/>
      <c r="J2059" s="53"/>
      <c r="K2059" s="53"/>
      <c r="L2059" s="53"/>
      <c r="M2059" s="53"/>
      <c r="N2059" s="53"/>
      <c r="O2059" s="53"/>
      <c r="P2059" s="53"/>
      <c r="Q2059" s="53"/>
      <c r="R2059" s="53"/>
      <c r="S2059" s="53"/>
      <c r="T2059" s="53"/>
      <c r="U2059" s="53"/>
      <c r="V2059" s="53"/>
      <c r="W2059" s="53"/>
      <c r="X2059" s="53"/>
      <c r="Y2059" s="53"/>
      <c r="Z2059" s="53"/>
    </row>
    <row r="2060" spans="1:26" ht="15.75" customHeight="1">
      <c r="A2060" s="103"/>
      <c r="B2060" s="103"/>
      <c r="C2060" s="104" t="e">
        <v>#REF!</v>
      </c>
      <c r="D2060" s="103"/>
      <c r="E2060" s="53"/>
      <c r="F2060" s="53"/>
      <c r="G2060" s="53"/>
      <c r="H2060" s="53"/>
      <c r="I2060" s="53"/>
      <c r="J2060" s="53"/>
      <c r="K2060" s="53"/>
      <c r="L2060" s="53"/>
      <c r="M2060" s="53"/>
      <c r="N2060" s="53"/>
      <c r="O2060" s="53"/>
      <c r="P2060" s="53"/>
      <c r="Q2060" s="53"/>
      <c r="R2060" s="53"/>
      <c r="S2060" s="53"/>
      <c r="T2060" s="53"/>
      <c r="U2060" s="53"/>
      <c r="V2060" s="53"/>
      <c r="W2060" s="53"/>
      <c r="X2060" s="53"/>
      <c r="Y2060" s="53"/>
      <c r="Z2060" s="53"/>
    </row>
    <row r="2061" spans="1:26" ht="15.75" customHeight="1">
      <c r="A2061" s="103"/>
      <c r="B2061" s="103"/>
      <c r="C2061" s="104" t="e">
        <v>#REF!</v>
      </c>
      <c r="D2061" s="103"/>
      <c r="E2061" s="53"/>
      <c r="F2061" s="53"/>
      <c r="G2061" s="53"/>
      <c r="H2061" s="53"/>
      <c r="I2061" s="53"/>
      <c r="J2061" s="53"/>
      <c r="K2061" s="53"/>
      <c r="L2061" s="53"/>
      <c r="M2061" s="53"/>
      <c r="N2061" s="53"/>
      <c r="O2061" s="53"/>
      <c r="P2061" s="53"/>
      <c r="Q2061" s="53"/>
      <c r="R2061" s="53"/>
      <c r="S2061" s="53"/>
      <c r="T2061" s="53"/>
      <c r="U2061" s="53"/>
      <c r="V2061" s="53"/>
      <c r="W2061" s="53"/>
      <c r="X2061" s="53"/>
      <c r="Y2061" s="53"/>
      <c r="Z2061" s="53"/>
    </row>
    <row r="2062" spans="1:26" ht="15.75" customHeight="1">
      <c r="A2062" s="103"/>
      <c r="B2062" s="103"/>
      <c r="C2062" s="104" t="e">
        <v>#REF!</v>
      </c>
      <c r="D2062" s="103"/>
      <c r="E2062" s="53"/>
      <c r="F2062" s="53"/>
      <c r="G2062" s="53"/>
      <c r="H2062" s="53"/>
      <c r="I2062" s="53"/>
      <c r="J2062" s="53"/>
      <c r="K2062" s="53"/>
      <c r="L2062" s="53"/>
      <c r="M2062" s="53"/>
      <c r="N2062" s="53"/>
      <c r="O2062" s="53"/>
      <c r="P2062" s="53"/>
      <c r="Q2062" s="53"/>
      <c r="R2062" s="53"/>
      <c r="S2062" s="53"/>
      <c r="T2062" s="53"/>
      <c r="U2062" s="53"/>
      <c r="V2062" s="53"/>
      <c r="W2062" s="53"/>
      <c r="X2062" s="53"/>
      <c r="Y2062" s="53"/>
      <c r="Z2062" s="53"/>
    </row>
    <row r="2063" spans="1:26" ht="15.75" customHeight="1">
      <c r="A2063" s="103"/>
      <c r="B2063" s="103"/>
      <c r="C2063" s="104" t="e">
        <v>#REF!</v>
      </c>
      <c r="D2063" s="103"/>
      <c r="E2063" s="53"/>
      <c r="F2063" s="53"/>
      <c r="G2063" s="53"/>
      <c r="H2063" s="53"/>
      <c r="I2063" s="53"/>
      <c r="J2063" s="53"/>
      <c r="K2063" s="53"/>
      <c r="L2063" s="53"/>
      <c r="M2063" s="53"/>
      <c r="N2063" s="53"/>
      <c r="O2063" s="53"/>
      <c r="P2063" s="53"/>
      <c r="Q2063" s="53"/>
      <c r="R2063" s="53"/>
      <c r="S2063" s="53"/>
      <c r="T2063" s="53"/>
      <c r="U2063" s="53"/>
      <c r="V2063" s="53"/>
      <c r="W2063" s="53"/>
      <c r="X2063" s="53"/>
      <c r="Y2063" s="53"/>
      <c r="Z2063" s="53"/>
    </row>
    <row r="2064" spans="1:26" ht="15.75" customHeight="1">
      <c r="A2064" s="103"/>
      <c r="B2064" s="103"/>
      <c r="C2064" s="104" t="e">
        <v>#REF!</v>
      </c>
      <c r="D2064" s="103"/>
      <c r="E2064" s="53"/>
      <c r="F2064" s="53"/>
      <c r="G2064" s="53"/>
      <c r="H2064" s="53"/>
      <c r="I2064" s="53"/>
      <c r="J2064" s="53"/>
      <c r="K2064" s="53"/>
      <c r="L2064" s="53"/>
      <c r="M2064" s="53"/>
      <c r="N2064" s="53"/>
      <c r="O2064" s="53"/>
      <c r="P2064" s="53"/>
      <c r="Q2064" s="53"/>
      <c r="R2064" s="53"/>
      <c r="S2064" s="53"/>
      <c r="T2064" s="53"/>
      <c r="U2064" s="53"/>
      <c r="V2064" s="53"/>
      <c r="W2064" s="53"/>
      <c r="X2064" s="53"/>
      <c r="Y2064" s="53"/>
      <c r="Z2064" s="53"/>
    </row>
    <row r="2065" spans="1:26" ht="15.75" customHeight="1">
      <c r="A2065" s="103"/>
      <c r="B2065" s="103"/>
      <c r="C2065" s="104" t="e">
        <v>#REF!</v>
      </c>
      <c r="D2065" s="103"/>
      <c r="E2065" s="53"/>
      <c r="F2065" s="53"/>
      <c r="G2065" s="53"/>
      <c r="H2065" s="53"/>
      <c r="I2065" s="53"/>
      <c r="J2065" s="53"/>
      <c r="K2065" s="53"/>
      <c r="L2065" s="53"/>
      <c r="M2065" s="53"/>
      <c r="N2065" s="53"/>
      <c r="O2065" s="53"/>
      <c r="P2065" s="53"/>
      <c r="Q2065" s="53"/>
      <c r="R2065" s="53"/>
      <c r="S2065" s="53"/>
      <c r="T2065" s="53"/>
      <c r="U2065" s="53"/>
      <c r="V2065" s="53"/>
      <c r="W2065" s="53"/>
      <c r="X2065" s="53"/>
      <c r="Y2065" s="53"/>
      <c r="Z2065" s="53"/>
    </row>
    <row r="2066" spans="1:26" ht="15.75" customHeight="1">
      <c r="A2066" s="103"/>
      <c r="B2066" s="103"/>
      <c r="C2066" s="104" t="e">
        <v>#REF!</v>
      </c>
      <c r="D2066" s="103"/>
      <c r="E2066" s="53"/>
      <c r="F2066" s="53"/>
      <c r="G2066" s="53"/>
      <c r="H2066" s="53"/>
      <c r="I2066" s="53"/>
      <c r="J2066" s="53"/>
      <c r="K2066" s="53"/>
      <c r="L2066" s="53"/>
      <c r="M2066" s="53"/>
      <c r="N2066" s="53"/>
      <c r="O2066" s="53"/>
      <c r="P2066" s="53"/>
      <c r="Q2066" s="53"/>
      <c r="R2066" s="53"/>
      <c r="S2066" s="53"/>
      <c r="T2066" s="53"/>
      <c r="U2066" s="53"/>
      <c r="V2066" s="53"/>
      <c r="W2066" s="53"/>
      <c r="X2066" s="53"/>
      <c r="Y2066" s="53"/>
      <c r="Z2066" s="53"/>
    </row>
    <row r="2067" spans="1:26" ht="15.75" customHeight="1">
      <c r="A2067" s="103"/>
      <c r="B2067" s="103"/>
      <c r="C2067" s="104" t="e">
        <v>#REF!</v>
      </c>
      <c r="D2067" s="103"/>
      <c r="E2067" s="53"/>
      <c r="F2067" s="53"/>
      <c r="G2067" s="53"/>
      <c r="H2067" s="53"/>
      <c r="I2067" s="53"/>
      <c r="J2067" s="53"/>
      <c r="K2067" s="53"/>
      <c r="L2067" s="53"/>
      <c r="M2067" s="53"/>
      <c r="N2067" s="53"/>
      <c r="O2067" s="53"/>
      <c r="P2067" s="53"/>
      <c r="Q2067" s="53"/>
      <c r="R2067" s="53"/>
      <c r="S2067" s="53"/>
      <c r="T2067" s="53"/>
      <c r="U2067" s="53"/>
      <c r="V2067" s="53"/>
      <c r="W2067" s="53"/>
      <c r="X2067" s="53"/>
      <c r="Y2067" s="53"/>
      <c r="Z2067" s="53"/>
    </row>
    <row r="2068" spans="1:26" ht="15.75" customHeight="1">
      <c r="A2068" s="103"/>
      <c r="B2068" s="103"/>
      <c r="C2068" s="104" t="e">
        <v>#REF!</v>
      </c>
      <c r="D2068" s="103"/>
      <c r="E2068" s="53"/>
      <c r="F2068" s="53"/>
      <c r="G2068" s="53"/>
      <c r="H2068" s="53"/>
      <c r="I2068" s="53"/>
      <c r="J2068" s="53"/>
      <c r="K2068" s="53"/>
      <c r="L2068" s="53"/>
      <c r="M2068" s="53"/>
      <c r="N2068" s="53"/>
      <c r="O2068" s="53"/>
      <c r="P2068" s="53"/>
      <c r="Q2068" s="53"/>
      <c r="R2068" s="53"/>
      <c r="S2068" s="53"/>
      <c r="T2068" s="53"/>
      <c r="U2068" s="53"/>
      <c r="V2068" s="53"/>
      <c r="W2068" s="53"/>
      <c r="X2068" s="53"/>
      <c r="Y2068" s="53"/>
      <c r="Z2068" s="53"/>
    </row>
    <row r="2069" spans="1:26" ht="15.75" customHeight="1">
      <c r="A2069" s="103"/>
      <c r="B2069" s="103"/>
      <c r="C2069" s="104" t="e">
        <v>#REF!</v>
      </c>
      <c r="D2069" s="103"/>
      <c r="E2069" s="53"/>
      <c r="F2069" s="53"/>
      <c r="G2069" s="53"/>
      <c r="H2069" s="53"/>
      <c r="I2069" s="53"/>
      <c r="J2069" s="53"/>
      <c r="K2069" s="53"/>
      <c r="L2069" s="53"/>
      <c r="M2069" s="53"/>
      <c r="N2069" s="53"/>
      <c r="O2069" s="53"/>
      <c r="P2069" s="53"/>
      <c r="Q2069" s="53"/>
      <c r="R2069" s="53"/>
      <c r="S2069" s="53"/>
      <c r="T2069" s="53"/>
      <c r="U2069" s="53"/>
      <c r="V2069" s="53"/>
      <c r="W2069" s="53"/>
      <c r="X2069" s="53"/>
      <c r="Y2069" s="53"/>
      <c r="Z2069" s="53"/>
    </row>
    <row r="2070" spans="1:26" ht="15.75" customHeight="1">
      <c r="A2070" s="103"/>
      <c r="B2070" s="103"/>
      <c r="C2070" s="104" t="e">
        <v>#REF!</v>
      </c>
      <c r="D2070" s="103"/>
      <c r="E2070" s="53"/>
      <c r="F2070" s="53"/>
      <c r="G2070" s="53"/>
      <c r="H2070" s="53"/>
      <c r="I2070" s="53"/>
      <c r="J2070" s="53"/>
      <c r="K2070" s="53"/>
      <c r="L2070" s="53"/>
      <c r="M2070" s="53"/>
      <c r="N2070" s="53"/>
      <c r="O2070" s="53"/>
      <c r="P2070" s="53"/>
      <c r="Q2070" s="53"/>
      <c r="R2070" s="53"/>
      <c r="S2070" s="53"/>
      <c r="T2070" s="53"/>
      <c r="U2070" s="53"/>
      <c r="V2070" s="53"/>
      <c r="W2070" s="53"/>
      <c r="X2070" s="53"/>
      <c r="Y2070" s="53"/>
      <c r="Z2070" s="53"/>
    </row>
    <row r="2071" spans="1:26" ht="15.75" customHeight="1">
      <c r="A2071" s="103"/>
      <c r="B2071" s="103"/>
      <c r="C2071" s="104" t="e">
        <v>#REF!</v>
      </c>
      <c r="D2071" s="103"/>
      <c r="E2071" s="53"/>
      <c r="F2071" s="53"/>
      <c r="G2071" s="53"/>
      <c r="H2071" s="53"/>
      <c r="I2071" s="53"/>
      <c r="J2071" s="53"/>
      <c r="K2071" s="53"/>
      <c r="L2071" s="53"/>
      <c r="M2071" s="53"/>
      <c r="N2071" s="53"/>
      <c r="O2071" s="53"/>
      <c r="P2071" s="53"/>
      <c r="Q2071" s="53"/>
      <c r="R2071" s="53"/>
      <c r="S2071" s="53"/>
      <c r="T2071" s="53"/>
      <c r="U2071" s="53"/>
      <c r="V2071" s="53"/>
      <c r="W2071" s="53"/>
      <c r="X2071" s="53"/>
      <c r="Y2071" s="53"/>
      <c r="Z2071" s="53"/>
    </row>
    <row r="2072" spans="1:26" ht="15.75" customHeight="1">
      <c r="A2072" s="103"/>
      <c r="B2072" s="103"/>
      <c r="C2072" s="104" t="e">
        <v>#REF!</v>
      </c>
      <c r="D2072" s="103"/>
      <c r="E2072" s="53"/>
      <c r="F2072" s="53"/>
      <c r="G2072" s="53"/>
      <c r="H2072" s="53"/>
      <c r="I2072" s="53"/>
      <c r="J2072" s="53"/>
      <c r="K2072" s="53"/>
      <c r="L2072" s="53"/>
      <c r="M2072" s="53"/>
      <c r="N2072" s="53"/>
      <c r="O2072" s="53"/>
      <c r="P2072" s="53"/>
      <c r="Q2072" s="53"/>
      <c r="R2072" s="53"/>
      <c r="S2072" s="53"/>
      <c r="T2072" s="53"/>
      <c r="U2072" s="53"/>
      <c r="V2072" s="53"/>
      <c r="W2072" s="53"/>
      <c r="X2072" s="53"/>
      <c r="Y2072" s="53"/>
      <c r="Z2072" s="53"/>
    </row>
    <row r="2073" spans="1:26" ht="15.75" customHeight="1">
      <c r="A2073" s="103"/>
      <c r="B2073" s="103"/>
      <c r="C2073" s="104" t="e">
        <v>#REF!</v>
      </c>
      <c r="D2073" s="103"/>
      <c r="E2073" s="53"/>
      <c r="F2073" s="53"/>
      <c r="G2073" s="53"/>
      <c r="H2073" s="53"/>
      <c r="I2073" s="53"/>
      <c r="J2073" s="53"/>
      <c r="K2073" s="53"/>
      <c r="L2073" s="53"/>
      <c r="M2073" s="53"/>
      <c r="N2073" s="53"/>
      <c r="O2073" s="53"/>
      <c r="P2073" s="53"/>
      <c r="Q2073" s="53"/>
      <c r="R2073" s="53"/>
      <c r="S2073" s="53"/>
      <c r="T2073" s="53"/>
      <c r="U2073" s="53"/>
      <c r="V2073" s="53"/>
      <c r="W2073" s="53"/>
      <c r="X2073" s="53"/>
      <c r="Y2073" s="53"/>
      <c r="Z2073" s="53"/>
    </row>
    <row r="2074" spans="1:26" ht="15.75" customHeight="1">
      <c r="A2074" s="103"/>
      <c r="B2074" s="103"/>
      <c r="C2074" s="104" t="e">
        <v>#REF!</v>
      </c>
      <c r="D2074" s="103"/>
      <c r="E2074" s="53"/>
      <c r="F2074" s="53"/>
      <c r="G2074" s="53"/>
      <c r="H2074" s="53"/>
      <c r="I2074" s="53"/>
      <c r="J2074" s="53"/>
      <c r="K2074" s="53"/>
      <c r="L2074" s="53"/>
      <c r="M2074" s="53"/>
      <c r="N2074" s="53"/>
      <c r="O2074" s="53"/>
      <c r="P2074" s="53"/>
      <c r="Q2074" s="53"/>
      <c r="R2074" s="53"/>
      <c r="S2074" s="53"/>
      <c r="T2074" s="53"/>
      <c r="U2074" s="53"/>
      <c r="V2074" s="53"/>
      <c r="W2074" s="53"/>
      <c r="X2074" s="53"/>
      <c r="Y2074" s="53"/>
      <c r="Z2074" s="53"/>
    </row>
    <row r="2075" spans="1:26" ht="15.75" customHeight="1">
      <c r="A2075" s="103"/>
      <c r="B2075" s="103"/>
      <c r="C2075" s="104" t="e">
        <v>#REF!</v>
      </c>
      <c r="D2075" s="103"/>
      <c r="E2075" s="53"/>
      <c r="F2075" s="53"/>
      <c r="G2075" s="53"/>
      <c r="H2075" s="53"/>
      <c r="I2075" s="53"/>
      <c r="J2075" s="53"/>
      <c r="K2075" s="53"/>
      <c r="L2075" s="53"/>
      <c r="M2075" s="53"/>
      <c r="N2075" s="53"/>
      <c r="O2075" s="53"/>
      <c r="P2075" s="53"/>
      <c r="Q2075" s="53"/>
      <c r="R2075" s="53"/>
      <c r="S2075" s="53"/>
      <c r="T2075" s="53"/>
      <c r="U2075" s="53"/>
      <c r="V2075" s="53"/>
      <c r="W2075" s="53"/>
      <c r="X2075" s="53"/>
      <c r="Y2075" s="53"/>
      <c r="Z2075" s="53"/>
    </row>
    <row r="2076" spans="1:26" ht="15.75" customHeight="1">
      <c r="A2076" s="103"/>
      <c r="B2076" s="103"/>
      <c r="C2076" s="104" t="e">
        <v>#REF!</v>
      </c>
      <c r="D2076" s="103"/>
      <c r="E2076" s="53"/>
      <c r="F2076" s="53"/>
      <c r="G2076" s="53"/>
      <c r="H2076" s="53"/>
      <c r="I2076" s="53"/>
      <c r="J2076" s="53"/>
      <c r="K2076" s="53"/>
      <c r="L2076" s="53"/>
      <c r="M2076" s="53"/>
      <c r="N2076" s="53"/>
      <c r="O2076" s="53"/>
      <c r="P2076" s="53"/>
      <c r="Q2076" s="53"/>
      <c r="R2076" s="53"/>
      <c r="S2076" s="53"/>
      <c r="T2076" s="53"/>
      <c r="U2076" s="53"/>
      <c r="V2076" s="53"/>
      <c r="W2076" s="53"/>
      <c r="X2076" s="53"/>
      <c r="Y2076" s="53"/>
      <c r="Z2076" s="53"/>
    </row>
    <row r="2077" spans="1:26" ht="15.75" customHeight="1">
      <c r="A2077" s="103"/>
      <c r="B2077" s="103"/>
      <c r="C2077" s="104" t="e">
        <v>#REF!</v>
      </c>
      <c r="D2077" s="103"/>
      <c r="E2077" s="53"/>
      <c r="F2077" s="53"/>
      <c r="G2077" s="53"/>
      <c r="H2077" s="53"/>
      <c r="I2077" s="53"/>
      <c r="J2077" s="53"/>
      <c r="K2077" s="53"/>
      <c r="L2077" s="53"/>
      <c r="M2077" s="53"/>
      <c r="N2077" s="53"/>
      <c r="O2077" s="53"/>
      <c r="P2077" s="53"/>
      <c r="Q2077" s="53"/>
      <c r="R2077" s="53"/>
      <c r="S2077" s="53"/>
      <c r="T2077" s="53"/>
      <c r="U2077" s="53"/>
      <c r="V2077" s="53"/>
      <c r="W2077" s="53"/>
      <c r="X2077" s="53"/>
      <c r="Y2077" s="53"/>
      <c r="Z2077" s="53"/>
    </row>
    <row r="2078" spans="1:26" ht="15.75" customHeight="1">
      <c r="A2078" s="103"/>
      <c r="B2078" s="103"/>
      <c r="C2078" s="104" t="e">
        <v>#REF!</v>
      </c>
      <c r="D2078" s="103"/>
      <c r="E2078" s="53"/>
      <c r="F2078" s="53"/>
      <c r="G2078" s="53"/>
      <c r="H2078" s="53"/>
      <c r="I2078" s="53"/>
      <c r="J2078" s="53"/>
      <c r="K2078" s="53"/>
      <c r="L2078" s="53"/>
      <c r="M2078" s="53"/>
      <c r="N2078" s="53"/>
      <c r="O2078" s="53"/>
      <c r="P2078" s="53"/>
      <c r="Q2078" s="53"/>
      <c r="R2078" s="53"/>
      <c r="S2078" s="53"/>
      <c r="T2078" s="53"/>
      <c r="U2078" s="53"/>
      <c r="V2078" s="53"/>
      <c r="W2078" s="53"/>
      <c r="X2078" s="53"/>
      <c r="Y2078" s="53"/>
      <c r="Z2078" s="53"/>
    </row>
    <row r="2079" spans="1:26" ht="15.75" customHeight="1">
      <c r="A2079" s="103"/>
      <c r="B2079" s="103"/>
      <c r="C2079" s="104" t="e">
        <v>#REF!</v>
      </c>
      <c r="D2079" s="103"/>
      <c r="E2079" s="53"/>
      <c r="F2079" s="53"/>
      <c r="G2079" s="53"/>
      <c r="H2079" s="53"/>
      <c r="I2079" s="53"/>
      <c r="J2079" s="53"/>
      <c r="K2079" s="53"/>
      <c r="L2079" s="53"/>
      <c r="M2079" s="53"/>
      <c r="N2079" s="53"/>
      <c r="O2079" s="53"/>
      <c r="P2079" s="53"/>
      <c r="Q2079" s="53"/>
      <c r="R2079" s="53"/>
      <c r="S2079" s="53"/>
      <c r="T2079" s="53"/>
      <c r="U2079" s="53"/>
      <c r="V2079" s="53"/>
      <c r="W2079" s="53"/>
      <c r="X2079" s="53"/>
      <c r="Y2079" s="53"/>
      <c r="Z2079" s="53"/>
    </row>
    <row r="2080" spans="1:26" ht="15.75" customHeight="1">
      <c r="A2080" s="103"/>
      <c r="B2080" s="103"/>
      <c r="C2080" s="104" t="e">
        <v>#REF!</v>
      </c>
      <c r="D2080" s="103"/>
      <c r="E2080" s="53"/>
      <c r="F2080" s="53"/>
      <c r="G2080" s="53"/>
      <c r="H2080" s="53"/>
      <c r="I2080" s="53"/>
      <c r="J2080" s="53"/>
      <c r="K2080" s="53"/>
      <c r="L2080" s="53"/>
      <c r="M2080" s="53"/>
      <c r="N2080" s="53"/>
      <c r="O2080" s="53"/>
      <c r="P2080" s="53"/>
      <c r="Q2080" s="53"/>
      <c r="R2080" s="53"/>
      <c r="S2080" s="53"/>
      <c r="T2080" s="53"/>
      <c r="U2080" s="53"/>
      <c r="V2080" s="53"/>
      <c r="W2080" s="53"/>
      <c r="X2080" s="53"/>
      <c r="Y2080" s="53"/>
      <c r="Z2080" s="53"/>
    </row>
    <row r="2081" spans="1:26" ht="15.75" customHeight="1">
      <c r="A2081" s="103"/>
      <c r="B2081" s="103"/>
      <c r="C2081" s="104" t="e">
        <v>#REF!</v>
      </c>
      <c r="D2081" s="103"/>
      <c r="E2081" s="53"/>
      <c r="F2081" s="53"/>
      <c r="G2081" s="53"/>
      <c r="H2081" s="53"/>
      <c r="I2081" s="53"/>
      <c r="J2081" s="53"/>
      <c r="K2081" s="53"/>
      <c r="L2081" s="53"/>
      <c r="M2081" s="53"/>
      <c r="N2081" s="53"/>
      <c r="O2081" s="53"/>
      <c r="P2081" s="53"/>
      <c r="Q2081" s="53"/>
      <c r="R2081" s="53"/>
      <c r="S2081" s="53"/>
      <c r="T2081" s="53"/>
      <c r="U2081" s="53"/>
      <c r="V2081" s="53"/>
      <c r="W2081" s="53"/>
      <c r="X2081" s="53"/>
      <c r="Y2081" s="53"/>
      <c r="Z2081" s="53"/>
    </row>
    <row r="2082" spans="1:26" ht="15.75" customHeight="1">
      <c r="A2082" s="103"/>
      <c r="B2082" s="103"/>
      <c r="C2082" s="104" t="e">
        <v>#REF!</v>
      </c>
      <c r="D2082" s="103"/>
      <c r="E2082" s="53"/>
      <c r="F2082" s="53"/>
      <c r="G2082" s="53"/>
      <c r="H2082" s="53"/>
      <c r="I2082" s="53"/>
      <c r="J2082" s="53"/>
      <c r="K2082" s="53"/>
      <c r="L2082" s="53"/>
      <c r="M2082" s="53"/>
      <c r="N2082" s="53"/>
      <c r="O2082" s="53"/>
      <c r="P2082" s="53"/>
      <c r="Q2082" s="53"/>
      <c r="R2082" s="53"/>
      <c r="S2082" s="53"/>
      <c r="T2082" s="53"/>
      <c r="U2082" s="53"/>
      <c r="V2082" s="53"/>
      <c r="W2082" s="53"/>
      <c r="X2082" s="53"/>
      <c r="Y2082" s="53"/>
      <c r="Z2082" s="53"/>
    </row>
    <row r="2083" spans="1:26" ht="15.75" customHeight="1">
      <c r="A2083" s="103"/>
      <c r="B2083" s="103"/>
      <c r="C2083" s="104" t="e">
        <v>#REF!</v>
      </c>
      <c r="D2083" s="103"/>
      <c r="E2083" s="53"/>
      <c r="F2083" s="53"/>
      <c r="G2083" s="53"/>
      <c r="H2083" s="53"/>
      <c r="I2083" s="53"/>
      <c r="J2083" s="53"/>
      <c r="K2083" s="53"/>
      <c r="L2083" s="53"/>
      <c r="M2083" s="53"/>
      <c r="N2083" s="53"/>
      <c r="O2083" s="53"/>
      <c r="P2083" s="53"/>
      <c r="Q2083" s="53"/>
      <c r="R2083" s="53"/>
      <c r="S2083" s="53"/>
      <c r="T2083" s="53"/>
      <c r="U2083" s="53"/>
      <c r="V2083" s="53"/>
      <c r="W2083" s="53"/>
      <c r="X2083" s="53"/>
      <c r="Y2083" s="53"/>
      <c r="Z2083" s="53"/>
    </row>
    <row r="2084" spans="1:26" ht="15.75" customHeight="1">
      <c r="A2084" s="103"/>
      <c r="B2084" s="103"/>
      <c r="C2084" s="104" t="e">
        <v>#REF!</v>
      </c>
      <c r="D2084" s="103"/>
      <c r="E2084" s="53"/>
      <c r="F2084" s="53"/>
      <c r="G2084" s="53"/>
      <c r="H2084" s="53"/>
      <c r="I2084" s="53"/>
      <c r="J2084" s="53"/>
      <c r="K2084" s="53"/>
      <c r="L2084" s="53"/>
      <c r="M2084" s="53"/>
      <c r="N2084" s="53"/>
      <c r="O2084" s="53"/>
      <c r="P2084" s="53"/>
      <c r="Q2084" s="53"/>
      <c r="R2084" s="53"/>
      <c r="S2084" s="53"/>
      <c r="T2084" s="53"/>
      <c r="U2084" s="53"/>
      <c r="V2084" s="53"/>
      <c r="W2084" s="53"/>
      <c r="X2084" s="53"/>
      <c r="Y2084" s="53"/>
      <c r="Z2084" s="53"/>
    </row>
    <row r="2085" spans="1:26" ht="15.75" customHeight="1">
      <c r="A2085" s="103"/>
      <c r="B2085" s="103"/>
      <c r="C2085" s="104" t="e">
        <v>#REF!</v>
      </c>
      <c r="D2085" s="103"/>
      <c r="E2085" s="53"/>
      <c r="F2085" s="53"/>
      <c r="G2085" s="53"/>
      <c r="H2085" s="53"/>
      <c r="I2085" s="53"/>
      <c r="J2085" s="53"/>
      <c r="K2085" s="53"/>
      <c r="L2085" s="53"/>
      <c r="M2085" s="53"/>
      <c r="N2085" s="53"/>
      <c r="O2085" s="53"/>
      <c r="P2085" s="53"/>
      <c r="Q2085" s="53"/>
      <c r="R2085" s="53"/>
      <c r="S2085" s="53"/>
      <c r="T2085" s="53"/>
      <c r="U2085" s="53"/>
      <c r="V2085" s="53"/>
      <c r="W2085" s="53"/>
      <c r="X2085" s="53"/>
      <c r="Y2085" s="53"/>
      <c r="Z2085" s="53"/>
    </row>
    <row r="2086" spans="1:26" ht="15.75" customHeight="1">
      <c r="A2086" s="103"/>
      <c r="B2086" s="103"/>
      <c r="C2086" s="104" t="e">
        <v>#REF!</v>
      </c>
      <c r="D2086" s="103"/>
      <c r="E2086" s="53"/>
      <c r="F2086" s="53"/>
      <c r="G2086" s="53"/>
      <c r="H2086" s="53"/>
      <c r="I2086" s="53"/>
      <c r="J2086" s="53"/>
      <c r="K2086" s="53"/>
      <c r="L2086" s="53"/>
      <c r="M2086" s="53"/>
      <c r="N2086" s="53"/>
      <c r="O2086" s="53"/>
      <c r="P2086" s="53"/>
      <c r="Q2086" s="53"/>
      <c r="R2086" s="53"/>
      <c r="S2086" s="53"/>
      <c r="T2086" s="53"/>
      <c r="U2086" s="53"/>
      <c r="V2086" s="53"/>
      <c r="W2086" s="53"/>
      <c r="X2086" s="53"/>
      <c r="Y2086" s="53"/>
      <c r="Z2086" s="53"/>
    </row>
    <row r="2087" spans="1:26" ht="15.75" customHeight="1">
      <c r="A2087" s="103"/>
      <c r="B2087" s="103"/>
      <c r="C2087" s="104" t="e">
        <v>#REF!</v>
      </c>
      <c r="D2087" s="103"/>
      <c r="E2087" s="53"/>
      <c r="F2087" s="53"/>
      <c r="G2087" s="53"/>
      <c r="H2087" s="53"/>
      <c r="I2087" s="53"/>
      <c r="J2087" s="53"/>
      <c r="K2087" s="53"/>
      <c r="L2087" s="53"/>
      <c r="M2087" s="53"/>
      <c r="N2087" s="53"/>
      <c r="O2087" s="53"/>
      <c r="P2087" s="53"/>
      <c r="Q2087" s="53"/>
      <c r="R2087" s="53"/>
      <c r="S2087" s="53"/>
      <c r="T2087" s="53"/>
      <c r="U2087" s="53"/>
      <c r="V2087" s="53"/>
      <c r="W2087" s="53"/>
      <c r="X2087" s="53"/>
      <c r="Y2087" s="53"/>
      <c r="Z2087" s="53"/>
    </row>
    <row r="2088" spans="1:26" ht="15.75" customHeight="1">
      <c r="A2088" s="103"/>
      <c r="B2088" s="103"/>
      <c r="C2088" s="104" t="e">
        <v>#REF!</v>
      </c>
      <c r="D2088" s="103"/>
      <c r="E2088" s="53"/>
      <c r="F2088" s="53"/>
      <c r="G2088" s="53"/>
      <c r="H2088" s="53"/>
      <c r="I2088" s="53"/>
      <c r="J2088" s="53"/>
      <c r="K2088" s="53"/>
      <c r="L2088" s="53"/>
      <c r="M2088" s="53"/>
      <c r="N2088" s="53"/>
      <c r="O2088" s="53"/>
      <c r="P2088" s="53"/>
      <c r="Q2088" s="53"/>
      <c r="R2088" s="53"/>
      <c r="S2088" s="53"/>
      <c r="T2088" s="53"/>
      <c r="U2088" s="53"/>
      <c r="V2088" s="53"/>
      <c r="W2088" s="53"/>
      <c r="X2088" s="53"/>
      <c r="Y2088" s="53"/>
      <c r="Z2088" s="53"/>
    </row>
    <row r="2089" spans="1:26" ht="15.75" customHeight="1">
      <c r="A2089" s="103"/>
      <c r="B2089" s="103"/>
      <c r="C2089" s="104" t="e">
        <v>#REF!</v>
      </c>
      <c r="D2089" s="103"/>
      <c r="E2089" s="53"/>
      <c r="F2089" s="53"/>
      <c r="G2089" s="53"/>
      <c r="H2089" s="53"/>
      <c r="I2089" s="53"/>
      <c r="J2089" s="53"/>
      <c r="K2089" s="53"/>
      <c r="L2089" s="53"/>
      <c r="M2089" s="53"/>
      <c r="N2089" s="53"/>
      <c r="O2089" s="53"/>
      <c r="P2089" s="53"/>
      <c r="Q2089" s="53"/>
      <c r="R2089" s="53"/>
      <c r="S2089" s="53"/>
      <c r="T2089" s="53"/>
      <c r="U2089" s="53"/>
      <c r="V2089" s="53"/>
      <c r="W2089" s="53"/>
      <c r="X2089" s="53"/>
      <c r="Y2089" s="53"/>
      <c r="Z2089" s="53"/>
    </row>
    <row r="2090" spans="1:26" ht="15.75" customHeight="1">
      <c r="A2090" s="103"/>
      <c r="B2090" s="103"/>
      <c r="C2090" s="104" t="e">
        <v>#REF!</v>
      </c>
      <c r="D2090" s="103"/>
      <c r="E2090" s="53"/>
      <c r="F2090" s="53"/>
      <c r="G2090" s="53"/>
      <c r="H2090" s="53"/>
      <c r="I2090" s="53"/>
      <c r="J2090" s="53"/>
      <c r="K2090" s="53"/>
      <c r="L2090" s="53"/>
      <c r="M2090" s="53"/>
      <c r="N2090" s="53"/>
      <c r="O2090" s="53"/>
      <c r="P2090" s="53"/>
      <c r="Q2090" s="53"/>
      <c r="R2090" s="53"/>
      <c r="S2090" s="53"/>
      <c r="T2090" s="53"/>
      <c r="U2090" s="53"/>
      <c r="V2090" s="53"/>
      <c r="W2090" s="53"/>
      <c r="X2090" s="53"/>
      <c r="Y2090" s="53"/>
      <c r="Z2090" s="53"/>
    </row>
    <row r="2091" spans="1:26" ht="15.75" customHeight="1">
      <c r="A2091" s="103"/>
      <c r="B2091" s="103"/>
      <c r="C2091" s="104" t="e">
        <v>#REF!</v>
      </c>
      <c r="D2091" s="103"/>
      <c r="E2091" s="53"/>
      <c r="F2091" s="53"/>
      <c r="G2091" s="53"/>
      <c r="H2091" s="53"/>
      <c r="I2091" s="53"/>
      <c r="J2091" s="53"/>
      <c r="K2091" s="53"/>
      <c r="L2091" s="53"/>
      <c r="M2091" s="53"/>
      <c r="N2091" s="53"/>
      <c r="O2091" s="53"/>
      <c r="P2091" s="53"/>
      <c r="Q2091" s="53"/>
      <c r="R2091" s="53"/>
      <c r="S2091" s="53"/>
      <c r="T2091" s="53"/>
      <c r="U2091" s="53"/>
      <c r="V2091" s="53"/>
      <c r="W2091" s="53"/>
      <c r="X2091" s="53"/>
      <c r="Y2091" s="53"/>
      <c r="Z2091" s="53"/>
    </row>
    <row r="2092" spans="1:26" ht="15.75" customHeight="1">
      <c r="A2092" s="103"/>
      <c r="B2092" s="103"/>
      <c r="C2092" s="104" t="e">
        <v>#REF!</v>
      </c>
      <c r="D2092" s="103"/>
      <c r="E2092" s="53"/>
      <c r="F2092" s="53"/>
      <c r="G2092" s="53"/>
      <c r="H2092" s="53"/>
      <c r="I2092" s="53"/>
      <c r="J2092" s="53"/>
      <c r="K2092" s="53"/>
      <c r="L2092" s="53"/>
      <c r="M2092" s="53"/>
      <c r="N2092" s="53"/>
      <c r="O2092" s="53"/>
      <c r="P2092" s="53"/>
      <c r="Q2092" s="53"/>
      <c r="R2092" s="53"/>
      <c r="S2092" s="53"/>
      <c r="T2092" s="53"/>
      <c r="U2092" s="53"/>
      <c r="V2092" s="53"/>
      <c r="W2092" s="53"/>
      <c r="X2092" s="53"/>
      <c r="Y2092" s="53"/>
      <c r="Z2092" s="53"/>
    </row>
    <row r="2093" spans="1:26" ht="15.75" customHeight="1">
      <c r="A2093" s="103"/>
      <c r="B2093" s="103"/>
      <c r="C2093" s="104" t="e">
        <v>#REF!</v>
      </c>
      <c r="D2093" s="103"/>
      <c r="E2093" s="53"/>
      <c r="F2093" s="53"/>
      <c r="G2093" s="53"/>
      <c r="H2093" s="53"/>
      <c r="I2093" s="53"/>
      <c r="J2093" s="53"/>
      <c r="K2093" s="53"/>
      <c r="L2093" s="53"/>
      <c r="M2093" s="53"/>
      <c r="N2093" s="53"/>
      <c r="O2093" s="53"/>
      <c r="P2093" s="53"/>
      <c r="Q2093" s="53"/>
      <c r="R2093" s="53"/>
      <c r="S2093" s="53"/>
      <c r="T2093" s="53"/>
      <c r="U2093" s="53"/>
      <c r="V2093" s="53"/>
      <c r="W2093" s="53"/>
      <c r="X2093" s="53"/>
      <c r="Y2093" s="53"/>
      <c r="Z2093" s="53"/>
    </row>
    <row r="2094" spans="1:26" ht="15.75" customHeight="1">
      <c r="A2094" s="103"/>
      <c r="B2094" s="103"/>
      <c r="C2094" s="104" t="e">
        <v>#REF!</v>
      </c>
      <c r="D2094" s="103"/>
      <c r="E2094" s="53"/>
      <c r="F2094" s="53"/>
      <c r="G2094" s="53"/>
      <c r="H2094" s="53"/>
      <c r="I2094" s="53"/>
      <c r="J2094" s="53"/>
      <c r="K2094" s="53"/>
      <c r="L2094" s="53"/>
      <c r="M2094" s="53"/>
      <c r="N2094" s="53"/>
      <c r="O2094" s="53"/>
      <c r="P2094" s="53"/>
      <c r="Q2094" s="53"/>
      <c r="R2094" s="53"/>
      <c r="S2094" s="53"/>
      <c r="T2094" s="53"/>
      <c r="U2094" s="53"/>
      <c r="V2094" s="53"/>
      <c r="W2094" s="53"/>
      <c r="X2094" s="53"/>
      <c r="Y2094" s="53"/>
      <c r="Z2094" s="53"/>
    </row>
    <row r="2095" spans="1:26" ht="15.75" customHeight="1">
      <c r="A2095" s="103"/>
      <c r="B2095" s="103"/>
      <c r="C2095" s="104" t="e">
        <v>#REF!</v>
      </c>
      <c r="D2095" s="103"/>
      <c r="E2095" s="53"/>
      <c r="F2095" s="53"/>
      <c r="G2095" s="53"/>
      <c r="H2095" s="53"/>
      <c r="I2095" s="53"/>
      <c r="J2095" s="53"/>
      <c r="K2095" s="53"/>
      <c r="L2095" s="53"/>
      <c r="M2095" s="53"/>
      <c r="N2095" s="53"/>
      <c r="O2095" s="53"/>
      <c r="P2095" s="53"/>
      <c r="Q2095" s="53"/>
      <c r="R2095" s="53"/>
      <c r="S2095" s="53"/>
      <c r="T2095" s="53"/>
      <c r="U2095" s="53"/>
      <c r="V2095" s="53"/>
      <c r="W2095" s="53"/>
      <c r="X2095" s="53"/>
      <c r="Y2095" s="53"/>
      <c r="Z2095" s="53"/>
    </row>
    <row r="2096" spans="1:26" ht="15.75" customHeight="1">
      <c r="A2096" s="103"/>
      <c r="B2096" s="103"/>
      <c r="C2096" s="104" t="e">
        <v>#REF!</v>
      </c>
      <c r="D2096" s="103"/>
      <c r="E2096" s="53"/>
      <c r="F2096" s="53"/>
      <c r="G2096" s="53"/>
      <c r="H2096" s="53"/>
      <c r="I2096" s="53"/>
      <c r="J2096" s="53"/>
      <c r="K2096" s="53"/>
      <c r="L2096" s="53"/>
      <c r="M2096" s="53"/>
      <c r="N2096" s="53"/>
      <c r="O2096" s="53"/>
      <c r="P2096" s="53"/>
      <c r="Q2096" s="53"/>
      <c r="R2096" s="53"/>
      <c r="S2096" s="53"/>
      <c r="T2096" s="53"/>
      <c r="U2096" s="53"/>
      <c r="V2096" s="53"/>
      <c r="W2096" s="53"/>
      <c r="X2096" s="53"/>
      <c r="Y2096" s="53"/>
      <c r="Z2096" s="53"/>
    </row>
    <row r="2097" spans="1:26" ht="15.75" customHeight="1">
      <c r="A2097" s="103"/>
      <c r="B2097" s="103"/>
      <c r="C2097" s="104" t="e">
        <v>#REF!</v>
      </c>
      <c r="D2097" s="103"/>
      <c r="E2097" s="53"/>
      <c r="F2097" s="53"/>
      <c r="G2097" s="53"/>
      <c r="H2097" s="53"/>
      <c r="I2097" s="53"/>
      <c r="J2097" s="53"/>
      <c r="K2097" s="53"/>
      <c r="L2097" s="53"/>
      <c r="M2097" s="53"/>
      <c r="N2097" s="53"/>
      <c r="O2097" s="53"/>
      <c r="P2097" s="53"/>
      <c r="Q2097" s="53"/>
      <c r="R2097" s="53"/>
      <c r="S2097" s="53"/>
      <c r="T2097" s="53"/>
      <c r="U2097" s="53"/>
      <c r="V2097" s="53"/>
      <c r="W2097" s="53"/>
      <c r="X2097" s="53"/>
      <c r="Y2097" s="53"/>
      <c r="Z2097" s="53"/>
    </row>
    <row r="2098" spans="1:26" ht="15.75" customHeight="1">
      <c r="A2098" s="103"/>
      <c r="B2098" s="103"/>
      <c r="C2098" s="104" t="e">
        <v>#REF!</v>
      </c>
      <c r="D2098" s="103"/>
      <c r="E2098" s="53"/>
      <c r="F2098" s="53"/>
      <c r="G2098" s="53"/>
      <c r="H2098" s="53"/>
      <c r="I2098" s="53"/>
      <c r="J2098" s="53"/>
      <c r="K2098" s="53"/>
      <c r="L2098" s="53"/>
      <c r="M2098" s="53"/>
      <c r="N2098" s="53"/>
      <c r="O2098" s="53"/>
      <c r="P2098" s="53"/>
      <c r="Q2098" s="53"/>
      <c r="R2098" s="53"/>
      <c r="S2098" s="53"/>
      <c r="T2098" s="53"/>
      <c r="U2098" s="53"/>
      <c r="V2098" s="53"/>
      <c r="W2098" s="53"/>
      <c r="X2098" s="53"/>
      <c r="Y2098" s="53"/>
      <c r="Z2098" s="53"/>
    </row>
    <row r="2099" spans="1:26" ht="15.75" customHeight="1">
      <c r="A2099" s="103"/>
      <c r="B2099" s="103"/>
      <c r="C2099" s="104" t="e">
        <v>#REF!</v>
      </c>
      <c r="D2099" s="103"/>
      <c r="E2099" s="53"/>
      <c r="F2099" s="53"/>
      <c r="G2099" s="53"/>
      <c r="H2099" s="53"/>
      <c r="I2099" s="53"/>
      <c r="J2099" s="53"/>
      <c r="K2099" s="53"/>
      <c r="L2099" s="53"/>
      <c r="M2099" s="53"/>
      <c r="N2099" s="53"/>
      <c r="O2099" s="53"/>
      <c r="P2099" s="53"/>
      <c r="Q2099" s="53"/>
      <c r="R2099" s="53"/>
      <c r="S2099" s="53"/>
      <c r="T2099" s="53"/>
      <c r="U2099" s="53"/>
      <c r="V2099" s="53"/>
      <c r="W2099" s="53"/>
      <c r="X2099" s="53"/>
      <c r="Y2099" s="53"/>
      <c r="Z2099" s="53"/>
    </row>
    <row r="2100" spans="1:26" ht="15.75" customHeight="1">
      <c r="A2100" s="103"/>
      <c r="B2100" s="103"/>
      <c r="C2100" s="104" t="e">
        <v>#REF!</v>
      </c>
      <c r="D2100" s="103"/>
      <c r="E2100" s="53"/>
      <c r="F2100" s="53"/>
      <c r="G2100" s="53"/>
      <c r="H2100" s="53"/>
      <c r="I2100" s="53"/>
      <c r="J2100" s="53"/>
      <c r="K2100" s="53"/>
      <c r="L2100" s="53"/>
      <c r="M2100" s="53"/>
      <c r="N2100" s="53"/>
      <c r="O2100" s="53"/>
      <c r="P2100" s="53"/>
      <c r="Q2100" s="53"/>
      <c r="R2100" s="53"/>
      <c r="S2100" s="53"/>
      <c r="T2100" s="53"/>
      <c r="U2100" s="53"/>
      <c r="V2100" s="53"/>
      <c r="W2100" s="53"/>
      <c r="X2100" s="53"/>
      <c r="Y2100" s="53"/>
      <c r="Z2100" s="53"/>
    </row>
    <row r="2101" spans="1:26" ht="15.75" customHeight="1">
      <c r="A2101" s="103"/>
      <c r="B2101" s="103"/>
      <c r="C2101" s="104" t="e">
        <v>#REF!</v>
      </c>
      <c r="D2101" s="103"/>
      <c r="E2101" s="53"/>
      <c r="F2101" s="53"/>
      <c r="G2101" s="53"/>
      <c r="H2101" s="53"/>
      <c r="I2101" s="53"/>
      <c r="J2101" s="53"/>
      <c r="K2101" s="53"/>
      <c r="L2101" s="53"/>
      <c r="M2101" s="53"/>
      <c r="N2101" s="53"/>
      <c r="O2101" s="53"/>
      <c r="P2101" s="53"/>
      <c r="Q2101" s="53"/>
      <c r="R2101" s="53"/>
      <c r="S2101" s="53"/>
      <c r="T2101" s="53"/>
      <c r="U2101" s="53"/>
      <c r="V2101" s="53"/>
      <c r="W2101" s="53"/>
      <c r="X2101" s="53"/>
      <c r="Y2101" s="53"/>
      <c r="Z2101" s="53"/>
    </row>
    <row r="2102" spans="1:26" ht="15.75" customHeight="1">
      <c r="A2102" s="103"/>
      <c r="B2102" s="103"/>
      <c r="C2102" s="104" t="e">
        <v>#REF!</v>
      </c>
      <c r="D2102" s="103"/>
      <c r="E2102" s="53"/>
      <c r="F2102" s="53"/>
      <c r="G2102" s="53"/>
      <c r="H2102" s="53"/>
      <c r="I2102" s="53"/>
      <c r="J2102" s="53"/>
      <c r="K2102" s="53"/>
      <c r="L2102" s="53"/>
      <c r="M2102" s="53"/>
      <c r="N2102" s="53"/>
      <c r="O2102" s="53"/>
      <c r="P2102" s="53"/>
      <c r="Q2102" s="53"/>
      <c r="R2102" s="53"/>
      <c r="S2102" s="53"/>
      <c r="T2102" s="53"/>
      <c r="U2102" s="53"/>
      <c r="V2102" s="53"/>
      <c r="W2102" s="53"/>
      <c r="X2102" s="53"/>
      <c r="Y2102" s="53"/>
      <c r="Z2102" s="53"/>
    </row>
    <row r="2103" spans="1:26" ht="15.75" customHeight="1">
      <c r="A2103" s="103"/>
      <c r="B2103" s="103"/>
      <c r="C2103" s="104" t="e">
        <v>#REF!</v>
      </c>
      <c r="D2103" s="103"/>
      <c r="E2103" s="53"/>
      <c r="F2103" s="53"/>
      <c r="G2103" s="53"/>
      <c r="H2103" s="53"/>
      <c r="I2103" s="53"/>
      <c r="J2103" s="53"/>
      <c r="K2103" s="53"/>
      <c r="L2103" s="53"/>
      <c r="M2103" s="53"/>
      <c r="N2103" s="53"/>
      <c r="O2103" s="53"/>
      <c r="P2103" s="53"/>
      <c r="Q2103" s="53"/>
      <c r="R2103" s="53"/>
      <c r="S2103" s="53"/>
      <c r="T2103" s="53"/>
      <c r="U2103" s="53"/>
      <c r="V2103" s="53"/>
      <c r="W2103" s="53"/>
      <c r="X2103" s="53"/>
      <c r="Y2103" s="53"/>
      <c r="Z2103" s="53"/>
    </row>
    <row r="2104" spans="1:26" ht="15.75" customHeight="1">
      <c r="A2104" s="103"/>
      <c r="B2104" s="103"/>
      <c r="C2104" s="104" t="e">
        <v>#REF!</v>
      </c>
      <c r="D2104" s="103"/>
      <c r="E2104" s="53"/>
      <c r="F2104" s="53"/>
      <c r="G2104" s="53"/>
      <c r="H2104" s="53"/>
      <c r="I2104" s="53"/>
      <c r="J2104" s="53"/>
      <c r="K2104" s="53"/>
      <c r="L2104" s="53"/>
      <c r="M2104" s="53"/>
      <c r="N2104" s="53"/>
      <c r="O2104" s="53"/>
      <c r="P2104" s="53"/>
      <c r="Q2104" s="53"/>
      <c r="R2104" s="53"/>
      <c r="S2104" s="53"/>
      <c r="T2104" s="53"/>
      <c r="U2104" s="53"/>
      <c r="V2104" s="53"/>
      <c r="W2104" s="53"/>
      <c r="X2104" s="53"/>
      <c r="Y2104" s="53"/>
      <c r="Z2104" s="53"/>
    </row>
    <row r="2105" spans="1:26" ht="15.75" customHeight="1">
      <c r="A2105" s="103"/>
      <c r="B2105" s="103"/>
      <c r="C2105" s="104" t="e">
        <v>#REF!</v>
      </c>
      <c r="D2105" s="103"/>
      <c r="E2105" s="53"/>
      <c r="F2105" s="53"/>
      <c r="G2105" s="53"/>
      <c r="H2105" s="53"/>
      <c r="I2105" s="53"/>
      <c r="J2105" s="53"/>
      <c r="K2105" s="53"/>
      <c r="L2105" s="53"/>
      <c r="M2105" s="53"/>
      <c r="N2105" s="53"/>
      <c r="O2105" s="53"/>
      <c r="P2105" s="53"/>
      <c r="Q2105" s="53"/>
      <c r="R2105" s="53"/>
      <c r="S2105" s="53"/>
      <c r="T2105" s="53"/>
      <c r="U2105" s="53"/>
      <c r="V2105" s="53"/>
      <c r="W2105" s="53"/>
      <c r="X2105" s="53"/>
      <c r="Y2105" s="53"/>
      <c r="Z2105" s="53"/>
    </row>
    <row r="2106" spans="1:26" ht="15.75" customHeight="1">
      <c r="A2106" s="103"/>
      <c r="B2106" s="103"/>
      <c r="C2106" s="104" t="e">
        <v>#REF!</v>
      </c>
      <c r="D2106" s="103"/>
      <c r="E2106" s="53"/>
      <c r="F2106" s="53"/>
      <c r="G2106" s="53"/>
      <c r="H2106" s="53"/>
      <c r="I2106" s="53"/>
      <c r="J2106" s="53"/>
      <c r="K2106" s="53"/>
      <c r="L2106" s="53"/>
      <c r="M2106" s="53"/>
      <c r="N2106" s="53"/>
      <c r="O2106" s="53"/>
      <c r="P2106" s="53"/>
      <c r="Q2106" s="53"/>
      <c r="R2106" s="53"/>
      <c r="S2106" s="53"/>
      <c r="T2106" s="53"/>
      <c r="U2106" s="53"/>
      <c r="V2106" s="53"/>
      <c r="W2106" s="53"/>
      <c r="X2106" s="53"/>
      <c r="Y2106" s="53"/>
      <c r="Z2106" s="53"/>
    </row>
    <row r="2107" spans="1:26" ht="15.75" customHeight="1">
      <c r="A2107" s="103"/>
      <c r="B2107" s="103"/>
      <c r="C2107" s="104" t="e">
        <v>#REF!</v>
      </c>
      <c r="D2107" s="103"/>
      <c r="E2107" s="53"/>
      <c r="F2107" s="53"/>
      <c r="G2107" s="53"/>
      <c r="H2107" s="53"/>
      <c r="I2107" s="53"/>
      <c r="J2107" s="53"/>
      <c r="K2107" s="53"/>
      <c r="L2107" s="53"/>
      <c r="M2107" s="53"/>
      <c r="N2107" s="53"/>
      <c r="O2107" s="53"/>
      <c r="P2107" s="53"/>
      <c r="Q2107" s="53"/>
      <c r="R2107" s="53"/>
      <c r="S2107" s="53"/>
      <c r="T2107" s="53"/>
      <c r="U2107" s="53"/>
      <c r="V2107" s="53"/>
      <c r="W2107" s="53"/>
      <c r="X2107" s="53"/>
      <c r="Y2107" s="53"/>
      <c r="Z2107" s="53"/>
    </row>
    <row r="2108" spans="1:26" ht="15.75" customHeight="1">
      <c r="A2108" s="103"/>
      <c r="B2108" s="103"/>
      <c r="C2108" s="104" t="e">
        <v>#REF!</v>
      </c>
      <c r="D2108" s="103"/>
      <c r="E2108" s="53"/>
      <c r="F2108" s="53"/>
      <c r="G2108" s="53"/>
      <c r="H2108" s="53"/>
      <c r="I2108" s="53"/>
      <c r="J2108" s="53"/>
      <c r="K2108" s="53"/>
      <c r="L2108" s="53"/>
      <c r="M2108" s="53"/>
      <c r="N2108" s="53"/>
      <c r="O2108" s="53"/>
      <c r="P2108" s="53"/>
      <c r="Q2108" s="53"/>
      <c r="R2108" s="53"/>
      <c r="S2108" s="53"/>
      <c r="T2108" s="53"/>
      <c r="U2108" s="53"/>
      <c r="V2108" s="53"/>
      <c r="W2108" s="53"/>
      <c r="X2108" s="53"/>
      <c r="Y2108" s="53"/>
      <c r="Z2108" s="53"/>
    </row>
    <row r="2109" spans="1:26" ht="15.75" customHeight="1">
      <c r="A2109" s="103"/>
      <c r="B2109" s="103"/>
      <c r="C2109" s="104" t="e">
        <v>#REF!</v>
      </c>
      <c r="D2109" s="103"/>
      <c r="E2109" s="53"/>
      <c r="F2109" s="53"/>
      <c r="G2109" s="53"/>
      <c r="H2109" s="53"/>
      <c r="I2109" s="53"/>
      <c r="J2109" s="53"/>
      <c r="K2109" s="53"/>
      <c r="L2109" s="53"/>
      <c r="M2109" s="53"/>
      <c r="N2109" s="53"/>
      <c r="O2109" s="53"/>
      <c r="P2109" s="53"/>
      <c r="Q2109" s="53"/>
      <c r="R2109" s="53"/>
      <c r="S2109" s="53"/>
      <c r="T2109" s="53"/>
      <c r="U2109" s="53"/>
      <c r="V2109" s="53"/>
      <c r="W2109" s="53"/>
      <c r="X2109" s="53"/>
      <c r="Y2109" s="53"/>
      <c r="Z2109" s="53"/>
    </row>
    <row r="2110" spans="1:26" ht="15.75" customHeight="1">
      <c r="A2110" s="103"/>
      <c r="B2110" s="103"/>
      <c r="C2110" s="104" t="e">
        <v>#REF!</v>
      </c>
      <c r="D2110" s="103"/>
      <c r="E2110" s="53"/>
      <c r="F2110" s="53"/>
      <c r="G2110" s="53"/>
      <c r="H2110" s="53"/>
      <c r="I2110" s="53"/>
      <c r="J2110" s="53"/>
      <c r="K2110" s="53"/>
      <c r="L2110" s="53"/>
      <c r="M2110" s="53"/>
      <c r="N2110" s="53"/>
      <c r="O2110" s="53"/>
      <c r="P2110" s="53"/>
      <c r="Q2110" s="53"/>
      <c r="R2110" s="53"/>
      <c r="S2110" s="53"/>
      <c r="T2110" s="53"/>
      <c r="U2110" s="53"/>
      <c r="V2110" s="53"/>
      <c r="W2110" s="53"/>
      <c r="X2110" s="53"/>
      <c r="Y2110" s="53"/>
      <c r="Z2110" s="53"/>
    </row>
    <row r="2111" spans="1:26" ht="15.75" customHeight="1">
      <c r="A2111" s="103"/>
      <c r="B2111" s="103"/>
      <c r="C2111" s="104" t="e">
        <v>#REF!</v>
      </c>
      <c r="D2111" s="103"/>
      <c r="E2111" s="53"/>
      <c r="F2111" s="53"/>
      <c r="G2111" s="53"/>
      <c r="H2111" s="53"/>
      <c r="I2111" s="53"/>
      <c r="J2111" s="53"/>
      <c r="K2111" s="53"/>
      <c r="L2111" s="53"/>
      <c r="M2111" s="53"/>
      <c r="N2111" s="53"/>
      <c r="O2111" s="53"/>
      <c r="P2111" s="53"/>
      <c r="Q2111" s="53"/>
      <c r="R2111" s="53"/>
      <c r="S2111" s="53"/>
      <c r="T2111" s="53"/>
      <c r="U2111" s="53"/>
      <c r="V2111" s="53"/>
      <c r="W2111" s="53"/>
      <c r="X2111" s="53"/>
      <c r="Y2111" s="53"/>
      <c r="Z2111" s="53"/>
    </row>
    <row r="2112" spans="1:26" ht="15.75" customHeight="1">
      <c r="A2112" s="103"/>
      <c r="B2112" s="103"/>
      <c r="C2112" s="104" t="e">
        <v>#REF!</v>
      </c>
      <c r="D2112" s="103"/>
      <c r="E2112" s="53"/>
      <c r="F2112" s="53"/>
      <c r="G2112" s="53"/>
      <c r="H2112" s="53"/>
      <c r="I2112" s="53"/>
      <c r="J2112" s="53"/>
      <c r="K2112" s="53"/>
      <c r="L2112" s="53"/>
      <c r="M2112" s="53"/>
      <c r="N2112" s="53"/>
      <c r="O2112" s="53"/>
      <c r="P2112" s="53"/>
      <c r="Q2112" s="53"/>
      <c r="R2112" s="53"/>
      <c r="S2112" s="53"/>
      <c r="T2112" s="53"/>
      <c r="U2112" s="53"/>
      <c r="V2112" s="53"/>
      <c r="W2112" s="53"/>
      <c r="X2112" s="53"/>
      <c r="Y2112" s="53"/>
      <c r="Z2112" s="53"/>
    </row>
    <row r="2113" spans="1:26" ht="15.75" customHeight="1">
      <c r="A2113" s="103"/>
      <c r="B2113" s="103"/>
      <c r="C2113" s="104" t="e">
        <v>#REF!</v>
      </c>
      <c r="D2113" s="103"/>
      <c r="E2113" s="53"/>
      <c r="F2113" s="53"/>
      <c r="G2113" s="53"/>
      <c r="H2113" s="53"/>
      <c r="I2113" s="53"/>
      <c r="J2113" s="53"/>
      <c r="K2113" s="53"/>
      <c r="L2113" s="53"/>
      <c r="M2113" s="53"/>
      <c r="N2113" s="53"/>
      <c r="O2113" s="53"/>
      <c r="P2113" s="53"/>
      <c r="Q2113" s="53"/>
      <c r="R2113" s="53"/>
      <c r="S2113" s="53"/>
      <c r="T2113" s="53"/>
      <c r="U2113" s="53"/>
      <c r="V2113" s="53"/>
      <c r="W2113" s="53"/>
      <c r="X2113" s="53"/>
      <c r="Y2113" s="53"/>
      <c r="Z2113" s="53"/>
    </row>
    <row r="2114" spans="1:26" ht="15.75" customHeight="1">
      <c r="A2114" s="103"/>
      <c r="B2114" s="103"/>
      <c r="C2114" s="104" t="e">
        <v>#REF!</v>
      </c>
      <c r="D2114" s="103"/>
      <c r="E2114" s="53"/>
      <c r="F2114" s="53"/>
      <c r="G2114" s="53"/>
      <c r="H2114" s="53"/>
      <c r="I2114" s="53"/>
      <c r="J2114" s="53"/>
      <c r="K2114" s="53"/>
      <c r="L2114" s="53"/>
      <c r="M2114" s="53"/>
      <c r="N2114" s="53"/>
      <c r="O2114" s="53"/>
      <c r="P2114" s="53"/>
      <c r="Q2114" s="53"/>
      <c r="R2114" s="53"/>
      <c r="S2114" s="53"/>
      <c r="T2114" s="53"/>
      <c r="U2114" s="53"/>
      <c r="V2114" s="53"/>
      <c r="W2114" s="53"/>
      <c r="X2114" s="53"/>
      <c r="Y2114" s="53"/>
      <c r="Z2114" s="53"/>
    </row>
    <row r="2115" spans="1:26" ht="15.75" customHeight="1">
      <c r="A2115" s="103"/>
      <c r="B2115" s="103"/>
      <c r="C2115" s="104" t="e">
        <v>#REF!</v>
      </c>
      <c r="D2115" s="103"/>
      <c r="E2115" s="53"/>
      <c r="F2115" s="53"/>
      <c r="G2115" s="53"/>
      <c r="H2115" s="53"/>
      <c r="I2115" s="53"/>
      <c r="J2115" s="53"/>
      <c r="K2115" s="53"/>
      <c r="L2115" s="53"/>
      <c r="M2115" s="53"/>
      <c r="N2115" s="53"/>
      <c r="O2115" s="53"/>
      <c r="P2115" s="53"/>
      <c r="Q2115" s="53"/>
      <c r="R2115" s="53"/>
      <c r="S2115" s="53"/>
      <c r="T2115" s="53"/>
      <c r="U2115" s="53"/>
      <c r="V2115" s="53"/>
      <c r="W2115" s="53"/>
      <c r="X2115" s="53"/>
      <c r="Y2115" s="53"/>
      <c r="Z2115" s="53"/>
    </row>
    <row r="2116" spans="1:26" ht="15.75" customHeight="1">
      <c r="A2116" s="103"/>
      <c r="B2116" s="103"/>
      <c r="C2116" s="104" t="e">
        <v>#REF!</v>
      </c>
      <c r="D2116" s="103"/>
      <c r="E2116" s="53"/>
      <c r="F2116" s="53"/>
      <c r="G2116" s="53"/>
      <c r="H2116" s="53"/>
      <c r="I2116" s="53"/>
      <c r="J2116" s="53"/>
      <c r="K2116" s="53"/>
      <c r="L2116" s="53"/>
      <c r="M2116" s="53"/>
      <c r="N2116" s="53"/>
      <c r="O2116" s="53"/>
      <c r="P2116" s="53"/>
      <c r="Q2116" s="53"/>
      <c r="R2116" s="53"/>
      <c r="S2116" s="53"/>
      <c r="T2116" s="53"/>
      <c r="U2116" s="53"/>
      <c r="V2116" s="53"/>
      <c r="W2116" s="53"/>
      <c r="X2116" s="53"/>
      <c r="Y2116" s="53"/>
      <c r="Z2116" s="53"/>
    </row>
    <row r="2117" spans="1:26" ht="15.75" customHeight="1">
      <c r="A2117" s="103"/>
      <c r="B2117" s="103"/>
      <c r="C2117" s="104" t="e">
        <v>#REF!</v>
      </c>
      <c r="D2117" s="103"/>
      <c r="E2117" s="53"/>
      <c r="F2117" s="53"/>
      <c r="G2117" s="53"/>
      <c r="H2117" s="53"/>
      <c r="I2117" s="53"/>
      <c r="J2117" s="53"/>
      <c r="K2117" s="53"/>
      <c r="L2117" s="53"/>
      <c r="M2117" s="53"/>
      <c r="N2117" s="53"/>
      <c r="O2117" s="53"/>
      <c r="P2117" s="53"/>
      <c r="Q2117" s="53"/>
      <c r="R2117" s="53"/>
      <c r="S2117" s="53"/>
      <c r="T2117" s="53"/>
      <c r="U2117" s="53"/>
      <c r="V2117" s="53"/>
      <c r="W2117" s="53"/>
      <c r="X2117" s="53"/>
      <c r="Y2117" s="53"/>
      <c r="Z2117" s="53"/>
    </row>
    <row r="2118" spans="1:26" ht="15.75" customHeight="1">
      <c r="A2118" s="103"/>
      <c r="B2118" s="103"/>
      <c r="C2118" s="104" t="e">
        <v>#REF!</v>
      </c>
      <c r="D2118" s="103"/>
      <c r="E2118" s="53"/>
      <c r="F2118" s="53"/>
      <c r="G2118" s="53"/>
      <c r="H2118" s="53"/>
      <c r="I2118" s="53"/>
      <c r="J2118" s="53"/>
      <c r="K2118" s="53"/>
      <c r="L2118" s="53"/>
      <c r="M2118" s="53"/>
      <c r="N2118" s="53"/>
      <c r="O2118" s="53"/>
      <c r="P2118" s="53"/>
      <c r="Q2118" s="53"/>
      <c r="R2118" s="53"/>
      <c r="S2118" s="53"/>
      <c r="T2118" s="53"/>
      <c r="U2118" s="53"/>
      <c r="V2118" s="53"/>
      <c r="W2118" s="53"/>
      <c r="X2118" s="53"/>
      <c r="Y2118" s="53"/>
      <c r="Z2118" s="53"/>
    </row>
    <row r="2119" spans="1:26" ht="15.75" customHeight="1">
      <c r="A2119" s="103"/>
      <c r="B2119" s="103"/>
      <c r="C2119" s="104" t="e">
        <v>#REF!</v>
      </c>
      <c r="D2119" s="103"/>
      <c r="E2119" s="53"/>
      <c r="F2119" s="53"/>
      <c r="G2119" s="53"/>
      <c r="H2119" s="53"/>
      <c r="I2119" s="53"/>
      <c r="J2119" s="53"/>
      <c r="K2119" s="53"/>
      <c r="L2119" s="53"/>
      <c r="M2119" s="53"/>
      <c r="N2119" s="53"/>
      <c r="O2119" s="53"/>
      <c r="P2119" s="53"/>
      <c r="Q2119" s="53"/>
      <c r="R2119" s="53"/>
      <c r="S2119" s="53"/>
      <c r="T2119" s="53"/>
      <c r="U2119" s="53"/>
      <c r="V2119" s="53"/>
      <c r="W2119" s="53"/>
      <c r="X2119" s="53"/>
      <c r="Y2119" s="53"/>
      <c r="Z2119" s="53"/>
    </row>
    <row r="2120" spans="1:26" ht="15.75" customHeight="1">
      <c r="A2120" s="103"/>
      <c r="B2120" s="103"/>
      <c r="C2120" s="104" t="e">
        <v>#REF!</v>
      </c>
      <c r="D2120" s="103"/>
      <c r="E2120" s="53"/>
      <c r="F2120" s="53"/>
      <c r="G2120" s="53"/>
      <c r="H2120" s="53"/>
      <c r="I2120" s="53"/>
      <c r="J2120" s="53"/>
      <c r="K2120" s="53"/>
      <c r="L2120" s="53"/>
      <c r="M2120" s="53"/>
      <c r="N2120" s="53"/>
      <c r="O2120" s="53"/>
      <c r="P2120" s="53"/>
      <c r="Q2120" s="53"/>
      <c r="R2120" s="53"/>
      <c r="S2120" s="53"/>
      <c r="T2120" s="53"/>
      <c r="U2120" s="53"/>
      <c r="V2120" s="53"/>
      <c r="W2120" s="53"/>
      <c r="X2120" s="53"/>
      <c r="Y2120" s="53"/>
      <c r="Z2120" s="53"/>
    </row>
    <row r="2121" spans="1:26" ht="15.75" customHeight="1">
      <c r="A2121" s="103"/>
      <c r="B2121" s="103"/>
      <c r="C2121" s="104" t="e">
        <v>#REF!</v>
      </c>
      <c r="D2121" s="103"/>
      <c r="E2121" s="53"/>
      <c r="F2121" s="53"/>
      <c r="G2121" s="53"/>
      <c r="H2121" s="53"/>
      <c r="I2121" s="53"/>
      <c r="J2121" s="53"/>
      <c r="K2121" s="53"/>
      <c r="L2121" s="53"/>
      <c r="M2121" s="53"/>
      <c r="N2121" s="53"/>
      <c r="O2121" s="53"/>
      <c r="P2121" s="53"/>
      <c r="Q2121" s="53"/>
      <c r="R2121" s="53"/>
      <c r="S2121" s="53"/>
      <c r="T2121" s="53"/>
      <c r="U2121" s="53"/>
      <c r="V2121" s="53"/>
      <c r="W2121" s="53"/>
      <c r="X2121" s="53"/>
      <c r="Y2121" s="53"/>
      <c r="Z2121" s="53"/>
    </row>
    <row r="2122" spans="1:26" ht="15.75" customHeight="1">
      <c r="A2122" s="103"/>
      <c r="B2122" s="103"/>
      <c r="C2122" s="104" t="e">
        <v>#REF!</v>
      </c>
      <c r="D2122" s="103"/>
      <c r="E2122" s="53"/>
      <c r="F2122" s="53"/>
      <c r="G2122" s="53"/>
      <c r="H2122" s="53"/>
      <c r="I2122" s="53"/>
      <c r="J2122" s="53"/>
      <c r="K2122" s="53"/>
      <c r="L2122" s="53"/>
      <c r="M2122" s="53"/>
      <c r="N2122" s="53"/>
      <c r="O2122" s="53"/>
      <c r="P2122" s="53"/>
      <c r="Q2122" s="53"/>
      <c r="R2122" s="53"/>
      <c r="S2122" s="53"/>
      <c r="T2122" s="53"/>
      <c r="U2122" s="53"/>
      <c r="V2122" s="53"/>
      <c r="W2122" s="53"/>
      <c r="X2122" s="53"/>
      <c r="Y2122" s="53"/>
      <c r="Z2122" s="53"/>
    </row>
    <row r="2123" spans="1:26" ht="15.75" customHeight="1">
      <c r="A2123" s="103"/>
      <c r="B2123" s="103"/>
      <c r="C2123" s="104" t="e">
        <v>#REF!</v>
      </c>
      <c r="D2123" s="103"/>
      <c r="E2123" s="53"/>
      <c r="F2123" s="53"/>
      <c r="G2123" s="53"/>
      <c r="H2123" s="53"/>
      <c r="I2123" s="53"/>
      <c r="J2123" s="53"/>
      <c r="K2123" s="53"/>
      <c r="L2123" s="53"/>
      <c r="M2123" s="53"/>
      <c r="N2123" s="53"/>
      <c r="O2123" s="53"/>
      <c r="P2123" s="53"/>
      <c r="Q2123" s="53"/>
      <c r="R2123" s="53"/>
      <c r="S2123" s="53"/>
      <c r="T2123" s="53"/>
      <c r="U2123" s="53"/>
      <c r="V2123" s="53"/>
      <c r="W2123" s="53"/>
      <c r="X2123" s="53"/>
      <c r="Y2123" s="53"/>
      <c r="Z2123" s="53"/>
    </row>
    <row r="2124" spans="1:26" ht="15.75" customHeight="1">
      <c r="A2124" s="103"/>
      <c r="B2124" s="103"/>
      <c r="C2124" s="104" t="e">
        <v>#REF!</v>
      </c>
      <c r="D2124" s="103"/>
      <c r="E2124" s="53"/>
      <c r="F2124" s="53"/>
      <c r="G2124" s="53"/>
      <c r="H2124" s="53"/>
      <c r="I2124" s="53"/>
      <c r="J2124" s="53"/>
      <c r="K2124" s="53"/>
      <c r="L2124" s="53"/>
      <c r="M2124" s="53"/>
      <c r="N2124" s="53"/>
      <c r="O2124" s="53"/>
      <c r="P2124" s="53"/>
      <c r="Q2124" s="53"/>
      <c r="R2124" s="53"/>
      <c r="S2124" s="53"/>
      <c r="T2124" s="53"/>
      <c r="U2124" s="53"/>
      <c r="V2124" s="53"/>
      <c r="W2124" s="53"/>
      <c r="X2124" s="53"/>
      <c r="Y2124" s="53"/>
      <c r="Z2124" s="53"/>
    </row>
    <row r="2125" spans="1:26" ht="15.75" customHeight="1">
      <c r="A2125" s="103"/>
      <c r="B2125" s="103"/>
      <c r="C2125" s="104" t="e">
        <v>#REF!</v>
      </c>
      <c r="D2125" s="103"/>
      <c r="E2125" s="53"/>
      <c r="F2125" s="53"/>
      <c r="G2125" s="53"/>
      <c r="H2125" s="53"/>
      <c r="I2125" s="53"/>
      <c r="J2125" s="53"/>
      <c r="K2125" s="53"/>
      <c r="L2125" s="53"/>
      <c r="M2125" s="53"/>
      <c r="N2125" s="53"/>
      <c r="O2125" s="53"/>
      <c r="P2125" s="53"/>
      <c r="Q2125" s="53"/>
      <c r="R2125" s="53"/>
      <c r="S2125" s="53"/>
      <c r="T2125" s="53"/>
      <c r="U2125" s="53"/>
      <c r="V2125" s="53"/>
      <c r="W2125" s="53"/>
      <c r="X2125" s="53"/>
      <c r="Y2125" s="53"/>
      <c r="Z2125" s="53"/>
    </row>
    <row r="2126" spans="1:26" ht="15.75" customHeight="1">
      <c r="A2126" s="103"/>
      <c r="B2126" s="103"/>
      <c r="C2126" s="104" t="e">
        <v>#REF!</v>
      </c>
      <c r="D2126" s="103"/>
      <c r="E2126" s="53"/>
      <c r="F2126" s="53"/>
      <c r="G2126" s="53"/>
      <c r="H2126" s="53"/>
      <c r="I2126" s="53"/>
      <c r="J2126" s="53"/>
      <c r="K2126" s="53"/>
      <c r="L2126" s="53"/>
      <c r="M2126" s="53"/>
      <c r="N2126" s="53"/>
      <c r="O2126" s="53"/>
      <c r="P2126" s="53"/>
      <c r="Q2126" s="53"/>
      <c r="R2126" s="53"/>
      <c r="S2126" s="53"/>
      <c r="T2126" s="53"/>
      <c r="U2126" s="53"/>
      <c r="V2126" s="53"/>
      <c r="W2126" s="53"/>
      <c r="X2126" s="53"/>
      <c r="Y2126" s="53"/>
      <c r="Z2126" s="53"/>
    </row>
    <row r="2127" spans="1:26" ht="15.75" customHeight="1">
      <c r="A2127" s="103"/>
      <c r="B2127" s="103"/>
      <c r="C2127" s="104" t="e">
        <v>#REF!</v>
      </c>
      <c r="D2127" s="103"/>
      <c r="E2127" s="53"/>
      <c r="F2127" s="53"/>
      <c r="G2127" s="53"/>
      <c r="H2127" s="53"/>
      <c r="I2127" s="53"/>
      <c r="J2127" s="53"/>
      <c r="K2127" s="53"/>
      <c r="L2127" s="53"/>
      <c r="M2127" s="53"/>
      <c r="N2127" s="53"/>
      <c r="O2127" s="53"/>
      <c r="P2127" s="53"/>
      <c r="Q2127" s="53"/>
      <c r="R2127" s="53"/>
      <c r="S2127" s="53"/>
      <c r="T2127" s="53"/>
      <c r="U2127" s="53"/>
      <c r="V2127" s="53"/>
      <c r="W2127" s="53"/>
      <c r="X2127" s="53"/>
      <c r="Y2127" s="53"/>
      <c r="Z2127" s="53"/>
    </row>
    <row r="2128" spans="1:26" ht="15.75" customHeight="1">
      <c r="A2128" s="103"/>
      <c r="B2128" s="103"/>
      <c r="C2128" s="104" t="e">
        <v>#REF!</v>
      </c>
      <c r="D2128" s="103"/>
      <c r="E2128" s="53"/>
      <c r="F2128" s="53"/>
      <c r="G2128" s="53"/>
      <c r="H2128" s="53"/>
      <c r="I2128" s="53"/>
      <c r="J2128" s="53"/>
      <c r="K2128" s="53"/>
      <c r="L2128" s="53"/>
      <c r="M2128" s="53"/>
      <c r="N2128" s="53"/>
      <c r="O2128" s="53"/>
      <c r="P2128" s="53"/>
      <c r="Q2128" s="53"/>
      <c r="R2128" s="53"/>
      <c r="S2128" s="53"/>
      <c r="T2128" s="53"/>
      <c r="U2128" s="53"/>
      <c r="V2128" s="53"/>
      <c r="W2128" s="53"/>
      <c r="X2128" s="53"/>
      <c r="Y2128" s="53"/>
      <c r="Z2128" s="53"/>
    </row>
    <row r="2129" spans="1:26" ht="15.75" customHeight="1">
      <c r="A2129" s="103"/>
      <c r="B2129" s="103"/>
      <c r="C2129" s="104" t="e">
        <v>#REF!</v>
      </c>
      <c r="D2129" s="103"/>
      <c r="E2129" s="53"/>
      <c r="F2129" s="53"/>
      <c r="G2129" s="53"/>
      <c r="H2129" s="53"/>
      <c r="I2129" s="53"/>
      <c r="J2129" s="53"/>
      <c r="K2129" s="53"/>
      <c r="L2129" s="53"/>
      <c r="M2129" s="53"/>
      <c r="N2129" s="53"/>
      <c r="O2129" s="53"/>
      <c r="P2129" s="53"/>
      <c r="Q2129" s="53"/>
      <c r="R2129" s="53"/>
      <c r="S2129" s="53"/>
      <c r="T2129" s="53"/>
      <c r="U2129" s="53"/>
      <c r="V2129" s="53"/>
      <c r="W2129" s="53"/>
      <c r="X2129" s="53"/>
      <c r="Y2129" s="53"/>
      <c r="Z2129" s="53"/>
    </row>
    <row r="2130" spans="1:26" ht="15.75" customHeight="1">
      <c r="A2130" s="103"/>
      <c r="B2130" s="103"/>
      <c r="C2130" s="104" t="e">
        <v>#REF!</v>
      </c>
      <c r="D2130" s="103"/>
      <c r="E2130" s="53"/>
      <c r="F2130" s="53"/>
      <c r="G2130" s="53"/>
      <c r="H2130" s="53"/>
      <c r="I2130" s="53"/>
      <c r="J2130" s="53"/>
      <c r="K2130" s="53"/>
      <c r="L2130" s="53"/>
      <c r="M2130" s="53"/>
      <c r="N2130" s="53"/>
      <c r="O2130" s="53"/>
      <c r="P2130" s="53"/>
      <c r="Q2130" s="53"/>
      <c r="R2130" s="53"/>
      <c r="S2130" s="53"/>
      <c r="T2130" s="53"/>
      <c r="U2130" s="53"/>
      <c r="V2130" s="53"/>
      <c r="W2130" s="53"/>
      <c r="X2130" s="53"/>
      <c r="Y2130" s="53"/>
      <c r="Z2130" s="53"/>
    </row>
    <row r="2131" spans="1:26" ht="15.75" customHeight="1">
      <c r="A2131" s="103"/>
      <c r="B2131" s="103"/>
      <c r="C2131" s="104" t="e">
        <v>#REF!</v>
      </c>
      <c r="D2131" s="103"/>
      <c r="E2131" s="53"/>
      <c r="F2131" s="53"/>
      <c r="G2131" s="53"/>
      <c r="H2131" s="53"/>
      <c r="I2131" s="53"/>
      <c r="J2131" s="53"/>
      <c r="K2131" s="53"/>
      <c r="L2131" s="53"/>
      <c r="M2131" s="53"/>
      <c r="N2131" s="53"/>
      <c r="O2131" s="53"/>
      <c r="P2131" s="53"/>
      <c r="Q2131" s="53"/>
      <c r="R2131" s="53"/>
      <c r="S2131" s="53"/>
      <c r="T2131" s="53"/>
      <c r="U2131" s="53"/>
      <c r="V2131" s="53"/>
      <c r="W2131" s="53"/>
      <c r="X2131" s="53"/>
      <c r="Y2131" s="53"/>
      <c r="Z2131" s="53"/>
    </row>
    <row r="2132" spans="1:26" ht="15.75" customHeight="1">
      <c r="A2132" s="103"/>
      <c r="B2132" s="103"/>
      <c r="C2132" s="104" t="e">
        <v>#REF!</v>
      </c>
      <c r="D2132" s="103"/>
      <c r="E2132" s="53"/>
      <c r="F2132" s="53"/>
      <c r="G2132" s="53"/>
      <c r="H2132" s="53"/>
      <c r="I2132" s="53"/>
      <c r="J2132" s="53"/>
      <c r="K2132" s="53"/>
      <c r="L2132" s="53"/>
      <c r="M2132" s="53"/>
      <c r="N2132" s="53"/>
      <c r="O2132" s="53"/>
      <c r="P2132" s="53"/>
      <c r="Q2132" s="53"/>
      <c r="R2132" s="53"/>
      <c r="S2132" s="53"/>
      <c r="T2132" s="53"/>
      <c r="U2132" s="53"/>
      <c r="V2132" s="53"/>
      <c r="W2132" s="53"/>
      <c r="X2132" s="53"/>
      <c r="Y2132" s="53"/>
      <c r="Z2132" s="53"/>
    </row>
    <row r="2133" spans="1:26" ht="15.75" customHeight="1">
      <c r="A2133" s="103"/>
      <c r="B2133" s="103"/>
      <c r="C2133" s="104" t="e">
        <v>#REF!</v>
      </c>
      <c r="D2133" s="103"/>
      <c r="E2133" s="53"/>
      <c r="F2133" s="53"/>
      <c r="G2133" s="53"/>
      <c r="H2133" s="53"/>
      <c r="I2133" s="53"/>
      <c r="J2133" s="53"/>
      <c r="K2133" s="53"/>
      <c r="L2133" s="53"/>
      <c r="M2133" s="53"/>
      <c r="N2133" s="53"/>
      <c r="O2133" s="53"/>
      <c r="P2133" s="53"/>
      <c r="Q2133" s="53"/>
      <c r="R2133" s="53"/>
      <c r="S2133" s="53"/>
      <c r="T2133" s="53"/>
      <c r="U2133" s="53"/>
      <c r="V2133" s="53"/>
      <c r="W2133" s="53"/>
      <c r="X2133" s="53"/>
      <c r="Y2133" s="53"/>
      <c r="Z2133" s="53"/>
    </row>
    <row r="2134" spans="1:26" ht="15.75" customHeight="1">
      <c r="A2134" s="103"/>
      <c r="B2134" s="103"/>
      <c r="C2134" s="104" t="e">
        <v>#REF!</v>
      </c>
      <c r="D2134" s="103"/>
      <c r="E2134" s="53"/>
      <c r="F2134" s="53"/>
      <c r="G2134" s="53"/>
      <c r="H2134" s="53"/>
      <c r="I2134" s="53"/>
      <c r="J2134" s="53"/>
      <c r="K2134" s="53"/>
      <c r="L2134" s="53"/>
      <c r="M2134" s="53"/>
      <c r="N2134" s="53"/>
      <c r="O2134" s="53"/>
      <c r="P2134" s="53"/>
      <c r="Q2134" s="53"/>
      <c r="R2134" s="53"/>
      <c r="S2134" s="53"/>
      <c r="T2134" s="53"/>
      <c r="U2134" s="53"/>
      <c r="V2134" s="53"/>
      <c r="W2134" s="53"/>
      <c r="X2134" s="53"/>
      <c r="Y2134" s="53"/>
      <c r="Z2134" s="53"/>
    </row>
    <row r="2135" spans="1:26" ht="15.75" customHeight="1">
      <c r="A2135" s="103"/>
      <c r="B2135" s="103"/>
      <c r="C2135" s="104" t="e">
        <v>#REF!</v>
      </c>
      <c r="D2135" s="103"/>
      <c r="E2135" s="53"/>
      <c r="F2135" s="53"/>
      <c r="G2135" s="53"/>
      <c r="H2135" s="53"/>
      <c r="I2135" s="53"/>
      <c r="J2135" s="53"/>
      <c r="K2135" s="53"/>
      <c r="L2135" s="53"/>
      <c r="M2135" s="53"/>
      <c r="N2135" s="53"/>
      <c r="O2135" s="53"/>
      <c r="P2135" s="53"/>
      <c r="Q2135" s="53"/>
      <c r="R2135" s="53"/>
      <c r="S2135" s="53"/>
      <c r="T2135" s="53"/>
      <c r="U2135" s="53"/>
      <c r="V2135" s="53"/>
      <c r="W2135" s="53"/>
      <c r="X2135" s="53"/>
      <c r="Y2135" s="53"/>
      <c r="Z2135" s="53"/>
    </row>
    <row r="2136" spans="1:26" ht="15.75" customHeight="1">
      <c r="A2136" s="103"/>
      <c r="B2136" s="103"/>
      <c r="C2136" s="104" t="e">
        <v>#REF!</v>
      </c>
      <c r="D2136" s="103"/>
      <c r="E2136" s="53"/>
      <c r="F2136" s="53"/>
      <c r="G2136" s="53"/>
      <c r="H2136" s="53"/>
      <c r="I2136" s="53"/>
      <c r="J2136" s="53"/>
      <c r="K2136" s="53"/>
      <c r="L2136" s="53"/>
      <c r="M2136" s="53"/>
      <c r="N2136" s="53"/>
      <c r="O2136" s="53"/>
      <c r="P2136" s="53"/>
      <c r="Q2136" s="53"/>
      <c r="R2136" s="53"/>
      <c r="S2136" s="53"/>
      <c r="T2136" s="53"/>
      <c r="U2136" s="53"/>
      <c r="V2136" s="53"/>
      <c r="W2136" s="53"/>
      <c r="X2136" s="53"/>
      <c r="Y2136" s="53"/>
      <c r="Z2136" s="53"/>
    </row>
    <row r="2137" spans="1:26" ht="15.75" customHeight="1">
      <c r="A2137" s="103"/>
      <c r="B2137" s="103"/>
      <c r="C2137" s="104" t="e">
        <v>#REF!</v>
      </c>
      <c r="D2137" s="103"/>
      <c r="E2137" s="53"/>
      <c r="F2137" s="53"/>
      <c r="G2137" s="53"/>
      <c r="H2137" s="53"/>
      <c r="I2137" s="53"/>
      <c r="J2137" s="53"/>
      <c r="K2137" s="53"/>
      <c r="L2137" s="53"/>
      <c r="M2137" s="53"/>
      <c r="N2137" s="53"/>
      <c r="O2137" s="53"/>
      <c r="P2137" s="53"/>
      <c r="Q2137" s="53"/>
      <c r="R2137" s="53"/>
      <c r="S2137" s="53"/>
      <c r="T2137" s="53"/>
      <c r="U2137" s="53"/>
      <c r="V2137" s="53"/>
      <c r="W2137" s="53"/>
      <c r="X2137" s="53"/>
      <c r="Y2137" s="53"/>
      <c r="Z2137" s="53"/>
    </row>
    <row r="2138" spans="1:26" ht="15.75" customHeight="1">
      <c r="A2138" s="103"/>
      <c r="B2138" s="103"/>
      <c r="C2138" s="104" t="e">
        <v>#REF!</v>
      </c>
      <c r="D2138" s="103"/>
      <c r="E2138" s="53"/>
      <c r="F2138" s="53"/>
      <c r="G2138" s="53"/>
      <c r="H2138" s="53"/>
      <c r="I2138" s="53"/>
      <c r="J2138" s="53"/>
      <c r="K2138" s="53"/>
      <c r="L2138" s="53"/>
      <c r="M2138" s="53"/>
      <c r="N2138" s="53"/>
      <c r="O2138" s="53"/>
      <c r="P2138" s="53"/>
      <c r="Q2138" s="53"/>
      <c r="R2138" s="53"/>
      <c r="S2138" s="53"/>
      <c r="T2138" s="53"/>
      <c r="U2138" s="53"/>
      <c r="V2138" s="53"/>
      <c r="W2138" s="53"/>
      <c r="X2138" s="53"/>
      <c r="Y2138" s="53"/>
      <c r="Z2138" s="53"/>
    </row>
    <row r="2139" spans="1:26" ht="15.75" customHeight="1">
      <c r="A2139" s="103"/>
      <c r="B2139" s="103"/>
      <c r="C2139" s="104" t="e">
        <v>#REF!</v>
      </c>
      <c r="D2139" s="103"/>
      <c r="E2139" s="53"/>
      <c r="F2139" s="53"/>
      <c r="G2139" s="53"/>
      <c r="H2139" s="53"/>
      <c r="I2139" s="53"/>
      <c r="J2139" s="53"/>
      <c r="K2139" s="53"/>
      <c r="L2139" s="53"/>
      <c r="M2139" s="53"/>
      <c r="N2139" s="53"/>
      <c r="O2139" s="53"/>
      <c r="P2139" s="53"/>
      <c r="Q2139" s="53"/>
      <c r="R2139" s="53"/>
      <c r="S2139" s="53"/>
      <c r="T2139" s="53"/>
      <c r="U2139" s="53"/>
      <c r="V2139" s="53"/>
      <c r="W2139" s="53"/>
      <c r="X2139" s="53"/>
      <c r="Y2139" s="53"/>
      <c r="Z2139" s="53"/>
    </row>
    <row r="2140" spans="1:26" ht="15.75" customHeight="1">
      <c r="A2140" s="103"/>
      <c r="B2140" s="103"/>
      <c r="C2140" s="104" t="e">
        <v>#REF!</v>
      </c>
      <c r="D2140" s="103"/>
      <c r="E2140" s="53"/>
      <c r="F2140" s="53"/>
      <c r="G2140" s="53"/>
      <c r="H2140" s="53"/>
      <c r="I2140" s="53"/>
      <c r="J2140" s="53"/>
      <c r="K2140" s="53"/>
      <c r="L2140" s="53"/>
      <c r="M2140" s="53"/>
      <c r="N2140" s="53"/>
      <c r="O2140" s="53"/>
      <c r="P2140" s="53"/>
      <c r="Q2140" s="53"/>
      <c r="R2140" s="53"/>
      <c r="S2140" s="53"/>
      <c r="T2140" s="53"/>
      <c r="U2140" s="53"/>
      <c r="V2140" s="53"/>
      <c r="W2140" s="53"/>
      <c r="X2140" s="53"/>
      <c r="Y2140" s="53"/>
      <c r="Z2140" s="53"/>
    </row>
    <row r="2141" spans="1:26" ht="15.75" customHeight="1">
      <c r="A2141" s="103"/>
      <c r="B2141" s="103"/>
      <c r="C2141" s="104" t="e">
        <v>#REF!</v>
      </c>
      <c r="D2141" s="103"/>
      <c r="E2141" s="53"/>
      <c r="F2141" s="53"/>
      <c r="G2141" s="53"/>
      <c r="H2141" s="53"/>
      <c r="I2141" s="53"/>
      <c r="J2141" s="53"/>
      <c r="K2141" s="53"/>
      <c r="L2141" s="53"/>
      <c r="M2141" s="53"/>
      <c r="N2141" s="53"/>
      <c r="O2141" s="53"/>
      <c r="P2141" s="53"/>
      <c r="Q2141" s="53"/>
      <c r="R2141" s="53"/>
      <c r="S2141" s="53"/>
      <c r="T2141" s="53"/>
      <c r="U2141" s="53"/>
      <c r="V2141" s="53"/>
      <c r="W2141" s="53"/>
      <c r="X2141" s="53"/>
      <c r="Y2141" s="53"/>
      <c r="Z2141" s="53"/>
    </row>
    <row r="2142" spans="1:26" ht="15.75" customHeight="1">
      <c r="A2142" s="103"/>
      <c r="B2142" s="103"/>
      <c r="C2142" s="104" t="e">
        <v>#REF!</v>
      </c>
      <c r="D2142" s="103"/>
      <c r="E2142" s="53"/>
      <c r="F2142" s="53"/>
      <c r="G2142" s="53"/>
      <c r="H2142" s="53"/>
      <c r="I2142" s="53"/>
      <c r="J2142" s="53"/>
      <c r="K2142" s="53"/>
      <c r="L2142" s="53"/>
      <c r="M2142" s="53"/>
      <c r="N2142" s="53"/>
      <c r="O2142" s="53"/>
      <c r="P2142" s="53"/>
      <c r="Q2142" s="53"/>
      <c r="R2142" s="53"/>
      <c r="S2142" s="53"/>
      <c r="T2142" s="53"/>
      <c r="U2142" s="53"/>
      <c r="V2142" s="53"/>
      <c r="W2142" s="53"/>
      <c r="X2142" s="53"/>
      <c r="Y2142" s="53"/>
      <c r="Z2142" s="53"/>
    </row>
    <row r="2143" spans="1:26" ht="15.75" customHeight="1">
      <c r="A2143" s="103"/>
      <c r="B2143" s="103"/>
      <c r="C2143" s="104" t="e">
        <v>#REF!</v>
      </c>
      <c r="D2143" s="103"/>
      <c r="E2143" s="53"/>
      <c r="F2143" s="53"/>
      <c r="G2143" s="53"/>
      <c r="H2143" s="53"/>
      <c r="I2143" s="53"/>
      <c r="J2143" s="53"/>
      <c r="K2143" s="53"/>
      <c r="L2143" s="53"/>
      <c r="M2143" s="53"/>
      <c r="N2143" s="53"/>
      <c r="O2143" s="53"/>
      <c r="P2143" s="53"/>
      <c r="Q2143" s="53"/>
      <c r="R2143" s="53"/>
      <c r="S2143" s="53"/>
      <c r="T2143" s="53"/>
      <c r="U2143" s="53"/>
      <c r="V2143" s="53"/>
      <c r="W2143" s="53"/>
      <c r="X2143" s="53"/>
      <c r="Y2143" s="53"/>
      <c r="Z2143" s="53"/>
    </row>
    <row r="2144" spans="1:26" ht="15.75" customHeight="1">
      <c r="A2144" s="103"/>
      <c r="B2144" s="103"/>
      <c r="C2144" s="104" t="e">
        <v>#REF!</v>
      </c>
      <c r="D2144" s="103"/>
      <c r="E2144" s="53"/>
      <c r="F2144" s="53"/>
      <c r="G2144" s="53"/>
      <c r="H2144" s="53"/>
      <c r="I2144" s="53"/>
      <c r="J2144" s="53"/>
      <c r="K2144" s="53"/>
      <c r="L2144" s="53"/>
      <c r="M2144" s="53"/>
      <c r="N2144" s="53"/>
      <c r="O2144" s="53"/>
      <c r="P2144" s="53"/>
      <c r="Q2144" s="53"/>
      <c r="R2144" s="53"/>
      <c r="S2144" s="53"/>
      <c r="T2144" s="53"/>
      <c r="U2144" s="53"/>
      <c r="V2144" s="53"/>
      <c r="W2144" s="53"/>
      <c r="X2144" s="53"/>
      <c r="Y2144" s="53"/>
      <c r="Z2144" s="53"/>
    </row>
    <row r="2145" spans="1:26" ht="15.75" customHeight="1">
      <c r="A2145" s="103"/>
      <c r="B2145" s="103"/>
      <c r="C2145" s="104" t="e">
        <v>#REF!</v>
      </c>
      <c r="D2145" s="103"/>
      <c r="E2145" s="53"/>
      <c r="F2145" s="53"/>
      <c r="G2145" s="53"/>
      <c r="H2145" s="53"/>
      <c r="I2145" s="53"/>
      <c r="J2145" s="53"/>
      <c r="K2145" s="53"/>
      <c r="L2145" s="53"/>
      <c r="M2145" s="53"/>
      <c r="N2145" s="53"/>
      <c r="O2145" s="53"/>
      <c r="P2145" s="53"/>
      <c r="Q2145" s="53"/>
      <c r="R2145" s="53"/>
      <c r="S2145" s="53"/>
      <c r="T2145" s="53"/>
      <c r="U2145" s="53"/>
      <c r="V2145" s="53"/>
      <c r="W2145" s="53"/>
      <c r="X2145" s="53"/>
      <c r="Y2145" s="53"/>
      <c r="Z2145" s="53"/>
    </row>
    <row r="2146" spans="1:26" ht="15.75" customHeight="1">
      <c r="A2146" s="103"/>
      <c r="B2146" s="103"/>
      <c r="C2146" s="104" t="e">
        <v>#REF!</v>
      </c>
      <c r="D2146" s="103"/>
      <c r="E2146" s="53"/>
      <c r="F2146" s="53"/>
      <c r="G2146" s="53"/>
      <c r="H2146" s="53"/>
      <c r="I2146" s="53"/>
      <c r="J2146" s="53"/>
      <c r="K2146" s="53"/>
      <c r="L2146" s="53"/>
      <c r="M2146" s="53"/>
      <c r="N2146" s="53"/>
      <c r="O2146" s="53"/>
      <c r="P2146" s="53"/>
      <c r="Q2146" s="53"/>
      <c r="R2146" s="53"/>
      <c r="S2146" s="53"/>
      <c r="T2146" s="53"/>
      <c r="U2146" s="53"/>
      <c r="V2146" s="53"/>
      <c r="W2146" s="53"/>
      <c r="X2146" s="53"/>
      <c r="Y2146" s="53"/>
      <c r="Z2146" s="53"/>
    </row>
    <row r="2147" spans="1:26" ht="15.75" customHeight="1">
      <c r="A2147" s="103"/>
      <c r="B2147" s="103"/>
      <c r="C2147" s="104" t="e">
        <v>#REF!</v>
      </c>
      <c r="D2147" s="103"/>
      <c r="E2147" s="53"/>
      <c r="F2147" s="53"/>
      <c r="G2147" s="53"/>
      <c r="H2147" s="53"/>
      <c r="I2147" s="53"/>
      <c r="J2147" s="53"/>
      <c r="K2147" s="53"/>
      <c r="L2147" s="53"/>
      <c r="M2147" s="53"/>
      <c r="N2147" s="53"/>
      <c r="O2147" s="53"/>
      <c r="P2147" s="53"/>
      <c r="Q2147" s="53"/>
      <c r="R2147" s="53"/>
      <c r="S2147" s="53"/>
      <c r="T2147" s="53"/>
      <c r="U2147" s="53"/>
      <c r="V2147" s="53"/>
      <c r="W2147" s="53"/>
      <c r="X2147" s="53"/>
      <c r="Y2147" s="53"/>
      <c r="Z2147" s="53"/>
    </row>
    <row r="2148" spans="1:26" ht="15.75" customHeight="1">
      <c r="A2148" s="103"/>
      <c r="B2148" s="103"/>
      <c r="C2148" s="104" t="e">
        <v>#REF!</v>
      </c>
      <c r="D2148" s="103"/>
      <c r="E2148" s="53"/>
      <c r="F2148" s="53"/>
      <c r="G2148" s="53"/>
      <c r="H2148" s="53"/>
      <c r="I2148" s="53"/>
      <c r="J2148" s="53"/>
      <c r="K2148" s="53"/>
      <c r="L2148" s="53"/>
      <c r="M2148" s="53"/>
      <c r="N2148" s="53"/>
      <c r="O2148" s="53"/>
      <c r="P2148" s="53"/>
      <c r="Q2148" s="53"/>
      <c r="R2148" s="53"/>
      <c r="S2148" s="53"/>
      <c r="T2148" s="53"/>
      <c r="U2148" s="53"/>
      <c r="V2148" s="53"/>
      <c r="W2148" s="53"/>
      <c r="X2148" s="53"/>
      <c r="Y2148" s="53"/>
      <c r="Z2148" s="53"/>
    </row>
    <row r="2149" spans="1:26" ht="15.75" customHeight="1">
      <c r="A2149" s="103"/>
      <c r="B2149" s="103"/>
      <c r="C2149" s="104" t="e">
        <v>#REF!</v>
      </c>
      <c r="D2149" s="103"/>
      <c r="E2149" s="53"/>
      <c r="F2149" s="53"/>
      <c r="G2149" s="53"/>
      <c r="H2149" s="53"/>
      <c r="I2149" s="53"/>
      <c r="J2149" s="53"/>
      <c r="K2149" s="53"/>
      <c r="L2149" s="53"/>
      <c r="M2149" s="53"/>
      <c r="N2149" s="53"/>
      <c r="O2149" s="53"/>
      <c r="P2149" s="53"/>
      <c r="Q2149" s="53"/>
      <c r="R2149" s="53"/>
      <c r="S2149" s="53"/>
      <c r="T2149" s="53"/>
      <c r="U2149" s="53"/>
      <c r="V2149" s="53"/>
      <c r="W2149" s="53"/>
      <c r="X2149" s="53"/>
      <c r="Y2149" s="53"/>
      <c r="Z2149" s="53"/>
    </row>
    <row r="2150" spans="1:26" ht="15.75" customHeight="1">
      <c r="A2150" s="103"/>
      <c r="B2150" s="103"/>
      <c r="C2150" s="104" t="e">
        <v>#REF!</v>
      </c>
      <c r="D2150" s="103"/>
      <c r="E2150" s="53"/>
      <c r="F2150" s="53"/>
      <c r="G2150" s="53"/>
      <c r="H2150" s="53"/>
      <c r="I2150" s="53"/>
      <c r="J2150" s="53"/>
      <c r="K2150" s="53"/>
      <c r="L2150" s="53"/>
      <c r="M2150" s="53"/>
      <c r="N2150" s="53"/>
      <c r="O2150" s="53"/>
      <c r="P2150" s="53"/>
      <c r="Q2150" s="53"/>
      <c r="R2150" s="53"/>
      <c r="S2150" s="53"/>
      <c r="T2150" s="53"/>
      <c r="U2150" s="53"/>
      <c r="V2150" s="53"/>
      <c r="W2150" s="53"/>
      <c r="X2150" s="53"/>
      <c r="Y2150" s="53"/>
      <c r="Z2150" s="53"/>
    </row>
    <row r="2151" spans="1:26" ht="15.75" customHeight="1">
      <c r="A2151" s="103"/>
      <c r="B2151" s="103"/>
      <c r="C2151" s="104" t="e">
        <v>#REF!</v>
      </c>
      <c r="D2151" s="103"/>
      <c r="E2151" s="53"/>
      <c r="F2151" s="53"/>
      <c r="G2151" s="53"/>
      <c r="H2151" s="53"/>
      <c r="I2151" s="53"/>
      <c r="J2151" s="53"/>
      <c r="K2151" s="53"/>
      <c r="L2151" s="53"/>
      <c r="M2151" s="53"/>
      <c r="N2151" s="53"/>
      <c r="O2151" s="53"/>
      <c r="P2151" s="53"/>
      <c r="Q2151" s="53"/>
      <c r="R2151" s="53"/>
      <c r="S2151" s="53"/>
      <c r="T2151" s="53"/>
      <c r="U2151" s="53"/>
      <c r="V2151" s="53"/>
      <c r="W2151" s="53"/>
      <c r="X2151" s="53"/>
      <c r="Y2151" s="53"/>
      <c r="Z2151" s="53"/>
    </row>
    <row r="2152" spans="1:26" ht="15.75" customHeight="1">
      <c r="A2152" s="103"/>
      <c r="B2152" s="103"/>
      <c r="C2152" s="104" t="e">
        <v>#REF!</v>
      </c>
      <c r="D2152" s="103"/>
      <c r="E2152" s="53"/>
      <c r="F2152" s="53"/>
      <c r="G2152" s="53"/>
      <c r="H2152" s="53"/>
      <c r="I2152" s="53"/>
      <c r="J2152" s="53"/>
      <c r="K2152" s="53"/>
      <c r="L2152" s="53"/>
      <c r="M2152" s="53"/>
      <c r="N2152" s="53"/>
      <c r="O2152" s="53"/>
      <c r="P2152" s="53"/>
      <c r="Q2152" s="53"/>
      <c r="R2152" s="53"/>
      <c r="S2152" s="53"/>
      <c r="T2152" s="53"/>
      <c r="U2152" s="53"/>
      <c r="V2152" s="53"/>
      <c r="W2152" s="53"/>
      <c r="X2152" s="53"/>
      <c r="Y2152" s="53"/>
      <c r="Z2152" s="53"/>
    </row>
    <row r="2153" spans="1:26" ht="15.75" customHeight="1">
      <c r="A2153" s="103"/>
      <c r="B2153" s="103"/>
      <c r="C2153" s="104" t="e">
        <v>#REF!</v>
      </c>
      <c r="D2153" s="103"/>
      <c r="E2153" s="53"/>
      <c r="F2153" s="53"/>
      <c r="G2153" s="53"/>
      <c r="H2153" s="53"/>
      <c r="I2153" s="53"/>
      <c r="J2153" s="53"/>
      <c r="K2153" s="53"/>
      <c r="L2153" s="53"/>
      <c r="M2153" s="53"/>
      <c r="N2153" s="53"/>
      <c r="O2153" s="53"/>
      <c r="P2153" s="53"/>
      <c r="Q2153" s="53"/>
      <c r="R2153" s="53"/>
      <c r="S2153" s="53"/>
      <c r="T2153" s="53"/>
      <c r="U2153" s="53"/>
      <c r="V2153" s="53"/>
      <c r="W2153" s="53"/>
      <c r="X2153" s="53"/>
      <c r="Y2153" s="53"/>
      <c r="Z2153" s="53"/>
    </row>
    <row r="2154" spans="1:26" ht="15.75" customHeight="1">
      <c r="A2154" s="103"/>
      <c r="B2154" s="103"/>
      <c r="C2154" s="104" t="e">
        <v>#REF!</v>
      </c>
      <c r="D2154" s="103"/>
      <c r="E2154" s="53"/>
      <c r="F2154" s="53"/>
      <c r="G2154" s="53"/>
      <c r="H2154" s="53"/>
      <c r="I2154" s="53"/>
      <c r="J2154" s="53"/>
      <c r="K2154" s="53"/>
      <c r="L2154" s="53"/>
      <c r="M2154" s="53"/>
      <c r="N2154" s="53"/>
      <c r="O2154" s="53"/>
      <c r="P2154" s="53"/>
      <c r="Q2154" s="53"/>
      <c r="R2154" s="53"/>
      <c r="S2154" s="53"/>
      <c r="T2154" s="53"/>
      <c r="U2154" s="53"/>
      <c r="V2154" s="53"/>
      <c r="W2154" s="53"/>
      <c r="X2154" s="53"/>
      <c r="Y2154" s="53"/>
      <c r="Z2154" s="53"/>
    </row>
    <row r="2155" spans="1:26" ht="15.75" customHeight="1">
      <c r="A2155" s="103"/>
      <c r="B2155" s="103"/>
      <c r="C2155" s="104" t="e">
        <v>#REF!</v>
      </c>
      <c r="D2155" s="103"/>
      <c r="E2155" s="53"/>
      <c r="F2155" s="53"/>
      <c r="G2155" s="53"/>
      <c r="H2155" s="53"/>
      <c r="I2155" s="53"/>
      <c r="J2155" s="53"/>
      <c r="K2155" s="53"/>
      <c r="L2155" s="53"/>
      <c r="M2155" s="53"/>
      <c r="N2155" s="53"/>
      <c r="O2155" s="53"/>
      <c r="P2155" s="53"/>
      <c r="Q2155" s="53"/>
      <c r="R2155" s="53"/>
      <c r="S2155" s="53"/>
      <c r="T2155" s="53"/>
      <c r="U2155" s="53"/>
      <c r="V2155" s="53"/>
      <c r="W2155" s="53"/>
      <c r="X2155" s="53"/>
      <c r="Y2155" s="53"/>
      <c r="Z2155" s="53"/>
    </row>
    <row r="2156" spans="1:26" ht="15.75" customHeight="1">
      <c r="A2156" s="103"/>
      <c r="B2156" s="103"/>
      <c r="C2156" s="104" t="e">
        <v>#REF!</v>
      </c>
      <c r="D2156" s="103"/>
      <c r="E2156" s="53"/>
      <c r="F2156" s="53"/>
      <c r="G2156" s="53"/>
      <c r="H2156" s="53"/>
      <c r="I2156" s="53"/>
      <c r="J2156" s="53"/>
      <c r="K2156" s="53"/>
      <c r="L2156" s="53"/>
      <c r="M2156" s="53"/>
      <c r="N2156" s="53"/>
      <c r="O2156" s="53"/>
      <c r="P2156" s="53"/>
      <c r="Q2156" s="53"/>
      <c r="R2156" s="53"/>
      <c r="S2156" s="53"/>
      <c r="T2156" s="53"/>
      <c r="U2156" s="53"/>
      <c r="V2156" s="53"/>
      <c r="W2156" s="53"/>
      <c r="X2156" s="53"/>
      <c r="Y2156" s="53"/>
      <c r="Z2156" s="53"/>
    </row>
    <row r="2157" spans="1:26" ht="15.75" customHeight="1">
      <c r="A2157" s="103"/>
      <c r="B2157" s="103"/>
      <c r="C2157" s="104" t="e">
        <v>#REF!</v>
      </c>
      <c r="D2157" s="103"/>
      <c r="E2157" s="53"/>
      <c r="F2157" s="53"/>
      <c r="G2157" s="53"/>
      <c r="H2157" s="53"/>
      <c r="I2157" s="53"/>
      <c r="J2157" s="53"/>
      <c r="K2157" s="53"/>
      <c r="L2157" s="53"/>
      <c r="M2157" s="53"/>
      <c r="N2157" s="53"/>
      <c r="O2157" s="53"/>
      <c r="P2157" s="53"/>
      <c r="Q2157" s="53"/>
      <c r="R2157" s="53"/>
      <c r="S2157" s="53"/>
      <c r="T2157" s="53"/>
      <c r="U2157" s="53"/>
      <c r="V2157" s="53"/>
      <c r="W2157" s="53"/>
      <c r="X2157" s="53"/>
      <c r="Y2157" s="53"/>
      <c r="Z2157" s="53"/>
    </row>
    <row r="2158" spans="1:26" ht="15.75" customHeight="1">
      <c r="A2158" s="103"/>
      <c r="B2158" s="103"/>
      <c r="C2158" s="104" t="e">
        <v>#REF!</v>
      </c>
      <c r="D2158" s="103"/>
      <c r="E2158" s="53"/>
      <c r="F2158" s="53"/>
      <c r="G2158" s="53"/>
      <c r="H2158" s="53"/>
      <c r="I2158" s="53"/>
      <c r="J2158" s="53"/>
      <c r="K2158" s="53"/>
      <c r="L2158" s="53"/>
      <c r="M2158" s="53"/>
      <c r="N2158" s="53"/>
      <c r="O2158" s="53"/>
      <c r="P2158" s="53"/>
      <c r="Q2158" s="53"/>
      <c r="R2158" s="53"/>
      <c r="S2158" s="53"/>
      <c r="T2158" s="53"/>
      <c r="U2158" s="53"/>
      <c r="V2158" s="53"/>
      <c r="W2158" s="53"/>
      <c r="X2158" s="53"/>
      <c r="Y2158" s="53"/>
      <c r="Z2158" s="53"/>
    </row>
    <row r="2159" spans="1:26" ht="15.75" customHeight="1">
      <c r="A2159" s="103"/>
      <c r="B2159" s="103"/>
      <c r="C2159" s="104" t="e">
        <v>#REF!</v>
      </c>
      <c r="D2159" s="103"/>
      <c r="E2159" s="53"/>
      <c r="F2159" s="53"/>
      <c r="G2159" s="53"/>
      <c r="H2159" s="53"/>
      <c r="I2159" s="53"/>
      <c r="J2159" s="53"/>
      <c r="K2159" s="53"/>
      <c r="L2159" s="53"/>
      <c r="M2159" s="53"/>
      <c r="N2159" s="53"/>
      <c r="O2159" s="53"/>
      <c r="P2159" s="53"/>
      <c r="Q2159" s="53"/>
      <c r="R2159" s="53"/>
      <c r="S2159" s="53"/>
      <c r="T2159" s="53"/>
      <c r="U2159" s="53"/>
      <c r="V2159" s="53"/>
      <c r="W2159" s="53"/>
      <c r="X2159" s="53"/>
      <c r="Y2159" s="53"/>
      <c r="Z2159" s="53"/>
    </row>
    <row r="2160" spans="1:26" ht="15.75" customHeight="1">
      <c r="A2160" s="103"/>
      <c r="B2160" s="103"/>
      <c r="C2160" s="104" t="e">
        <v>#REF!</v>
      </c>
      <c r="D2160" s="103"/>
      <c r="E2160" s="53"/>
      <c r="F2160" s="53"/>
      <c r="G2160" s="53"/>
      <c r="H2160" s="53"/>
      <c r="I2160" s="53"/>
      <c r="J2160" s="53"/>
      <c r="K2160" s="53"/>
      <c r="L2160" s="53"/>
      <c r="M2160" s="53"/>
      <c r="N2160" s="53"/>
      <c r="O2160" s="53"/>
      <c r="P2160" s="53"/>
      <c r="Q2160" s="53"/>
      <c r="R2160" s="53"/>
      <c r="S2160" s="53"/>
      <c r="T2160" s="53"/>
      <c r="U2160" s="53"/>
      <c r="V2160" s="53"/>
      <c r="W2160" s="53"/>
      <c r="X2160" s="53"/>
      <c r="Y2160" s="53"/>
      <c r="Z2160" s="53"/>
    </row>
    <row r="2161" spans="1:26" ht="15.75" customHeight="1">
      <c r="A2161" s="103"/>
      <c r="B2161" s="103"/>
      <c r="C2161" s="104" t="e">
        <v>#REF!</v>
      </c>
      <c r="D2161" s="103"/>
      <c r="E2161" s="53"/>
      <c r="F2161" s="53"/>
      <c r="G2161" s="53"/>
      <c r="H2161" s="53"/>
      <c r="I2161" s="53"/>
      <c r="J2161" s="53"/>
      <c r="K2161" s="53"/>
      <c r="L2161" s="53"/>
      <c r="M2161" s="53"/>
      <c r="N2161" s="53"/>
      <c r="O2161" s="53"/>
      <c r="P2161" s="53"/>
      <c r="Q2161" s="53"/>
      <c r="R2161" s="53"/>
      <c r="S2161" s="53"/>
      <c r="T2161" s="53"/>
      <c r="U2161" s="53"/>
      <c r="V2161" s="53"/>
      <c r="W2161" s="53"/>
      <c r="X2161" s="53"/>
      <c r="Y2161" s="53"/>
      <c r="Z2161" s="53"/>
    </row>
    <row r="2162" spans="1:26" ht="15.75" customHeight="1">
      <c r="A2162" s="103"/>
      <c r="B2162" s="103"/>
      <c r="C2162" s="104" t="e">
        <v>#REF!</v>
      </c>
      <c r="D2162" s="103"/>
      <c r="E2162" s="53"/>
      <c r="F2162" s="53"/>
      <c r="G2162" s="53"/>
      <c r="H2162" s="53"/>
      <c r="I2162" s="53"/>
      <c r="J2162" s="53"/>
      <c r="K2162" s="53"/>
      <c r="L2162" s="53"/>
      <c r="M2162" s="53"/>
      <c r="N2162" s="53"/>
      <c r="O2162" s="53"/>
      <c r="P2162" s="53"/>
      <c r="Q2162" s="53"/>
      <c r="R2162" s="53"/>
      <c r="S2162" s="53"/>
      <c r="T2162" s="53"/>
      <c r="U2162" s="53"/>
      <c r="V2162" s="53"/>
      <c r="W2162" s="53"/>
      <c r="X2162" s="53"/>
      <c r="Y2162" s="53"/>
      <c r="Z2162" s="53"/>
    </row>
    <row r="2163" spans="1:26" ht="15.75" customHeight="1">
      <c r="A2163" s="103"/>
      <c r="B2163" s="103"/>
      <c r="C2163" s="104" t="e">
        <v>#REF!</v>
      </c>
      <c r="D2163" s="103"/>
      <c r="E2163" s="53"/>
      <c r="F2163" s="53"/>
      <c r="G2163" s="53"/>
      <c r="H2163" s="53"/>
      <c r="I2163" s="53"/>
      <c r="J2163" s="53"/>
      <c r="K2163" s="53"/>
      <c r="L2163" s="53"/>
      <c r="M2163" s="53"/>
      <c r="N2163" s="53"/>
      <c r="O2163" s="53"/>
      <c r="P2163" s="53"/>
      <c r="Q2163" s="53"/>
      <c r="R2163" s="53"/>
      <c r="S2163" s="53"/>
      <c r="T2163" s="53"/>
      <c r="U2163" s="53"/>
      <c r="V2163" s="53"/>
      <c r="W2163" s="53"/>
      <c r="X2163" s="53"/>
      <c r="Y2163" s="53"/>
      <c r="Z2163" s="53"/>
    </row>
    <row r="2164" spans="1:26" ht="15.75" customHeight="1">
      <c r="A2164" s="103"/>
      <c r="B2164" s="103"/>
      <c r="C2164" s="104" t="e">
        <v>#REF!</v>
      </c>
      <c r="D2164" s="103"/>
      <c r="E2164" s="53"/>
      <c r="F2164" s="53"/>
      <c r="G2164" s="53"/>
      <c r="H2164" s="53"/>
      <c r="I2164" s="53"/>
      <c r="J2164" s="53"/>
      <c r="K2164" s="53"/>
      <c r="L2164" s="53"/>
      <c r="M2164" s="53"/>
      <c r="N2164" s="53"/>
      <c r="O2164" s="53"/>
      <c r="P2164" s="53"/>
      <c r="Q2164" s="53"/>
      <c r="R2164" s="53"/>
      <c r="S2164" s="53"/>
      <c r="T2164" s="53"/>
      <c r="U2164" s="53"/>
      <c r="V2164" s="53"/>
      <c r="W2164" s="53"/>
      <c r="X2164" s="53"/>
      <c r="Y2164" s="53"/>
      <c r="Z2164" s="53"/>
    </row>
    <row r="2165" spans="1:26" ht="15.75" customHeight="1">
      <c r="A2165" s="103"/>
      <c r="B2165" s="103"/>
      <c r="C2165" s="104" t="e">
        <v>#REF!</v>
      </c>
      <c r="D2165" s="103"/>
      <c r="E2165" s="53"/>
      <c r="F2165" s="53"/>
      <c r="G2165" s="53"/>
      <c r="H2165" s="53"/>
      <c r="I2165" s="53"/>
      <c r="J2165" s="53"/>
      <c r="K2165" s="53"/>
      <c r="L2165" s="53"/>
      <c r="M2165" s="53"/>
      <c r="N2165" s="53"/>
      <c r="O2165" s="53"/>
      <c r="P2165" s="53"/>
      <c r="Q2165" s="53"/>
      <c r="R2165" s="53"/>
      <c r="S2165" s="53"/>
      <c r="T2165" s="53"/>
      <c r="U2165" s="53"/>
      <c r="V2165" s="53"/>
      <c r="W2165" s="53"/>
      <c r="X2165" s="53"/>
      <c r="Y2165" s="53"/>
      <c r="Z2165" s="53"/>
    </row>
    <row r="2166" spans="1:26" ht="15.75" customHeight="1">
      <c r="A2166" s="103"/>
      <c r="B2166" s="103"/>
      <c r="C2166" s="104" t="e">
        <v>#REF!</v>
      </c>
      <c r="D2166" s="103"/>
      <c r="E2166" s="53"/>
      <c r="F2166" s="53"/>
      <c r="G2166" s="53"/>
      <c r="H2166" s="53"/>
      <c r="I2166" s="53"/>
      <c r="J2166" s="53"/>
      <c r="K2166" s="53"/>
      <c r="L2166" s="53"/>
      <c r="M2166" s="53"/>
      <c r="N2166" s="53"/>
      <c r="O2166" s="53"/>
      <c r="P2166" s="53"/>
      <c r="Q2166" s="53"/>
      <c r="R2166" s="53"/>
      <c r="S2166" s="53"/>
      <c r="T2166" s="53"/>
      <c r="U2166" s="53"/>
      <c r="V2166" s="53"/>
      <c r="W2166" s="53"/>
      <c r="X2166" s="53"/>
      <c r="Y2166" s="53"/>
      <c r="Z2166" s="53"/>
    </row>
    <row r="2167" spans="1:26" ht="15.75" customHeight="1">
      <c r="A2167" s="103"/>
      <c r="B2167" s="103"/>
      <c r="C2167" s="104" t="e">
        <v>#REF!</v>
      </c>
      <c r="D2167" s="103"/>
      <c r="E2167" s="53"/>
      <c r="F2167" s="53"/>
      <c r="G2167" s="53"/>
      <c r="H2167" s="53"/>
      <c r="I2167" s="53"/>
      <c r="J2167" s="53"/>
      <c r="K2167" s="53"/>
      <c r="L2167" s="53"/>
      <c r="M2167" s="53"/>
      <c r="N2167" s="53"/>
      <c r="O2167" s="53"/>
      <c r="P2167" s="53"/>
      <c r="Q2167" s="53"/>
      <c r="R2167" s="53"/>
      <c r="S2167" s="53"/>
      <c r="T2167" s="53"/>
      <c r="U2167" s="53"/>
      <c r="V2167" s="53"/>
      <c r="W2167" s="53"/>
      <c r="X2167" s="53"/>
      <c r="Y2167" s="53"/>
      <c r="Z2167" s="53"/>
    </row>
    <row r="2168" spans="1:26" ht="15.75" customHeight="1">
      <c r="A2168" s="103"/>
      <c r="B2168" s="103"/>
      <c r="C2168" s="104" t="e">
        <v>#REF!</v>
      </c>
      <c r="D2168" s="103"/>
      <c r="E2168" s="53"/>
      <c r="F2168" s="53"/>
      <c r="G2168" s="53"/>
      <c r="H2168" s="53"/>
      <c r="I2168" s="53"/>
      <c r="J2168" s="53"/>
      <c r="K2168" s="53"/>
      <c r="L2168" s="53"/>
      <c r="M2168" s="53"/>
      <c r="N2168" s="53"/>
      <c r="O2168" s="53"/>
      <c r="P2168" s="53"/>
      <c r="Q2168" s="53"/>
      <c r="R2168" s="53"/>
      <c r="S2168" s="53"/>
      <c r="T2168" s="53"/>
      <c r="U2168" s="53"/>
      <c r="V2168" s="53"/>
      <c r="W2168" s="53"/>
      <c r="X2168" s="53"/>
      <c r="Y2168" s="53"/>
      <c r="Z2168" s="53"/>
    </row>
    <row r="2169" spans="1:26" ht="15.75" customHeight="1">
      <c r="A2169" s="103"/>
      <c r="B2169" s="103"/>
      <c r="C2169" s="104" t="e">
        <v>#REF!</v>
      </c>
      <c r="D2169" s="103"/>
      <c r="E2169" s="53"/>
      <c r="F2169" s="53"/>
      <c r="G2169" s="53"/>
      <c r="H2169" s="53"/>
      <c r="I2169" s="53"/>
      <c r="J2169" s="53"/>
      <c r="K2169" s="53"/>
      <c r="L2169" s="53"/>
      <c r="M2169" s="53"/>
      <c r="N2169" s="53"/>
      <c r="O2169" s="53"/>
      <c r="P2169" s="53"/>
      <c r="Q2169" s="53"/>
      <c r="R2169" s="53"/>
      <c r="S2169" s="53"/>
      <c r="T2169" s="53"/>
      <c r="U2169" s="53"/>
      <c r="V2169" s="53"/>
      <c r="W2169" s="53"/>
      <c r="X2169" s="53"/>
      <c r="Y2169" s="53"/>
      <c r="Z2169" s="53"/>
    </row>
    <row r="2170" spans="1:26" ht="15.75" customHeight="1">
      <c r="A2170" s="103"/>
      <c r="B2170" s="103"/>
      <c r="C2170" s="104" t="e">
        <v>#REF!</v>
      </c>
      <c r="D2170" s="103"/>
      <c r="E2170" s="53"/>
      <c r="F2170" s="53"/>
      <c r="G2170" s="53"/>
      <c r="H2170" s="53"/>
      <c r="I2170" s="53"/>
      <c r="J2170" s="53"/>
      <c r="K2170" s="53"/>
      <c r="L2170" s="53"/>
      <c r="M2170" s="53"/>
      <c r="N2170" s="53"/>
      <c r="O2170" s="53"/>
      <c r="P2170" s="53"/>
      <c r="Q2170" s="53"/>
      <c r="R2170" s="53"/>
      <c r="S2170" s="53"/>
      <c r="T2170" s="53"/>
      <c r="U2170" s="53"/>
      <c r="V2170" s="53"/>
      <c r="W2170" s="53"/>
      <c r="X2170" s="53"/>
      <c r="Y2170" s="53"/>
      <c r="Z2170" s="53"/>
    </row>
    <row r="2171" spans="1:26" ht="15.75" customHeight="1">
      <c r="A2171" s="103"/>
      <c r="B2171" s="103"/>
      <c r="C2171" s="104" t="e">
        <v>#REF!</v>
      </c>
      <c r="D2171" s="103"/>
      <c r="E2171" s="53"/>
      <c r="F2171" s="53"/>
      <c r="G2171" s="53"/>
      <c r="H2171" s="53"/>
      <c r="I2171" s="53"/>
      <c r="J2171" s="53"/>
      <c r="K2171" s="53"/>
      <c r="L2171" s="53"/>
      <c r="M2171" s="53"/>
      <c r="N2171" s="53"/>
      <c r="O2171" s="53"/>
      <c r="P2171" s="53"/>
      <c r="Q2171" s="53"/>
      <c r="R2171" s="53"/>
      <c r="S2171" s="53"/>
      <c r="T2171" s="53"/>
      <c r="U2171" s="53"/>
      <c r="V2171" s="53"/>
      <c r="W2171" s="53"/>
      <c r="X2171" s="53"/>
      <c r="Y2171" s="53"/>
      <c r="Z2171" s="53"/>
    </row>
    <row r="2172" spans="1:26" ht="15.75" customHeight="1">
      <c r="A2172" s="103"/>
      <c r="B2172" s="103"/>
      <c r="C2172" s="104" t="e">
        <v>#REF!</v>
      </c>
      <c r="D2172" s="103"/>
      <c r="E2172" s="53"/>
      <c r="F2172" s="53"/>
      <c r="G2172" s="53"/>
      <c r="H2172" s="53"/>
      <c r="I2172" s="53"/>
      <c r="J2172" s="53"/>
      <c r="K2172" s="53"/>
      <c r="L2172" s="53"/>
      <c r="M2172" s="53"/>
      <c r="N2172" s="53"/>
      <c r="O2172" s="53"/>
      <c r="P2172" s="53"/>
      <c r="Q2172" s="53"/>
      <c r="R2172" s="53"/>
      <c r="S2172" s="53"/>
      <c r="T2172" s="53"/>
      <c r="U2172" s="53"/>
      <c r="V2172" s="53"/>
      <c r="W2172" s="53"/>
      <c r="X2172" s="53"/>
      <c r="Y2172" s="53"/>
      <c r="Z2172" s="53"/>
    </row>
    <row r="2173" spans="1:26" ht="15.75" customHeight="1">
      <c r="A2173" s="103"/>
      <c r="B2173" s="103"/>
      <c r="C2173" s="104" t="e">
        <v>#REF!</v>
      </c>
      <c r="D2173" s="103"/>
      <c r="E2173" s="53"/>
      <c r="F2173" s="53"/>
      <c r="G2173" s="53"/>
      <c r="H2173" s="53"/>
      <c r="I2173" s="53"/>
      <c r="J2173" s="53"/>
      <c r="K2173" s="53"/>
      <c r="L2173" s="53"/>
      <c r="M2173" s="53"/>
      <c r="N2173" s="53"/>
      <c r="O2173" s="53"/>
      <c r="P2173" s="53"/>
      <c r="Q2173" s="53"/>
      <c r="R2173" s="53"/>
      <c r="S2173" s="53"/>
      <c r="T2173" s="53"/>
      <c r="U2173" s="53"/>
      <c r="V2173" s="53"/>
      <c r="W2173" s="53"/>
      <c r="X2173" s="53"/>
      <c r="Y2173" s="53"/>
      <c r="Z2173" s="53"/>
    </row>
    <row r="2174" spans="1:26" ht="15.75" customHeight="1">
      <c r="A2174" s="103"/>
      <c r="B2174" s="103"/>
      <c r="C2174" s="104" t="e">
        <v>#REF!</v>
      </c>
      <c r="D2174" s="103"/>
      <c r="E2174" s="53"/>
      <c r="F2174" s="53"/>
      <c r="G2174" s="53"/>
      <c r="H2174" s="53"/>
      <c r="I2174" s="53"/>
      <c r="J2174" s="53"/>
      <c r="K2174" s="53"/>
      <c r="L2174" s="53"/>
      <c r="M2174" s="53"/>
      <c r="N2174" s="53"/>
      <c r="O2174" s="53"/>
      <c r="P2174" s="53"/>
      <c r="Q2174" s="53"/>
      <c r="R2174" s="53"/>
      <c r="S2174" s="53"/>
      <c r="T2174" s="53"/>
      <c r="U2174" s="53"/>
      <c r="V2174" s="53"/>
      <c r="W2174" s="53"/>
      <c r="X2174" s="53"/>
      <c r="Y2174" s="53"/>
      <c r="Z2174" s="53"/>
    </row>
    <row r="2175" spans="1:26" ht="15.75" customHeight="1">
      <c r="A2175" s="103"/>
      <c r="B2175" s="103"/>
      <c r="C2175" s="104" t="e">
        <v>#REF!</v>
      </c>
      <c r="D2175" s="103"/>
      <c r="E2175" s="53"/>
      <c r="F2175" s="53"/>
      <c r="G2175" s="53"/>
      <c r="H2175" s="53"/>
      <c r="I2175" s="53"/>
      <c r="J2175" s="53"/>
      <c r="K2175" s="53"/>
      <c r="L2175" s="53"/>
      <c r="M2175" s="53"/>
      <c r="N2175" s="53"/>
      <c r="O2175" s="53"/>
      <c r="P2175" s="53"/>
      <c r="Q2175" s="53"/>
      <c r="R2175" s="53"/>
      <c r="S2175" s="53"/>
      <c r="T2175" s="53"/>
      <c r="U2175" s="53"/>
      <c r="V2175" s="53"/>
      <c r="W2175" s="53"/>
      <c r="X2175" s="53"/>
      <c r="Y2175" s="53"/>
      <c r="Z2175" s="53"/>
    </row>
    <row r="2176" spans="1:26" ht="15.75" customHeight="1">
      <c r="A2176" s="103"/>
      <c r="B2176" s="103"/>
      <c r="C2176" s="104" t="e">
        <v>#REF!</v>
      </c>
      <c r="D2176" s="103"/>
      <c r="E2176" s="53"/>
      <c r="F2176" s="53"/>
      <c r="G2176" s="53"/>
      <c r="H2176" s="53"/>
      <c r="I2176" s="53"/>
      <c r="J2176" s="53"/>
      <c r="K2176" s="53"/>
      <c r="L2176" s="53"/>
      <c r="M2176" s="53"/>
      <c r="N2176" s="53"/>
      <c r="O2176" s="53"/>
      <c r="P2176" s="53"/>
      <c r="Q2176" s="53"/>
      <c r="R2176" s="53"/>
      <c r="S2176" s="53"/>
      <c r="T2176" s="53"/>
      <c r="U2176" s="53"/>
      <c r="V2176" s="53"/>
      <c r="W2176" s="53"/>
      <c r="X2176" s="53"/>
      <c r="Y2176" s="53"/>
      <c r="Z2176" s="53"/>
    </row>
    <row r="2177" spans="1:26" ht="15.75" customHeight="1">
      <c r="A2177" s="103"/>
      <c r="B2177" s="103"/>
      <c r="C2177" s="104" t="e">
        <v>#REF!</v>
      </c>
      <c r="D2177" s="103"/>
      <c r="E2177" s="53"/>
      <c r="F2177" s="53"/>
      <c r="G2177" s="53"/>
      <c r="H2177" s="53"/>
      <c r="I2177" s="53"/>
      <c r="J2177" s="53"/>
      <c r="K2177" s="53"/>
      <c r="L2177" s="53"/>
      <c r="M2177" s="53"/>
      <c r="N2177" s="53"/>
      <c r="O2177" s="53"/>
      <c r="P2177" s="53"/>
      <c r="Q2177" s="53"/>
      <c r="R2177" s="53"/>
      <c r="S2177" s="53"/>
      <c r="T2177" s="53"/>
      <c r="U2177" s="53"/>
      <c r="V2177" s="53"/>
      <c r="W2177" s="53"/>
      <c r="X2177" s="53"/>
      <c r="Y2177" s="53"/>
      <c r="Z2177" s="53"/>
    </row>
    <row r="2178" spans="1:26" ht="15.75" customHeight="1">
      <c r="A2178" s="103"/>
      <c r="B2178" s="103"/>
      <c r="C2178" s="104" t="e">
        <v>#REF!</v>
      </c>
      <c r="D2178" s="103"/>
      <c r="E2178" s="53"/>
      <c r="F2178" s="53"/>
      <c r="G2178" s="53"/>
      <c r="H2178" s="53"/>
      <c r="I2178" s="53"/>
      <c r="J2178" s="53"/>
      <c r="K2178" s="53"/>
      <c r="L2178" s="53"/>
      <c r="M2178" s="53"/>
      <c r="N2178" s="53"/>
      <c r="O2178" s="53"/>
      <c r="P2178" s="53"/>
      <c r="Q2178" s="53"/>
      <c r="R2178" s="53"/>
      <c r="S2178" s="53"/>
      <c r="T2178" s="53"/>
      <c r="U2178" s="53"/>
      <c r="V2178" s="53"/>
      <c r="W2178" s="53"/>
      <c r="X2178" s="53"/>
      <c r="Y2178" s="53"/>
      <c r="Z2178" s="53"/>
    </row>
    <row r="2179" spans="1:26" ht="15.75" customHeight="1">
      <c r="A2179" s="103"/>
      <c r="B2179" s="103"/>
      <c r="C2179" s="104" t="e">
        <v>#REF!</v>
      </c>
      <c r="D2179" s="103"/>
      <c r="E2179" s="53"/>
      <c r="F2179" s="53"/>
      <c r="G2179" s="53"/>
      <c r="H2179" s="53"/>
      <c r="I2179" s="53"/>
      <c r="J2179" s="53"/>
      <c r="K2179" s="53"/>
      <c r="L2179" s="53"/>
      <c r="M2179" s="53"/>
      <c r="N2179" s="53"/>
      <c r="O2179" s="53"/>
      <c r="P2179" s="53"/>
      <c r="Q2179" s="53"/>
      <c r="R2179" s="53"/>
      <c r="S2179" s="53"/>
      <c r="T2179" s="53"/>
      <c r="U2179" s="53"/>
      <c r="V2179" s="53"/>
      <c r="W2179" s="53"/>
      <c r="X2179" s="53"/>
      <c r="Y2179" s="53"/>
      <c r="Z2179" s="53"/>
    </row>
    <row r="2180" spans="1:26" ht="15.75" customHeight="1">
      <c r="A2180" s="103"/>
      <c r="B2180" s="103"/>
      <c r="C2180" s="104" t="e">
        <v>#REF!</v>
      </c>
      <c r="D2180" s="103"/>
      <c r="E2180" s="53"/>
      <c r="F2180" s="53"/>
      <c r="G2180" s="53"/>
      <c r="H2180" s="53"/>
      <c r="I2180" s="53"/>
      <c r="J2180" s="53"/>
      <c r="K2180" s="53"/>
      <c r="L2180" s="53"/>
      <c r="M2180" s="53"/>
      <c r="N2180" s="53"/>
      <c r="O2180" s="53"/>
      <c r="P2180" s="53"/>
      <c r="Q2180" s="53"/>
      <c r="R2180" s="53"/>
      <c r="S2180" s="53"/>
      <c r="T2180" s="53"/>
      <c r="U2180" s="53"/>
      <c r="V2180" s="53"/>
      <c r="W2180" s="53"/>
      <c r="X2180" s="53"/>
      <c r="Y2180" s="53"/>
      <c r="Z2180" s="53"/>
    </row>
    <row r="2181" spans="1:26" ht="15.75" customHeight="1">
      <c r="A2181" s="103"/>
      <c r="B2181" s="103"/>
      <c r="C2181" s="104" t="e">
        <v>#REF!</v>
      </c>
      <c r="D2181" s="103"/>
      <c r="E2181" s="53"/>
      <c r="F2181" s="53"/>
      <c r="G2181" s="53"/>
      <c r="H2181" s="53"/>
      <c r="I2181" s="53"/>
      <c r="J2181" s="53"/>
      <c r="K2181" s="53"/>
      <c r="L2181" s="53"/>
      <c r="M2181" s="53"/>
      <c r="N2181" s="53"/>
      <c r="O2181" s="53"/>
      <c r="P2181" s="53"/>
      <c r="Q2181" s="53"/>
      <c r="R2181" s="53"/>
      <c r="S2181" s="53"/>
      <c r="T2181" s="53"/>
      <c r="U2181" s="53"/>
      <c r="V2181" s="53"/>
      <c r="W2181" s="53"/>
      <c r="X2181" s="53"/>
      <c r="Y2181" s="53"/>
      <c r="Z2181" s="53"/>
    </row>
    <row r="2182" spans="1:26" ht="15.75" customHeight="1">
      <c r="A2182" s="103"/>
      <c r="B2182" s="103"/>
      <c r="C2182" s="104" t="e">
        <v>#REF!</v>
      </c>
      <c r="D2182" s="103"/>
      <c r="E2182" s="53"/>
      <c r="F2182" s="53"/>
      <c r="G2182" s="53"/>
      <c r="H2182" s="53"/>
      <c r="I2182" s="53"/>
      <c r="J2182" s="53"/>
      <c r="K2182" s="53"/>
      <c r="L2182" s="53"/>
      <c r="M2182" s="53"/>
      <c r="N2182" s="53"/>
      <c r="O2182" s="53"/>
      <c r="P2182" s="53"/>
      <c r="Q2182" s="53"/>
      <c r="R2182" s="53"/>
      <c r="S2182" s="53"/>
      <c r="T2182" s="53"/>
      <c r="U2182" s="53"/>
      <c r="V2182" s="53"/>
      <c r="W2182" s="53"/>
      <c r="X2182" s="53"/>
      <c r="Y2182" s="53"/>
      <c r="Z2182" s="53"/>
    </row>
    <row r="2183" spans="1:26" ht="15.75" customHeight="1">
      <c r="A2183" s="103"/>
      <c r="B2183" s="103"/>
      <c r="C2183" s="104" t="e">
        <v>#REF!</v>
      </c>
      <c r="D2183" s="103"/>
      <c r="E2183" s="53"/>
      <c r="F2183" s="53"/>
      <c r="G2183" s="53"/>
      <c r="H2183" s="53"/>
      <c r="I2183" s="53"/>
      <c r="J2183" s="53"/>
      <c r="K2183" s="53"/>
      <c r="L2183" s="53"/>
      <c r="M2183" s="53"/>
      <c r="N2183" s="53"/>
      <c r="O2183" s="53"/>
      <c r="P2183" s="53"/>
      <c r="Q2183" s="53"/>
      <c r="R2183" s="53"/>
      <c r="S2183" s="53"/>
      <c r="T2183" s="53"/>
      <c r="U2183" s="53"/>
      <c r="V2183" s="53"/>
      <c r="W2183" s="53"/>
      <c r="X2183" s="53"/>
      <c r="Y2183" s="53"/>
      <c r="Z2183" s="53"/>
    </row>
    <row r="2184" spans="1:26" ht="15.75" customHeight="1">
      <c r="A2184" s="103"/>
      <c r="B2184" s="103"/>
      <c r="C2184" s="104" t="e">
        <v>#REF!</v>
      </c>
      <c r="D2184" s="103"/>
      <c r="E2184" s="53"/>
      <c r="F2184" s="53"/>
      <c r="G2184" s="53"/>
      <c r="H2184" s="53"/>
      <c r="I2184" s="53"/>
      <c r="J2184" s="53"/>
      <c r="K2184" s="53"/>
      <c r="L2184" s="53"/>
      <c r="M2184" s="53"/>
      <c r="N2184" s="53"/>
      <c r="O2184" s="53"/>
      <c r="P2184" s="53"/>
      <c r="Q2184" s="53"/>
      <c r="R2184" s="53"/>
      <c r="S2184" s="53"/>
      <c r="T2184" s="53"/>
      <c r="U2184" s="53"/>
      <c r="V2184" s="53"/>
      <c r="W2184" s="53"/>
      <c r="X2184" s="53"/>
      <c r="Y2184" s="53"/>
      <c r="Z2184" s="53"/>
    </row>
    <row r="2185" spans="1:26" ht="15.75" customHeight="1">
      <c r="A2185" s="103"/>
      <c r="B2185" s="103"/>
      <c r="C2185" s="104" t="e">
        <v>#REF!</v>
      </c>
      <c r="D2185" s="103"/>
      <c r="E2185" s="53"/>
      <c r="F2185" s="53"/>
      <c r="G2185" s="53"/>
      <c r="H2185" s="53"/>
      <c r="I2185" s="53"/>
      <c r="J2185" s="53"/>
      <c r="K2185" s="53"/>
      <c r="L2185" s="53"/>
      <c r="M2185" s="53"/>
      <c r="N2185" s="53"/>
      <c r="O2185" s="53"/>
      <c r="P2185" s="53"/>
      <c r="Q2185" s="53"/>
      <c r="R2185" s="53"/>
      <c r="S2185" s="53"/>
      <c r="T2185" s="53"/>
      <c r="U2185" s="53"/>
      <c r="V2185" s="53"/>
      <c r="W2185" s="53"/>
      <c r="X2185" s="53"/>
      <c r="Y2185" s="53"/>
      <c r="Z2185" s="53"/>
    </row>
    <row r="2186" spans="1:26" ht="15.75" customHeight="1">
      <c r="A2186" s="103"/>
      <c r="B2186" s="103"/>
      <c r="C2186" s="104" t="e">
        <v>#REF!</v>
      </c>
      <c r="D2186" s="103"/>
      <c r="E2186" s="53"/>
      <c r="F2186" s="53"/>
      <c r="G2186" s="53"/>
      <c r="H2186" s="53"/>
      <c r="I2186" s="53"/>
      <c r="J2186" s="53"/>
      <c r="K2186" s="53"/>
      <c r="L2186" s="53"/>
      <c r="M2186" s="53"/>
      <c r="N2186" s="53"/>
      <c r="O2186" s="53"/>
      <c r="P2186" s="53"/>
      <c r="Q2186" s="53"/>
      <c r="R2186" s="53"/>
      <c r="S2186" s="53"/>
      <c r="T2186" s="53"/>
      <c r="U2186" s="53"/>
      <c r="V2186" s="53"/>
      <c r="W2186" s="53"/>
      <c r="X2186" s="53"/>
      <c r="Y2186" s="53"/>
      <c r="Z2186" s="53"/>
    </row>
    <row r="2187" spans="1:26" ht="15.75" customHeight="1">
      <c r="A2187" s="103"/>
      <c r="B2187" s="103"/>
      <c r="C2187" s="104" t="e">
        <v>#REF!</v>
      </c>
      <c r="D2187" s="103"/>
      <c r="E2187" s="53"/>
      <c r="F2187" s="53"/>
      <c r="G2187" s="53"/>
      <c r="H2187" s="53"/>
      <c r="I2187" s="53"/>
      <c r="J2187" s="53"/>
      <c r="K2187" s="53"/>
      <c r="L2187" s="53"/>
      <c r="M2187" s="53"/>
      <c r="N2187" s="53"/>
      <c r="O2187" s="53"/>
      <c r="P2187" s="53"/>
      <c r="Q2187" s="53"/>
      <c r="R2187" s="53"/>
      <c r="S2187" s="53"/>
      <c r="T2187" s="53"/>
      <c r="U2187" s="53"/>
      <c r="V2187" s="53"/>
      <c r="W2187" s="53"/>
      <c r="X2187" s="53"/>
      <c r="Y2187" s="53"/>
      <c r="Z2187" s="53"/>
    </row>
    <row r="2188" spans="1:26" ht="15.75" customHeight="1">
      <c r="A2188" s="103"/>
      <c r="B2188" s="103"/>
      <c r="C2188" s="104" t="e">
        <v>#REF!</v>
      </c>
      <c r="D2188" s="103"/>
      <c r="E2188" s="53"/>
      <c r="F2188" s="53"/>
      <c r="G2188" s="53"/>
      <c r="H2188" s="53"/>
      <c r="I2188" s="53"/>
      <c r="J2188" s="53"/>
      <c r="K2188" s="53"/>
      <c r="L2188" s="53"/>
      <c r="M2188" s="53"/>
      <c r="N2188" s="53"/>
      <c r="O2188" s="53"/>
      <c r="P2188" s="53"/>
      <c r="Q2188" s="53"/>
      <c r="R2188" s="53"/>
      <c r="S2188" s="53"/>
      <c r="T2188" s="53"/>
      <c r="U2188" s="53"/>
      <c r="V2188" s="53"/>
      <c r="W2188" s="53"/>
      <c r="X2188" s="53"/>
      <c r="Y2188" s="53"/>
      <c r="Z2188" s="53"/>
    </row>
    <row r="2189" spans="1:26" ht="15.75" customHeight="1">
      <c r="A2189" s="103"/>
      <c r="B2189" s="103"/>
      <c r="C2189" s="104" t="e">
        <v>#REF!</v>
      </c>
      <c r="D2189" s="103"/>
      <c r="E2189" s="53"/>
      <c r="F2189" s="53"/>
      <c r="G2189" s="53"/>
      <c r="H2189" s="53"/>
      <c r="I2189" s="53"/>
      <c r="J2189" s="53"/>
      <c r="K2189" s="53"/>
      <c r="L2189" s="53"/>
      <c r="M2189" s="53"/>
      <c r="N2189" s="53"/>
      <c r="O2189" s="53"/>
      <c r="P2189" s="53"/>
      <c r="Q2189" s="53"/>
      <c r="R2189" s="53"/>
      <c r="S2189" s="53"/>
      <c r="T2189" s="53"/>
      <c r="U2189" s="53"/>
      <c r="V2189" s="53"/>
      <c r="W2189" s="53"/>
      <c r="X2189" s="53"/>
      <c r="Y2189" s="53"/>
      <c r="Z2189" s="53"/>
    </row>
    <row r="2190" spans="1:26" ht="15.75" customHeight="1">
      <c r="A2190" s="103"/>
      <c r="B2190" s="103"/>
      <c r="C2190" s="104" t="e">
        <v>#REF!</v>
      </c>
      <c r="D2190" s="103"/>
      <c r="E2190" s="53"/>
      <c r="F2190" s="53"/>
      <c r="G2190" s="53"/>
      <c r="H2190" s="53"/>
      <c r="I2190" s="53"/>
      <c r="J2190" s="53"/>
      <c r="K2190" s="53"/>
      <c r="L2190" s="53"/>
      <c r="M2190" s="53"/>
      <c r="N2190" s="53"/>
      <c r="O2190" s="53"/>
      <c r="P2190" s="53"/>
      <c r="Q2190" s="53"/>
      <c r="R2190" s="53"/>
      <c r="S2190" s="53"/>
      <c r="T2190" s="53"/>
      <c r="U2190" s="53"/>
      <c r="V2190" s="53"/>
      <c r="W2190" s="53"/>
      <c r="X2190" s="53"/>
      <c r="Y2190" s="53"/>
      <c r="Z2190" s="53"/>
    </row>
    <row r="2191" spans="1:26" ht="15.75" customHeight="1">
      <c r="A2191" s="103"/>
      <c r="B2191" s="103"/>
      <c r="C2191" s="104" t="e">
        <v>#REF!</v>
      </c>
      <c r="D2191" s="103"/>
      <c r="E2191" s="53"/>
      <c r="F2191" s="53"/>
      <c r="G2191" s="53"/>
      <c r="H2191" s="53"/>
      <c r="I2191" s="53"/>
      <c r="J2191" s="53"/>
      <c r="K2191" s="53"/>
      <c r="L2191" s="53"/>
      <c r="M2191" s="53"/>
      <c r="N2191" s="53"/>
      <c r="O2191" s="53"/>
      <c r="P2191" s="53"/>
      <c r="Q2191" s="53"/>
      <c r="R2191" s="53"/>
      <c r="S2191" s="53"/>
      <c r="T2191" s="53"/>
      <c r="U2191" s="53"/>
      <c r="V2191" s="53"/>
      <c r="W2191" s="53"/>
      <c r="X2191" s="53"/>
      <c r="Y2191" s="53"/>
      <c r="Z2191" s="53"/>
    </row>
    <row r="2192" spans="1:26" ht="15.75" customHeight="1">
      <c r="A2192" s="103"/>
      <c r="B2192" s="103"/>
      <c r="C2192" s="104" t="e">
        <v>#REF!</v>
      </c>
      <c r="D2192" s="103"/>
      <c r="E2192" s="53"/>
      <c r="F2192" s="53"/>
      <c r="G2192" s="53"/>
      <c r="H2192" s="53"/>
      <c r="I2192" s="53"/>
      <c r="J2192" s="53"/>
      <c r="K2192" s="53"/>
      <c r="L2192" s="53"/>
      <c r="M2192" s="53"/>
      <c r="N2192" s="53"/>
      <c r="O2192" s="53"/>
      <c r="P2192" s="53"/>
      <c r="Q2192" s="53"/>
      <c r="R2192" s="53"/>
      <c r="S2192" s="53"/>
      <c r="T2192" s="53"/>
      <c r="U2192" s="53"/>
      <c r="V2192" s="53"/>
      <c r="W2192" s="53"/>
      <c r="X2192" s="53"/>
      <c r="Y2192" s="53"/>
      <c r="Z2192" s="53"/>
    </row>
    <row r="2193" spans="1:26" ht="15.75" customHeight="1">
      <c r="A2193" s="103"/>
      <c r="B2193" s="103"/>
      <c r="C2193" s="104" t="e">
        <v>#REF!</v>
      </c>
      <c r="D2193" s="103"/>
      <c r="E2193" s="53"/>
      <c r="F2193" s="53"/>
      <c r="G2193" s="53"/>
      <c r="H2193" s="53"/>
      <c r="I2193" s="53"/>
      <c r="J2193" s="53"/>
      <c r="K2193" s="53"/>
      <c r="L2193" s="53"/>
      <c r="M2193" s="53"/>
      <c r="N2193" s="53"/>
      <c r="O2193" s="53"/>
      <c r="P2193" s="53"/>
      <c r="Q2193" s="53"/>
      <c r="R2193" s="53"/>
      <c r="S2193" s="53"/>
      <c r="T2193" s="53"/>
      <c r="U2193" s="53"/>
      <c r="V2193" s="53"/>
      <c r="W2193" s="53"/>
      <c r="X2193" s="53"/>
      <c r="Y2193" s="53"/>
      <c r="Z2193" s="53"/>
    </row>
    <row r="2194" spans="1:26" ht="15.75" customHeight="1">
      <c r="A2194" s="103"/>
      <c r="B2194" s="103"/>
      <c r="C2194" s="104" t="e">
        <v>#REF!</v>
      </c>
      <c r="D2194" s="103"/>
      <c r="E2194" s="53"/>
      <c r="F2194" s="53"/>
      <c r="G2194" s="53"/>
      <c r="H2194" s="53"/>
      <c r="I2194" s="53"/>
      <c r="J2194" s="53"/>
      <c r="K2194" s="53"/>
      <c r="L2194" s="53"/>
      <c r="M2194" s="53"/>
      <c r="N2194" s="53"/>
      <c r="O2194" s="53"/>
      <c r="P2194" s="53"/>
      <c r="Q2194" s="53"/>
      <c r="R2194" s="53"/>
      <c r="S2194" s="53"/>
      <c r="T2194" s="53"/>
      <c r="U2194" s="53"/>
      <c r="V2194" s="53"/>
      <c r="W2194" s="53"/>
      <c r="X2194" s="53"/>
      <c r="Y2194" s="53"/>
      <c r="Z2194" s="53"/>
    </row>
    <row r="2195" spans="1:26" ht="15.75" customHeight="1">
      <c r="A2195" s="103"/>
      <c r="B2195" s="103"/>
      <c r="C2195" s="104" t="e">
        <v>#REF!</v>
      </c>
      <c r="D2195" s="103"/>
      <c r="E2195" s="53"/>
      <c r="F2195" s="53"/>
      <c r="G2195" s="53"/>
      <c r="H2195" s="53"/>
      <c r="I2195" s="53"/>
      <c r="J2195" s="53"/>
      <c r="K2195" s="53"/>
      <c r="L2195" s="53"/>
      <c r="M2195" s="53"/>
      <c r="N2195" s="53"/>
      <c r="O2195" s="53"/>
      <c r="P2195" s="53"/>
      <c r="Q2195" s="53"/>
      <c r="R2195" s="53"/>
      <c r="S2195" s="53"/>
      <c r="T2195" s="53"/>
      <c r="U2195" s="53"/>
      <c r="V2195" s="53"/>
      <c r="W2195" s="53"/>
      <c r="X2195" s="53"/>
      <c r="Y2195" s="53"/>
      <c r="Z2195" s="53"/>
    </row>
    <row r="2196" spans="1:26" ht="15.75" customHeight="1">
      <c r="A2196" s="103"/>
      <c r="B2196" s="103"/>
      <c r="C2196" s="104" t="e">
        <v>#REF!</v>
      </c>
      <c r="D2196" s="103"/>
      <c r="E2196" s="53"/>
      <c r="F2196" s="53"/>
      <c r="G2196" s="53"/>
      <c r="H2196" s="53"/>
      <c r="I2196" s="53"/>
      <c r="J2196" s="53"/>
      <c r="K2196" s="53"/>
      <c r="L2196" s="53"/>
      <c r="M2196" s="53"/>
      <c r="N2196" s="53"/>
      <c r="O2196" s="53"/>
      <c r="P2196" s="53"/>
      <c r="Q2196" s="53"/>
      <c r="R2196" s="53"/>
      <c r="S2196" s="53"/>
      <c r="T2196" s="53"/>
      <c r="U2196" s="53"/>
      <c r="V2196" s="53"/>
      <c r="W2196" s="53"/>
      <c r="X2196" s="53"/>
      <c r="Y2196" s="53"/>
      <c r="Z2196" s="53"/>
    </row>
    <row r="2197" spans="1:26" ht="15.75" customHeight="1">
      <c r="A2197" s="103"/>
      <c r="B2197" s="103"/>
      <c r="C2197" s="104" t="e">
        <v>#REF!</v>
      </c>
      <c r="D2197" s="103"/>
      <c r="E2197" s="53"/>
      <c r="F2197" s="53"/>
      <c r="G2197" s="53"/>
      <c r="H2197" s="53"/>
      <c r="I2197" s="53"/>
      <c r="J2197" s="53"/>
      <c r="K2197" s="53"/>
      <c r="L2197" s="53"/>
      <c r="M2197" s="53"/>
      <c r="N2197" s="53"/>
      <c r="O2197" s="53"/>
      <c r="P2197" s="53"/>
      <c r="Q2197" s="53"/>
      <c r="R2197" s="53"/>
      <c r="S2197" s="53"/>
      <c r="T2197" s="53"/>
      <c r="U2197" s="53"/>
      <c r="V2197" s="53"/>
      <c r="W2197" s="53"/>
      <c r="X2197" s="53"/>
      <c r="Y2197" s="53"/>
      <c r="Z2197" s="53"/>
    </row>
    <row r="2198" spans="1:26" ht="15.75" customHeight="1">
      <c r="A2198" s="103"/>
      <c r="B2198" s="103"/>
      <c r="C2198" s="104" t="e">
        <v>#REF!</v>
      </c>
      <c r="D2198" s="103"/>
      <c r="E2198" s="53"/>
      <c r="F2198" s="53"/>
      <c r="G2198" s="53"/>
      <c r="H2198" s="53"/>
      <c r="I2198" s="53"/>
      <c r="J2198" s="53"/>
      <c r="K2198" s="53"/>
      <c r="L2198" s="53"/>
      <c r="M2198" s="53"/>
      <c r="N2198" s="53"/>
      <c r="O2198" s="53"/>
      <c r="P2198" s="53"/>
      <c r="Q2198" s="53"/>
      <c r="R2198" s="53"/>
      <c r="S2198" s="53"/>
      <c r="T2198" s="53"/>
      <c r="U2198" s="53"/>
      <c r="V2198" s="53"/>
      <c r="W2198" s="53"/>
      <c r="X2198" s="53"/>
      <c r="Y2198" s="53"/>
      <c r="Z2198" s="53"/>
    </row>
    <row r="2199" spans="1:26" ht="15.75" customHeight="1">
      <c r="A2199" s="103"/>
      <c r="B2199" s="103"/>
      <c r="C2199" s="104" t="e">
        <v>#REF!</v>
      </c>
      <c r="D2199" s="103"/>
      <c r="E2199" s="53"/>
      <c r="F2199" s="53"/>
      <c r="G2199" s="53"/>
      <c r="H2199" s="53"/>
      <c r="I2199" s="53"/>
      <c r="J2199" s="53"/>
      <c r="K2199" s="53"/>
      <c r="L2199" s="53"/>
      <c r="M2199" s="53"/>
      <c r="N2199" s="53"/>
      <c r="O2199" s="53"/>
      <c r="P2199" s="53"/>
      <c r="Q2199" s="53"/>
      <c r="R2199" s="53"/>
      <c r="S2199" s="53"/>
      <c r="T2199" s="53"/>
      <c r="U2199" s="53"/>
      <c r="V2199" s="53"/>
      <c r="W2199" s="53"/>
      <c r="X2199" s="53"/>
      <c r="Y2199" s="53"/>
      <c r="Z2199" s="53"/>
    </row>
    <row r="2200" spans="1:26" ht="15.75" customHeight="1">
      <c r="A2200" s="103"/>
      <c r="B2200" s="103"/>
      <c r="C2200" s="104" t="e">
        <v>#REF!</v>
      </c>
      <c r="D2200" s="103"/>
      <c r="E2200" s="53"/>
      <c r="F2200" s="53"/>
      <c r="G2200" s="53"/>
      <c r="H2200" s="53"/>
      <c r="I2200" s="53"/>
      <c r="J2200" s="53"/>
      <c r="K2200" s="53"/>
      <c r="L2200" s="53"/>
      <c r="M2200" s="53"/>
      <c r="N2200" s="53"/>
      <c r="O2200" s="53"/>
      <c r="P2200" s="53"/>
      <c r="Q2200" s="53"/>
      <c r="R2200" s="53"/>
      <c r="S2200" s="53"/>
      <c r="T2200" s="53"/>
      <c r="U2200" s="53"/>
      <c r="V2200" s="53"/>
      <c r="W2200" s="53"/>
      <c r="X2200" s="53"/>
      <c r="Y2200" s="53"/>
      <c r="Z2200" s="53"/>
    </row>
    <row r="2201" spans="1:26" ht="15.75" customHeight="1">
      <c r="A2201" s="103"/>
      <c r="B2201" s="103"/>
      <c r="C2201" s="104" t="e">
        <v>#REF!</v>
      </c>
      <c r="D2201" s="103"/>
      <c r="E2201" s="53"/>
      <c r="F2201" s="53"/>
      <c r="G2201" s="53"/>
      <c r="H2201" s="53"/>
      <c r="I2201" s="53"/>
      <c r="J2201" s="53"/>
      <c r="K2201" s="53"/>
      <c r="L2201" s="53"/>
      <c r="M2201" s="53"/>
      <c r="N2201" s="53"/>
      <c r="O2201" s="53"/>
      <c r="P2201" s="53"/>
      <c r="Q2201" s="53"/>
      <c r="R2201" s="53"/>
      <c r="S2201" s="53"/>
      <c r="T2201" s="53"/>
      <c r="U2201" s="53"/>
      <c r="V2201" s="53"/>
      <c r="W2201" s="53"/>
      <c r="X2201" s="53"/>
      <c r="Y2201" s="53"/>
      <c r="Z2201" s="53"/>
    </row>
    <row r="2202" spans="1:26" ht="15.75" customHeight="1">
      <c r="A2202" s="105"/>
      <c r="B2202" s="105"/>
      <c r="C2202" s="105"/>
      <c r="D2202" s="105"/>
      <c r="E2202" s="105"/>
      <c r="F2202" s="105"/>
      <c r="G2202" s="105"/>
      <c r="H2202" s="105"/>
      <c r="I2202" s="105"/>
      <c r="J2202" s="105"/>
      <c r="K2202" s="105"/>
      <c r="L2202" s="105"/>
      <c r="M2202" s="105"/>
      <c r="N2202" s="105"/>
      <c r="O2202" s="105"/>
      <c r="P2202" s="105"/>
      <c r="Q2202" s="105"/>
      <c r="R2202" s="105"/>
      <c r="S2202" s="105"/>
      <c r="T2202" s="105"/>
      <c r="U2202" s="105"/>
      <c r="V2202" s="105"/>
      <c r="W2202" s="105"/>
      <c r="X2202" s="105"/>
      <c r="Y2202" s="105"/>
      <c r="Z2202" s="105"/>
    </row>
    <row r="2203" spans="1:26" ht="15.75" customHeight="1">
      <c r="A2203" s="105"/>
      <c r="B2203" s="105"/>
      <c r="C2203" s="105"/>
      <c r="D2203" s="105"/>
      <c r="E2203" s="105"/>
      <c r="F2203" s="105"/>
      <c r="G2203" s="105"/>
      <c r="H2203" s="105"/>
      <c r="I2203" s="105"/>
      <c r="J2203" s="105"/>
      <c r="K2203" s="105"/>
      <c r="L2203" s="105"/>
      <c r="M2203" s="105"/>
      <c r="N2203" s="105"/>
      <c r="O2203" s="105"/>
      <c r="P2203" s="105"/>
      <c r="Q2203" s="105"/>
      <c r="R2203" s="105"/>
      <c r="S2203" s="105"/>
      <c r="T2203" s="105"/>
      <c r="U2203" s="105"/>
      <c r="V2203" s="105"/>
      <c r="W2203" s="105"/>
      <c r="X2203" s="105"/>
      <c r="Y2203" s="105"/>
      <c r="Z2203" s="105"/>
    </row>
    <row r="2204" spans="1:26" ht="15.75" customHeight="1">
      <c r="A2204" s="105"/>
      <c r="B2204" s="105"/>
      <c r="C2204" s="105"/>
      <c r="D2204" s="105"/>
      <c r="E2204" s="105"/>
      <c r="F2204" s="105"/>
      <c r="G2204" s="105"/>
      <c r="H2204" s="105"/>
      <c r="I2204" s="105"/>
      <c r="J2204" s="105"/>
      <c r="K2204" s="105"/>
      <c r="L2204" s="105"/>
      <c r="M2204" s="105"/>
      <c r="N2204" s="105"/>
      <c r="O2204" s="105"/>
      <c r="P2204" s="105"/>
      <c r="Q2204" s="105"/>
      <c r="R2204" s="105"/>
      <c r="S2204" s="105"/>
      <c r="T2204" s="105"/>
      <c r="U2204" s="105"/>
      <c r="V2204" s="105"/>
      <c r="W2204" s="105"/>
      <c r="X2204" s="105"/>
      <c r="Y2204" s="105"/>
      <c r="Z2204" s="105"/>
    </row>
    <row r="2205" spans="1:26" ht="15.75" customHeight="1">
      <c r="A2205" s="105"/>
      <c r="B2205" s="105"/>
      <c r="C2205" s="105"/>
      <c r="D2205" s="105"/>
      <c r="E2205" s="105"/>
      <c r="F2205" s="105"/>
      <c r="G2205" s="105"/>
      <c r="H2205" s="105"/>
      <c r="I2205" s="105"/>
      <c r="J2205" s="105"/>
      <c r="K2205" s="105"/>
      <c r="L2205" s="105"/>
      <c r="M2205" s="105"/>
      <c r="N2205" s="105"/>
      <c r="O2205" s="105"/>
      <c r="P2205" s="105"/>
      <c r="Q2205" s="105"/>
      <c r="R2205" s="105"/>
      <c r="S2205" s="105"/>
      <c r="T2205" s="105"/>
      <c r="U2205" s="105"/>
      <c r="V2205" s="105"/>
      <c r="W2205" s="105"/>
      <c r="X2205" s="105"/>
      <c r="Y2205" s="105"/>
      <c r="Z2205" s="105"/>
    </row>
    <row r="2206" spans="1:26" ht="15.75" customHeight="1">
      <c r="A2206" s="105"/>
      <c r="B2206" s="105"/>
      <c r="C2206" s="105"/>
      <c r="D2206" s="105"/>
      <c r="E2206" s="105"/>
      <c r="F2206" s="105"/>
      <c r="G2206" s="105"/>
      <c r="H2206" s="105"/>
      <c r="I2206" s="105"/>
      <c r="J2206" s="105"/>
      <c r="K2206" s="105"/>
      <c r="L2206" s="105"/>
      <c r="M2206" s="105"/>
      <c r="N2206" s="105"/>
      <c r="O2206" s="105"/>
      <c r="P2206" s="105"/>
      <c r="Q2206" s="105"/>
      <c r="R2206" s="105"/>
      <c r="S2206" s="105"/>
      <c r="T2206" s="105"/>
      <c r="U2206" s="105"/>
      <c r="V2206" s="105"/>
      <c r="W2206" s="105"/>
      <c r="X2206" s="105"/>
      <c r="Y2206" s="105"/>
      <c r="Z2206" s="105"/>
    </row>
    <row r="2207" spans="1:26" ht="15.75" customHeight="1">
      <c r="A2207" s="105"/>
      <c r="B2207" s="105"/>
      <c r="C2207" s="105"/>
      <c r="D2207" s="105"/>
      <c r="E2207" s="105"/>
      <c r="F2207" s="105"/>
      <c r="G2207" s="105"/>
      <c r="H2207" s="105"/>
      <c r="I2207" s="105"/>
      <c r="J2207" s="105"/>
      <c r="K2207" s="105"/>
      <c r="L2207" s="105"/>
      <c r="M2207" s="105"/>
      <c r="N2207" s="105"/>
      <c r="O2207" s="105"/>
      <c r="P2207" s="105"/>
      <c r="Q2207" s="105"/>
      <c r="R2207" s="105"/>
      <c r="S2207" s="105"/>
      <c r="T2207" s="105"/>
      <c r="U2207" s="105"/>
      <c r="V2207" s="105"/>
      <c r="W2207" s="105"/>
      <c r="X2207" s="105"/>
      <c r="Y2207" s="105"/>
      <c r="Z2207" s="105"/>
    </row>
    <row r="2208" spans="1:26" ht="15.75" customHeight="1">
      <c r="A2208" s="105"/>
      <c r="B2208" s="105"/>
      <c r="C2208" s="105"/>
      <c r="D2208" s="105"/>
      <c r="E2208" s="105"/>
      <c r="F2208" s="105"/>
      <c r="G2208" s="105"/>
      <c r="H2208" s="105"/>
      <c r="I2208" s="105"/>
      <c r="J2208" s="105"/>
      <c r="K2208" s="105"/>
      <c r="L2208" s="105"/>
      <c r="M2208" s="105"/>
      <c r="N2208" s="105"/>
      <c r="O2208" s="105"/>
      <c r="P2208" s="105"/>
      <c r="Q2208" s="105"/>
      <c r="R2208" s="105"/>
      <c r="S2208" s="105"/>
      <c r="T2208" s="105"/>
      <c r="U2208" s="105"/>
      <c r="V2208" s="105"/>
      <c r="W2208" s="105"/>
      <c r="X2208" s="105"/>
      <c r="Y2208" s="105"/>
      <c r="Z2208" s="105"/>
    </row>
    <row r="2209" spans="1:26" ht="15.75" customHeight="1">
      <c r="A2209" s="105"/>
      <c r="B2209" s="105"/>
      <c r="C2209" s="105"/>
      <c r="D2209" s="105"/>
      <c r="E2209" s="105"/>
      <c r="F2209" s="105"/>
      <c r="G2209" s="105"/>
      <c r="H2209" s="105"/>
      <c r="I2209" s="105"/>
      <c r="J2209" s="105"/>
      <c r="K2209" s="105"/>
      <c r="L2209" s="105"/>
      <c r="M2209" s="105"/>
      <c r="N2209" s="105"/>
      <c r="O2209" s="105"/>
      <c r="P2209" s="105"/>
      <c r="Q2209" s="105"/>
      <c r="R2209" s="105"/>
      <c r="S2209" s="105"/>
      <c r="T2209" s="105"/>
      <c r="U2209" s="105"/>
      <c r="V2209" s="105"/>
      <c r="W2209" s="105"/>
      <c r="X2209" s="105"/>
      <c r="Y2209" s="105"/>
      <c r="Z2209" s="105"/>
    </row>
    <row r="2210" spans="1:26" ht="15.75" customHeight="1">
      <c r="A2210" s="105"/>
      <c r="B2210" s="105"/>
      <c r="C2210" s="105"/>
      <c r="D2210" s="105"/>
      <c r="E2210" s="105"/>
      <c r="F2210" s="105"/>
      <c r="G2210" s="105"/>
      <c r="H2210" s="105"/>
      <c r="I2210" s="105"/>
      <c r="J2210" s="105"/>
      <c r="K2210" s="105"/>
      <c r="L2210" s="105"/>
      <c r="M2210" s="105"/>
      <c r="N2210" s="105"/>
      <c r="O2210" s="105"/>
      <c r="P2210" s="105"/>
      <c r="Q2210" s="105"/>
      <c r="R2210" s="105"/>
      <c r="S2210" s="105"/>
      <c r="T2210" s="105"/>
      <c r="U2210" s="105"/>
      <c r="V2210" s="105"/>
      <c r="W2210" s="105"/>
      <c r="X2210" s="105"/>
      <c r="Y2210" s="105"/>
      <c r="Z2210" s="105"/>
    </row>
    <row r="2211" spans="1:26" ht="15.75" customHeight="1">
      <c r="A2211" s="105"/>
      <c r="B2211" s="105"/>
      <c r="C2211" s="105"/>
      <c r="D2211" s="105"/>
      <c r="E2211" s="105"/>
      <c r="F2211" s="105"/>
      <c r="G2211" s="105"/>
      <c r="H2211" s="105"/>
      <c r="I2211" s="105"/>
      <c r="J2211" s="105"/>
      <c r="K2211" s="105"/>
      <c r="L2211" s="105"/>
      <c r="M2211" s="105"/>
      <c r="N2211" s="105"/>
      <c r="O2211" s="105"/>
      <c r="P2211" s="105"/>
      <c r="Q2211" s="105"/>
      <c r="R2211" s="105"/>
      <c r="S2211" s="105"/>
      <c r="T2211" s="105"/>
      <c r="U2211" s="105"/>
      <c r="V2211" s="105"/>
      <c r="W2211" s="105"/>
      <c r="X2211" s="105"/>
      <c r="Y2211" s="105"/>
      <c r="Z2211" s="105"/>
    </row>
    <row r="2212" spans="1:26" ht="15.75" customHeight="1">
      <c r="A2212" s="105"/>
      <c r="B2212" s="105"/>
      <c r="C2212" s="105"/>
      <c r="D2212" s="105"/>
      <c r="E2212" s="105"/>
      <c r="F2212" s="105"/>
      <c r="G2212" s="105"/>
      <c r="H2212" s="105"/>
      <c r="I2212" s="105"/>
      <c r="J2212" s="105"/>
      <c r="K2212" s="105"/>
      <c r="L2212" s="105"/>
      <c r="M2212" s="105"/>
      <c r="N2212" s="105"/>
      <c r="O2212" s="105"/>
      <c r="P2212" s="105"/>
      <c r="Q2212" s="105"/>
      <c r="R2212" s="105"/>
      <c r="S2212" s="105"/>
      <c r="T2212" s="105"/>
      <c r="U2212" s="105"/>
      <c r="V2212" s="105"/>
      <c r="W2212" s="105"/>
      <c r="X2212" s="105"/>
      <c r="Y2212" s="105"/>
      <c r="Z2212" s="105"/>
    </row>
    <row r="2213" spans="1:26" ht="15.75" customHeight="1">
      <c r="A2213" s="105"/>
      <c r="B2213" s="105"/>
      <c r="C2213" s="105"/>
      <c r="D2213" s="105"/>
      <c r="E2213" s="105"/>
      <c r="F2213" s="105"/>
      <c r="G2213" s="105"/>
      <c r="H2213" s="105"/>
      <c r="I2213" s="105"/>
      <c r="J2213" s="105"/>
      <c r="K2213" s="105"/>
      <c r="L2213" s="105"/>
      <c r="M2213" s="105"/>
      <c r="N2213" s="105"/>
      <c r="O2213" s="105"/>
      <c r="P2213" s="105"/>
      <c r="Q2213" s="105"/>
      <c r="R2213" s="105"/>
      <c r="S2213" s="105"/>
      <c r="T2213" s="105"/>
      <c r="U2213" s="105"/>
      <c r="V2213" s="105"/>
      <c r="W2213" s="105"/>
      <c r="X2213" s="105"/>
      <c r="Y2213" s="105"/>
      <c r="Z2213" s="105"/>
    </row>
    <row r="2214" spans="1:26" ht="15.75" customHeight="1">
      <c r="A2214" s="105"/>
      <c r="B2214" s="105"/>
      <c r="C2214" s="105"/>
      <c r="D2214" s="105"/>
      <c r="E2214" s="105"/>
      <c r="F2214" s="105"/>
      <c r="G2214" s="105"/>
      <c r="H2214" s="105"/>
      <c r="I2214" s="105"/>
      <c r="J2214" s="105"/>
      <c r="K2214" s="105"/>
      <c r="L2214" s="105"/>
      <c r="M2214" s="105"/>
      <c r="N2214" s="105"/>
      <c r="O2214" s="105"/>
      <c r="P2214" s="105"/>
      <c r="Q2214" s="105"/>
      <c r="R2214" s="105"/>
      <c r="S2214" s="105"/>
      <c r="T2214" s="105"/>
      <c r="U2214" s="105"/>
      <c r="V2214" s="105"/>
      <c r="W2214" s="105"/>
      <c r="X2214" s="105"/>
      <c r="Y2214" s="105"/>
      <c r="Z2214" s="105"/>
    </row>
    <row r="2215" spans="1:26" ht="15.75" customHeight="1">
      <c r="A2215" s="105"/>
      <c r="B2215" s="105"/>
      <c r="C2215" s="105"/>
      <c r="D2215" s="105"/>
      <c r="E2215" s="105"/>
      <c r="F2215" s="105"/>
      <c r="G2215" s="105"/>
      <c r="H2215" s="105"/>
      <c r="I2215" s="105"/>
      <c r="J2215" s="105"/>
      <c r="K2215" s="105"/>
      <c r="L2215" s="105"/>
      <c r="M2215" s="105"/>
      <c r="N2215" s="105"/>
      <c r="O2215" s="105"/>
      <c r="P2215" s="105"/>
      <c r="Q2215" s="105"/>
      <c r="R2215" s="105"/>
      <c r="S2215" s="105"/>
      <c r="T2215" s="105"/>
      <c r="U2215" s="105"/>
      <c r="V2215" s="105"/>
      <c r="W2215" s="105"/>
      <c r="X2215" s="105"/>
      <c r="Y2215" s="105"/>
      <c r="Z2215" s="105"/>
    </row>
    <row r="2216" spans="1:26" ht="15.75" customHeight="1">
      <c r="A2216" s="105"/>
      <c r="B2216" s="105"/>
      <c r="C2216" s="105"/>
      <c r="D2216" s="105"/>
      <c r="E2216" s="105"/>
      <c r="F2216" s="105"/>
      <c r="G2216" s="105"/>
      <c r="H2216" s="105"/>
      <c r="I2216" s="105"/>
      <c r="J2216" s="105"/>
      <c r="K2216" s="105"/>
      <c r="L2216" s="105"/>
      <c r="M2216" s="105"/>
      <c r="N2216" s="105"/>
      <c r="O2216" s="105"/>
      <c r="P2216" s="105"/>
      <c r="Q2216" s="105"/>
      <c r="R2216" s="105"/>
      <c r="S2216" s="105"/>
      <c r="T2216" s="105"/>
      <c r="U2216" s="105"/>
      <c r="V2216" s="105"/>
      <c r="W2216" s="105"/>
      <c r="X2216" s="105"/>
      <c r="Y2216" s="105"/>
      <c r="Z2216" s="105"/>
    </row>
    <row r="2217" spans="1:26" ht="15.75" customHeight="1">
      <c r="A2217" s="105"/>
      <c r="B2217" s="105"/>
      <c r="C2217" s="105"/>
      <c r="D2217" s="105"/>
      <c r="E2217" s="105"/>
      <c r="F2217" s="105"/>
      <c r="G2217" s="105"/>
      <c r="H2217" s="105"/>
      <c r="I2217" s="105"/>
      <c r="J2217" s="105"/>
      <c r="K2217" s="105"/>
      <c r="L2217" s="105"/>
      <c r="M2217" s="105"/>
      <c r="N2217" s="105"/>
      <c r="O2217" s="105"/>
      <c r="P2217" s="105"/>
      <c r="Q2217" s="105"/>
      <c r="R2217" s="105"/>
      <c r="S2217" s="105"/>
      <c r="T2217" s="105"/>
      <c r="U2217" s="105"/>
      <c r="V2217" s="105"/>
      <c r="W2217" s="105"/>
      <c r="X2217" s="105"/>
      <c r="Y2217" s="105"/>
      <c r="Z2217" s="105"/>
    </row>
    <row r="2218" spans="1:26" ht="15.75" customHeight="1">
      <c r="A2218" s="105"/>
      <c r="B2218" s="105"/>
      <c r="C2218" s="105"/>
      <c r="D2218" s="105"/>
      <c r="E2218" s="105"/>
      <c r="F2218" s="105"/>
      <c r="G2218" s="105"/>
      <c r="H2218" s="105"/>
      <c r="I2218" s="105"/>
      <c r="J2218" s="105"/>
      <c r="K2218" s="105"/>
      <c r="L2218" s="105"/>
      <c r="M2218" s="105"/>
      <c r="N2218" s="105"/>
      <c r="O2218" s="105"/>
      <c r="P2218" s="105"/>
      <c r="Q2218" s="105"/>
      <c r="R2218" s="105"/>
      <c r="S2218" s="105"/>
      <c r="T2218" s="105"/>
      <c r="U2218" s="105"/>
      <c r="V2218" s="105"/>
      <c r="W2218" s="105"/>
      <c r="X2218" s="105"/>
      <c r="Y2218" s="105"/>
      <c r="Z2218" s="105"/>
    </row>
    <row r="2219" spans="1:26" ht="15.75" customHeight="1">
      <c r="A2219" s="105"/>
      <c r="B2219" s="105"/>
      <c r="C2219" s="105"/>
      <c r="D2219" s="105"/>
      <c r="E2219" s="105"/>
      <c r="F2219" s="105"/>
      <c r="G2219" s="105"/>
      <c r="H2219" s="105"/>
      <c r="I2219" s="105"/>
      <c r="J2219" s="105"/>
      <c r="K2219" s="105"/>
      <c r="L2219" s="105"/>
      <c r="M2219" s="105"/>
      <c r="N2219" s="105"/>
      <c r="O2219" s="105"/>
      <c r="P2219" s="105"/>
      <c r="Q2219" s="105"/>
      <c r="R2219" s="105"/>
      <c r="S2219" s="105"/>
      <c r="T2219" s="105"/>
      <c r="U2219" s="105"/>
      <c r="V2219" s="105"/>
      <c r="W2219" s="105"/>
      <c r="X2219" s="105"/>
      <c r="Y2219" s="105"/>
      <c r="Z2219" s="105"/>
    </row>
    <row r="2220" spans="1:26" ht="15.75" customHeight="1">
      <c r="A2220" s="105"/>
      <c r="B2220" s="105"/>
      <c r="C2220" s="105"/>
      <c r="D2220" s="105"/>
      <c r="E2220" s="105"/>
      <c r="F2220" s="105"/>
      <c r="G2220" s="105"/>
      <c r="H2220" s="105"/>
      <c r="I2220" s="105"/>
      <c r="J2220" s="105"/>
      <c r="K2220" s="105"/>
      <c r="L2220" s="105"/>
      <c r="M2220" s="105"/>
      <c r="N2220" s="105"/>
      <c r="O2220" s="105"/>
      <c r="P2220" s="105"/>
      <c r="Q2220" s="105"/>
      <c r="R2220" s="105"/>
      <c r="S2220" s="105"/>
      <c r="T2220" s="105"/>
      <c r="U2220" s="105"/>
      <c r="V2220" s="105"/>
      <c r="W2220" s="105"/>
      <c r="X2220" s="105"/>
      <c r="Y2220" s="105"/>
      <c r="Z2220" s="105"/>
    </row>
    <row r="2221" spans="1:26" ht="15.75" customHeight="1">
      <c r="A2221" s="105"/>
      <c r="B2221" s="105"/>
      <c r="C2221" s="105"/>
      <c r="D2221" s="105"/>
      <c r="E2221" s="105"/>
      <c r="F2221" s="105"/>
      <c r="G2221" s="105"/>
      <c r="H2221" s="105"/>
      <c r="I2221" s="105"/>
      <c r="J2221" s="105"/>
      <c r="K2221" s="105"/>
      <c r="L2221" s="105"/>
      <c r="M2221" s="105"/>
      <c r="N2221" s="105"/>
      <c r="O2221" s="105"/>
      <c r="P2221" s="105"/>
      <c r="Q2221" s="105"/>
      <c r="R2221" s="105"/>
      <c r="S2221" s="105"/>
      <c r="T2221" s="105"/>
      <c r="U2221" s="105"/>
      <c r="V2221" s="105"/>
      <c r="W2221" s="105"/>
      <c r="X2221" s="105"/>
      <c r="Y2221" s="105"/>
      <c r="Z2221" s="105"/>
    </row>
    <row r="2222" spans="1:26" ht="15.75" customHeight="1">
      <c r="A2222" s="105"/>
      <c r="B2222" s="105"/>
      <c r="C2222" s="105"/>
      <c r="D2222" s="105"/>
      <c r="E2222" s="105"/>
      <c r="F2222" s="105"/>
      <c r="G2222" s="105"/>
      <c r="H2222" s="105"/>
      <c r="I2222" s="105"/>
      <c r="J2222" s="105"/>
      <c r="K2222" s="105"/>
      <c r="L2222" s="105"/>
      <c r="M2222" s="105"/>
      <c r="N2222" s="105"/>
      <c r="O2222" s="105"/>
      <c r="P2222" s="105"/>
      <c r="Q2222" s="105"/>
      <c r="R2222" s="105"/>
      <c r="S2222" s="105"/>
      <c r="T2222" s="105"/>
      <c r="U2222" s="105"/>
      <c r="V2222" s="105"/>
      <c r="W2222" s="105"/>
      <c r="X2222" s="105"/>
      <c r="Y2222" s="105"/>
      <c r="Z2222" s="105"/>
    </row>
    <row r="2223" spans="1:26" ht="15.75" customHeight="1">
      <c r="A2223" s="105"/>
      <c r="B2223" s="105"/>
      <c r="C2223" s="105"/>
      <c r="D2223" s="105"/>
      <c r="E2223" s="105"/>
      <c r="F2223" s="105"/>
      <c r="G2223" s="105"/>
      <c r="H2223" s="105"/>
      <c r="I2223" s="105"/>
      <c r="J2223" s="105"/>
      <c r="K2223" s="105"/>
      <c r="L2223" s="105"/>
      <c r="M2223" s="105"/>
      <c r="N2223" s="105"/>
      <c r="O2223" s="105"/>
      <c r="P2223" s="105"/>
      <c r="Q2223" s="105"/>
      <c r="R2223" s="105"/>
      <c r="S2223" s="105"/>
      <c r="T2223" s="105"/>
      <c r="U2223" s="105"/>
      <c r="V2223" s="105"/>
      <c r="W2223" s="105"/>
      <c r="X2223" s="105"/>
      <c r="Y2223" s="105"/>
      <c r="Z2223" s="105"/>
    </row>
    <row r="2224" spans="1:26" ht="15.75" customHeight="1">
      <c r="A2224" s="105"/>
      <c r="B2224" s="105"/>
      <c r="C2224" s="105"/>
      <c r="D2224" s="105"/>
      <c r="E2224" s="105"/>
      <c r="F2224" s="105"/>
      <c r="G2224" s="105"/>
      <c r="H2224" s="105"/>
      <c r="I2224" s="105"/>
      <c r="J2224" s="105"/>
      <c r="K2224" s="105"/>
      <c r="L2224" s="105"/>
      <c r="M2224" s="105"/>
      <c r="N2224" s="105"/>
      <c r="O2224" s="105"/>
      <c r="P2224" s="105"/>
      <c r="Q2224" s="105"/>
      <c r="R2224" s="105"/>
      <c r="S2224" s="105"/>
      <c r="T2224" s="105"/>
      <c r="U2224" s="105"/>
      <c r="V2224" s="105"/>
      <c r="W2224" s="105"/>
      <c r="X2224" s="105"/>
      <c r="Y2224" s="105"/>
      <c r="Z2224" s="105"/>
    </row>
    <row r="2225" spans="1:26" ht="15.75" customHeight="1">
      <c r="A2225" s="105"/>
      <c r="B2225" s="105"/>
      <c r="C2225" s="105"/>
      <c r="D2225" s="105"/>
      <c r="E2225" s="105"/>
      <c r="F2225" s="105"/>
      <c r="G2225" s="105"/>
      <c r="H2225" s="105"/>
      <c r="I2225" s="105"/>
      <c r="J2225" s="105"/>
      <c r="K2225" s="105"/>
      <c r="L2225" s="105"/>
      <c r="M2225" s="105"/>
      <c r="N2225" s="105"/>
      <c r="O2225" s="105"/>
      <c r="P2225" s="105"/>
      <c r="Q2225" s="105"/>
      <c r="R2225" s="105"/>
      <c r="S2225" s="105"/>
      <c r="T2225" s="105"/>
      <c r="U2225" s="105"/>
      <c r="V2225" s="105"/>
      <c r="W2225" s="105"/>
      <c r="X2225" s="105"/>
      <c r="Y2225" s="105"/>
      <c r="Z2225" s="105"/>
    </row>
    <row r="2226" spans="1:26" ht="15.75" customHeight="1">
      <c r="A2226" s="105"/>
      <c r="B2226" s="105"/>
      <c r="C2226" s="105"/>
      <c r="D2226" s="105"/>
      <c r="E2226" s="105"/>
      <c r="F2226" s="105"/>
      <c r="G2226" s="105"/>
      <c r="H2226" s="105"/>
      <c r="I2226" s="105"/>
      <c r="J2226" s="105"/>
      <c r="K2226" s="105"/>
      <c r="L2226" s="105"/>
      <c r="M2226" s="105"/>
      <c r="N2226" s="105"/>
      <c r="O2226" s="105"/>
      <c r="P2226" s="105"/>
      <c r="Q2226" s="105"/>
      <c r="R2226" s="105"/>
      <c r="S2226" s="105"/>
      <c r="T2226" s="105"/>
      <c r="U2226" s="105"/>
      <c r="V2226" s="105"/>
      <c r="W2226" s="105"/>
      <c r="X2226" s="105"/>
      <c r="Y2226" s="105"/>
      <c r="Z2226" s="105"/>
    </row>
    <row r="2227" spans="1:26" ht="15.75" customHeight="1">
      <c r="A2227" s="105"/>
      <c r="B2227" s="105"/>
      <c r="C2227" s="105"/>
      <c r="D2227" s="105"/>
      <c r="E2227" s="105"/>
      <c r="F2227" s="105"/>
      <c r="G2227" s="105"/>
      <c r="H2227" s="105"/>
      <c r="I2227" s="105"/>
      <c r="J2227" s="105"/>
      <c r="K2227" s="105"/>
      <c r="L2227" s="105"/>
      <c r="M2227" s="105"/>
      <c r="N2227" s="105"/>
      <c r="O2227" s="105"/>
      <c r="P2227" s="105"/>
      <c r="Q2227" s="105"/>
      <c r="R2227" s="105"/>
      <c r="S2227" s="105"/>
      <c r="T2227" s="105"/>
      <c r="U2227" s="105"/>
      <c r="V2227" s="105"/>
      <c r="W2227" s="105"/>
      <c r="X2227" s="105"/>
      <c r="Y2227" s="105"/>
      <c r="Z2227" s="105"/>
    </row>
    <row r="2228" spans="1:26" ht="15.75" customHeight="1">
      <c r="A2228" s="105"/>
      <c r="B2228" s="105"/>
      <c r="C2228" s="105"/>
      <c r="D2228" s="105"/>
      <c r="E2228" s="105"/>
      <c r="F2228" s="105"/>
      <c r="G2228" s="105"/>
      <c r="H2228" s="105"/>
      <c r="I2228" s="105"/>
      <c r="J2228" s="105"/>
      <c r="K2228" s="105"/>
      <c r="L2228" s="105"/>
      <c r="M2228" s="105"/>
      <c r="N2228" s="105"/>
      <c r="O2228" s="105"/>
      <c r="P2228" s="105"/>
      <c r="Q2228" s="105"/>
      <c r="R2228" s="105"/>
      <c r="S2228" s="105"/>
      <c r="T2228" s="105"/>
      <c r="U2228" s="105"/>
      <c r="V2228" s="105"/>
      <c r="W2228" s="105"/>
      <c r="X2228" s="105"/>
      <c r="Y2228" s="105"/>
      <c r="Z2228" s="105"/>
    </row>
    <row r="2229" spans="1:26" ht="15.75" customHeight="1">
      <c r="A2229" s="105"/>
      <c r="B2229" s="105"/>
      <c r="C2229" s="105"/>
      <c r="D2229" s="105"/>
      <c r="E2229" s="105"/>
      <c r="F2229" s="105"/>
      <c r="G2229" s="105"/>
      <c r="H2229" s="105"/>
      <c r="I2229" s="105"/>
      <c r="J2229" s="105"/>
      <c r="K2229" s="105"/>
      <c r="L2229" s="105"/>
      <c r="M2229" s="105"/>
      <c r="N2229" s="105"/>
      <c r="O2229" s="105"/>
      <c r="P2229" s="105"/>
      <c r="Q2229" s="105"/>
      <c r="R2229" s="105"/>
      <c r="S2229" s="105"/>
      <c r="T2229" s="105"/>
      <c r="U2229" s="105"/>
      <c r="V2229" s="105"/>
      <c r="W2229" s="105"/>
      <c r="X2229" s="105"/>
      <c r="Y2229" s="105"/>
      <c r="Z2229" s="105"/>
    </row>
    <row r="2230" spans="1:26" ht="15.75" customHeight="1">
      <c r="A2230" s="105"/>
      <c r="B2230" s="105"/>
      <c r="C2230" s="105"/>
      <c r="D2230" s="105"/>
      <c r="E2230" s="105"/>
      <c r="F2230" s="105"/>
      <c r="G2230" s="105"/>
      <c r="H2230" s="105"/>
      <c r="I2230" s="105"/>
      <c r="J2230" s="105"/>
      <c r="K2230" s="105"/>
      <c r="L2230" s="105"/>
      <c r="M2230" s="105"/>
      <c r="N2230" s="105"/>
      <c r="O2230" s="105"/>
      <c r="P2230" s="105"/>
      <c r="Q2230" s="105"/>
      <c r="R2230" s="105"/>
      <c r="S2230" s="105"/>
      <c r="T2230" s="105"/>
      <c r="U2230" s="105"/>
      <c r="V2230" s="105"/>
      <c r="W2230" s="105"/>
      <c r="X2230" s="105"/>
      <c r="Y2230" s="105"/>
      <c r="Z2230" s="105"/>
    </row>
    <row r="2231" spans="1:26" ht="15.75" customHeight="1">
      <c r="A2231" s="105"/>
      <c r="B2231" s="105"/>
      <c r="C2231" s="105"/>
      <c r="D2231" s="105"/>
      <c r="E2231" s="105"/>
      <c r="F2231" s="105"/>
      <c r="G2231" s="105"/>
      <c r="H2231" s="105"/>
      <c r="I2231" s="105"/>
      <c r="J2231" s="105"/>
      <c r="K2231" s="105"/>
      <c r="L2231" s="105"/>
      <c r="M2231" s="105"/>
      <c r="N2231" s="105"/>
      <c r="O2231" s="105"/>
      <c r="P2231" s="105"/>
      <c r="Q2231" s="105"/>
      <c r="R2231" s="105"/>
      <c r="S2231" s="105"/>
      <c r="T2231" s="105"/>
      <c r="U2231" s="105"/>
      <c r="V2231" s="105"/>
      <c r="W2231" s="105"/>
      <c r="X2231" s="105"/>
      <c r="Y2231" s="105"/>
      <c r="Z2231" s="105"/>
    </row>
    <row r="2232" spans="1:26" ht="15.75" customHeight="1">
      <c r="A2232" s="105"/>
      <c r="B2232" s="105"/>
      <c r="C2232" s="105"/>
      <c r="D2232" s="105"/>
      <c r="E2232" s="105"/>
      <c r="F2232" s="105"/>
      <c r="G2232" s="105"/>
      <c r="H2232" s="105"/>
      <c r="I2232" s="105"/>
      <c r="J2232" s="105"/>
      <c r="K2232" s="105"/>
      <c r="L2232" s="105"/>
      <c r="M2232" s="105"/>
      <c r="N2232" s="105"/>
      <c r="O2232" s="105"/>
      <c r="P2232" s="105"/>
      <c r="Q2232" s="105"/>
      <c r="R2232" s="105"/>
      <c r="S2232" s="105"/>
      <c r="T2232" s="105"/>
      <c r="U2232" s="105"/>
      <c r="V2232" s="105"/>
      <c r="W2232" s="105"/>
      <c r="X2232" s="105"/>
      <c r="Y2232" s="105"/>
      <c r="Z2232" s="105"/>
    </row>
    <row r="2233" spans="1:26" ht="15.75" customHeight="1">
      <c r="A2233" s="105"/>
      <c r="B2233" s="105"/>
      <c r="C2233" s="105"/>
      <c r="D2233" s="105"/>
      <c r="E2233" s="105"/>
      <c r="F2233" s="105"/>
      <c r="G2233" s="105"/>
      <c r="H2233" s="105"/>
      <c r="I2233" s="105"/>
      <c r="J2233" s="105"/>
      <c r="K2233" s="105"/>
      <c r="L2233" s="105"/>
      <c r="M2233" s="105"/>
      <c r="N2233" s="105"/>
      <c r="O2233" s="105"/>
      <c r="P2233" s="105"/>
      <c r="Q2233" s="105"/>
      <c r="R2233" s="105"/>
      <c r="S2233" s="105"/>
      <c r="T2233" s="105"/>
      <c r="U2233" s="105"/>
      <c r="V2233" s="105"/>
      <c r="W2233" s="105"/>
      <c r="X2233" s="105"/>
      <c r="Y2233" s="105"/>
      <c r="Z2233" s="105"/>
    </row>
    <row r="2234" spans="1:26" ht="15.75" customHeight="1">
      <c r="A2234" s="105"/>
      <c r="B2234" s="105"/>
      <c r="C2234" s="105"/>
      <c r="D2234" s="105"/>
      <c r="E2234" s="105"/>
      <c r="F2234" s="105"/>
      <c r="G2234" s="105"/>
      <c r="H2234" s="105"/>
      <c r="I2234" s="105"/>
      <c r="J2234" s="105"/>
      <c r="K2234" s="105"/>
      <c r="L2234" s="105"/>
      <c r="M2234" s="105"/>
      <c r="N2234" s="105"/>
      <c r="O2234" s="105"/>
      <c r="P2234" s="105"/>
      <c r="Q2234" s="105"/>
      <c r="R2234" s="105"/>
      <c r="S2234" s="105"/>
      <c r="T2234" s="105"/>
      <c r="U2234" s="105"/>
      <c r="V2234" s="105"/>
      <c r="W2234" s="105"/>
      <c r="X2234" s="105"/>
      <c r="Y2234" s="105"/>
      <c r="Z2234" s="105"/>
    </row>
    <row r="2235" spans="1:26" ht="15.75" customHeight="1">
      <c r="A2235" s="105"/>
      <c r="B2235" s="105"/>
      <c r="C2235" s="105"/>
      <c r="D2235" s="105"/>
      <c r="E2235" s="105"/>
      <c r="F2235" s="105"/>
      <c r="G2235" s="105"/>
      <c r="H2235" s="105"/>
      <c r="I2235" s="105"/>
      <c r="J2235" s="105"/>
      <c r="K2235" s="105"/>
      <c r="L2235" s="105"/>
      <c r="M2235" s="105"/>
      <c r="N2235" s="105"/>
      <c r="O2235" s="105"/>
      <c r="P2235" s="105"/>
      <c r="Q2235" s="105"/>
      <c r="R2235" s="105"/>
      <c r="S2235" s="105"/>
      <c r="T2235" s="105"/>
      <c r="U2235" s="105"/>
      <c r="V2235" s="105"/>
      <c r="W2235" s="105"/>
      <c r="X2235" s="105"/>
      <c r="Y2235" s="105"/>
      <c r="Z2235" s="105"/>
    </row>
    <row r="2236" spans="1:26" ht="15.75" customHeight="1">
      <c r="A2236" s="105"/>
      <c r="B2236" s="105"/>
      <c r="C2236" s="105"/>
      <c r="D2236" s="105"/>
      <c r="E2236" s="105"/>
      <c r="F2236" s="105"/>
      <c r="G2236" s="105"/>
      <c r="H2236" s="105"/>
      <c r="I2236" s="105"/>
      <c r="J2236" s="105"/>
      <c r="K2236" s="105"/>
      <c r="L2236" s="105"/>
      <c r="M2236" s="105"/>
      <c r="N2236" s="105"/>
      <c r="O2236" s="105"/>
      <c r="P2236" s="105"/>
      <c r="Q2236" s="105"/>
      <c r="R2236" s="105"/>
      <c r="S2236" s="105"/>
      <c r="T2236" s="105"/>
      <c r="U2236" s="105"/>
      <c r="V2236" s="105"/>
      <c r="W2236" s="105"/>
      <c r="X2236" s="105"/>
      <c r="Y2236" s="105"/>
      <c r="Z2236" s="105"/>
    </row>
    <row r="2237" spans="1:26" ht="15.75" customHeight="1">
      <c r="A2237" s="105"/>
      <c r="B2237" s="105"/>
      <c r="C2237" s="105"/>
      <c r="D2237" s="105"/>
      <c r="E2237" s="105"/>
      <c r="F2237" s="105"/>
      <c r="G2237" s="105"/>
      <c r="H2237" s="105"/>
      <c r="I2237" s="105"/>
      <c r="J2237" s="105"/>
      <c r="K2237" s="105"/>
      <c r="L2237" s="105"/>
      <c r="M2237" s="105"/>
      <c r="N2237" s="105"/>
      <c r="O2237" s="105"/>
      <c r="P2237" s="105"/>
      <c r="Q2237" s="105"/>
      <c r="R2237" s="105"/>
      <c r="S2237" s="105"/>
      <c r="T2237" s="105"/>
      <c r="U2237" s="105"/>
      <c r="V2237" s="105"/>
      <c r="W2237" s="105"/>
      <c r="X2237" s="105"/>
      <c r="Y2237" s="105"/>
      <c r="Z2237" s="105"/>
    </row>
    <row r="2238" spans="1:26" ht="15.75" customHeight="1">
      <c r="A2238" s="105"/>
      <c r="B2238" s="105"/>
      <c r="C2238" s="105"/>
      <c r="D2238" s="105"/>
      <c r="E2238" s="105"/>
      <c r="F2238" s="105"/>
      <c r="G2238" s="105"/>
      <c r="H2238" s="105"/>
      <c r="I2238" s="105"/>
      <c r="J2238" s="105"/>
      <c r="K2238" s="105"/>
      <c r="L2238" s="105"/>
      <c r="M2238" s="105"/>
      <c r="N2238" s="105"/>
      <c r="O2238" s="105"/>
      <c r="P2238" s="105"/>
      <c r="Q2238" s="105"/>
      <c r="R2238" s="105"/>
      <c r="S2238" s="105"/>
      <c r="T2238" s="105"/>
      <c r="U2238" s="105"/>
      <c r="V2238" s="105"/>
      <c r="W2238" s="105"/>
      <c r="X2238" s="105"/>
      <c r="Y2238" s="105"/>
      <c r="Z2238" s="105"/>
    </row>
    <row r="2239" spans="1:26" ht="15.75" customHeight="1">
      <c r="A2239" s="105"/>
      <c r="B2239" s="105"/>
      <c r="C2239" s="105"/>
      <c r="D2239" s="105"/>
      <c r="E2239" s="105"/>
      <c r="F2239" s="105"/>
      <c r="G2239" s="105"/>
      <c r="H2239" s="105"/>
      <c r="I2239" s="105"/>
      <c r="J2239" s="105"/>
      <c r="K2239" s="105"/>
      <c r="L2239" s="105"/>
      <c r="M2239" s="105"/>
      <c r="N2239" s="105"/>
      <c r="O2239" s="105"/>
      <c r="P2239" s="105"/>
      <c r="Q2239" s="105"/>
      <c r="R2239" s="105"/>
      <c r="S2239" s="105"/>
      <c r="T2239" s="105"/>
      <c r="U2239" s="105"/>
      <c r="V2239" s="105"/>
      <c r="W2239" s="105"/>
      <c r="X2239" s="105"/>
      <c r="Y2239" s="105"/>
      <c r="Z2239" s="105"/>
    </row>
    <row r="2240" spans="1:26" ht="15.75" customHeight="1">
      <c r="A2240" s="105"/>
      <c r="B2240" s="105"/>
      <c r="C2240" s="105"/>
      <c r="D2240" s="105"/>
      <c r="E2240" s="105"/>
      <c r="F2240" s="105"/>
      <c r="G2240" s="105"/>
      <c r="H2240" s="105"/>
      <c r="I2240" s="105"/>
      <c r="J2240" s="105"/>
      <c r="K2240" s="105"/>
      <c r="L2240" s="105"/>
      <c r="M2240" s="105"/>
      <c r="N2240" s="105"/>
      <c r="O2240" s="105"/>
      <c r="P2240" s="105"/>
      <c r="Q2240" s="105"/>
      <c r="R2240" s="105"/>
      <c r="S2240" s="105"/>
      <c r="T2240" s="105"/>
      <c r="U2240" s="105"/>
      <c r="V2240" s="105"/>
      <c r="W2240" s="105"/>
      <c r="X2240" s="105"/>
      <c r="Y2240" s="105"/>
      <c r="Z2240" s="105"/>
    </row>
    <row r="2241" spans="1:26" ht="15.75" customHeight="1">
      <c r="A2241" s="105"/>
      <c r="B2241" s="105"/>
      <c r="C2241" s="105"/>
      <c r="D2241" s="105"/>
      <c r="E2241" s="105"/>
      <c r="F2241" s="105"/>
      <c r="G2241" s="105"/>
      <c r="H2241" s="105"/>
      <c r="I2241" s="105"/>
      <c r="J2241" s="105"/>
      <c r="K2241" s="105"/>
      <c r="L2241" s="105"/>
      <c r="M2241" s="105"/>
      <c r="N2241" s="105"/>
      <c r="O2241" s="105"/>
      <c r="P2241" s="105"/>
      <c r="Q2241" s="105"/>
      <c r="R2241" s="105"/>
      <c r="S2241" s="105"/>
      <c r="T2241" s="105"/>
      <c r="U2241" s="105"/>
      <c r="V2241" s="105"/>
      <c r="W2241" s="105"/>
      <c r="X2241" s="105"/>
      <c r="Y2241" s="105"/>
      <c r="Z2241" s="105"/>
    </row>
    <row r="2242" spans="1:26" ht="15.75" customHeight="1">
      <c r="A2242" s="105"/>
      <c r="B2242" s="105"/>
      <c r="C2242" s="105"/>
      <c r="D2242" s="105"/>
      <c r="E2242" s="105"/>
      <c r="F2242" s="105"/>
      <c r="G2242" s="105"/>
      <c r="H2242" s="105"/>
      <c r="I2242" s="105"/>
      <c r="J2242" s="105"/>
      <c r="K2242" s="105"/>
      <c r="L2242" s="105"/>
      <c r="M2242" s="105"/>
      <c r="N2242" s="105"/>
      <c r="O2242" s="105"/>
      <c r="P2242" s="105"/>
      <c r="Q2242" s="105"/>
      <c r="R2242" s="105"/>
      <c r="S2242" s="105"/>
      <c r="T2242" s="105"/>
      <c r="U2242" s="105"/>
      <c r="V2242" s="105"/>
      <c r="W2242" s="105"/>
      <c r="X2242" s="105"/>
      <c r="Y2242" s="105"/>
      <c r="Z2242" s="105"/>
    </row>
    <row r="2243" spans="1:26" ht="15.75" customHeight="1">
      <c r="A2243" s="105"/>
      <c r="B2243" s="105"/>
      <c r="C2243" s="105"/>
      <c r="D2243" s="105"/>
      <c r="E2243" s="105"/>
      <c r="F2243" s="105"/>
      <c r="G2243" s="105"/>
      <c r="H2243" s="105"/>
      <c r="I2243" s="105"/>
      <c r="J2243" s="105"/>
      <c r="K2243" s="105"/>
      <c r="L2243" s="105"/>
      <c r="M2243" s="105"/>
      <c r="N2243" s="105"/>
      <c r="O2243" s="105"/>
      <c r="P2243" s="105"/>
      <c r="Q2243" s="105"/>
      <c r="R2243" s="105"/>
      <c r="S2243" s="105"/>
      <c r="T2243" s="105"/>
      <c r="U2243" s="105"/>
      <c r="V2243" s="105"/>
      <c r="W2243" s="105"/>
      <c r="X2243" s="105"/>
      <c r="Y2243" s="105"/>
      <c r="Z2243" s="105"/>
    </row>
    <row r="2244" spans="1:26" ht="15.75" customHeight="1">
      <c r="A2244" s="105"/>
      <c r="B2244" s="105"/>
      <c r="C2244" s="105"/>
      <c r="D2244" s="105"/>
      <c r="E2244" s="105"/>
      <c r="F2244" s="105"/>
      <c r="G2244" s="105"/>
      <c r="H2244" s="105"/>
      <c r="I2244" s="105"/>
      <c r="J2244" s="105"/>
      <c r="K2244" s="105"/>
      <c r="L2244" s="105"/>
      <c r="M2244" s="105"/>
      <c r="N2244" s="105"/>
      <c r="O2244" s="105"/>
      <c r="P2244" s="105"/>
      <c r="Q2244" s="105"/>
      <c r="R2244" s="105"/>
      <c r="S2244" s="105"/>
      <c r="T2244" s="105"/>
      <c r="U2244" s="105"/>
      <c r="V2244" s="105"/>
      <c r="W2244" s="105"/>
      <c r="X2244" s="105"/>
      <c r="Y2244" s="105"/>
      <c r="Z2244" s="105"/>
    </row>
    <row r="2245" spans="1:26" ht="15.75" customHeight="1">
      <c r="A2245" s="105"/>
      <c r="B2245" s="105"/>
      <c r="C2245" s="105"/>
      <c r="D2245" s="105"/>
      <c r="E2245" s="105"/>
      <c r="F2245" s="105"/>
      <c r="G2245" s="105"/>
      <c r="H2245" s="105"/>
      <c r="I2245" s="105"/>
      <c r="J2245" s="105"/>
      <c r="K2245" s="105"/>
      <c r="L2245" s="105"/>
      <c r="M2245" s="105"/>
      <c r="N2245" s="105"/>
      <c r="O2245" s="105"/>
      <c r="P2245" s="105"/>
      <c r="Q2245" s="105"/>
      <c r="R2245" s="105"/>
      <c r="S2245" s="105"/>
      <c r="T2245" s="105"/>
      <c r="U2245" s="105"/>
      <c r="V2245" s="105"/>
      <c r="W2245" s="105"/>
      <c r="X2245" s="105"/>
      <c r="Y2245" s="105"/>
      <c r="Z2245" s="105"/>
    </row>
    <row r="2246" spans="1:26" ht="15.75" customHeight="1">
      <c r="A2246" s="105"/>
      <c r="B2246" s="105"/>
      <c r="C2246" s="105"/>
      <c r="D2246" s="105"/>
      <c r="E2246" s="105"/>
      <c r="F2246" s="105"/>
      <c r="G2246" s="105"/>
      <c r="H2246" s="105"/>
      <c r="I2246" s="105"/>
      <c r="J2246" s="105"/>
      <c r="K2246" s="105"/>
      <c r="L2246" s="105"/>
      <c r="M2246" s="105"/>
      <c r="N2246" s="105"/>
      <c r="O2246" s="105"/>
      <c r="P2246" s="105"/>
      <c r="Q2246" s="105"/>
      <c r="R2246" s="105"/>
      <c r="S2246" s="105"/>
      <c r="T2246" s="105"/>
      <c r="U2246" s="105"/>
      <c r="V2246" s="105"/>
      <c r="W2246" s="105"/>
      <c r="X2246" s="105"/>
      <c r="Y2246" s="105"/>
      <c r="Z2246" s="105"/>
    </row>
    <row r="2247" spans="1:26" ht="15.75" customHeight="1">
      <c r="A2247" s="105"/>
      <c r="B2247" s="105"/>
      <c r="C2247" s="105"/>
      <c r="D2247" s="105"/>
      <c r="E2247" s="105"/>
      <c r="F2247" s="105"/>
      <c r="G2247" s="105"/>
      <c r="H2247" s="105"/>
      <c r="I2247" s="105"/>
      <c r="J2247" s="105"/>
      <c r="K2247" s="105"/>
      <c r="L2247" s="105"/>
      <c r="M2247" s="105"/>
      <c r="N2247" s="105"/>
      <c r="O2247" s="105"/>
      <c r="P2247" s="105"/>
      <c r="Q2247" s="105"/>
      <c r="R2247" s="105"/>
      <c r="S2247" s="105"/>
      <c r="T2247" s="105"/>
      <c r="U2247" s="105"/>
      <c r="V2247" s="105"/>
      <c r="W2247" s="105"/>
      <c r="X2247" s="105"/>
      <c r="Y2247" s="105"/>
      <c r="Z2247" s="105"/>
    </row>
    <row r="2248" spans="1:26" ht="15.75" customHeight="1">
      <c r="A2248" s="105"/>
      <c r="B2248" s="105"/>
      <c r="C2248" s="105"/>
      <c r="D2248" s="105"/>
      <c r="E2248" s="105"/>
      <c r="F2248" s="105"/>
      <c r="G2248" s="105"/>
      <c r="H2248" s="105"/>
      <c r="I2248" s="105"/>
      <c r="J2248" s="105"/>
      <c r="K2248" s="105"/>
      <c r="L2248" s="105"/>
      <c r="M2248" s="105"/>
      <c r="N2248" s="105"/>
      <c r="O2248" s="105"/>
      <c r="P2248" s="105"/>
      <c r="Q2248" s="105"/>
      <c r="R2248" s="105"/>
      <c r="S2248" s="105"/>
      <c r="T2248" s="105"/>
      <c r="U2248" s="105"/>
      <c r="V2248" s="105"/>
      <c r="W2248" s="105"/>
      <c r="X2248" s="105"/>
      <c r="Y2248" s="105"/>
      <c r="Z2248" s="105"/>
    </row>
    <row r="2249" spans="1:26" ht="15.75" customHeight="1">
      <c r="A2249" s="105"/>
      <c r="B2249" s="105"/>
      <c r="C2249" s="105"/>
      <c r="D2249" s="105"/>
      <c r="E2249" s="105"/>
      <c r="F2249" s="105"/>
      <c r="G2249" s="105"/>
      <c r="H2249" s="105"/>
      <c r="I2249" s="105"/>
      <c r="J2249" s="105"/>
      <c r="K2249" s="105"/>
      <c r="L2249" s="105"/>
      <c r="M2249" s="105"/>
      <c r="N2249" s="105"/>
      <c r="O2249" s="105"/>
      <c r="P2249" s="105"/>
      <c r="Q2249" s="105"/>
      <c r="R2249" s="105"/>
      <c r="S2249" s="105"/>
      <c r="T2249" s="105"/>
      <c r="U2249" s="105"/>
      <c r="V2249" s="105"/>
      <c r="W2249" s="105"/>
      <c r="X2249" s="105"/>
      <c r="Y2249" s="105"/>
      <c r="Z2249" s="105"/>
    </row>
    <row r="2250" spans="1:26" ht="15.75" customHeight="1">
      <c r="A2250" s="105"/>
      <c r="B2250" s="105"/>
      <c r="C2250" s="105"/>
      <c r="D2250" s="105"/>
      <c r="E2250" s="105"/>
      <c r="F2250" s="105"/>
      <c r="G2250" s="105"/>
      <c r="H2250" s="105"/>
      <c r="I2250" s="105"/>
      <c r="J2250" s="105"/>
      <c r="K2250" s="105"/>
      <c r="L2250" s="105"/>
      <c r="M2250" s="105"/>
      <c r="N2250" s="105"/>
      <c r="O2250" s="105"/>
      <c r="P2250" s="105"/>
      <c r="Q2250" s="105"/>
      <c r="R2250" s="105"/>
      <c r="S2250" s="105"/>
      <c r="T2250" s="105"/>
      <c r="U2250" s="105"/>
      <c r="V2250" s="105"/>
      <c r="W2250" s="105"/>
      <c r="X2250" s="105"/>
      <c r="Y2250" s="105"/>
      <c r="Z2250" s="105"/>
    </row>
    <row r="2251" spans="1:26" ht="15.75" customHeight="1">
      <c r="A2251" s="105"/>
      <c r="B2251" s="105"/>
      <c r="C2251" s="105"/>
      <c r="D2251" s="105"/>
      <c r="E2251" s="105"/>
      <c r="F2251" s="105"/>
      <c r="G2251" s="105"/>
      <c r="H2251" s="105"/>
      <c r="I2251" s="105"/>
      <c r="J2251" s="105"/>
      <c r="K2251" s="105"/>
      <c r="L2251" s="105"/>
      <c r="M2251" s="105"/>
      <c r="N2251" s="105"/>
      <c r="O2251" s="105"/>
      <c r="P2251" s="105"/>
      <c r="Q2251" s="105"/>
      <c r="R2251" s="105"/>
      <c r="S2251" s="105"/>
      <c r="T2251" s="105"/>
      <c r="U2251" s="105"/>
      <c r="V2251" s="105"/>
      <c r="W2251" s="105"/>
      <c r="X2251" s="105"/>
      <c r="Y2251" s="105"/>
      <c r="Z2251" s="105"/>
    </row>
    <row r="2252" spans="1:26" ht="15.75" customHeight="1">
      <c r="A2252" s="105"/>
      <c r="B2252" s="105"/>
      <c r="C2252" s="105"/>
      <c r="D2252" s="105"/>
      <c r="E2252" s="105"/>
      <c r="F2252" s="105"/>
      <c r="G2252" s="105"/>
      <c r="H2252" s="105"/>
      <c r="I2252" s="105"/>
      <c r="J2252" s="105"/>
      <c r="K2252" s="105"/>
      <c r="L2252" s="105"/>
      <c r="M2252" s="105"/>
      <c r="N2252" s="105"/>
      <c r="O2252" s="105"/>
      <c r="P2252" s="105"/>
      <c r="Q2252" s="105"/>
      <c r="R2252" s="105"/>
      <c r="S2252" s="105"/>
      <c r="T2252" s="105"/>
      <c r="U2252" s="105"/>
      <c r="V2252" s="105"/>
      <c r="W2252" s="105"/>
      <c r="X2252" s="105"/>
      <c r="Y2252" s="105"/>
      <c r="Z2252" s="105"/>
    </row>
    <row r="2253" spans="1:26" ht="15.75" customHeight="1">
      <c r="A2253" s="105"/>
      <c r="B2253" s="105"/>
      <c r="C2253" s="105"/>
      <c r="D2253" s="105"/>
      <c r="E2253" s="105"/>
      <c r="F2253" s="105"/>
      <c r="G2253" s="105"/>
      <c r="H2253" s="105"/>
      <c r="I2253" s="105"/>
      <c r="J2253" s="105"/>
      <c r="K2253" s="105"/>
      <c r="L2253" s="105"/>
      <c r="M2253" s="105"/>
      <c r="N2253" s="105"/>
      <c r="O2253" s="105"/>
      <c r="P2253" s="105"/>
      <c r="Q2253" s="105"/>
      <c r="R2253" s="105"/>
      <c r="S2253" s="105"/>
      <c r="T2253" s="105"/>
      <c r="U2253" s="105"/>
      <c r="V2253" s="105"/>
      <c r="W2253" s="105"/>
      <c r="X2253" s="105"/>
      <c r="Y2253" s="105"/>
      <c r="Z2253" s="105"/>
    </row>
    <row r="2254" spans="1:26" ht="15.75" customHeight="1">
      <c r="A2254" s="105"/>
      <c r="B2254" s="105"/>
      <c r="C2254" s="105"/>
      <c r="D2254" s="105"/>
      <c r="E2254" s="105"/>
      <c r="F2254" s="105"/>
      <c r="G2254" s="105"/>
      <c r="H2254" s="105"/>
      <c r="I2254" s="105"/>
      <c r="J2254" s="105"/>
      <c r="K2254" s="105"/>
      <c r="L2254" s="105"/>
      <c r="M2254" s="105"/>
      <c r="N2254" s="105"/>
      <c r="O2254" s="105"/>
      <c r="P2254" s="105"/>
      <c r="Q2254" s="105"/>
      <c r="R2254" s="105"/>
      <c r="S2254" s="105"/>
      <c r="T2254" s="105"/>
      <c r="U2254" s="105"/>
      <c r="V2254" s="105"/>
      <c r="W2254" s="105"/>
      <c r="X2254" s="105"/>
      <c r="Y2254" s="105"/>
      <c r="Z2254" s="105"/>
    </row>
    <row r="2255" spans="1:26" ht="15.75" customHeight="1">
      <c r="A2255" s="105"/>
      <c r="B2255" s="105"/>
      <c r="C2255" s="105"/>
      <c r="D2255" s="105"/>
      <c r="E2255" s="105"/>
      <c r="F2255" s="105"/>
      <c r="G2255" s="105"/>
      <c r="H2255" s="105"/>
      <c r="I2255" s="105"/>
      <c r="J2255" s="105"/>
      <c r="K2255" s="105"/>
      <c r="L2255" s="105"/>
      <c r="M2255" s="105"/>
      <c r="N2255" s="105"/>
      <c r="O2255" s="105"/>
      <c r="P2255" s="105"/>
      <c r="Q2255" s="105"/>
      <c r="R2255" s="105"/>
      <c r="S2255" s="105"/>
      <c r="T2255" s="105"/>
      <c r="U2255" s="105"/>
      <c r="V2255" s="105"/>
      <c r="W2255" s="105"/>
      <c r="X2255" s="105"/>
      <c r="Y2255" s="105"/>
      <c r="Z2255" s="105"/>
    </row>
    <row r="2256" spans="1:26" ht="15.75" customHeight="1">
      <c r="A2256" s="105"/>
      <c r="B2256" s="105"/>
      <c r="C2256" s="105"/>
      <c r="D2256" s="105"/>
      <c r="E2256" s="105"/>
      <c r="F2256" s="105"/>
      <c r="G2256" s="105"/>
      <c r="H2256" s="105"/>
      <c r="I2256" s="105"/>
      <c r="J2256" s="105"/>
      <c r="K2256" s="105"/>
      <c r="L2256" s="105"/>
      <c r="M2256" s="105"/>
      <c r="N2256" s="105"/>
      <c r="O2256" s="105"/>
      <c r="P2256" s="105"/>
      <c r="Q2256" s="105"/>
      <c r="R2256" s="105"/>
      <c r="S2256" s="105"/>
      <c r="T2256" s="105"/>
      <c r="U2256" s="105"/>
      <c r="V2256" s="105"/>
      <c r="W2256" s="105"/>
      <c r="X2256" s="105"/>
      <c r="Y2256" s="105"/>
      <c r="Z2256" s="105"/>
    </row>
    <row r="2257" spans="1:26" ht="15.75" customHeight="1">
      <c r="A2257" s="105"/>
      <c r="B2257" s="105"/>
      <c r="C2257" s="105"/>
      <c r="D2257" s="105"/>
      <c r="E2257" s="105"/>
      <c r="F2257" s="105"/>
      <c r="G2257" s="105"/>
      <c r="H2257" s="105"/>
      <c r="I2257" s="105"/>
      <c r="J2257" s="105"/>
      <c r="K2257" s="105"/>
      <c r="L2257" s="105"/>
      <c r="M2257" s="105"/>
      <c r="N2257" s="105"/>
      <c r="O2257" s="105"/>
      <c r="P2257" s="105"/>
      <c r="Q2257" s="105"/>
      <c r="R2257" s="105"/>
      <c r="S2257" s="105"/>
      <c r="T2257" s="105"/>
      <c r="U2257" s="105"/>
      <c r="V2257" s="105"/>
      <c r="W2257" s="105"/>
      <c r="X2257" s="105"/>
      <c r="Y2257" s="105"/>
      <c r="Z2257" s="105"/>
    </row>
    <row r="2258" spans="1:26" ht="15.75" customHeight="1">
      <c r="A2258" s="105"/>
      <c r="B2258" s="105"/>
      <c r="C2258" s="105"/>
      <c r="D2258" s="105"/>
      <c r="E2258" s="105"/>
      <c r="F2258" s="105"/>
      <c r="G2258" s="105"/>
      <c r="H2258" s="105"/>
      <c r="I2258" s="105"/>
      <c r="J2258" s="105"/>
      <c r="K2258" s="105"/>
      <c r="L2258" s="105"/>
      <c r="M2258" s="105"/>
      <c r="N2258" s="105"/>
      <c r="O2258" s="105"/>
      <c r="P2258" s="105"/>
      <c r="Q2258" s="105"/>
      <c r="R2258" s="105"/>
      <c r="S2258" s="105"/>
      <c r="T2258" s="105"/>
      <c r="U2258" s="105"/>
      <c r="V2258" s="105"/>
      <c r="W2258" s="105"/>
      <c r="X2258" s="105"/>
      <c r="Y2258" s="105"/>
      <c r="Z2258" s="105"/>
    </row>
    <row r="2259" spans="1:26" ht="15.75" customHeight="1">
      <c r="A2259" s="105"/>
      <c r="B2259" s="105"/>
      <c r="C2259" s="105"/>
      <c r="D2259" s="105"/>
      <c r="E2259" s="105"/>
      <c r="F2259" s="105"/>
      <c r="G2259" s="105"/>
      <c r="H2259" s="105"/>
      <c r="I2259" s="105"/>
      <c r="J2259" s="105"/>
      <c r="K2259" s="105"/>
      <c r="L2259" s="105"/>
      <c r="M2259" s="105"/>
      <c r="N2259" s="105"/>
      <c r="O2259" s="105"/>
      <c r="P2259" s="105"/>
      <c r="Q2259" s="105"/>
      <c r="R2259" s="105"/>
      <c r="S2259" s="105"/>
      <c r="T2259" s="105"/>
      <c r="U2259" s="105"/>
      <c r="V2259" s="105"/>
      <c r="W2259" s="105"/>
      <c r="X2259" s="105"/>
      <c r="Y2259" s="105"/>
      <c r="Z2259" s="105"/>
    </row>
    <row r="2260" spans="1:26" ht="15.75" customHeight="1">
      <c r="A2260" s="105"/>
      <c r="B2260" s="105"/>
      <c r="C2260" s="105"/>
      <c r="D2260" s="105"/>
      <c r="E2260" s="105"/>
      <c r="F2260" s="105"/>
      <c r="G2260" s="105"/>
      <c r="H2260" s="105"/>
      <c r="I2260" s="105"/>
      <c r="J2260" s="105"/>
      <c r="K2260" s="105"/>
      <c r="L2260" s="105"/>
      <c r="M2260" s="105"/>
      <c r="N2260" s="105"/>
      <c r="O2260" s="105"/>
      <c r="P2260" s="105"/>
      <c r="Q2260" s="105"/>
      <c r="R2260" s="105"/>
      <c r="S2260" s="105"/>
      <c r="T2260" s="105"/>
      <c r="U2260" s="105"/>
      <c r="V2260" s="105"/>
      <c r="W2260" s="105"/>
      <c r="X2260" s="105"/>
      <c r="Y2260" s="105"/>
      <c r="Z2260" s="105"/>
    </row>
    <row r="2261" spans="1:26" ht="15.75" customHeight="1">
      <c r="A2261" s="105"/>
      <c r="B2261" s="105"/>
      <c r="C2261" s="105"/>
      <c r="D2261" s="105"/>
      <c r="E2261" s="105"/>
      <c r="F2261" s="105"/>
      <c r="G2261" s="105"/>
      <c r="H2261" s="105"/>
      <c r="I2261" s="105"/>
      <c r="J2261" s="105"/>
      <c r="K2261" s="105"/>
      <c r="L2261" s="105"/>
      <c r="M2261" s="105"/>
      <c r="N2261" s="105"/>
      <c r="O2261" s="105"/>
      <c r="P2261" s="105"/>
      <c r="Q2261" s="105"/>
      <c r="R2261" s="105"/>
      <c r="S2261" s="105"/>
      <c r="T2261" s="105"/>
      <c r="U2261" s="105"/>
      <c r="V2261" s="105"/>
      <c r="W2261" s="105"/>
      <c r="X2261" s="105"/>
      <c r="Y2261" s="105"/>
      <c r="Z2261" s="105"/>
    </row>
    <row r="2262" spans="1:26" ht="15.75" customHeight="1">
      <c r="A2262" s="105"/>
      <c r="B2262" s="105"/>
      <c r="C2262" s="105"/>
      <c r="D2262" s="105"/>
      <c r="E2262" s="105"/>
      <c r="F2262" s="105"/>
      <c r="G2262" s="105"/>
      <c r="H2262" s="105"/>
      <c r="I2262" s="105"/>
      <c r="J2262" s="105"/>
      <c r="K2262" s="105"/>
      <c r="L2262" s="105"/>
      <c r="M2262" s="105"/>
      <c r="N2262" s="105"/>
      <c r="O2262" s="105"/>
      <c r="P2262" s="105"/>
      <c r="Q2262" s="105"/>
      <c r="R2262" s="105"/>
      <c r="S2262" s="105"/>
      <c r="T2262" s="105"/>
      <c r="U2262" s="105"/>
      <c r="V2262" s="105"/>
      <c r="W2262" s="105"/>
      <c r="X2262" s="105"/>
      <c r="Y2262" s="105"/>
      <c r="Z2262" s="105"/>
    </row>
    <row r="2263" spans="1:26" ht="15.75" customHeight="1">
      <c r="A2263" s="105"/>
      <c r="B2263" s="105"/>
      <c r="C2263" s="105"/>
      <c r="D2263" s="105"/>
      <c r="E2263" s="105"/>
      <c r="F2263" s="105"/>
      <c r="G2263" s="105"/>
      <c r="H2263" s="105"/>
      <c r="I2263" s="105"/>
      <c r="J2263" s="105"/>
      <c r="K2263" s="105"/>
      <c r="L2263" s="105"/>
      <c r="M2263" s="105"/>
      <c r="N2263" s="105"/>
      <c r="O2263" s="105"/>
      <c r="P2263" s="105"/>
      <c r="Q2263" s="105"/>
      <c r="R2263" s="105"/>
      <c r="S2263" s="105"/>
      <c r="T2263" s="105"/>
      <c r="U2263" s="105"/>
      <c r="V2263" s="105"/>
      <c r="W2263" s="105"/>
      <c r="X2263" s="105"/>
      <c r="Y2263" s="105"/>
      <c r="Z2263" s="105"/>
    </row>
    <row r="2264" spans="1:26" ht="15.75" customHeight="1">
      <c r="A2264" s="105"/>
      <c r="B2264" s="105"/>
      <c r="C2264" s="105"/>
      <c r="D2264" s="105"/>
      <c r="E2264" s="105"/>
      <c r="F2264" s="105"/>
      <c r="G2264" s="105"/>
      <c r="H2264" s="105"/>
      <c r="I2264" s="105"/>
      <c r="J2264" s="105"/>
      <c r="K2264" s="105"/>
      <c r="L2264" s="105"/>
      <c r="M2264" s="105"/>
      <c r="N2264" s="105"/>
      <c r="O2264" s="105"/>
      <c r="P2264" s="105"/>
      <c r="Q2264" s="105"/>
      <c r="R2264" s="105"/>
      <c r="S2264" s="105"/>
      <c r="T2264" s="105"/>
      <c r="U2264" s="105"/>
      <c r="V2264" s="105"/>
      <c r="W2264" s="105"/>
      <c r="X2264" s="105"/>
      <c r="Y2264" s="105"/>
      <c r="Z2264" s="105"/>
    </row>
    <row r="2265" spans="1:26" ht="15.75" customHeight="1">
      <c r="A2265" s="105"/>
      <c r="B2265" s="105"/>
      <c r="C2265" s="105"/>
      <c r="D2265" s="105"/>
      <c r="E2265" s="105"/>
      <c r="F2265" s="105"/>
      <c r="G2265" s="105"/>
      <c r="H2265" s="105"/>
      <c r="I2265" s="105"/>
      <c r="J2265" s="105"/>
      <c r="K2265" s="105"/>
      <c r="L2265" s="105"/>
      <c r="M2265" s="105"/>
      <c r="N2265" s="105"/>
      <c r="O2265" s="105"/>
      <c r="P2265" s="105"/>
      <c r="Q2265" s="105"/>
      <c r="R2265" s="105"/>
      <c r="S2265" s="105"/>
      <c r="T2265" s="105"/>
      <c r="U2265" s="105"/>
      <c r="V2265" s="105"/>
      <c r="W2265" s="105"/>
      <c r="X2265" s="105"/>
      <c r="Y2265" s="105"/>
      <c r="Z2265" s="105"/>
    </row>
    <row r="2266" spans="1:26" ht="15.75" customHeight="1">
      <c r="A2266" s="105"/>
      <c r="B2266" s="105"/>
      <c r="C2266" s="105"/>
      <c r="D2266" s="105"/>
      <c r="E2266" s="105"/>
      <c r="F2266" s="105"/>
      <c r="G2266" s="105"/>
      <c r="H2266" s="105"/>
      <c r="I2266" s="105"/>
      <c r="J2266" s="105"/>
      <c r="K2266" s="105"/>
      <c r="L2266" s="105"/>
      <c r="M2266" s="105"/>
      <c r="N2266" s="105"/>
      <c r="O2266" s="105"/>
      <c r="P2266" s="105"/>
      <c r="Q2266" s="105"/>
      <c r="R2266" s="105"/>
      <c r="S2266" s="105"/>
      <c r="T2266" s="105"/>
      <c r="U2266" s="105"/>
      <c r="V2266" s="105"/>
      <c r="W2266" s="105"/>
      <c r="X2266" s="105"/>
      <c r="Y2266" s="105"/>
      <c r="Z2266" s="105"/>
    </row>
    <row r="2267" spans="1:26" ht="15.75" customHeight="1">
      <c r="A2267" s="105"/>
      <c r="B2267" s="105"/>
      <c r="C2267" s="105"/>
      <c r="D2267" s="105"/>
      <c r="E2267" s="105"/>
      <c r="F2267" s="105"/>
      <c r="G2267" s="105"/>
      <c r="H2267" s="105"/>
      <c r="I2267" s="105"/>
      <c r="J2267" s="105"/>
      <c r="K2267" s="105"/>
      <c r="L2267" s="105"/>
      <c r="M2267" s="105"/>
      <c r="N2267" s="105"/>
      <c r="O2267" s="105"/>
      <c r="P2267" s="105"/>
      <c r="Q2267" s="105"/>
      <c r="R2267" s="105"/>
      <c r="S2267" s="105"/>
      <c r="T2267" s="105"/>
      <c r="U2267" s="105"/>
      <c r="V2267" s="105"/>
      <c r="W2267" s="105"/>
      <c r="X2267" s="105"/>
      <c r="Y2267" s="105"/>
      <c r="Z2267" s="105"/>
    </row>
    <row r="2268" spans="1:26" ht="15.75" customHeight="1">
      <c r="A2268" s="105"/>
      <c r="B2268" s="105"/>
      <c r="C2268" s="105"/>
      <c r="D2268" s="105"/>
      <c r="E2268" s="105"/>
      <c r="F2268" s="105"/>
      <c r="G2268" s="105"/>
      <c r="H2268" s="105"/>
      <c r="I2268" s="105"/>
      <c r="J2268" s="105"/>
      <c r="K2268" s="105"/>
      <c r="L2268" s="105"/>
      <c r="M2268" s="105"/>
      <c r="N2268" s="105"/>
      <c r="O2268" s="105"/>
      <c r="P2268" s="105"/>
      <c r="Q2268" s="105"/>
      <c r="R2268" s="105"/>
      <c r="S2268" s="105"/>
      <c r="T2268" s="105"/>
      <c r="U2268" s="105"/>
      <c r="V2268" s="105"/>
      <c r="W2268" s="105"/>
      <c r="X2268" s="105"/>
      <c r="Y2268" s="105"/>
      <c r="Z2268" s="105"/>
    </row>
    <row r="2269" spans="1:26" ht="15.75" customHeight="1">
      <c r="A2269" s="105"/>
      <c r="B2269" s="105"/>
      <c r="C2269" s="105"/>
      <c r="D2269" s="105"/>
      <c r="E2269" s="105"/>
      <c r="F2269" s="105"/>
      <c r="G2269" s="105"/>
      <c r="H2269" s="105"/>
      <c r="I2269" s="105"/>
      <c r="J2269" s="105"/>
      <c r="K2269" s="105"/>
      <c r="L2269" s="105"/>
      <c r="M2269" s="105"/>
      <c r="N2269" s="105"/>
      <c r="O2269" s="105"/>
      <c r="P2269" s="105"/>
      <c r="Q2269" s="105"/>
      <c r="R2269" s="105"/>
      <c r="S2269" s="105"/>
      <c r="T2269" s="105"/>
      <c r="U2269" s="105"/>
      <c r="V2269" s="105"/>
      <c r="W2269" s="105"/>
      <c r="X2269" s="105"/>
      <c r="Y2269" s="105"/>
      <c r="Z2269" s="105"/>
    </row>
    <row r="2270" spans="1:26" ht="15.75" customHeight="1">
      <c r="A2270" s="105"/>
      <c r="B2270" s="105"/>
      <c r="C2270" s="105"/>
      <c r="D2270" s="105"/>
      <c r="E2270" s="105"/>
      <c r="F2270" s="105"/>
      <c r="G2270" s="105"/>
      <c r="H2270" s="105"/>
      <c r="I2270" s="105"/>
      <c r="J2270" s="105"/>
      <c r="K2270" s="105"/>
      <c r="L2270" s="105"/>
      <c r="M2270" s="105"/>
      <c r="N2270" s="105"/>
      <c r="O2270" s="105"/>
      <c r="P2270" s="105"/>
      <c r="Q2270" s="105"/>
      <c r="R2270" s="105"/>
      <c r="S2270" s="105"/>
      <c r="T2270" s="105"/>
      <c r="U2270" s="105"/>
      <c r="V2270" s="105"/>
      <c r="W2270" s="105"/>
      <c r="X2270" s="105"/>
      <c r="Y2270" s="105"/>
      <c r="Z2270" s="105"/>
    </row>
    <row r="2271" spans="1:26" ht="15.75" customHeight="1">
      <c r="A2271" s="105"/>
      <c r="B2271" s="105"/>
      <c r="C2271" s="105"/>
      <c r="D2271" s="105"/>
      <c r="E2271" s="105"/>
      <c r="F2271" s="105"/>
      <c r="G2271" s="105"/>
      <c r="H2271" s="105"/>
      <c r="I2271" s="105"/>
      <c r="J2271" s="105"/>
      <c r="K2271" s="105"/>
      <c r="L2271" s="105"/>
      <c r="M2271" s="105"/>
      <c r="N2271" s="105"/>
      <c r="O2271" s="105"/>
      <c r="P2271" s="105"/>
      <c r="Q2271" s="105"/>
      <c r="R2271" s="105"/>
      <c r="S2271" s="105"/>
      <c r="T2271" s="105"/>
      <c r="U2271" s="105"/>
      <c r="V2271" s="105"/>
      <c r="W2271" s="105"/>
      <c r="X2271" s="105"/>
      <c r="Y2271" s="105"/>
      <c r="Z2271" s="105"/>
    </row>
    <row r="2272" spans="1:26" ht="15.75" customHeight="1">
      <c r="A2272" s="105"/>
      <c r="B2272" s="105"/>
      <c r="C2272" s="105"/>
      <c r="D2272" s="105"/>
      <c r="E2272" s="105"/>
      <c r="F2272" s="105"/>
      <c r="G2272" s="105"/>
      <c r="H2272" s="105"/>
      <c r="I2272" s="105"/>
      <c r="J2272" s="105"/>
      <c r="K2272" s="105"/>
      <c r="L2272" s="105"/>
      <c r="M2272" s="105"/>
      <c r="N2272" s="105"/>
      <c r="O2272" s="105"/>
      <c r="P2272" s="105"/>
      <c r="Q2272" s="105"/>
      <c r="R2272" s="105"/>
      <c r="S2272" s="105"/>
      <c r="T2272" s="105"/>
      <c r="U2272" s="105"/>
      <c r="V2272" s="105"/>
      <c r="W2272" s="105"/>
      <c r="X2272" s="105"/>
      <c r="Y2272" s="105"/>
      <c r="Z2272" s="105"/>
    </row>
    <row r="2273" spans="1:26" ht="15.75" customHeight="1">
      <c r="A2273" s="105"/>
      <c r="B2273" s="105"/>
      <c r="C2273" s="105"/>
      <c r="D2273" s="105"/>
      <c r="E2273" s="105"/>
      <c r="F2273" s="105"/>
      <c r="G2273" s="105"/>
      <c r="H2273" s="105"/>
      <c r="I2273" s="105"/>
      <c r="J2273" s="105"/>
      <c r="K2273" s="105"/>
      <c r="L2273" s="105"/>
      <c r="M2273" s="105"/>
      <c r="N2273" s="105"/>
      <c r="O2273" s="105"/>
      <c r="P2273" s="105"/>
      <c r="Q2273" s="105"/>
      <c r="R2273" s="105"/>
      <c r="S2273" s="105"/>
      <c r="T2273" s="105"/>
      <c r="U2273" s="105"/>
      <c r="V2273" s="105"/>
      <c r="W2273" s="105"/>
      <c r="X2273" s="105"/>
      <c r="Y2273" s="105"/>
      <c r="Z2273" s="105"/>
    </row>
    <row r="2274" spans="1:26" ht="15.75" customHeight="1">
      <c r="A2274" s="105"/>
      <c r="B2274" s="105"/>
      <c r="C2274" s="105"/>
      <c r="D2274" s="105"/>
      <c r="E2274" s="105"/>
      <c r="F2274" s="105"/>
      <c r="G2274" s="105"/>
      <c r="H2274" s="105"/>
      <c r="I2274" s="105"/>
      <c r="J2274" s="105"/>
      <c r="K2274" s="105"/>
      <c r="L2274" s="105"/>
      <c r="M2274" s="105"/>
      <c r="N2274" s="105"/>
      <c r="O2274" s="105"/>
      <c r="P2274" s="105"/>
      <c r="Q2274" s="105"/>
      <c r="R2274" s="105"/>
      <c r="S2274" s="105"/>
      <c r="T2274" s="105"/>
      <c r="U2274" s="105"/>
      <c r="V2274" s="105"/>
      <c r="W2274" s="105"/>
      <c r="X2274" s="105"/>
      <c r="Y2274" s="105"/>
      <c r="Z2274" s="105"/>
    </row>
    <row r="2275" spans="1:26" ht="15.75" customHeight="1">
      <c r="A2275" s="105"/>
      <c r="B2275" s="105"/>
      <c r="C2275" s="105"/>
      <c r="D2275" s="105"/>
      <c r="E2275" s="105"/>
      <c r="F2275" s="105"/>
      <c r="G2275" s="105"/>
      <c r="H2275" s="105"/>
      <c r="I2275" s="105"/>
      <c r="J2275" s="105"/>
      <c r="K2275" s="105"/>
      <c r="L2275" s="105"/>
      <c r="M2275" s="105"/>
      <c r="N2275" s="105"/>
      <c r="O2275" s="105"/>
      <c r="P2275" s="105"/>
      <c r="Q2275" s="105"/>
      <c r="R2275" s="105"/>
      <c r="S2275" s="105"/>
      <c r="T2275" s="105"/>
      <c r="U2275" s="105"/>
      <c r="V2275" s="105"/>
      <c r="W2275" s="105"/>
      <c r="X2275" s="105"/>
      <c r="Y2275" s="105"/>
      <c r="Z2275" s="105"/>
    </row>
    <row r="2276" spans="1:26" ht="15.75" customHeight="1">
      <c r="A2276" s="105"/>
      <c r="B2276" s="105"/>
      <c r="C2276" s="105"/>
      <c r="D2276" s="105"/>
      <c r="E2276" s="105"/>
      <c r="F2276" s="105"/>
      <c r="G2276" s="105"/>
      <c r="H2276" s="105"/>
      <c r="I2276" s="105"/>
      <c r="J2276" s="105"/>
      <c r="K2276" s="105"/>
      <c r="L2276" s="105"/>
      <c r="M2276" s="105"/>
      <c r="N2276" s="105"/>
      <c r="O2276" s="105"/>
      <c r="P2276" s="105"/>
      <c r="Q2276" s="105"/>
      <c r="R2276" s="105"/>
      <c r="S2276" s="105"/>
      <c r="T2276" s="105"/>
      <c r="U2276" s="105"/>
      <c r="V2276" s="105"/>
      <c r="W2276" s="105"/>
      <c r="X2276" s="105"/>
      <c r="Y2276" s="105"/>
      <c r="Z2276" s="105"/>
    </row>
    <row r="2277" spans="1:26" ht="15.75" customHeight="1">
      <c r="A2277" s="105"/>
      <c r="B2277" s="105"/>
      <c r="C2277" s="105"/>
      <c r="D2277" s="105"/>
      <c r="E2277" s="105"/>
      <c r="F2277" s="105"/>
      <c r="G2277" s="105"/>
      <c r="H2277" s="105"/>
      <c r="I2277" s="105"/>
      <c r="J2277" s="105"/>
      <c r="K2277" s="105"/>
      <c r="L2277" s="105"/>
      <c r="M2277" s="105"/>
      <c r="N2277" s="105"/>
      <c r="O2277" s="105"/>
      <c r="P2277" s="105"/>
      <c r="Q2277" s="105"/>
      <c r="R2277" s="105"/>
      <c r="S2277" s="105"/>
      <c r="T2277" s="105"/>
      <c r="U2277" s="105"/>
      <c r="V2277" s="105"/>
      <c r="W2277" s="105"/>
      <c r="X2277" s="105"/>
      <c r="Y2277" s="105"/>
      <c r="Z2277" s="105"/>
    </row>
    <row r="2278" spans="1:26" ht="15.75" customHeight="1">
      <c r="A2278" s="105"/>
      <c r="B2278" s="105"/>
      <c r="C2278" s="105"/>
      <c r="D2278" s="105"/>
      <c r="E2278" s="105"/>
      <c r="F2278" s="105"/>
      <c r="G2278" s="105"/>
      <c r="H2278" s="105"/>
      <c r="I2278" s="105"/>
      <c r="J2278" s="105"/>
      <c r="K2278" s="105"/>
      <c r="L2278" s="105"/>
      <c r="M2278" s="105"/>
      <c r="N2278" s="105"/>
      <c r="O2278" s="105"/>
      <c r="P2278" s="105"/>
      <c r="Q2278" s="105"/>
      <c r="R2278" s="105"/>
      <c r="S2278" s="105"/>
      <c r="T2278" s="105"/>
      <c r="U2278" s="105"/>
      <c r="V2278" s="105"/>
      <c r="W2278" s="105"/>
      <c r="X2278" s="105"/>
      <c r="Y2278" s="105"/>
      <c r="Z2278" s="105"/>
    </row>
    <row r="2279" spans="1:26" ht="15.75" customHeight="1">
      <c r="A2279" s="105"/>
      <c r="B2279" s="105"/>
      <c r="C2279" s="105"/>
      <c r="D2279" s="105"/>
      <c r="E2279" s="105"/>
      <c r="F2279" s="105"/>
      <c r="G2279" s="105"/>
      <c r="H2279" s="105"/>
      <c r="I2279" s="105"/>
      <c r="J2279" s="105"/>
      <c r="K2279" s="105"/>
      <c r="L2279" s="105"/>
      <c r="M2279" s="105"/>
      <c r="N2279" s="105"/>
      <c r="O2279" s="105"/>
      <c r="P2279" s="105"/>
      <c r="Q2279" s="105"/>
      <c r="R2279" s="105"/>
      <c r="S2279" s="105"/>
      <c r="T2279" s="105"/>
      <c r="U2279" s="105"/>
      <c r="V2279" s="105"/>
      <c r="W2279" s="105"/>
      <c r="X2279" s="105"/>
      <c r="Y2279" s="105"/>
      <c r="Z2279" s="105"/>
    </row>
    <row r="2280" spans="1:26" ht="15.75" customHeight="1">
      <c r="A2280" s="105"/>
      <c r="B2280" s="105"/>
      <c r="C2280" s="105"/>
      <c r="D2280" s="105"/>
      <c r="E2280" s="105"/>
      <c r="F2280" s="105"/>
      <c r="G2280" s="105"/>
      <c r="H2280" s="105"/>
      <c r="I2280" s="105"/>
      <c r="J2280" s="105"/>
      <c r="K2280" s="105"/>
      <c r="L2280" s="105"/>
      <c r="M2280" s="105"/>
      <c r="N2280" s="105"/>
      <c r="O2280" s="105"/>
      <c r="P2280" s="105"/>
      <c r="Q2280" s="105"/>
      <c r="R2280" s="105"/>
      <c r="S2280" s="105"/>
      <c r="T2280" s="105"/>
      <c r="U2280" s="105"/>
      <c r="V2280" s="105"/>
      <c r="W2280" s="105"/>
      <c r="X2280" s="105"/>
      <c r="Y2280" s="105"/>
      <c r="Z2280" s="105"/>
    </row>
    <row r="2281" spans="1:26" ht="15.75" customHeight="1">
      <c r="A2281" s="105"/>
      <c r="B2281" s="105"/>
      <c r="C2281" s="105"/>
      <c r="D2281" s="105"/>
      <c r="E2281" s="105"/>
      <c r="F2281" s="105"/>
      <c r="G2281" s="105"/>
      <c r="H2281" s="105"/>
      <c r="I2281" s="105"/>
      <c r="J2281" s="105"/>
      <c r="K2281" s="105"/>
      <c r="L2281" s="105"/>
      <c r="M2281" s="105"/>
      <c r="N2281" s="105"/>
      <c r="O2281" s="105"/>
      <c r="P2281" s="105"/>
      <c r="Q2281" s="105"/>
      <c r="R2281" s="105"/>
      <c r="S2281" s="105"/>
      <c r="T2281" s="105"/>
      <c r="U2281" s="105"/>
      <c r="V2281" s="105"/>
      <c r="W2281" s="105"/>
      <c r="X2281" s="105"/>
      <c r="Y2281" s="105"/>
      <c r="Z2281" s="105"/>
    </row>
    <row r="2282" spans="1:26" ht="15.75" customHeight="1">
      <c r="A2282" s="105"/>
      <c r="B2282" s="105"/>
      <c r="C2282" s="105"/>
      <c r="D2282" s="105"/>
      <c r="E2282" s="105"/>
      <c r="F2282" s="105"/>
      <c r="G2282" s="105"/>
      <c r="H2282" s="105"/>
      <c r="I2282" s="105"/>
      <c r="J2282" s="105"/>
      <c r="K2282" s="105"/>
      <c r="L2282" s="105"/>
      <c r="M2282" s="105"/>
      <c r="N2282" s="105"/>
      <c r="O2282" s="105"/>
      <c r="P2282" s="105"/>
      <c r="Q2282" s="105"/>
      <c r="R2282" s="105"/>
      <c r="S2282" s="105"/>
      <c r="T2282" s="105"/>
      <c r="U2282" s="105"/>
      <c r="V2282" s="105"/>
      <c r="W2282" s="105"/>
      <c r="X2282" s="105"/>
      <c r="Y2282" s="105"/>
      <c r="Z2282" s="105"/>
    </row>
    <row r="2283" spans="1:26" ht="15.75" customHeight="1">
      <c r="A2283" s="105"/>
      <c r="B2283" s="105"/>
      <c r="C2283" s="105"/>
      <c r="D2283" s="105"/>
      <c r="E2283" s="105"/>
      <c r="F2283" s="105"/>
      <c r="G2283" s="105"/>
      <c r="H2283" s="105"/>
      <c r="I2283" s="105"/>
      <c r="J2283" s="105"/>
      <c r="K2283" s="105"/>
      <c r="L2283" s="105"/>
      <c r="M2283" s="105"/>
      <c r="N2283" s="105"/>
      <c r="O2283" s="105"/>
      <c r="P2283" s="105"/>
      <c r="Q2283" s="105"/>
      <c r="R2283" s="105"/>
      <c r="S2283" s="105"/>
      <c r="T2283" s="105"/>
      <c r="U2283" s="105"/>
      <c r="V2283" s="105"/>
      <c r="W2283" s="105"/>
      <c r="X2283" s="105"/>
      <c r="Y2283" s="105"/>
      <c r="Z2283" s="105"/>
    </row>
    <row r="2284" spans="1:26" ht="15.75" customHeight="1">
      <c r="A2284" s="105"/>
      <c r="B2284" s="105"/>
      <c r="C2284" s="105"/>
      <c r="D2284" s="105"/>
      <c r="E2284" s="105"/>
      <c r="F2284" s="105"/>
      <c r="G2284" s="105"/>
      <c r="H2284" s="105"/>
      <c r="I2284" s="105"/>
      <c r="J2284" s="105"/>
      <c r="K2284" s="105"/>
      <c r="L2284" s="105"/>
      <c r="M2284" s="105"/>
      <c r="N2284" s="105"/>
      <c r="O2284" s="105"/>
      <c r="P2284" s="105"/>
      <c r="Q2284" s="105"/>
      <c r="R2284" s="105"/>
      <c r="S2284" s="105"/>
      <c r="T2284" s="105"/>
      <c r="U2284" s="105"/>
      <c r="V2284" s="105"/>
      <c r="W2284" s="105"/>
      <c r="X2284" s="105"/>
      <c r="Y2284" s="105"/>
      <c r="Z2284" s="105"/>
    </row>
    <row r="2285" spans="1:26" ht="15.75" customHeight="1">
      <c r="A2285" s="105"/>
      <c r="B2285" s="105"/>
      <c r="C2285" s="105"/>
      <c r="D2285" s="105"/>
      <c r="E2285" s="105"/>
      <c r="F2285" s="105"/>
      <c r="G2285" s="105"/>
      <c r="H2285" s="105"/>
      <c r="I2285" s="105"/>
      <c r="J2285" s="105"/>
      <c r="K2285" s="105"/>
      <c r="L2285" s="105"/>
      <c r="M2285" s="105"/>
      <c r="N2285" s="105"/>
      <c r="O2285" s="105"/>
      <c r="P2285" s="105"/>
      <c r="Q2285" s="105"/>
      <c r="R2285" s="105"/>
      <c r="S2285" s="105"/>
      <c r="T2285" s="105"/>
      <c r="U2285" s="105"/>
      <c r="V2285" s="105"/>
      <c r="W2285" s="105"/>
      <c r="X2285" s="105"/>
      <c r="Y2285" s="105"/>
      <c r="Z2285" s="105"/>
    </row>
    <row r="2286" spans="1:26" ht="15.75" customHeight="1">
      <c r="A2286" s="105"/>
      <c r="B2286" s="105"/>
      <c r="C2286" s="105"/>
      <c r="D2286" s="105"/>
      <c r="E2286" s="105"/>
      <c r="F2286" s="105"/>
      <c r="G2286" s="105"/>
      <c r="H2286" s="105"/>
      <c r="I2286" s="105"/>
      <c r="J2286" s="105"/>
      <c r="K2286" s="105"/>
      <c r="L2286" s="105"/>
      <c r="M2286" s="105"/>
      <c r="N2286" s="105"/>
      <c r="O2286" s="105"/>
      <c r="P2286" s="105"/>
      <c r="Q2286" s="105"/>
      <c r="R2286" s="105"/>
      <c r="S2286" s="105"/>
      <c r="T2286" s="105"/>
      <c r="U2286" s="105"/>
      <c r="V2286" s="105"/>
      <c r="W2286" s="105"/>
      <c r="X2286" s="105"/>
      <c r="Y2286" s="105"/>
      <c r="Z2286" s="105"/>
    </row>
    <row r="2287" spans="1:26" ht="15.75" customHeight="1">
      <c r="A2287" s="105"/>
      <c r="B2287" s="105"/>
      <c r="C2287" s="105"/>
      <c r="D2287" s="105"/>
      <c r="E2287" s="105"/>
      <c r="F2287" s="105"/>
      <c r="G2287" s="105"/>
      <c r="H2287" s="105"/>
      <c r="I2287" s="105"/>
      <c r="J2287" s="105"/>
      <c r="K2287" s="105"/>
      <c r="L2287" s="105"/>
      <c r="M2287" s="105"/>
      <c r="N2287" s="105"/>
      <c r="O2287" s="105"/>
      <c r="P2287" s="105"/>
      <c r="Q2287" s="105"/>
      <c r="R2287" s="105"/>
      <c r="S2287" s="105"/>
      <c r="T2287" s="105"/>
      <c r="U2287" s="105"/>
      <c r="V2287" s="105"/>
      <c r="W2287" s="105"/>
      <c r="X2287" s="105"/>
      <c r="Y2287" s="105"/>
      <c r="Z2287" s="105"/>
    </row>
    <row r="2288" spans="1:26" ht="15.75" customHeight="1">
      <c r="A2288" s="105"/>
      <c r="B2288" s="105"/>
      <c r="C2288" s="105"/>
      <c r="D2288" s="105"/>
      <c r="E2288" s="105"/>
      <c r="F2288" s="105"/>
      <c r="G2288" s="105"/>
      <c r="H2288" s="105"/>
      <c r="I2288" s="105"/>
      <c r="J2288" s="105"/>
      <c r="K2288" s="105"/>
      <c r="L2288" s="105"/>
      <c r="M2288" s="105"/>
      <c r="N2288" s="105"/>
      <c r="O2288" s="105"/>
      <c r="P2288" s="105"/>
      <c r="Q2288" s="105"/>
      <c r="R2288" s="105"/>
      <c r="S2288" s="105"/>
      <c r="T2288" s="105"/>
      <c r="U2288" s="105"/>
      <c r="V2288" s="105"/>
      <c r="W2288" s="105"/>
      <c r="X2288" s="105"/>
      <c r="Y2288" s="105"/>
      <c r="Z2288" s="105"/>
    </row>
    <row r="2289" spans="1:26" ht="15.75" customHeight="1">
      <c r="A2289" s="105"/>
      <c r="B2289" s="105"/>
      <c r="C2289" s="105"/>
      <c r="D2289" s="105"/>
      <c r="E2289" s="105"/>
      <c r="F2289" s="105"/>
      <c r="G2289" s="105"/>
      <c r="H2289" s="105"/>
      <c r="I2289" s="105"/>
      <c r="J2289" s="105"/>
      <c r="K2289" s="105"/>
      <c r="L2289" s="105"/>
      <c r="M2289" s="105"/>
      <c r="N2289" s="105"/>
      <c r="O2289" s="105"/>
      <c r="P2289" s="105"/>
      <c r="Q2289" s="105"/>
      <c r="R2289" s="105"/>
      <c r="S2289" s="105"/>
      <c r="T2289" s="105"/>
      <c r="U2289" s="105"/>
      <c r="V2289" s="105"/>
      <c r="W2289" s="105"/>
      <c r="X2289" s="105"/>
      <c r="Y2289" s="105"/>
      <c r="Z2289" s="105"/>
    </row>
    <row r="2290" spans="1:26" ht="15.75" customHeight="1">
      <c r="A2290" s="105"/>
      <c r="B2290" s="105"/>
      <c r="C2290" s="105"/>
      <c r="D2290" s="105"/>
      <c r="E2290" s="105"/>
      <c r="F2290" s="105"/>
      <c r="G2290" s="105"/>
      <c r="H2290" s="105"/>
      <c r="I2290" s="105"/>
      <c r="J2290" s="105"/>
      <c r="K2290" s="105"/>
      <c r="L2290" s="105"/>
      <c r="M2290" s="105"/>
      <c r="N2290" s="105"/>
      <c r="O2290" s="105"/>
      <c r="P2290" s="105"/>
      <c r="Q2290" s="105"/>
      <c r="R2290" s="105"/>
      <c r="S2290" s="105"/>
      <c r="T2290" s="105"/>
      <c r="U2290" s="105"/>
      <c r="V2290" s="105"/>
      <c r="W2290" s="105"/>
      <c r="X2290" s="105"/>
      <c r="Y2290" s="105"/>
      <c r="Z2290" s="105"/>
    </row>
    <row r="2291" spans="1:26" ht="15.75" customHeight="1">
      <c r="A2291" s="105"/>
      <c r="B2291" s="105"/>
      <c r="C2291" s="105"/>
      <c r="D2291" s="105"/>
      <c r="E2291" s="105"/>
      <c r="F2291" s="105"/>
      <c r="G2291" s="105"/>
      <c r="H2291" s="105"/>
      <c r="I2291" s="105"/>
      <c r="J2291" s="105"/>
      <c r="K2291" s="105"/>
      <c r="L2291" s="105"/>
      <c r="M2291" s="105"/>
      <c r="N2291" s="105"/>
      <c r="O2291" s="105"/>
      <c r="P2291" s="105"/>
      <c r="Q2291" s="105"/>
      <c r="R2291" s="105"/>
      <c r="S2291" s="105"/>
      <c r="T2291" s="105"/>
      <c r="U2291" s="105"/>
      <c r="V2291" s="105"/>
      <c r="W2291" s="105"/>
      <c r="X2291" s="105"/>
      <c r="Y2291" s="105"/>
      <c r="Z2291" s="105"/>
    </row>
    <row r="2292" spans="1:26" ht="15.75" customHeight="1">
      <c r="A2292" s="105"/>
      <c r="B2292" s="105"/>
      <c r="C2292" s="105"/>
      <c r="D2292" s="105"/>
      <c r="E2292" s="105"/>
      <c r="F2292" s="105"/>
      <c r="G2292" s="105"/>
      <c r="H2292" s="105"/>
      <c r="I2292" s="105"/>
      <c r="J2292" s="105"/>
      <c r="K2292" s="105"/>
      <c r="L2292" s="105"/>
      <c r="M2292" s="105"/>
      <c r="N2292" s="105"/>
      <c r="O2292" s="105"/>
      <c r="P2292" s="105"/>
      <c r="Q2292" s="105"/>
      <c r="R2292" s="105"/>
      <c r="S2292" s="105"/>
      <c r="T2292" s="105"/>
      <c r="U2292" s="105"/>
      <c r="V2292" s="105"/>
      <c r="W2292" s="105"/>
      <c r="X2292" s="105"/>
      <c r="Y2292" s="105"/>
      <c r="Z2292" s="105"/>
    </row>
    <row r="2293" spans="1:26" ht="15.75" customHeight="1">
      <c r="A2293" s="105"/>
      <c r="B2293" s="105"/>
      <c r="C2293" s="105"/>
      <c r="D2293" s="105"/>
      <c r="E2293" s="105"/>
      <c r="F2293" s="105"/>
      <c r="G2293" s="105"/>
      <c r="H2293" s="105"/>
      <c r="I2293" s="105"/>
      <c r="J2293" s="105"/>
      <c r="K2293" s="105"/>
      <c r="L2293" s="105"/>
      <c r="M2293" s="105"/>
      <c r="N2293" s="105"/>
      <c r="O2293" s="105"/>
      <c r="P2293" s="105"/>
      <c r="Q2293" s="105"/>
      <c r="R2293" s="105"/>
      <c r="S2293" s="105"/>
      <c r="T2293" s="105"/>
      <c r="U2293" s="105"/>
      <c r="V2293" s="105"/>
      <c r="W2293" s="105"/>
      <c r="X2293" s="105"/>
      <c r="Y2293" s="105"/>
      <c r="Z2293" s="105"/>
    </row>
    <row r="2294" spans="1:26" ht="15.75" customHeight="1">
      <c r="A2294" s="105"/>
      <c r="B2294" s="105"/>
      <c r="C2294" s="105"/>
      <c r="D2294" s="105"/>
      <c r="E2294" s="105"/>
      <c r="F2294" s="105"/>
      <c r="G2294" s="105"/>
      <c r="H2294" s="105"/>
      <c r="I2294" s="105"/>
      <c r="J2294" s="105"/>
      <c r="K2294" s="105"/>
      <c r="L2294" s="105"/>
      <c r="M2294" s="105"/>
      <c r="N2294" s="105"/>
      <c r="O2294" s="105"/>
      <c r="P2294" s="105"/>
      <c r="Q2294" s="105"/>
      <c r="R2294" s="105"/>
      <c r="S2294" s="105"/>
      <c r="T2294" s="105"/>
      <c r="U2294" s="105"/>
      <c r="V2294" s="105"/>
      <c r="W2294" s="105"/>
      <c r="X2294" s="105"/>
      <c r="Y2294" s="105"/>
      <c r="Z2294" s="105"/>
    </row>
    <row r="2295" spans="1:26" ht="15.75" customHeight="1">
      <c r="A2295" s="105"/>
      <c r="B2295" s="105"/>
      <c r="C2295" s="105"/>
      <c r="D2295" s="105"/>
      <c r="E2295" s="105"/>
      <c r="F2295" s="105"/>
      <c r="G2295" s="105"/>
      <c r="H2295" s="105"/>
      <c r="I2295" s="105"/>
      <c r="J2295" s="105"/>
      <c r="K2295" s="105"/>
      <c r="L2295" s="105"/>
      <c r="M2295" s="105"/>
      <c r="N2295" s="105"/>
      <c r="O2295" s="105"/>
      <c r="P2295" s="105"/>
      <c r="Q2295" s="105"/>
      <c r="R2295" s="105"/>
      <c r="S2295" s="105"/>
      <c r="T2295" s="105"/>
      <c r="U2295" s="105"/>
      <c r="V2295" s="105"/>
      <c r="W2295" s="105"/>
      <c r="X2295" s="105"/>
      <c r="Y2295" s="105"/>
      <c r="Z2295" s="105"/>
    </row>
    <row r="2296" spans="1:26" ht="15.75" customHeight="1">
      <c r="A2296" s="105"/>
      <c r="B2296" s="105"/>
      <c r="C2296" s="105"/>
      <c r="D2296" s="105"/>
      <c r="E2296" s="105"/>
      <c r="F2296" s="105"/>
      <c r="G2296" s="105"/>
      <c r="H2296" s="105"/>
      <c r="I2296" s="105"/>
      <c r="J2296" s="105"/>
      <c r="K2296" s="105"/>
      <c r="L2296" s="105"/>
      <c r="M2296" s="105"/>
      <c r="N2296" s="105"/>
      <c r="O2296" s="105"/>
      <c r="P2296" s="105"/>
      <c r="Q2296" s="105"/>
      <c r="R2296" s="105"/>
      <c r="S2296" s="105"/>
      <c r="T2296" s="105"/>
      <c r="U2296" s="105"/>
      <c r="V2296" s="105"/>
      <c r="W2296" s="105"/>
      <c r="X2296" s="105"/>
      <c r="Y2296" s="105"/>
      <c r="Z2296" s="105"/>
    </row>
    <row r="2297" spans="1:26" ht="15.75" customHeight="1">
      <c r="A2297" s="105"/>
      <c r="B2297" s="105"/>
      <c r="C2297" s="105"/>
      <c r="D2297" s="105"/>
      <c r="E2297" s="105"/>
      <c r="F2297" s="105"/>
      <c r="G2297" s="105"/>
      <c r="H2297" s="105"/>
      <c r="I2297" s="105"/>
      <c r="J2297" s="105"/>
      <c r="K2297" s="105"/>
      <c r="L2297" s="105"/>
      <c r="M2297" s="105"/>
      <c r="N2297" s="105"/>
      <c r="O2297" s="105"/>
      <c r="P2297" s="105"/>
      <c r="Q2297" s="105"/>
      <c r="R2297" s="105"/>
      <c r="S2297" s="105"/>
      <c r="T2297" s="105"/>
      <c r="U2297" s="105"/>
      <c r="V2297" s="105"/>
      <c r="W2297" s="105"/>
      <c r="X2297" s="105"/>
      <c r="Y2297" s="105"/>
      <c r="Z2297" s="105"/>
    </row>
    <row r="2298" spans="1:26" ht="15.75" customHeight="1">
      <c r="A2298" s="105"/>
      <c r="B2298" s="105"/>
      <c r="C2298" s="105"/>
      <c r="D2298" s="105"/>
      <c r="E2298" s="105"/>
      <c r="F2298" s="105"/>
      <c r="G2298" s="105"/>
      <c r="H2298" s="105"/>
      <c r="I2298" s="105"/>
      <c r="J2298" s="105"/>
      <c r="K2298" s="105"/>
      <c r="L2298" s="105"/>
      <c r="M2298" s="105"/>
      <c r="N2298" s="105"/>
      <c r="O2298" s="105"/>
      <c r="P2298" s="105"/>
      <c r="Q2298" s="105"/>
      <c r="R2298" s="105"/>
      <c r="S2298" s="105"/>
      <c r="T2298" s="105"/>
      <c r="U2298" s="105"/>
      <c r="V2298" s="105"/>
      <c r="W2298" s="105"/>
      <c r="X2298" s="105"/>
      <c r="Y2298" s="105"/>
      <c r="Z2298" s="105"/>
    </row>
    <row r="2299" spans="1:26" ht="15.75" customHeight="1">
      <c r="A2299" s="105"/>
      <c r="B2299" s="105"/>
      <c r="C2299" s="105"/>
      <c r="D2299" s="105"/>
      <c r="E2299" s="105"/>
      <c r="F2299" s="105"/>
      <c r="G2299" s="105"/>
      <c r="H2299" s="105"/>
      <c r="I2299" s="105"/>
      <c r="J2299" s="105"/>
      <c r="K2299" s="105"/>
      <c r="L2299" s="105"/>
      <c r="M2299" s="105"/>
      <c r="N2299" s="105"/>
      <c r="O2299" s="105"/>
      <c r="P2299" s="105"/>
      <c r="Q2299" s="105"/>
      <c r="R2299" s="105"/>
      <c r="S2299" s="105"/>
      <c r="T2299" s="105"/>
      <c r="U2299" s="105"/>
      <c r="V2299" s="105"/>
      <c r="W2299" s="105"/>
      <c r="X2299" s="105"/>
      <c r="Y2299" s="105"/>
      <c r="Z2299" s="105"/>
    </row>
    <row r="2300" spans="1:26" ht="15.75" customHeight="1">
      <c r="A2300" s="105"/>
      <c r="B2300" s="105"/>
      <c r="C2300" s="105"/>
      <c r="D2300" s="105"/>
      <c r="E2300" s="105"/>
      <c r="F2300" s="105"/>
      <c r="G2300" s="105"/>
      <c r="H2300" s="105"/>
      <c r="I2300" s="105"/>
      <c r="J2300" s="105"/>
      <c r="K2300" s="105"/>
      <c r="L2300" s="105"/>
      <c r="M2300" s="105"/>
      <c r="N2300" s="105"/>
      <c r="O2300" s="105"/>
      <c r="P2300" s="105"/>
      <c r="Q2300" s="105"/>
      <c r="R2300" s="105"/>
      <c r="S2300" s="105"/>
      <c r="T2300" s="105"/>
      <c r="U2300" s="105"/>
      <c r="V2300" s="105"/>
      <c r="W2300" s="105"/>
      <c r="X2300" s="105"/>
      <c r="Y2300" s="105"/>
      <c r="Z2300" s="105"/>
    </row>
    <row r="2301" spans="1:26" ht="15.75" customHeight="1">
      <c r="A2301" s="105"/>
      <c r="B2301" s="105"/>
      <c r="C2301" s="105"/>
      <c r="D2301" s="105"/>
      <c r="E2301" s="105"/>
      <c r="F2301" s="105"/>
      <c r="G2301" s="105"/>
      <c r="H2301" s="105"/>
      <c r="I2301" s="105"/>
      <c r="J2301" s="105"/>
      <c r="K2301" s="105"/>
      <c r="L2301" s="105"/>
      <c r="M2301" s="105"/>
      <c r="N2301" s="105"/>
      <c r="O2301" s="105"/>
      <c r="P2301" s="105"/>
      <c r="Q2301" s="105"/>
      <c r="R2301" s="105"/>
      <c r="S2301" s="105"/>
      <c r="T2301" s="105"/>
      <c r="U2301" s="105"/>
      <c r="V2301" s="105"/>
      <c r="W2301" s="105"/>
      <c r="X2301" s="105"/>
      <c r="Y2301" s="105"/>
      <c r="Z2301" s="105"/>
    </row>
    <row r="2302" spans="1:26" ht="15.75" customHeight="1">
      <c r="A2302" s="105"/>
      <c r="B2302" s="105"/>
      <c r="C2302" s="105"/>
      <c r="D2302" s="105"/>
      <c r="E2302" s="105"/>
      <c r="F2302" s="105"/>
      <c r="G2302" s="105"/>
      <c r="H2302" s="105"/>
      <c r="I2302" s="105"/>
      <c r="J2302" s="105"/>
      <c r="K2302" s="105"/>
      <c r="L2302" s="105"/>
      <c r="M2302" s="105"/>
      <c r="N2302" s="105"/>
      <c r="O2302" s="105"/>
      <c r="P2302" s="105"/>
      <c r="Q2302" s="105"/>
      <c r="R2302" s="105"/>
      <c r="S2302" s="105"/>
      <c r="T2302" s="105"/>
      <c r="U2302" s="105"/>
      <c r="V2302" s="105"/>
      <c r="W2302" s="105"/>
      <c r="X2302" s="105"/>
      <c r="Y2302" s="105"/>
      <c r="Z2302" s="105"/>
    </row>
    <row r="2303" spans="1:26" ht="15.75" customHeight="1">
      <c r="A2303" s="105"/>
      <c r="B2303" s="105"/>
      <c r="C2303" s="105"/>
      <c r="D2303" s="105"/>
      <c r="E2303" s="105"/>
      <c r="F2303" s="105"/>
      <c r="G2303" s="105"/>
      <c r="H2303" s="105"/>
      <c r="I2303" s="105"/>
      <c r="J2303" s="105"/>
      <c r="K2303" s="105"/>
      <c r="L2303" s="105"/>
      <c r="M2303" s="105"/>
      <c r="N2303" s="105"/>
      <c r="O2303" s="105"/>
      <c r="P2303" s="105"/>
      <c r="Q2303" s="105"/>
      <c r="R2303" s="105"/>
      <c r="S2303" s="105"/>
      <c r="T2303" s="105"/>
      <c r="U2303" s="105"/>
      <c r="V2303" s="105"/>
      <c r="W2303" s="105"/>
      <c r="X2303" s="105"/>
      <c r="Y2303" s="105"/>
      <c r="Z2303" s="105"/>
    </row>
    <row r="2304" spans="1:26" ht="15.75" customHeight="1">
      <c r="A2304" s="105"/>
      <c r="B2304" s="105"/>
      <c r="C2304" s="105"/>
      <c r="D2304" s="105"/>
      <c r="E2304" s="105"/>
      <c r="F2304" s="105"/>
      <c r="G2304" s="105"/>
      <c r="H2304" s="105"/>
      <c r="I2304" s="105"/>
      <c r="J2304" s="105"/>
      <c r="K2304" s="105"/>
      <c r="L2304" s="105"/>
      <c r="M2304" s="105"/>
      <c r="N2304" s="105"/>
      <c r="O2304" s="105"/>
      <c r="P2304" s="105"/>
      <c r="Q2304" s="105"/>
      <c r="R2304" s="105"/>
      <c r="S2304" s="105"/>
      <c r="T2304" s="105"/>
      <c r="U2304" s="105"/>
      <c r="V2304" s="105"/>
      <c r="W2304" s="105"/>
      <c r="X2304" s="105"/>
      <c r="Y2304" s="105"/>
      <c r="Z2304" s="105"/>
    </row>
    <row r="2305" spans="1:26" ht="15.75" customHeight="1">
      <c r="A2305" s="105"/>
      <c r="B2305" s="105"/>
      <c r="C2305" s="105"/>
      <c r="D2305" s="105"/>
      <c r="E2305" s="105"/>
      <c r="F2305" s="105"/>
      <c r="G2305" s="105"/>
      <c r="H2305" s="105"/>
      <c r="I2305" s="105"/>
      <c r="J2305" s="105"/>
      <c r="K2305" s="105"/>
      <c r="L2305" s="105"/>
      <c r="M2305" s="105"/>
      <c r="N2305" s="105"/>
      <c r="O2305" s="105"/>
      <c r="P2305" s="105"/>
      <c r="Q2305" s="105"/>
      <c r="R2305" s="105"/>
      <c r="S2305" s="105"/>
      <c r="T2305" s="105"/>
      <c r="U2305" s="105"/>
      <c r="V2305" s="105"/>
      <c r="W2305" s="105"/>
      <c r="X2305" s="105"/>
      <c r="Y2305" s="105"/>
      <c r="Z2305" s="105"/>
    </row>
    <row r="2306" spans="1:26" ht="15.75" customHeight="1">
      <c r="A2306" s="105"/>
      <c r="B2306" s="105"/>
      <c r="C2306" s="105"/>
      <c r="D2306" s="105"/>
      <c r="E2306" s="105"/>
      <c r="F2306" s="105"/>
      <c r="G2306" s="105"/>
      <c r="H2306" s="105"/>
      <c r="I2306" s="105"/>
      <c r="J2306" s="105"/>
      <c r="K2306" s="105"/>
      <c r="L2306" s="105"/>
      <c r="M2306" s="105"/>
      <c r="N2306" s="105"/>
      <c r="O2306" s="105"/>
      <c r="P2306" s="105"/>
      <c r="Q2306" s="105"/>
      <c r="R2306" s="105"/>
      <c r="S2306" s="105"/>
      <c r="T2306" s="105"/>
      <c r="U2306" s="105"/>
      <c r="V2306" s="105"/>
      <c r="W2306" s="105"/>
      <c r="X2306" s="105"/>
      <c r="Y2306" s="105"/>
      <c r="Z2306" s="105"/>
    </row>
    <row r="2307" spans="1:26" ht="15.75" customHeight="1">
      <c r="A2307" s="105"/>
      <c r="B2307" s="105"/>
      <c r="C2307" s="105"/>
      <c r="D2307" s="105"/>
      <c r="E2307" s="105"/>
      <c r="F2307" s="105"/>
      <c r="G2307" s="105"/>
      <c r="H2307" s="105"/>
      <c r="I2307" s="105"/>
      <c r="J2307" s="105"/>
      <c r="K2307" s="105"/>
      <c r="L2307" s="105"/>
      <c r="M2307" s="105"/>
      <c r="N2307" s="105"/>
      <c r="O2307" s="105"/>
      <c r="P2307" s="105"/>
      <c r="Q2307" s="105"/>
      <c r="R2307" s="105"/>
      <c r="S2307" s="105"/>
      <c r="T2307" s="105"/>
      <c r="U2307" s="105"/>
      <c r="V2307" s="105"/>
      <c r="W2307" s="105"/>
      <c r="X2307" s="105"/>
      <c r="Y2307" s="105"/>
      <c r="Z2307" s="105"/>
    </row>
    <row r="2308" spans="1:26" ht="15.75" customHeight="1">
      <c r="A2308" s="105"/>
      <c r="B2308" s="105"/>
      <c r="C2308" s="105"/>
      <c r="D2308" s="105"/>
      <c r="E2308" s="105"/>
      <c r="F2308" s="105"/>
      <c r="G2308" s="105"/>
      <c r="H2308" s="105"/>
      <c r="I2308" s="105"/>
      <c r="J2308" s="105"/>
      <c r="K2308" s="105"/>
      <c r="L2308" s="105"/>
      <c r="M2308" s="105"/>
      <c r="N2308" s="105"/>
      <c r="O2308" s="105"/>
      <c r="P2308" s="105"/>
      <c r="Q2308" s="105"/>
      <c r="R2308" s="105"/>
      <c r="S2308" s="105"/>
      <c r="T2308" s="105"/>
      <c r="U2308" s="105"/>
      <c r="V2308" s="105"/>
      <c r="W2308" s="105"/>
      <c r="X2308" s="105"/>
      <c r="Y2308" s="105"/>
      <c r="Z2308" s="105"/>
    </row>
    <row r="2309" spans="1:26" ht="15.75" customHeight="1">
      <c r="A2309" s="105"/>
      <c r="B2309" s="105"/>
      <c r="C2309" s="105"/>
      <c r="D2309" s="105"/>
      <c r="E2309" s="105"/>
      <c r="F2309" s="105"/>
      <c r="G2309" s="105"/>
      <c r="H2309" s="105"/>
      <c r="I2309" s="105"/>
      <c r="J2309" s="105"/>
      <c r="K2309" s="105"/>
      <c r="L2309" s="105"/>
      <c r="M2309" s="105"/>
      <c r="N2309" s="105"/>
      <c r="O2309" s="105"/>
      <c r="P2309" s="105"/>
      <c r="Q2309" s="105"/>
      <c r="R2309" s="105"/>
      <c r="S2309" s="105"/>
      <c r="T2309" s="105"/>
      <c r="U2309" s="105"/>
      <c r="V2309" s="105"/>
      <c r="W2309" s="105"/>
      <c r="X2309" s="105"/>
      <c r="Y2309" s="105"/>
      <c r="Z2309" s="105"/>
    </row>
    <row r="2310" spans="1:26" ht="15.75" customHeight="1">
      <c r="A2310" s="105"/>
      <c r="B2310" s="105"/>
      <c r="C2310" s="105"/>
      <c r="D2310" s="105"/>
      <c r="E2310" s="105"/>
      <c r="F2310" s="105"/>
      <c r="G2310" s="105"/>
      <c r="H2310" s="105"/>
      <c r="I2310" s="105"/>
      <c r="J2310" s="105"/>
      <c r="K2310" s="105"/>
      <c r="L2310" s="105"/>
      <c r="M2310" s="105"/>
      <c r="N2310" s="105"/>
      <c r="O2310" s="105"/>
      <c r="P2310" s="105"/>
      <c r="Q2310" s="105"/>
      <c r="R2310" s="105"/>
      <c r="S2310" s="105"/>
      <c r="T2310" s="105"/>
      <c r="U2310" s="105"/>
      <c r="V2310" s="105"/>
      <c r="W2310" s="105"/>
      <c r="X2310" s="105"/>
      <c r="Y2310" s="105"/>
      <c r="Z2310" s="105"/>
    </row>
    <row r="2311" spans="1:26" ht="15.75" customHeight="1">
      <c r="A2311" s="105"/>
      <c r="B2311" s="105"/>
      <c r="C2311" s="105"/>
      <c r="D2311" s="105"/>
      <c r="E2311" s="105"/>
      <c r="F2311" s="105"/>
      <c r="G2311" s="105"/>
      <c r="H2311" s="105"/>
      <c r="I2311" s="105"/>
      <c r="J2311" s="105"/>
      <c r="K2311" s="105"/>
      <c r="L2311" s="105"/>
      <c r="M2311" s="105"/>
      <c r="N2311" s="105"/>
      <c r="O2311" s="105"/>
      <c r="P2311" s="105"/>
      <c r="Q2311" s="105"/>
      <c r="R2311" s="105"/>
      <c r="S2311" s="105"/>
      <c r="T2311" s="105"/>
      <c r="U2311" s="105"/>
      <c r="V2311" s="105"/>
      <c r="W2311" s="105"/>
      <c r="X2311" s="105"/>
      <c r="Y2311" s="105"/>
      <c r="Z2311" s="105"/>
    </row>
    <row r="2312" spans="1:26" ht="15.75" customHeight="1">
      <c r="A2312" s="105"/>
      <c r="B2312" s="105"/>
      <c r="C2312" s="105"/>
      <c r="D2312" s="105"/>
      <c r="E2312" s="105"/>
      <c r="F2312" s="105"/>
      <c r="G2312" s="105"/>
      <c r="H2312" s="105"/>
      <c r="I2312" s="105"/>
      <c r="J2312" s="105"/>
      <c r="K2312" s="105"/>
      <c r="L2312" s="105"/>
      <c r="M2312" s="105"/>
      <c r="N2312" s="105"/>
      <c r="O2312" s="105"/>
      <c r="P2312" s="105"/>
      <c r="Q2312" s="105"/>
      <c r="R2312" s="105"/>
      <c r="S2312" s="105"/>
      <c r="T2312" s="105"/>
      <c r="U2312" s="105"/>
      <c r="V2312" s="105"/>
      <c r="W2312" s="105"/>
      <c r="X2312" s="105"/>
      <c r="Y2312" s="105"/>
      <c r="Z2312" s="105"/>
    </row>
    <row r="2313" spans="1:26" ht="15.75" customHeight="1">
      <c r="A2313" s="105"/>
      <c r="B2313" s="105"/>
      <c r="C2313" s="105"/>
      <c r="D2313" s="105"/>
      <c r="E2313" s="105"/>
      <c r="F2313" s="105"/>
      <c r="G2313" s="105"/>
      <c r="H2313" s="105"/>
      <c r="I2313" s="105"/>
      <c r="J2313" s="105"/>
      <c r="K2313" s="105"/>
      <c r="L2313" s="105"/>
      <c r="M2313" s="105"/>
      <c r="N2313" s="105"/>
      <c r="O2313" s="105"/>
      <c r="P2313" s="105"/>
      <c r="Q2313" s="105"/>
      <c r="R2313" s="105"/>
      <c r="S2313" s="105"/>
      <c r="T2313" s="105"/>
      <c r="U2313" s="105"/>
      <c r="V2313" s="105"/>
      <c r="W2313" s="105"/>
      <c r="X2313" s="105"/>
      <c r="Y2313" s="105"/>
      <c r="Z2313" s="105"/>
    </row>
    <row r="2314" spans="1:26" ht="15.75" customHeight="1">
      <c r="A2314" s="105"/>
      <c r="B2314" s="105"/>
      <c r="C2314" s="105"/>
      <c r="D2314" s="105"/>
      <c r="E2314" s="105"/>
      <c r="F2314" s="105"/>
      <c r="G2314" s="105"/>
      <c r="H2314" s="105"/>
      <c r="I2314" s="105"/>
      <c r="J2314" s="105"/>
      <c r="K2314" s="105"/>
      <c r="L2314" s="105"/>
      <c r="M2314" s="105"/>
      <c r="N2314" s="105"/>
      <c r="O2314" s="105"/>
      <c r="P2314" s="105"/>
      <c r="Q2314" s="105"/>
      <c r="R2314" s="105"/>
      <c r="S2314" s="105"/>
      <c r="T2314" s="105"/>
      <c r="U2314" s="105"/>
      <c r="V2314" s="105"/>
      <c r="W2314" s="105"/>
      <c r="X2314" s="105"/>
      <c r="Y2314" s="105"/>
      <c r="Z2314" s="105"/>
    </row>
    <row r="2315" spans="1:26" ht="15.75" customHeight="1">
      <c r="A2315" s="105"/>
      <c r="B2315" s="105"/>
      <c r="C2315" s="105"/>
      <c r="D2315" s="105"/>
      <c r="E2315" s="105"/>
      <c r="F2315" s="105"/>
      <c r="G2315" s="105"/>
      <c r="H2315" s="105"/>
      <c r="I2315" s="105"/>
      <c r="J2315" s="105"/>
      <c r="K2315" s="105"/>
      <c r="L2315" s="105"/>
      <c r="M2315" s="105"/>
      <c r="N2315" s="105"/>
      <c r="O2315" s="105"/>
      <c r="P2315" s="105"/>
      <c r="Q2315" s="105"/>
      <c r="R2315" s="105"/>
      <c r="S2315" s="105"/>
      <c r="T2315" s="105"/>
      <c r="U2315" s="105"/>
      <c r="V2315" s="105"/>
      <c r="W2315" s="105"/>
      <c r="X2315" s="105"/>
      <c r="Y2315" s="105"/>
      <c r="Z2315" s="105"/>
    </row>
    <row r="2316" spans="1:26" ht="15.75" customHeight="1">
      <c r="A2316" s="105"/>
      <c r="B2316" s="105"/>
      <c r="C2316" s="105"/>
      <c r="D2316" s="105"/>
      <c r="E2316" s="105"/>
      <c r="F2316" s="105"/>
      <c r="G2316" s="105"/>
      <c r="H2316" s="105"/>
      <c r="I2316" s="105"/>
      <c r="J2316" s="105"/>
      <c r="K2316" s="105"/>
      <c r="L2316" s="105"/>
      <c r="M2316" s="105"/>
      <c r="N2316" s="105"/>
      <c r="O2316" s="105"/>
      <c r="P2316" s="105"/>
      <c r="Q2316" s="105"/>
      <c r="R2316" s="105"/>
      <c r="S2316" s="105"/>
      <c r="T2316" s="105"/>
      <c r="U2316" s="105"/>
      <c r="V2316" s="105"/>
      <c r="W2316" s="105"/>
      <c r="X2316" s="105"/>
      <c r="Y2316" s="105"/>
      <c r="Z2316" s="105"/>
    </row>
    <row r="2317" spans="1:26" ht="15.75" customHeight="1">
      <c r="A2317" s="105"/>
      <c r="B2317" s="105"/>
      <c r="C2317" s="105"/>
      <c r="D2317" s="105"/>
      <c r="E2317" s="105"/>
      <c r="F2317" s="105"/>
      <c r="G2317" s="105"/>
      <c r="H2317" s="105"/>
      <c r="I2317" s="105"/>
      <c r="J2317" s="105"/>
      <c r="K2317" s="105"/>
      <c r="L2317" s="105"/>
      <c r="M2317" s="105"/>
      <c r="N2317" s="105"/>
      <c r="O2317" s="105"/>
      <c r="P2317" s="105"/>
      <c r="Q2317" s="105"/>
      <c r="R2317" s="105"/>
      <c r="S2317" s="105"/>
      <c r="T2317" s="105"/>
      <c r="U2317" s="105"/>
      <c r="V2317" s="105"/>
      <c r="W2317" s="105"/>
      <c r="X2317" s="105"/>
      <c r="Y2317" s="105"/>
      <c r="Z2317" s="105"/>
    </row>
    <row r="2318" spans="1:26" ht="15.75" customHeight="1">
      <c r="A2318" s="105"/>
      <c r="B2318" s="105"/>
      <c r="C2318" s="105"/>
      <c r="D2318" s="105"/>
      <c r="E2318" s="105"/>
      <c r="F2318" s="105"/>
      <c r="G2318" s="105"/>
      <c r="H2318" s="105"/>
      <c r="I2318" s="105"/>
      <c r="J2318" s="105"/>
      <c r="K2318" s="105"/>
      <c r="L2318" s="105"/>
      <c r="M2318" s="105"/>
      <c r="N2318" s="105"/>
      <c r="O2318" s="105"/>
      <c r="P2318" s="105"/>
      <c r="Q2318" s="105"/>
      <c r="R2318" s="105"/>
      <c r="S2318" s="105"/>
      <c r="T2318" s="105"/>
      <c r="U2318" s="105"/>
      <c r="V2318" s="105"/>
      <c r="W2318" s="105"/>
      <c r="X2318" s="105"/>
      <c r="Y2318" s="105"/>
      <c r="Z2318" s="105"/>
    </row>
    <row r="2319" spans="1:26" ht="15.75" customHeight="1">
      <c r="A2319" s="105"/>
      <c r="B2319" s="105"/>
      <c r="C2319" s="105"/>
      <c r="D2319" s="105"/>
      <c r="E2319" s="105"/>
      <c r="F2319" s="105"/>
      <c r="G2319" s="105"/>
      <c r="H2319" s="105"/>
      <c r="I2319" s="105"/>
      <c r="J2319" s="105"/>
      <c r="K2319" s="105"/>
      <c r="L2319" s="105"/>
      <c r="M2319" s="105"/>
      <c r="N2319" s="105"/>
      <c r="O2319" s="105"/>
      <c r="P2319" s="105"/>
      <c r="Q2319" s="105"/>
      <c r="R2319" s="105"/>
      <c r="S2319" s="105"/>
      <c r="T2319" s="105"/>
      <c r="U2319" s="105"/>
      <c r="V2319" s="105"/>
      <c r="W2319" s="105"/>
      <c r="X2319" s="105"/>
      <c r="Y2319" s="105"/>
      <c r="Z2319" s="105"/>
    </row>
    <row r="2320" spans="1:26" ht="15.75" customHeight="1">
      <c r="A2320" s="105"/>
      <c r="B2320" s="105"/>
      <c r="C2320" s="105"/>
      <c r="D2320" s="105"/>
      <c r="E2320" s="105"/>
      <c r="F2320" s="105"/>
      <c r="G2320" s="105"/>
      <c r="H2320" s="105"/>
      <c r="I2320" s="105"/>
      <c r="J2320" s="105"/>
      <c r="K2320" s="105"/>
      <c r="L2320" s="105"/>
      <c r="M2320" s="105"/>
      <c r="N2320" s="105"/>
      <c r="O2320" s="105"/>
      <c r="P2320" s="105"/>
      <c r="Q2320" s="105"/>
      <c r="R2320" s="105"/>
      <c r="S2320" s="105"/>
      <c r="T2320" s="105"/>
      <c r="U2320" s="105"/>
      <c r="V2320" s="105"/>
      <c r="W2320" s="105"/>
      <c r="X2320" s="105"/>
      <c r="Y2320" s="105"/>
      <c r="Z2320" s="105"/>
    </row>
    <row r="2321" spans="1:26" ht="15.75" customHeight="1">
      <c r="A2321" s="105"/>
      <c r="B2321" s="105"/>
      <c r="C2321" s="105"/>
      <c r="D2321" s="105"/>
      <c r="E2321" s="105"/>
      <c r="F2321" s="105"/>
      <c r="G2321" s="105"/>
      <c r="H2321" s="105"/>
      <c r="I2321" s="105"/>
      <c r="J2321" s="105"/>
      <c r="K2321" s="105"/>
      <c r="L2321" s="105"/>
      <c r="M2321" s="105"/>
      <c r="N2321" s="105"/>
      <c r="O2321" s="105"/>
      <c r="P2321" s="105"/>
      <c r="Q2321" s="105"/>
      <c r="R2321" s="105"/>
      <c r="S2321" s="105"/>
      <c r="T2321" s="105"/>
      <c r="U2321" s="105"/>
      <c r="V2321" s="105"/>
      <c r="W2321" s="105"/>
      <c r="X2321" s="105"/>
      <c r="Y2321" s="105"/>
      <c r="Z2321" s="105"/>
    </row>
    <row r="2322" spans="1:26" ht="15.75" customHeight="1">
      <c r="A2322" s="105"/>
      <c r="B2322" s="105"/>
      <c r="C2322" s="105"/>
      <c r="D2322" s="105"/>
      <c r="E2322" s="105"/>
      <c r="F2322" s="105"/>
      <c r="G2322" s="105"/>
      <c r="H2322" s="105"/>
      <c r="I2322" s="105"/>
      <c r="J2322" s="105"/>
      <c r="K2322" s="105"/>
      <c r="L2322" s="105"/>
      <c r="M2322" s="105"/>
      <c r="N2322" s="105"/>
      <c r="O2322" s="105"/>
      <c r="P2322" s="105"/>
      <c r="Q2322" s="105"/>
      <c r="R2322" s="105"/>
      <c r="S2322" s="105"/>
      <c r="T2322" s="105"/>
      <c r="U2322" s="105"/>
      <c r="V2322" s="105"/>
      <c r="W2322" s="105"/>
      <c r="X2322" s="105"/>
      <c r="Y2322" s="105"/>
      <c r="Z2322" s="105"/>
    </row>
    <row r="2323" spans="1:26" ht="15.75" customHeight="1">
      <c r="A2323" s="105"/>
      <c r="B2323" s="105"/>
      <c r="C2323" s="105"/>
      <c r="D2323" s="105"/>
      <c r="E2323" s="105"/>
      <c r="F2323" s="105"/>
      <c r="G2323" s="105"/>
      <c r="H2323" s="105"/>
      <c r="I2323" s="105"/>
      <c r="J2323" s="105"/>
      <c r="K2323" s="105"/>
      <c r="L2323" s="105"/>
      <c r="M2323" s="105"/>
      <c r="N2323" s="105"/>
      <c r="O2323" s="105"/>
      <c r="P2323" s="105"/>
      <c r="Q2323" s="105"/>
      <c r="R2323" s="105"/>
      <c r="S2323" s="105"/>
      <c r="T2323" s="105"/>
      <c r="U2323" s="105"/>
      <c r="V2323" s="105"/>
      <c r="W2323" s="105"/>
      <c r="X2323" s="105"/>
      <c r="Y2323" s="105"/>
      <c r="Z2323" s="105"/>
    </row>
    <row r="2324" spans="1:26" ht="15.75" customHeight="1">
      <c r="A2324" s="105"/>
      <c r="B2324" s="105"/>
      <c r="C2324" s="105"/>
      <c r="D2324" s="105"/>
      <c r="E2324" s="105"/>
      <c r="F2324" s="105"/>
      <c r="G2324" s="105"/>
      <c r="H2324" s="105"/>
      <c r="I2324" s="105"/>
      <c r="J2324" s="105"/>
      <c r="K2324" s="105"/>
      <c r="L2324" s="105"/>
      <c r="M2324" s="105"/>
      <c r="N2324" s="105"/>
      <c r="O2324" s="105"/>
      <c r="P2324" s="105"/>
      <c r="Q2324" s="105"/>
      <c r="R2324" s="105"/>
      <c r="S2324" s="105"/>
      <c r="T2324" s="105"/>
      <c r="U2324" s="105"/>
      <c r="V2324" s="105"/>
      <c r="W2324" s="105"/>
      <c r="X2324" s="105"/>
      <c r="Y2324" s="105"/>
      <c r="Z2324" s="105"/>
    </row>
    <row r="2325" spans="1:26" ht="15.75" customHeight="1">
      <c r="A2325" s="105"/>
      <c r="B2325" s="105"/>
      <c r="C2325" s="105"/>
      <c r="D2325" s="105"/>
      <c r="E2325" s="105"/>
      <c r="F2325" s="105"/>
      <c r="G2325" s="105"/>
      <c r="H2325" s="105"/>
      <c r="I2325" s="105"/>
      <c r="J2325" s="105"/>
      <c r="K2325" s="105"/>
      <c r="L2325" s="105"/>
      <c r="M2325" s="105"/>
      <c r="N2325" s="105"/>
      <c r="O2325" s="105"/>
      <c r="P2325" s="105"/>
      <c r="Q2325" s="105"/>
      <c r="R2325" s="105"/>
      <c r="S2325" s="105"/>
      <c r="T2325" s="105"/>
      <c r="U2325" s="105"/>
      <c r="V2325" s="105"/>
      <c r="W2325" s="105"/>
      <c r="X2325" s="105"/>
      <c r="Y2325" s="105"/>
      <c r="Z2325" s="105"/>
    </row>
    <row r="2326" spans="1:26" ht="15.75" customHeight="1">
      <c r="A2326" s="105"/>
      <c r="B2326" s="105"/>
      <c r="C2326" s="105"/>
      <c r="D2326" s="105"/>
      <c r="E2326" s="105"/>
      <c r="F2326" s="105"/>
      <c r="G2326" s="105"/>
      <c r="H2326" s="105"/>
      <c r="I2326" s="105"/>
      <c r="J2326" s="105"/>
      <c r="K2326" s="105"/>
      <c r="L2326" s="105"/>
      <c r="M2326" s="105"/>
      <c r="N2326" s="105"/>
      <c r="O2326" s="105"/>
      <c r="P2326" s="105"/>
      <c r="Q2326" s="105"/>
      <c r="R2326" s="105"/>
      <c r="S2326" s="105"/>
      <c r="T2326" s="105"/>
      <c r="U2326" s="105"/>
      <c r="V2326" s="105"/>
      <c r="W2326" s="105"/>
      <c r="X2326" s="105"/>
      <c r="Y2326" s="105"/>
      <c r="Z2326" s="105"/>
    </row>
    <row r="2327" spans="1:26" ht="15.75" customHeight="1">
      <c r="A2327" s="105"/>
      <c r="B2327" s="105"/>
      <c r="C2327" s="105"/>
      <c r="D2327" s="105"/>
      <c r="E2327" s="105"/>
      <c r="F2327" s="105"/>
      <c r="G2327" s="105"/>
      <c r="H2327" s="105"/>
      <c r="I2327" s="105"/>
      <c r="J2327" s="105"/>
      <c r="K2327" s="105"/>
      <c r="L2327" s="105"/>
      <c r="M2327" s="105"/>
      <c r="N2327" s="105"/>
      <c r="O2327" s="105"/>
      <c r="P2327" s="105"/>
      <c r="Q2327" s="105"/>
      <c r="R2327" s="105"/>
      <c r="S2327" s="105"/>
      <c r="T2327" s="105"/>
      <c r="U2327" s="105"/>
      <c r="V2327" s="105"/>
      <c r="W2327" s="105"/>
      <c r="X2327" s="105"/>
      <c r="Y2327" s="105"/>
      <c r="Z2327" s="105"/>
    </row>
    <row r="2328" spans="1:26" ht="15.75" customHeight="1">
      <c r="A2328" s="105"/>
      <c r="B2328" s="105"/>
      <c r="C2328" s="105"/>
      <c r="D2328" s="105"/>
      <c r="E2328" s="105"/>
      <c r="F2328" s="105"/>
      <c r="G2328" s="105"/>
      <c r="H2328" s="105"/>
      <c r="I2328" s="105"/>
      <c r="J2328" s="105"/>
      <c r="K2328" s="105"/>
      <c r="L2328" s="105"/>
      <c r="M2328" s="105"/>
      <c r="N2328" s="105"/>
      <c r="O2328" s="105"/>
      <c r="P2328" s="105"/>
      <c r="Q2328" s="105"/>
      <c r="R2328" s="105"/>
      <c r="S2328" s="105"/>
      <c r="T2328" s="105"/>
      <c r="U2328" s="105"/>
      <c r="V2328" s="105"/>
      <c r="W2328" s="105"/>
      <c r="X2328" s="105"/>
      <c r="Y2328" s="105"/>
      <c r="Z2328" s="105"/>
    </row>
    <row r="2329" spans="1:26" ht="15.75" customHeight="1">
      <c r="A2329" s="105"/>
      <c r="B2329" s="105"/>
      <c r="C2329" s="105"/>
      <c r="D2329" s="105"/>
      <c r="E2329" s="105"/>
      <c r="F2329" s="105"/>
      <c r="G2329" s="105"/>
      <c r="H2329" s="105"/>
      <c r="I2329" s="105"/>
      <c r="J2329" s="105"/>
      <c r="K2329" s="105"/>
      <c r="L2329" s="105"/>
      <c r="M2329" s="105"/>
      <c r="N2329" s="105"/>
      <c r="O2329" s="105"/>
      <c r="P2329" s="105"/>
      <c r="Q2329" s="105"/>
      <c r="R2329" s="105"/>
      <c r="S2329" s="105"/>
      <c r="T2329" s="105"/>
      <c r="U2329" s="105"/>
      <c r="V2329" s="105"/>
      <c r="W2329" s="105"/>
      <c r="X2329" s="105"/>
      <c r="Y2329" s="105"/>
      <c r="Z2329" s="105"/>
    </row>
    <row r="2330" spans="1:26" ht="15.75" customHeight="1">
      <c r="A2330" s="105"/>
      <c r="B2330" s="105"/>
      <c r="C2330" s="105"/>
      <c r="D2330" s="105"/>
      <c r="E2330" s="105"/>
      <c r="F2330" s="105"/>
      <c r="G2330" s="105"/>
      <c r="H2330" s="105"/>
      <c r="I2330" s="105"/>
      <c r="J2330" s="105"/>
      <c r="K2330" s="105"/>
      <c r="L2330" s="105"/>
      <c r="M2330" s="105"/>
      <c r="N2330" s="105"/>
      <c r="O2330" s="105"/>
      <c r="P2330" s="105"/>
      <c r="Q2330" s="105"/>
      <c r="R2330" s="105"/>
      <c r="S2330" s="105"/>
      <c r="T2330" s="105"/>
      <c r="U2330" s="105"/>
      <c r="V2330" s="105"/>
      <c r="W2330" s="105"/>
      <c r="X2330" s="105"/>
      <c r="Y2330" s="105"/>
      <c r="Z2330" s="105"/>
    </row>
    <row r="2331" spans="1:26" ht="15.75" customHeight="1">
      <c r="A2331" s="105"/>
      <c r="B2331" s="105"/>
      <c r="C2331" s="105"/>
      <c r="D2331" s="105"/>
      <c r="E2331" s="105"/>
      <c r="F2331" s="105"/>
      <c r="G2331" s="105"/>
      <c r="H2331" s="105"/>
      <c r="I2331" s="105"/>
      <c r="J2331" s="105"/>
      <c r="K2331" s="105"/>
      <c r="L2331" s="105"/>
      <c r="M2331" s="105"/>
      <c r="N2331" s="105"/>
      <c r="O2331" s="105"/>
      <c r="P2331" s="105"/>
      <c r="Q2331" s="105"/>
      <c r="R2331" s="105"/>
      <c r="S2331" s="105"/>
      <c r="T2331" s="105"/>
      <c r="U2331" s="105"/>
      <c r="V2331" s="105"/>
      <c r="W2331" s="105"/>
      <c r="X2331" s="105"/>
      <c r="Y2331" s="105"/>
      <c r="Z2331" s="105"/>
    </row>
    <row r="2332" spans="1:26" ht="15.75" customHeight="1">
      <c r="A2332" s="105"/>
      <c r="B2332" s="105"/>
      <c r="C2332" s="105"/>
      <c r="D2332" s="105"/>
      <c r="E2332" s="105"/>
      <c r="F2332" s="105"/>
      <c r="G2332" s="105"/>
      <c r="H2332" s="105"/>
      <c r="I2332" s="105"/>
      <c r="J2332" s="105"/>
      <c r="K2332" s="105"/>
      <c r="L2332" s="105"/>
      <c r="M2332" s="105"/>
      <c r="N2332" s="105"/>
      <c r="O2332" s="105"/>
      <c r="P2332" s="105"/>
      <c r="Q2332" s="105"/>
      <c r="R2332" s="105"/>
      <c r="S2332" s="105"/>
      <c r="T2332" s="105"/>
      <c r="U2332" s="105"/>
      <c r="V2332" s="105"/>
      <c r="W2332" s="105"/>
      <c r="X2332" s="105"/>
      <c r="Y2332" s="105"/>
      <c r="Z2332" s="105"/>
    </row>
    <row r="2333" spans="1:26" ht="15.75" customHeight="1">
      <c r="A2333" s="105"/>
      <c r="B2333" s="105"/>
      <c r="C2333" s="105"/>
      <c r="D2333" s="105"/>
      <c r="E2333" s="105"/>
      <c r="F2333" s="105"/>
      <c r="G2333" s="105"/>
      <c r="H2333" s="105"/>
      <c r="I2333" s="105"/>
      <c r="J2333" s="105"/>
      <c r="K2333" s="105"/>
      <c r="L2333" s="105"/>
      <c r="M2333" s="105"/>
      <c r="N2333" s="105"/>
      <c r="O2333" s="105"/>
      <c r="P2333" s="105"/>
      <c r="Q2333" s="105"/>
      <c r="R2333" s="105"/>
      <c r="S2333" s="105"/>
      <c r="T2333" s="105"/>
      <c r="U2333" s="105"/>
      <c r="V2333" s="105"/>
      <c r="W2333" s="105"/>
      <c r="X2333" s="105"/>
      <c r="Y2333" s="105"/>
      <c r="Z2333" s="105"/>
    </row>
    <row r="2334" spans="1:26" ht="15.75" customHeight="1">
      <c r="A2334" s="105"/>
      <c r="B2334" s="105"/>
      <c r="C2334" s="105"/>
      <c r="D2334" s="105"/>
      <c r="E2334" s="105"/>
      <c r="F2334" s="105"/>
      <c r="G2334" s="105"/>
      <c r="H2334" s="105"/>
      <c r="I2334" s="105"/>
      <c r="J2334" s="105"/>
      <c r="K2334" s="105"/>
      <c r="L2334" s="105"/>
      <c r="M2334" s="105"/>
      <c r="N2334" s="105"/>
      <c r="O2334" s="105"/>
      <c r="P2334" s="105"/>
      <c r="Q2334" s="105"/>
      <c r="R2334" s="105"/>
      <c r="S2334" s="105"/>
      <c r="T2334" s="105"/>
      <c r="U2334" s="105"/>
      <c r="V2334" s="105"/>
      <c r="W2334" s="105"/>
      <c r="X2334" s="105"/>
      <c r="Y2334" s="105"/>
      <c r="Z2334" s="105"/>
    </row>
    <row r="2335" spans="1:26" ht="15.75" customHeight="1">
      <c r="A2335" s="105"/>
      <c r="B2335" s="105"/>
      <c r="C2335" s="105"/>
      <c r="D2335" s="105"/>
      <c r="E2335" s="105"/>
      <c r="F2335" s="105"/>
      <c r="G2335" s="105"/>
      <c r="H2335" s="105"/>
      <c r="I2335" s="105"/>
      <c r="J2335" s="105"/>
      <c r="K2335" s="105"/>
      <c r="L2335" s="105"/>
      <c r="M2335" s="105"/>
      <c r="N2335" s="105"/>
      <c r="O2335" s="105"/>
      <c r="P2335" s="105"/>
      <c r="Q2335" s="105"/>
      <c r="R2335" s="105"/>
      <c r="S2335" s="105"/>
      <c r="T2335" s="105"/>
      <c r="U2335" s="105"/>
      <c r="V2335" s="105"/>
      <c r="W2335" s="105"/>
      <c r="X2335" s="105"/>
      <c r="Y2335" s="105"/>
      <c r="Z2335" s="105"/>
    </row>
    <row r="2336" spans="1:26" ht="15.75" customHeight="1">
      <c r="A2336" s="105"/>
      <c r="B2336" s="105"/>
      <c r="C2336" s="105"/>
      <c r="D2336" s="105"/>
      <c r="E2336" s="105"/>
      <c r="F2336" s="105"/>
      <c r="G2336" s="105"/>
      <c r="H2336" s="105"/>
      <c r="I2336" s="105"/>
      <c r="J2336" s="105"/>
      <c r="K2336" s="105"/>
      <c r="L2336" s="105"/>
      <c r="M2336" s="105"/>
      <c r="N2336" s="105"/>
      <c r="O2336" s="105"/>
      <c r="P2336" s="105"/>
      <c r="Q2336" s="105"/>
      <c r="R2336" s="105"/>
      <c r="S2336" s="105"/>
      <c r="T2336" s="105"/>
      <c r="U2336" s="105"/>
      <c r="V2336" s="105"/>
      <c r="W2336" s="105"/>
      <c r="X2336" s="105"/>
      <c r="Y2336" s="105"/>
      <c r="Z2336" s="105"/>
    </row>
    <row r="2337" spans="1:26" ht="15.75" customHeight="1">
      <c r="A2337" s="105"/>
      <c r="B2337" s="105"/>
      <c r="C2337" s="105"/>
      <c r="D2337" s="105"/>
      <c r="E2337" s="105"/>
      <c r="F2337" s="105"/>
      <c r="G2337" s="105"/>
      <c r="H2337" s="105"/>
      <c r="I2337" s="105"/>
      <c r="J2337" s="105"/>
      <c r="K2337" s="105"/>
      <c r="L2337" s="105"/>
      <c r="M2337" s="105"/>
      <c r="N2337" s="105"/>
      <c r="O2337" s="105"/>
      <c r="P2337" s="105"/>
      <c r="Q2337" s="105"/>
      <c r="R2337" s="105"/>
      <c r="S2337" s="105"/>
      <c r="T2337" s="105"/>
      <c r="U2337" s="105"/>
      <c r="V2337" s="105"/>
      <c r="W2337" s="105"/>
      <c r="X2337" s="105"/>
      <c r="Y2337" s="105"/>
      <c r="Z2337" s="105"/>
    </row>
    <row r="2338" spans="1:26" ht="15.75" customHeight="1">
      <c r="A2338" s="105"/>
      <c r="B2338" s="105"/>
      <c r="C2338" s="105"/>
      <c r="D2338" s="105"/>
      <c r="E2338" s="105"/>
      <c r="F2338" s="105"/>
      <c r="G2338" s="105"/>
      <c r="H2338" s="105"/>
      <c r="I2338" s="105"/>
      <c r="J2338" s="105"/>
      <c r="K2338" s="105"/>
      <c r="L2338" s="105"/>
      <c r="M2338" s="105"/>
      <c r="N2338" s="105"/>
      <c r="O2338" s="105"/>
      <c r="P2338" s="105"/>
      <c r="Q2338" s="105"/>
      <c r="R2338" s="105"/>
      <c r="S2338" s="105"/>
      <c r="T2338" s="105"/>
      <c r="U2338" s="105"/>
      <c r="V2338" s="105"/>
      <c r="W2338" s="105"/>
      <c r="X2338" s="105"/>
      <c r="Y2338" s="105"/>
      <c r="Z2338" s="105"/>
    </row>
    <row r="2339" spans="1:26" ht="15.75" customHeight="1">
      <c r="A2339" s="105"/>
      <c r="B2339" s="105"/>
      <c r="C2339" s="105"/>
      <c r="D2339" s="105"/>
      <c r="E2339" s="105"/>
      <c r="F2339" s="105"/>
      <c r="G2339" s="105"/>
      <c r="H2339" s="105"/>
      <c r="I2339" s="105"/>
      <c r="J2339" s="105"/>
      <c r="K2339" s="105"/>
      <c r="L2339" s="105"/>
      <c r="M2339" s="105"/>
      <c r="N2339" s="105"/>
      <c r="O2339" s="105"/>
      <c r="P2339" s="105"/>
      <c r="Q2339" s="105"/>
      <c r="R2339" s="105"/>
      <c r="S2339" s="105"/>
      <c r="T2339" s="105"/>
      <c r="U2339" s="105"/>
      <c r="V2339" s="105"/>
      <c r="W2339" s="105"/>
      <c r="X2339" s="105"/>
      <c r="Y2339" s="105"/>
      <c r="Z2339" s="105"/>
    </row>
    <row r="2340" spans="1:26" ht="15.75" customHeight="1">
      <c r="A2340" s="105"/>
      <c r="B2340" s="105"/>
      <c r="C2340" s="105"/>
      <c r="D2340" s="105"/>
      <c r="E2340" s="105"/>
      <c r="F2340" s="105"/>
      <c r="G2340" s="105"/>
      <c r="H2340" s="105"/>
      <c r="I2340" s="105"/>
      <c r="J2340" s="105"/>
      <c r="K2340" s="105"/>
      <c r="L2340" s="105"/>
      <c r="M2340" s="105"/>
      <c r="N2340" s="105"/>
      <c r="O2340" s="105"/>
      <c r="P2340" s="105"/>
      <c r="Q2340" s="105"/>
      <c r="R2340" s="105"/>
      <c r="S2340" s="105"/>
      <c r="T2340" s="105"/>
      <c r="U2340" s="105"/>
      <c r="V2340" s="105"/>
      <c r="W2340" s="105"/>
      <c r="X2340" s="105"/>
      <c r="Y2340" s="105"/>
      <c r="Z2340" s="105"/>
    </row>
    <row r="2341" spans="1:26" ht="15.75" customHeight="1">
      <c r="A2341" s="105"/>
      <c r="B2341" s="105"/>
      <c r="C2341" s="105"/>
      <c r="D2341" s="105"/>
      <c r="E2341" s="105"/>
      <c r="F2341" s="105"/>
      <c r="G2341" s="105"/>
      <c r="H2341" s="105"/>
      <c r="I2341" s="105"/>
      <c r="J2341" s="105"/>
      <c r="K2341" s="105"/>
      <c r="L2341" s="105"/>
      <c r="M2341" s="105"/>
      <c r="N2341" s="105"/>
      <c r="O2341" s="105"/>
      <c r="P2341" s="105"/>
      <c r="Q2341" s="105"/>
      <c r="R2341" s="105"/>
      <c r="S2341" s="105"/>
      <c r="T2341" s="105"/>
      <c r="U2341" s="105"/>
      <c r="V2341" s="105"/>
      <c r="W2341" s="105"/>
      <c r="X2341" s="105"/>
      <c r="Y2341" s="105"/>
      <c r="Z2341" s="105"/>
    </row>
    <row r="2342" spans="1:26" ht="15.75" customHeight="1">
      <c r="A2342" s="105"/>
      <c r="B2342" s="105"/>
      <c r="C2342" s="105"/>
      <c r="D2342" s="105"/>
      <c r="E2342" s="105"/>
      <c r="F2342" s="105"/>
      <c r="G2342" s="105"/>
      <c r="H2342" s="105"/>
      <c r="I2342" s="105"/>
      <c r="J2342" s="105"/>
      <c r="K2342" s="105"/>
      <c r="L2342" s="105"/>
      <c r="M2342" s="105"/>
      <c r="N2342" s="105"/>
      <c r="O2342" s="105"/>
      <c r="P2342" s="105"/>
      <c r="Q2342" s="105"/>
      <c r="R2342" s="105"/>
      <c r="S2342" s="105"/>
      <c r="T2342" s="105"/>
      <c r="U2342" s="105"/>
      <c r="V2342" s="105"/>
      <c r="W2342" s="105"/>
      <c r="X2342" s="105"/>
      <c r="Y2342" s="105"/>
      <c r="Z2342" s="105"/>
    </row>
    <row r="2343" spans="1:26" ht="15.75" customHeight="1">
      <c r="A2343" s="105"/>
      <c r="B2343" s="105"/>
      <c r="C2343" s="105"/>
      <c r="D2343" s="105"/>
      <c r="E2343" s="105"/>
      <c r="F2343" s="105"/>
      <c r="G2343" s="105"/>
      <c r="H2343" s="105"/>
      <c r="I2343" s="105"/>
      <c r="J2343" s="105"/>
      <c r="K2343" s="105"/>
      <c r="L2343" s="105"/>
      <c r="M2343" s="105"/>
      <c r="N2343" s="105"/>
      <c r="O2343" s="105"/>
      <c r="P2343" s="105"/>
      <c r="Q2343" s="105"/>
      <c r="R2343" s="105"/>
      <c r="S2343" s="105"/>
      <c r="T2343" s="105"/>
      <c r="U2343" s="105"/>
      <c r="V2343" s="105"/>
      <c r="W2343" s="105"/>
      <c r="X2343" s="105"/>
      <c r="Y2343" s="105"/>
      <c r="Z2343" s="105"/>
    </row>
    <row r="2344" spans="1:26" ht="15.75" customHeight="1">
      <c r="A2344" s="105"/>
      <c r="B2344" s="105"/>
      <c r="C2344" s="105"/>
      <c r="D2344" s="105"/>
      <c r="E2344" s="105"/>
      <c r="F2344" s="105"/>
      <c r="G2344" s="105"/>
      <c r="H2344" s="105"/>
      <c r="I2344" s="105"/>
      <c r="J2344" s="105"/>
      <c r="K2344" s="105"/>
      <c r="L2344" s="105"/>
      <c r="M2344" s="105"/>
      <c r="N2344" s="105"/>
      <c r="O2344" s="105"/>
      <c r="P2344" s="105"/>
      <c r="Q2344" s="105"/>
      <c r="R2344" s="105"/>
      <c r="S2344" s="105"/>
      <c r="T2344" s="105"/>
      <c r="U2344" s="105"/>
      <c r="V2344" s="105"/>
      <c r="W2344" s="105"/>
      <c r="X2344" s="105"/>
      <c r="Y2344" s="105"/>
      <c r="Z2344" s="105"/>
    </row>
    <row r="2345" spans="1:26" ht="15.75" customHeight="1">
      <c r="A2345" s="105"/>
      <c r="B2345" s="105"/>
      <c r="C2345" s="105"/>
      <c r="D2345" s="105"/>
      <c r="E2345" s="105"/>
      <c r="F2345" s="105"/>
      <c r="G2345" s="105"/>
      <c r="H2345" s="105"/>
      <c r="I2345" s="105"/>
      <c r="J2345" s="105"/>
      <c r="K2345" s="105"/>
      <c r="L2345" s="105"/>
      <c r="M2345" s="105"/>
      <c r="N2345" s="105"/>
      <c r="O2345" s="105"/>
      <c r="P2345" s="105"/>
      <c r="Q2345" s="105"/>
      <c r="R2345" s="105"/>
      <c r="S2345" s="105"/>
      <c r="T2345" s="105"/>
      <c r="U2345" s="105"/>
      <c r="V2345" s="105"/>
      <c r="W2345" s="105"/>
      <c r="X2345" s="105"/>
      <c r="Y2345" s="105"/>
      <c r="Z2345" s="105"/>
    </row>
    <row r="2346" spans="1:26" ht="15.75" customHeight="1">
      <c r="A2346" s="105"/>
      <c r="B2346" s="105"/>
      <c r="C2346" s="105"/>
      <c r="D2346" s="105"/>
      <c r="E2346" s="105"/>
      <c r="F2346" s="105"/>
      <c r="G2346" s="105"/>
      <c r="H2346" s="105"/>
      <c r="I2346" s="105"/>
      <c r="J2346" s="105"/>
      <c r="K2346" s="105"/>
      <c r="L2346" s="105"/>
      <c r="M2346" s="105"/>
      <c r="N2346" s="105"/>
      <c r="O2346" s="105"/>
      <c r="P2346" s="105"/>
      <c r="Q2346" s="105"/>
      <c r="R2346" s="105"/>
      <c r="S2346" s="105"/>
      <c r="T2346" s="105"/>
      <c r="U2346" s="105"/>
      <c r="V2346" s="105"/>
      <c r="W2346" s="105"/>
      <c r="X2346" s="105"/>
      <c r="Y2346" s="105"/>
      <c r="Z2346" s="105"/>
    </row>
    <row r="2347" spans="1:26" ht="15.75" customHeight="1">
      <c r="A2347" s="105"/>
      <c r="B2347" s="105"/>
      <c r="C2347" s="105"/>
      <c r="D2347" s="105"/>
      <c r="E2347" s="105"/>
      <c r="F2347" s="105"/>
      <c r="G2347" s="105"/>
      <c r="H2347" s="105"/>
      <c r="I2347" s="105"/>
      <c r="J2347" s="105"/>
      <c r="K2347" s="105"/>
      <c r="L2347" s="105"/>
      <c r="M2347" s="105"/>
      <c r="N2347" s="105"/>
      <c r="O2347" s="105"/>
      <c r="P2347" s="105"/>
      <c r="Q2347" s="105"/>
      <c r="R2347" s="105"/>
      <c r="S2347" s="105"/>
      <c r="T2347" s="105"/>
      <c r="U2347" s="105"/>
      <c r="V2347" s="105"/>
      <c r="W2347" s="105"/>
      <c r="X2347" s="105"/>
      <c r="Y2347" s="105"/>
      <c r="Z2347" s="105"/>
    </row>
    <row r="2348" spans="1:26" ht="15.75" customHeight="1">
      <c r="A2348" s="105"/>
      <c r="B2348" s="105"/>
      <c r="C2348" s="105"/>
      <c r="D2348" s="105"/>
      <c r="E2348" s="105"/>
      <c r="F2348" s="105"/>
      <c r="G2348" s="105"/>
      <c r="H2348" s="105"/>
      <c r="I2348" s="105"/>
      <c r="J2348" s="105"/>
      <c r="K2348" s="105"/>
      <c r="L2348" s="105"/>
      <c r="M2348" s="105"/>
      <c r="N2348" s="105"/>
      <c r="O2348" s="105"/>
      <c r="P2348" s="105"/>
      <c r="Q2348" s="105"/>
      <c r="R2348" s="105"/>
      <c r="S2348" s="105"/>
      <c r="T2348" s="105"/>
      <c r="U2348" s="105"/>
      <c r="V2348" s="105"/>
      <c r="W2348" s="105"/>
      <c r="X2348" s="105"/>
      <c r="Y2348" s="105"/>
      <c r="Z2348" s="105"/>
    </row>
    <row r="2349" spans="1:26" ht="15.75" customHeight="1">
      <c r="A2349" s="105"/>
      <c r="B2349" s="105"/>
      <c r="C2349" s="105"/>
      <c r="D2349" s="105"/>
      <c r="E2349" s="105"/>
      <c r="F2349" s="105"/>
      <c r="G2349" s="105"/>
      <c r="H2349" s="105"/>
      <c r="I2349" s="105"/>
      <c r="J2349" s="105"/>
      <c r="K2349" s="105"/>
      <c r="L2349" s="105"/>
      <c r="M2349" s="105"/>
      <c r="N2349" s="105"/>
      <c r="O2349" s="105"/>
      <c r="P2349" s="105"/>
      <c r="Q2349" s="105"/>
      <c r="R2349" s="105"/>
      <c r="S2349" s="105"/>
      <c r="T2349" s="105"/>
      <c r="U2349" s="105"/>
      <c r="V2349" s="105"/>
      <c r="W2349" s="105"/>
      <c r="X2349" s="105"/>
      <c r="Y2349" s="105"/>
      <c r="Z2349" s="105"/>
    </row>
    <row r="2350" spans="1:26" ht="15.75" customHeight="1">
      <c r="A2350" s="105"/>
      <c r="B2350" s="105"/>
      <c r="C2350" s="105"/>
      <c r="D2350" s="105"/>
      <c r="E2350" s="105"/>
      <c r="F2350" s="105"/>
      <c r="G2350" s="105"/>
      <c r="H2350" s="105"/>
      <c r="I2350" s="105"/>
      <c r="J2350" s="105"/>
      <c r="K2350" s="105"/>
      <c r="L2350" s="105"/>
      <c r="M2350" s="105"/>
      <c r="N2350" s="105"/>
      <c r="O2350" s="105"/>
      <c r="P2350" s="105"/>
      <c r="Q2350" s="105"/>
      <c r="R2350" s="105"/>
      <c r="S2350" s="105"/>
      <c r="T2350" s="105"/>
      <c r="U2350" s="105"/>
      <c r="V2350" s="105"/>
      <c r="W2350" s="105"/>
      <c r="X2350" s="105"/>
      <c r="Y2350" s="105"/>
      <c r="Z2350" s="105"/>
    </row>
    <row r="2351" spans="1:26" ht="15.75" customHeight="1">
      <c r="A2351" s="105"/>
      <c r="B2351" s="105"/>
      <c r="C2351" s="105"/>
      <c r="D2351" s="105"/>
      <c r="E2351" s="105"/>
      <c r="F2351" s="105"/>
      <c r="G2351" s="105"/>
      <c r="H2351" s="105"/>
      <c r="I2351" s="105"/>
      <c r="J2351" s="105"/>
      <c r="K2351" s="105"/>
      <c r="L2351" s="105"/>
      <c r="M2351" s="105"/>
      <c r="N2351" s="105"/>
      <c r="O2351" s="105"/>
      <c r="P2351" s="105"/>
      <c r="Q2351" s="105"/>
      <c r="R2351" s="105"/>
      <c r="S2351" s="105"/>
      <c r="T2351" s="105"/>
      <c r="U2351" s="105"/>
      <c r="V2351" s="105"/>
      <c r="W2351" s="105"/>
      <c r="X2351" s="105"/>
      <c r="Y2351" s="105"/>
      <c r="Z2351" s="105"/>
    </row>
    <row r="2352" spans="1:26" ht="15.75" customHeight="1">
      <c r="A2352" s="105"/>
      <c r="B2352" s="105"/>
      <c r="C2352" s="105"/>
      <c r="D2352" s="105"/>
      <c r="E2352" s="105"/>
      <c r="F2352" s="105"/>
      <c r="G2352" s="105"/>
      <c r="H2352" s="105"/>
      <c r="I2352" s="105"/>
      <c r="J2352" s="105"/>
      <c r="K2352" s="105"/>
      <c r="L2352" s="105"/>
      <c r="M2352" s="105"/>
      <c r="N2352" s="105"/>
      <c r="O2352" s="105"/>
      <c r="P2352" s="105"/>
      <c r="Q2352" s="105"/>
      <c r="R2352" s="105"/>
      <c r="S2352" s="105"/>
      <c r="T2352" s="105"/>
      <c r="U2352" s="105"/>
      <c r="V2352" s="105"/>
      <c r="W2352" s="105"/>
      <c r="X2352" s="105"/>
      <c r="Y2352" s="105"/>
      <c r="Z2352" s="105"/>
    </row>
    <row r="2353" spans="1:26" ht="15.75" customHeight="1">
      <c r="A2353" s="105"/>
      <c r="B2353" s="105"/>
      <c r="C2353" s="105"/>
      <c r="D2353" s="105"/>
      <c r="E2353" s="105"/>
      <c r="F2353" s="105"/>
      <c r="G2353" s="105"/>
      <c r="H2353" s="105"/>
      <c r="I2353" s="105"/>
      <c r="J2353" s="105"/>
      <c r="K2353" s="105"/>
      <c r="L2353" s="105"/>
      <c r="M2353" s="105"/>
      <c r="N2353" s="105"/>
      <c r="O2353" s="105"/>
      <c r="P2353" s="105"/>
      <c r="Q2353" s="105"/>
      <c r="R2353" s="105"/>
      <c r="S2353" s="105"/>
      <c r="T2353" s="105"/>
      <c r="U2353" s="105"/>
      <c r="V2353" s="105"/>
      <c r="W2353" s="105"/>
      <c r="X2353" s="105"/>
      <c r="Y2353" s="105"/>
      <c r="Z2353" s="105"/>
    </row>
    <row r="2354" spans="1:26" ht="15.75" customHeight="1">
      <c r="A2354" s="105"/>
      <c r="B2354" s="105"/>
      <c r="C2354" s="105"/>
      <c r="D2354" s="105"/>
      <c r="E2354" s="105"/>
      <c r="F2354" s="105"/>
      <c r="G2354" s="105"/>
      <c r="H2354" s="105"/>
      <c r="I2354" s="105"/>
      <c r="J2354" s="105"/>
      <c r="K2354" s="105"/>
      <c r="L2354" s="105"/>
      <c r="M2354" s="105"/>
      <c r="N2354" s="105"/>
      <c r="O2354" s="105"/>
      <c r="P2354" s="105"/>
      <c r="Q2354" s="105"/>
      <c r="R2354" s="105"/>
      <c r="S2354" s="105"/>
      <c r="T2354" s="105"/>
      <c r="U2354" s="105"/>
      <c r="V2354" s="105"/>
      <c r="W2354" s="105"/>
      <c r="X2354" s="105"/>
      <c r="Y2354" s="105"/>
      <c r="Z2354" s="105"/>
    </row>
    <row r="2355" spans="1:26" ht="15.75" customHeight="1">
      <c r="A2355" s="105"/>
      <c r="B2355" s="105"/>
      <c r="C2355" s="105"/>
      <c r="D2355" s="105"/>
      <c r="E2355" s="105"/>
      <c r="F2355" s="105"/>
      <c r="G2355" s="105"/>
      <c r="H2355" s="105"/>
      <c r="I2355" s="105"/>
      <c r="J2355" s="105"/>
      <c r="K2355" s="105"/>
      <c r="L2355" s="105"/>
      <c r="M2355" s="105"/>
      <c r="N2355" s="105"/>
      <c r="O2355" s="105"/>
      <c r="P2355" s="105"/>
      <c r="Q2355" s="105"/>
      <c r="R2355" s="105"/>
      <c r="S2355" s="105"/>
      <c r="T2355" s="105"/>
      <c r="U2355" s="105"/>
      <c r="V2355" s="105"/>
      <c r="W2355" s="105"/>
      <c r="X2355" s="105"/>
      <c r="Y2355" s="105"/>
      <c r="Z2355" s="105"/>
    </row>
    <row r="2356" spans="1:26" ht="15.75" customHeight="1">
      <c r="A2356" s="105"/>
      <c r="B2356" s="105"/>
      <c r="C2356" s="105"/>
      <c r="D2356" s="105"/>
      <c r="E2356" s="105"/>
      <c r="F2356" s="105"/>
      <c r="G2356" s="105"/>
      <c r="H2356" s="105"/>
      <c r="I2356" s="105"/>
      <c r="J2356" s="105"/>
      <c r="K2356" s="105"/>
      <c r="L2356" s="105"/>
      <c r="M2356" s="105"/>
      <c r="N2356" s="105"/>
      <c r="O2356" s="105"/>
      <c r="P2356" s="105"/>
      <c r="Q2356" s="105"/>
      <c r="R2356" s="105"/>
      <c r="S2356" s="105"/>
      <c r="T2356" s="105"/>
      <c r="U2356" s="105"/>
      <c r="V2356" s="105"/>
      <c r="W2356" s="105"/>
      <c r="X2356" s="105"/>
      <c r="Y2356" s="105"/>
      <c r="Z2356" s="105"/>
    </row>
    <row r="2357" spans="1:26" ht="15.75" customHeight="1">
      <c r="A2357" s="105"/>
      <c r="B2357" s="105"/>
      <c r="C2357" s="105"/>
      <c r="D2357" s="105"/>
      <c r="E2357" s="105"/>
      <c r="F2357" s="105"/>
      <c r="G2357" s="105"/>
      <c r="H2357" s="105"/>
      <c r="I2357" s="105"/>
      <c r="J2357" s="105"/>
      <c r="K2357" s="105"/>
      <c r="L2357" s="105"/>
      <c r="M2357" s="105"/>
      <c r="N2357" s="105"/>
      <c r="O2357" s="105"/>
      <c r="P2357" s="105"/>
      <c r="Q2357" s="105"/>
      <c r="R2357" s="105"/>
      <c r="S2357" s="105"/>
      <c r="T2357" s="105"/>
      <c r="U2357" s="105"/>
      <c r="V2357" s="105"/>
      <c r="W2357" s="105"/>
      <c r="X2357" s="105"/>
      <c r="Y2357" s="105"/>
      <c r="Z2357" s="105"/>
    </row>
    <row r="2358" spans="1:26" ht="15.75" customHeight="1">
      <c r="A2358" s="105"/>
      <c r="B2358" s="105"/>
      <c r="C2358" s="105"/>
      <c r="D2358" s="105"/>
      <c r="E2358" s="105"/>
      <c r="F2358" s="105"/>
      <c r="G2358" s="105"/>
      <c r="H2358" s="105"/>
      <c r="I2358" s="105"/>
      <c r="J2358" s="105"/>
      <c r="K2358" s="105"/>
      <c r="L2358" s="105"/>
      <c r="M2358" s="105"/>
      <c r="N2358" s="105"/>
      <c r="O2358" s="105"/>
      <c r="P2358" s="105"/>
      <c r="Q2358" s="105"/>
      <c r="R2358" s="105"/>
      <c r="S2358" s="105"/>
      <c r="T2358" s="105"/>
      <c r="U2358" s="105"/>
      <c r="V2358" s="105"/>
      <c r="W2358" s="105"/>
      <c r="X2358" s="105"/>
      <c r="Y2358" s="105"/>
      <c r="Z2358" s="105"/>
    </row>
    <row r="2359" spans="1:26" ht="15.75" customHeight="1">
      <c r="A2359" s="105"/>
      <c r="B2359" s="105"/>
      <c r="C2359" s="105"/>
      <c r="D2359" s="105"/>
      <c r="E2359" s="105"/>
      <c r="F2359" s="105"/>
      <c r="G2359" s="105"/>
      <c r="H2359" s="105"/>
      <c r="I2359" s="105"/>
      <c r="J2359" s="105"/>
      <c r="K2359" s="105"/>
      <c r="L2359" s="105"/>
      <c r="M2359" s="105"/>
      <c r="N2359" s="105"/>
      <c r="O2359" s="105"/>
      <c r="P2359" s="105"/>
      <c r="Q2359" s="105"/>
      <c r="R2359" s="105"/>
      <c r="S2359" s="105"/>
      <c r="T2359" s="105"/>
      <c r="U2359" s="105"/>
      <c r="V2359" s="105"/>
      <c r="W2359" s="105"/>
      <c r="X2359" s="105"/>
      <c r="Y2359" s="105"/>
      <c r="Z2359" s="105"/>
    </row>
    <row r="2360" spans="1:26" ht="15.75" customHeight="1">
      <c r="A2360" s="105"/>
      <c r="B2360" s="105"/>
      <c r="C2360" s="105"/>
      <c r="D2360" s="105"/>
      <c r="E2360" s="105"/>
      <c r="F2360" s="105"/>
      <c r="G2360" s="105"/>
      <c r="H2360" s="105"/>
      <c r="I2360" s="105"/>
      <c r="J2360" s="105"/>
      <c r="K2360" s="105"/>
      <c r="L2360" s="105"/>
      <c r="M2360" s="105"/>
      <c r="N2360" s="105"/>
      <c r="O2360" s="105"/>
      <c r="P2360" s="105"/>
      <c r="Q2360" s="105"/>
      <c r="R2360" s="105"/>
      <c r="S2360" s="105"/>
      <c r="T2360" s="105"/>
      <c r="U2360" s="105"/>
      <c r="V2360" s="105"/>
      <c r="W2360" s="105"/>
      <c r="X2360" s="105"/>
      <c r="Y2360" s="105"/>
      <c r="Z2360" s="105"/>
    </row>
    <row r="2361" spans="1:26" ht="15.75" customHeight="1">
      <c r="A2361" s="105"/>
      <c r="B2361" s="105"/>
      <c r="C2361" s="105"/>
      <c r="D2361" s="105"/>
      <c r="E2361" s="105"/>
      <c r="F2361" s="105"/>
      <c r="G2361" s="105"/>
      <c r="H2361" s="105"/>
      <c r="I2361" s="105"/>
      <c r="J2361" s="105"/>
      <c r="K2361" s="105"/>
      <c r="L2361" s="105"/>
      <c r="M2361" s="105"/>
      <c r="N2361" s="105"/>
      <c r="O2361" s="105"/>
      <c r="P2361" s="105"/>
      <c r="Q2361" s="105"/>
      <c r="R2361" s="105"/>
      <c r="S2361" s="105"/>
      <c r="T2361" s="105"/>
      <c r="U2361" s="105"/>
      <c r="V2361" s="105"/>
      <c r="W2361" s="105"/>
      <c r="X2361" s="105"/>
      <c r="Y2361" s="105"/>
      <c r="Z2361" s="105"/>
    </row>
    <row r="2362" spans="1:26" ht="15.75" customHeight="1">
      <c r="A2362" s="105"/>
      <c r="B2362" s="105"/>
      <c r="C2362" s="105"/>
      <c r="D2362" s="105"/>
      <c r="E2362" s="105"/>
      <c r="F2362" s="105"/>
      <c r="G2362" s="105"/>
      <c r="H2362" s="105"/>
      <c r="I2362" s="105"/>
      <c r="J2362" s="105"/>
      <c r="K2362" s="105"/>
      <c r="L2362" s="105"/>
      <c r="M2362" s="105"/>
      <c r="N2362" s="105"/>
      <c r="O2362" s="105"/>
      <c r="P2362" s="105"/>
      <c r="Q2362" s="105"/>
      <c r="R2362" s="105"/>
      <c r="S2362" s="105"/>
      <c r="T2362" s="105"/>
      <c r="U2362" s="105"/>
      <c r="V2362" s="105"/>
      <c r="W2362" s="105"/>
      <c r="X2362" s="105"/>
      <c r="Y2362" s="105"/>
      <c r="Z2362" s="105"/>
    </row>
    <row r="2363" spans="1:26" ht="15.75" customHeight="1">
      <c r="A2363" s="105"/>
      <c r="B2363" s="105"/>
      <c r="C2363" s="105"/>
      <c r="D2363" s="105"/>
      <c r="E2363" s="105"/>
      <c r="F2363" s="105"/>
      <c r="G2363" s="105"/>
      <c r="H2363" s="105"/>
      <c r="I2363" s="105"/>
      <c r="J2363" s="105"/>
      <c r="K2363" s="105"/>
      <c r="L2363" s="105"/>
      <c r="M2363" s="105"/>
      <c r="N2363" s="105"/>
      <c r="O2363" s="105"/>
      <c r="P2363" s="105"/>
      <c r="Q2363" s="105"/>
      <c r="R2363" s="105"/>
      <c r="S2363" s="105"/>
      <c r="T2363" s="105"/>
      <c r="U2363" s="105"/>
      <c r="V2363" s="105"/>
      <c r="W2363" s="105"/>
      <c r="X2363" s="105"/>
      <c r="Y2363" s="105"/>
      <c r="Z2363" s="105"/>
    </row>
    <row r="2364" spans="1:26" ht="15.75" customHeight="1">
      <c r="A2364" s="105"/>
      <c r="B2364" s="105"/>
      <c r="C2364" s="105"/>
      <c r="D2364" s="105"/>
      <c r="E2364" s="105"/>
      <c r="F2364" s="105"/>
      <c r="G2364" s="105"/>
      <c r="H2364" s="105"/>
      <c r="I2364" s="105"/>
      <c r="J2364" s="105"/>
      <c r="K2364" s="105"/>
      <c r="L2364" s="105"/>
      <c r="M2364" s="105"/>
      <c r="N2364" s="105"/>
      <c r="O2364" s="105"/>
      <c r="P2364" s="105"/>
      <c r="Q2364" s="105"/>
      <c r="R2364" s="105"/>
      <c r="S2364" s="105"/>
      <c r="T2364" s="105"/>
      <c r="U2364" s="105"/>
      <c r="V2364" s="105"/>
      <c r="W2364" s="105"/>
      <c r="X2364" s="105"/>
      <c r="Y2364" s="105"/>
      <c r="Z2364" s="105"/>
    </row>
    <row r="2365" spans="1:26" ht="15.75" customHeight="1">
      <c r="A2365" s="105"/>
      <c r="B2365" s="105"/>
      <c r="C2365" s="105"/>
      <c r="D2365" s="105"/>
      <c r="E2365" s="105"/>
      <c r="F2365" s="105"/>
      <c r="G2365" s="105"/>
      <c r="H2365" s="105"/>
      <c r="I2365" s="105"/>
      <c r="J2365" s="105"/>
      <c r="K2365" s="105"/>
      <c r="L2365" s="105"/>
      <c r="M2365" s="105"/>
      <c r="N2365" s="105"/>
      <c r="O2365" s="105"/>
      <c r="P2365" s="105"/>
      <c r="Q2365" s="105"/>
      <c r="R2365" s="105"/>
      <c r="S2365" s="105"/>
      <c r="T2365" s="105"/>
      <c r="U2365" s="105"/>
      <c r="V2365" s="105"/>
      <c r="W2365" s="105"/>
      <c r="X2365" s="105"/>
      <c r="Y2365" s="105"/>
      <c r="Z2365" s="105"/>
    </row>
    <row r="2366" spans="1:26" ht="15.75" customHeight="1">
      <c r="A2366" s="105"/>
      <c r="B2366" s="105"/>
      <c r="C2366" s="105"/>
      <c r="D2366" s="105"/>
      <c r="E2366" s="105"/>
      <c r="F2366" s="105"/>
      <c r="G2366" s="105"/>
      <c r="H2366" s="105"/>
      <c r="I2366" s="105"/>
      <c r="J2366" s="105"/>
      <c r="K2366" s="105"/>
      <c r="L2366" s="105"/>
      <c r="M2366" s="105"/>
      <c r="N2366" s="105"/>
      <c r="O2366" s="105"/>
      <c r="P2366" s="105"/>
      <c r="Q2366" s="105"/>
      <c r="R2366" s="105"/>
      <c r="S2366" s="105"/>
      <c r="T2366" s="105"/>
      <c r="U2366" s="105"/>
      <c r="V2366" s="105"/>
      <c r="W2366" s="105"/>
      <c r="X2366" s="105"/>
      <c r="Y2366" s="105"/>
      <c r="Z2366" s="105"/>
    </row>
    <row r="2367" spans="1:26" ht="15.75" customHeight="1">
      <c r="A2367" s="105"/>
      <c r="B2367" s="105"/>
      <c r="C2367" s="105"/>
      <c r="D2367" s="105"/>
      <c r="E2367" s="105"/>
      <c r="F2367" s="105"/>
      <c r="G2367" s="105"/>
      <c r="H2367" s="105"/>
      <c r="I2367" s="105"/>
      <c r="J2367" s="105"/>
      <c r="K2367" s="105"/>
      <c r="L2367" s="105"/>
      <c r="M2367" s="105"/>
      <c r="N2367" s="105"/>
      <c r="O2367" s="105"/>
      <c r="P2367" s="105"/>
      <c r="Q2367" s="105"/>
      <c r="R2367" s="105"/>
      <c r="S2367" s="105"/>
      <c r="T2367" s="105"/>
      <c r="U2367" s="105"/>
      <c r="V2367" s="105"/>
      <c r="W2367" s="105"/>
      <c r="X2367" s="105"/>
      <c r="Y2367" s="105"/>
      <c r="Z2367" s="105"/>
    </row>
    <row r="2368" spans="1:26" ht="15.75" customHeight="1">
      <c r="A2368" s="105"/>
      <c r="B2368" s="105"/>
      <c r="C2368" s="105"/>
      <c r="D2368" s="105"/>
      <c r="E2368" s="105"/>
      <c r="F2368" s="105"/>
      <c r="G2368" s="105"/>
      <c r="H2368" s="105"/>
      <c r="I2368" s="105"/>
      <c r="J2368" s="105"/>
      <c r="K2368" s="105"/>
      <c r="L2368" s="105"/>
      <c r="M2368" s="105"/>
      <c r="N2368" s="105"/>
      <c r="O2368" s="105"/>
      <c r="P2368" s="105"/>
      <c r="Q2368" s="105"/>
      <c r="R2368" s="105"/>
      <c r="S2368" s="105"/>
      <c r="T2368" s="105"/>
      <c r="U2368" s="105"/>
      <c r="V2368" s="105"/>
      <c r="W2368" s="105"/>
      <c r="X2368" s="105"/>
      <c r="Y2368" s="105"/>
      <c r="Z2368" s="105"/>
    </row>
    <row r="2369" spans="1:26" ht="15.75" customHeight="1">
      <c r="A2369" s="105"/>
      <c r="B2369" s="105"/>
      <c r="C2369" s="105"/>
      <c r="D2369" s="105"/>
      <c r="E2369" s="105"/>
      <c r="F2369" s="105"/>
      <c r="G2369" s="105"/>
      <c r="H2369" s="105"/>
      <c r="I2369" s="105"/>
      <c r="J2369" s="105"/>
      <c r="K2369" s="105"/>
      <c r="L2369" s="105"/>
      <c r="M2369" s="105"/>
      <c r="N2369" s="105"/>
      <c r="O2369" s="105"/>
      <c r="P2369" s="105"/>
      <c r="Q2369" s="105"/>
      <c r="R2369" s="105"/>
      <c r="S2369" s="105"/>
      <c r="T2369" s="105"/>
      <c r="U2369" s="105"/>
      <c r="V2369" s="105"/>
      <c r="W2369" s="105"/>
      <c r="X2369" s="105"/>
      <c r="Y2369" s="105"/>
      <c r="Z2369" s="105"/>
    </row>
    <row r="2370" spans="1:26" ht="15.75" customHeight="1">
      <c r="A2370" s="105"/>
      <c r="B2370" s="105"/>
      <c r="C2370" s="105"/>
      <c r="D2370" s="105"/>
      <c r="E2370" s="105"/>
      <c r="F2370" s="105"/>
      <c r="G2370" s="105"/>
      <c r="H2370" s="105"/>
      <c r="I2370" s="105"/>
      <c r="J2370" s="105"/>
      <c r="K2370" s="105"/>
      <c r="L2370" s="105"/>
      <c r="M2370" s="105"/>
      <c r="N2370" s="105"/>
      <c r="O2370" s="105"/>
      <c r="P2370" s="105"/>
      <c r="Q2370" s="105"/>
      <c r="R2370" s="105"/>
      <c r="S2370" s="105"/>
      <c r="T2370" s="105"/>
      <c r="U2370" s="105"/>
      <c r="V2370" s="105"/>
      <c r="W2370" s="105"/>
      <c r="X2370" s="105"/>
      <c r="Y2370" s="105"/>
      <c r="Z2370" s="105"/>
    </row>
    <row r="2371" spans="1:26" ht="15.75" customHeight="1">
      <c r="A2371" s="105"/>
      <c r="B2371" s="105"/>
      <c r="C2371" s="105"/>
      <c r="D2371" s="105"/>
      <c r="E2371" s="105"/>
      <c r="F2371" s="105"/>
      <c r="G2371" s="105"/>
      <c r="H2371" s="105"/>
      <c r="I2371" s="105"/>
      <c r="J2371" s="105"/>
      <c r="K2371" s="105"/>
      <c r="L2371" s="105"/>
      <c r="M2371" s="105"/>
      <c r="N2371" s="105"/>
      <c r="O2371" s="105"/>
      <c r="P2371" s="105"/>
      <c r="Q2371" s="105"/>
      <c r="R2371" s="105"/>
      <c r="S2371" s="105"/>
      <c r="T2371" s="105"/>
      <c r="U2371" s="105"/>
      <c r="V2371" s="105"/>
      <c r="W2371" s="105"/>
      <c r="X2371" s="105"/>
      <c r="Y2371" s="105"/>
      <c r="Z2371" s="105"/>
    </row>
    <row r="2372" spans="1:26" ht="15.75" customHeight="1">
      <c r="A2372" s="105"/>
      <c r="B2372" s="105"/>
      <c r="C2372" s="105"/>
      <c r="D2372" s="105"/>
      <c r="E2372" s="105"/>
      <c r="F2372" s="105"/>
      <c r="G2372" s="105"/>
      <c r="H2372" s="105"/>
      <c r="I2372" s="105"/>
      <c r="J2372" s="105"/>
      <c r="K2372" s="105"/>
      <c r="L2372" s="105"/>
      <c r="M2372" s="105"/>
      <c r="N2372" s="105"/>
      <c r="O2372" s="105"/>
      <c r="P2372" s="105"/>
      <c r="Q2372" s="105"/>
      <c r="R2372" s="105"/>
      <c r="S2372" s="105"/>
      <c r="T2372" s="105"/>
      <c r="U2372" s="105"/>
      <c r="V2372" s="105"/>
      <c r="W2372" s="105"/>
      <c r="X2372" s="105"/>
      <c r="Y2372" s="105"/>
      <c r="Z2372" s="105"/>
    </row>
    <row r="2373" spans="1:26" ht="15.75" customHeight="1">
      <c r="A2373" s="105"/>
      <c r="B2373" s="105"/>
      <c r="C2373" s="105"/>
      <c r="D2373" s="105"/>
      <c r="E2373" s="105"/>
      <c r="F2373" s="105"/>
      <c r="G2373" s="105"/>
      <c r="H2373" s="105"/>
      <c r="I2373" s="105"/>
      <c r="J2373" s="105"/>
      <c r="K2373" s="105"/>
      <c r="L2373" s="105"/>
      <c r="M2373" s="105"/>
      <c r="N2373" s="105"/>
      <c r="O2373" s="105"/>
      <c r="P2373" s="105"/>
      <c r="Q2373" s="105"/>
      <c r="R2373" s="105"/>
      <c r="S2373" s="105"/>
      <c r="T2373" s="105"/>
      <c r="U2373" s="105"/>
      <c r="V2373" s="105"/>
      <c r="W2373" s="105"/>
      <c r="X2373" s="105"/>
      <c r="Y2373" s="105"/>
      <c r="Z2373" s="105"/>
    </row>
    <row r="2374" spans="1:26" ht="15.75" customHeight="1">
      <c r="A2374" s="105"/>
      <c r="B2374" s="105"/>
      <c r="C2374" s="105"/>
      <c r="D2374" s="105"/>
      <c r="E2374" s="105"/>
      <c r="F2374" s="105"/>
      <c r="G2374" s="105"/>
      <c r="H2374" s="105"/>
      <c r="I2374" s="105"/>
      <c r="J2374" s="105"/>
      <c r="K2374" s="105"/>
      <c r="L2374" s="105"/>
      <c r="M2374" s="105"/>
      <c r="N2374" s="105"/>
      <c r="O2374" s="105"/>
      <c r="P2374" s="105"/>
      <c r="Q2374" s="105"/>
      <c r="R2374" s="105"/>
      <c r="S2374" s="105"/>
      <c r="T2374" s="105"/>
      <c r="U2374" s="105"/>
      <c r="V2374" s="105"/>
      <c r="W2374" s="105"/>
      <c r="X2374" s="105"/>
      <c r="Y2374" s="105"/>
      <c r="Z2374" s="105"/>
    </row>
    <row r="2375" spans="1:26" ht="15.75" customHeight="1">
      <c r="A2375" s="105"/>
      <c r="B2375" s="105"/>
      <c r="C2375" s="105"/>
      <c r="D2375" s="105"/>
      <c r="E2375" s="105"/>
      <c r="F2375" s="105"/>
      <c r="G2375" s="105"/>
      <c r="H2375" s="105"/>
      <c r="I2375" s="105"/>
      <c r="J2375" s="105"/>
      <c r="K2375" s="105"/>
      <c r="L2375" s="105"/>
      <c r="M2375" s="105"/>
      <c r="N2375" s="105"/>
      <c r="O2375" s="105"/>
      <c r="P2375" s="105"/>
      <c r="Q2375" s="105"/>
      <c r="R2375" s="105"/>
      <c r="S2375" s="105"/>
      <c r="T2375" s="105"/>
      <c r="U2375" s="105"/>
      <c r="V2375" s="105"/>
      <c r="W2375" s="105"/>
      <c r="X2375" s="105"/>
      <c r="Y2375" s="105"/>
      <c r="Z2375" s="105"/>
    </row>
    <row r="2376" spans="1:26" ht="15.75" customHeight="1">
      <c r="A2376" s="105"/>
      <c r="B2376" s="105"/>
      <c r="C2376" s="105"/>
      <c r="D2376" s="105"/>
      <c r="E2376" s="105"/>
      <c r="F2376" s="105"/>
      <c r="G2376" s="105"/>
      <c r="H2376" s="105"/>
      <c r="I2376" s="105"/>
      <c r="J2376" s="105"/>
      <c r="K2376" s="105"/>
      <c r="L2376" s="105"/>
      <c r="M2376" s="105"/>
      <c r="N2376" s="105"/>
      <c r="O2376" s="105"/>
      <c r="P2376" s="105"/>
      <c r="Q2376" s="105"/>
      <c r="R2376" s="105"/>
      <c r="S2376" s="105"/>
      <c r="T2376" s="105"/>
      <c r="U2376" s="105"/>
      <c r="V2376" s="105"/>
      <c r="W2376" s="105"/>
      <c r="X2376" s="105"/>
      <c r="Y2376" s="105"/>
      <c r="Z2376" s="105"/>
    </row>
    <row r="2377" spans="1:26" ht="15.75" customHeight="1">
      <c r="A2377" s="105"/>
      <c r="B2377" s="105"/>
      <c r="C2377" s="105"/>
      <c r="D2377" s="105"/>
      <c r="E2377" s="105"/>
      <c r="F2377" s="105"/>
      <c r="G2377" s="105"/>
      <c r="H2377" s="105"/>
      <c r="I2377" s="105"/>
      <c r="J2377" s="105"/>
      <c r="K2377" s="105"/>
      <c r="L2377" s="105"/>
      <c r="M2377" s="105"/>
      <c r="N2377" s="105"/>
      <c r="O2377" s="105"/>
      <c r="P2377" s="105"/>
      <c r="Q2377" s="105"/>
      <c r="R2377" s="105"/>
      <c r="S2377" s="105"/>
      <c r="T2377" s="105"/>
      <c r="U2377" s="105"/>
      <c r="V2377" s="105"/>
      <c r="W2377" s="105"/>
      <c r="X2377" s="105"/>
      <c r="Y2377" s="105"/>
      <c r="Z2377" s="105"/>
    </row>
    <row r="2378" spans="1:26" ht="15.75" customHeight="1">
      <c r="A2378" s="105"/>
      <c r="B2378" s="105"/>
      <c r="C2378" s="105"/>
      <c r="D2378" s="105"/>
      <c r="E2378" s="105"/>
      <c r="F2378" s="105"/>
      <c r="G2378" s="105"/>
      <c r="H2378" s="105"/>
      <c r="I2378" s="105"/>
      <c r="J2378" s="105"/>
      <c r="K2378" s="105"/>
      <c r="L2378" s="105"/>
      <c r="M2378" s="105"/>
      <c r="N2378" s="105"/>
      <c r="O2378" s="105"/>
      <c r="P2378" s="105"/>
      <c r="Q2378" s="105"/>
      <c r="R2378" s="105"/>
      <c r="S2378" s="105"/>
      <c r="T2378" s="105"/>
      <c r="U2378" s="105"/>
      <c r="V2378" s="105"/>
      <c r="W2378" s="105"/>
      <c r="X2378" s="105"/>
      <c r="Y2378" s="105"/>
      <c r="Z2378" s="105"/>
    </row>
    <row r="2379" spans="1:26" ht="15.75" customHeight="1">
      <c r="A2379" s="105"/>
      <c r="B2379" s="105"/>
      <c r="C2379" s="105"/>
      <c r="D2379" s="105"/>
      <c r="E2379" s="105"/>
      <c r="F2379" s="105"/>
      <c r="G2379" s="105"/>
      <c r="H2379" s="105"/>
      <c r="I2379" s="105"/>
      <c r="J2379" s="105"/>
      <c r="K2379" s="105"/>
      <c r="L2379" s="105"/>
      <c r="M2379" s="105"/>
      <c r="N2379" s="105"/>
      <c r="O2379" s="105"/>
      <c r="P2379" s="105"/>
      <c r="Q2379" s="105"/>
      <c r="R2379" s="105"/>
      <c r="S2379" s="105"/>
      <c r="T2379" s="105"/>
      <c r="U2379" s="105"/>
      <c r="V2379" s="105"/>
      <c r="W2379" s="105"/>
      <c r="X2379" s="105"/>
      <c r="Y2379" s="105"/>
      <c r="Z2379" s="105"/>
    </row>
    <row r="2380" spans="1:26" ht="15.75" customHeight="1">
      <c r="A2380" s="105"/>
      <c r="B2380" s="105"/>
      <c r="C2380" s="105"/>
      <c r="D2380" s="105"/>
      <c r="E2380" s="105"/>
      <c r="F2380" s="105"/>
      <c r="G2380" s="105"/>
      <c r="H2380" s="105"/>
      <c r="I2380" s="105"/>
      <c r="J2380" s="105"/>
      <c r="K2380" s="105"/>
      <c r="L2380" s="105"/>
      <c r="M2380" s="105"/>
      <c r="N2380" s="105"/>
      <c r="O2380" s="105"/>
      <c r="P2380" s="105"/>
      <c r="Q2380" s="105"/>
      <c r="R2380" s="105"/>
      <c r="S2380" s="105"/>
      <c r="T2380" s="105"/>
      <c r="U2380" s="105"/>
      <c r="V2380" s="105"/>
      <c r="W2380" s="105"/>
      <c r="X2380" s="105"/>
      <c r="Y2380" s="105"/>
      <c r="Z2380" s="105"/>
    </row>
    <row r="2381" spans="1:26" ht="15.75" customHeight="1">
      <c r="A2381" s="105"/>
      <c r="B2381" s="105"/>
      <c r="C2381" s="105"/>
      <c r="D2381" s="105"/>
      <c r="E2381" s="105"/>
      <c r="F2381" s="105"/>
      <c r="G2381" s="105"/>
      <c r="H2381" s="105"/>
      <c r="I2381" s="105"/>
      <c r="J2381" s="105"/>
      <c r="K2381" s="105"/>
      <c r="L2381" s="105"/>
      <c r="M2381" s="105"/>
      <c r="N2381" s="105"/>
      <c r="O2381" s="105"/>
      <c r="P2381" s="105"/>
      <c r="Q2381" s="105"/>
      <c r="R2381" s="105"/>
      <c r="S2381" s="105"/>
      <c r="T2381" s="105"/>
      <c r="U2381" s="105"/>
      <c r="V2381" s="105"/>
      <c r="W2381" s="105"/>
      <c r="X2381" s="105"/>
      <c r="Y2381" s="105"/>
      <c r="Z2381" s="105"/>
    </row>
    <row r="2382" spans="1:26" ht="15.75" customHeight="1">
      <c r="A2382" s="105"/>
      <c r="B2382" s="105"/>
      <c r="C2382" s="105"/>
      <c r="D2382" s="105"/>
      <c r="E2382" s="105"/>
      <c r="F2382" s="105"/>
      <c r="G2382" s="105"/>
      <c r="H2382" s="105"/>
      <c r="I2382" s="105"/>
      <c r="J2382" s="105"/>
      <c r="K2382" s="105"/>
      <c r="L2382" s="105"/>
      <c r="M2382" s="105"/>
      <c r="N2382" s="105"/>
      <c r="O2382" s="105"/>
      <c r="P2382" s="105"/>
      <c r="Q2382" s="105"/>
      <c r="R2382" s="105"/>
      <c r="S2382" s="105"/>
      <c r="T2382" s="105"/>
      <c r="U2382" s="105"/>
      <c r="V2382" s="105"/>
      <c r="W2382" s="105"/>
      <c r="X2382" s="105"/>
      <c r="Y2382" s="105"/>
      <c r="Z2382" s="105"/>
    </row>
    <row r="2383" spans="1:26" ht="15.75" customHeight="1">
      <c r="A2383" s="105"/>
      <c r="B2383" s="105"/>
      <c r="C2383" s="105"/>
      <c r="D2383" s="105"/>
      <c r="E2383" s="105"/>
      <c r="F2383" s="105"/>
      <c r="G2383" s="105"/>
      <c r="H2383" s="105"/>
      <c r="I2383" s="105"/>
      <c r="J2383" s="105"/>
      <c r="K2383" s="105"/>
      <c r="L2383" s="105"/>
      <c r="M2383" s="105"/>
      <c r="N2383" s="105"/>
      <c r="O2383" s="105"/>
      <c r="P2383" s="105"/>
      <c r="Q2383" s="105"/>
      <c r="R2383" s="105"/>
      <c r="S2383" s="105"/>
      <c r="T2383" s="105"/>
      <c r="U2383" s="105"/>
      <c r="V2383" s="105"/>
      <c r="W2383" s="105"/>
      <c r="X2383" s="105"/>
      <c r="Y2383" s="105"/>
      <c r="Z2383" s="105"/>
    </row>
    <row r="2384" spans="1:26" ht="15.75" customHeight="1">
      <c r="A2384" s="105"/>
      <c r="B2384" s="105"/>
      <c r="C2384" s="105"/>
      <c r="D2384" s="105"/>
      <c r="E2384" s="105"/>
      <c r="F2384" s="105"/>
      <c r="G2384" s="105"/>
      <c r="H2384" s="105"/>
      <c r="I2384" s="105"/>
      <c r="J2384" s="105"/>
      <c r="K2384" s="105"/>
      <c r="L2384" s="105"/>
      <c r="M2384" s="105"/>
      <c r="N2384" s="105"/>
      <c r="O2384" s="105"/>
      <c r="P2384" s="105"/>
      <c r="Q2384" s="105"/>
      <c r="R2384" s="105"/>
      <c r="S2384" s="105"/>
      <c r="T2384" s="105"/>
      <c r="U2384" s="105"/>
      <c r="V2384" s="105"/>
      <c r="W2384" s="105"/>
      <c r="X2384" s="105"/>
      <c r="Y2384" s="105"/>
      <c r="Z2384" s="105"/>
    </row>
    <row r="2385" spans="1:26" ht="15.75" customHeight="1">
      <c r="A2385" s="105"/>
      <c r="B2385" s="105"/>
      <c r="C2385" s="105"/>
      <c r="D2385" s="105"/>
      <c r="E2385" s="105"/>
      <c r="F2385" s="105"/>
      <c r="G2385" s="105"/>
      <c r="H2385" s="105"/>
      <c r="I2385" s="105"/>
      <c r="J2385" s="105"/>
      <c r="K2385" s="105"/>
      <c r="L2385" s="105"/>
      <c r="M2385" s="105"/>
      <c r="N2385" s="105"/>
      <c r="O2385" s="105"/>
      <c r="P2385" s="105"/>
      <c r="Q2385" s="105"/>
      <c r="R2385" s="105"/>
      <c r="S2385" s="105"/>
      <c r="T2385" s="105"/>
      <c r="U2385" s="105"/>
      <c r="V2385" s="105"/>
      <c r="W2385" s="105"/>
      <c r="X2385" s="105"/>
      <c r="Y2385" s="105"/>
      <c r="Z2385" s="105"/>
    </row>
    <row r="2386" spans="1:26" ht="15.75" customHeight="1">
      <c r="A2386" s="105"/>
      <c r="B2386" s="105"/>
      <c r="C2386" s="105"/>
      <c r="D2386" s="105"/>
      <c r="E2386" s="105"/>
      <c r="F2386" s="105"/>
      <c r="G2386" s="105"/>
      <c r="H2386" s="105"/>
      <c r="I2386" s="105"/>
      <c r="J2386" s="105"/>
      <c r="K2386" s="105"/>
      <c r="L2386" s="105"/>
      <c r="M2386" s="105"/>
      <c r="N2386" s="105"/>
      <c r="O2386" s="105"/>
      <c r="P2386" s="105"/>
      <c r="Q2386" s="105"/>
      <c r="R2386" s="105"/>
      <c r="S2386" s="105"/>
      <c r="T2386" s="105"/>
      <c r="U2386" s="105"/>
      <c r="V2386" s="105"/>
      <c r="W2386" s="105"/>
      <c r="X2386" s="105"/>
      <c r="Y2386" s="105"/>
      <c r="Z2386" s="105"/>
    </row>
    <row r="2387" spans="1:26" ht="15.75" customHeight="1">
      <c r="A2387" s="105"/>
      <c r="B2387" s="105"/>
      <c r="C2387" s="105"/>
      <c r="D2387" s="105"/>
      <c r="E2387" s="105"/>
      <c r="F2387" s="105"/>
      <c r="G2387" s="105"/>
      <c r="H2387" s="105"/>
      <c r="I2387" s="105"/>
      <c r="J2387" s="105"/>
      <c r="K2387" s="105"/>
      <c r="L2387" s="105"/>
      <c r="M2387" s="105"/>
      <c r="N2387" s="105"/>
      <c r="O2387" s="105"/>
      <c r="P2387" s="105"/>
      <c r="Q2387" s="105"/>
      <c r="R2387" s="105"/>
      <c r="S2387" s="105"/>
      <c r="T2387" s="105"/>
      <c r="U2387" s="105"/>
      <c r="V2387" s="105"/>
      <c r="W2387" s="105"/>
      <c r="X2387" s="105"/>
      <c r="Y2387" s="105"/>
      <c r="Z2387" s="105"/>
    </row>
    <row r="2388" spans="1:26" ht="15.75" customHeight="1">
      <c r="A2388" s="105"/>
      <c r="B2388" s="105"/>
      <c r="C2388" s="105"/>
      <c r="D2388" s="105"/>
      <c r="E2388" s="105"/>
      <c r="F2388" s="105"/>
      <c r="G2388" s="105"/>
      <c r="H2388" s="105"/>
      <c r="I2388" s="105"/>
      <c r="J2388" s="105"/>
      <c r="K2388" s="105"/>
      <c r="L2388" s="105"/>
      <c r="M2388" s="105"/>
      <c r="N2388" s="105"/>
      <c r="O2388" s="105"/>
      <c r="P2388" s="105"/>
      <c r="Q2388" s="105"/>
      <c r="R2388" s="105"/>
      <c r="S2388" s="105"/>
      <c r="T2388" s="105"/>
      <c r="U2388" s="105"/>
      <c r="V2388" s="105"/>
      <c r="W2388" s="105"/>
      <c r="X2388" s="105"/>
      <c r="Y2388" s="105"/>
      <c r="Z2388" s="105"/>
    </row>
    <row r="2389" spans="1:26" ht="15.75" customHeight="1">
      <c r="A2389" s="105"/>
      <c r="B2389" s="105"/>
      <c r="C2389" s="105"/>
      <c r="D2389" s="105"/>
      <c r="E2389" s="105"/>
      <c r="F2389" s="105"/>
      <c r="G2389" s="105"/>
      <c r="H2389" s="105"/>
      <c r="I2389" s="105"/>
      <c r="J2389" s="105"/>
      <c r="K2389" s="105"/>
      <c r="L2389" s="105"/>
      <c r="M2389" s="105"/>
      <c r="N2389" s="105"/>
      <c r="O2389" s="105"/>
      <c r="P2389" s="105"/>
      <c r="Q2389" s="105"/>
      <c r="R2389" s="105"/>
      <c r="S2389" s="105"/>
      <c r="T2389" s="105"/>
      <c r="U2389" s="105"/>
      <c r="V2389" s="105"/>
      <c r="W2389" s="105"/>
      <c r="X2389" s="105"/>
      <c r="Y2389" s="105"/>
      <c r="Z2389" s="105"/>
    </row>
    <row r="2390" spans="1:26" ht="15.75" customHeight="1">
      <c r="A2390" s="105"/>
      <c r="B2390" s="105"/>
      <c r="C2390" s="105"/>
      <c r="D2390" s="105"/>
      <c r="E2390" s="105"/>
      <c r="F2390" s="105"/>
      <c r="G2390" s="105"/>
      <c r="H2390" s="105"/>
      <c r="I2390" s="105"/>
      <c r="J2390" s="105"/>
      <c r="K2390" s="105"/>
      <c r="L2390" s="105"/>
      <c r="M2390" s="105"/>
      <c r="N2390" s="105"/>
      <c r="O2390" s="105"/>
      <c r="P2390" s="105"/>
      <c r="Q2390" s="105"/>
      <c r="R2390" s="105"/>
      <c r="S2390" s="105"/>
      <c r="T2390" s="105"/>
      <c r="U2390" s="105"/>
      <c r="V2390" s="105"/>
      <c r="W2390" s="105"/>
      <c r="X2390" s="105"/>
      <c r="Y2390" s="105"/>
      <c r="Z2390" s="105"/>
    </row>
    <row r="2391" spans="1:26" ht="15.75" customHeight="1">
      <c r="A2391" s="105"/>
      <c r="B2391" s="105"/>
      <c r="C2391" s="105"/>
      <c r="D2391" s="105"/>
      <c r="E2391" s="105"/>
      <c r="F2391" s="105"/>
      <c r="G2391" s="105"/>
      <c r="H2391" s="105"/>
      <c r="I2391" s="105"/>
      <c r="J2391" s="105"/>
      <c r="K2391" s="105"/>
      <c r="L2391" s="105"/>
      <c r="M2391" s="105"/>
      <c r="N2391" s="105"/>
      <c r="O2391" s="105"/>
      <c r="P2391" s="105"/>
      <c r="Q2391" s="105"/>
      <c r="R2391" s="105"/>
      <c r="S2391" s="105"/>
      <c r="T2391" s="105"/>
      <c r="U2391" s="105"/>
      <c r="V2391" s="105"/>
      <c r="W2391" s="105"/>
      <c r="X2391" s="105"/>
      <c r="Y2391" s="105"/>
      <c r="Z2391" s="105"/>
    </row>
    <row r="2392" spans="1:26" ht="15.75" customHeight="1">
      <c r="A2392" s="105"/>
      <c r="B2392" s="105"/>
      <c r="C2392" s="105"/>
      <c r="D2392" s="105"/>
      <c r="E2392" s="105"/>
      <c r="F2392" s="105"/>
      <c r="G2392" s="105"/>
      <c r="H2392" s="105"/>
      <c r="I2392" s="105"/>
      <c r="J2392" s="105"/>
      <c r="K2392" s="105"/>
      <c r="L2392" s="105"/>
      <c r="M2392" s="105"/>
      <c r="N2392" s="105"/>
      <c r="O2392" s="105"/>
      <c r="P2392" s="105"/>
      <c r="Q2392" s="105"/>
      <c r="R2392" s="105"/>
      <c r="S2392" s="105"/>
      <c r="T2392" s="105"/>
      <c r="U2392" s="105"/>
      <c r="V2392" s="105"/>
      <c r="W2392" s="105"/>
      <c r="X2392" s="105"/>
      <c r="Y2392" s="105"/>
      <c r="Z2392" s="105"/>
    </row>
    <row r="2393" spans="1:26" ht="15.75" customHeight="1">
      <c r="A2393" s="105"/>
      <c r="B2393" s="105"/>
      <c r="C2393" s="105"/>
      <c r="D2393" s="105"/>
      <c r="E2393" s="105"/>
      <c r="F2393" s="105"/>
      <c r="G2393" s="105"/>
      <c r="H2393" s="105"/>
      <c r="I2393" s="105"/>
      <c r="J2393" s="105"/>
      <c r="K2393" s="105"/>
      <c r="L2393" s="105"/>
      <c r="M2393" s="105"/>
      <c r="N2393" s="105"/>
      <c r="O2393" s="105"/>
      <c r="P2393" s="105"/>
      <c r="Q2393" s="105"/>
      <c r="R2393" s="105"/>
      <c r="S2393" s="105"/>
      <c r="T2393" s="105"/>
      <c r="U2393" s="105"/>
      <c r="V2393" s="105"/>
      <c r="W2393" s="105"/>
      <c r="X2393" s="105"/>
      <c r="Y2393" s="105"/>
      <c r="Z2393" s="105"/>
    </row>
    <row r="2394" spans="1:26" ht="15.75" customHeight="1">
      <c r="A2394" s="105"/>
      <c r="B2394" s="105"/>
      <c r="C2394" s="105"/>
      <c r="D2394" s="105"/>
      <c r="E2394" s="105"/>
      <c r="F2394" s="105"/>
      <c r="G2394" s="105"/>
      <c r="H2394" s="105"/>
      <c r="I2394" s="105"/>
      <c r="J2394" s="105"/>
      <c r="K2394" s="105"/>
      <c r="L2394" s="105"/>
      <c r="M2394" s="105"/>
      <c r="N2394" s="105"/>
      <c r="O2394" s="105"/>
      <c r="P2394" s="105"/>
      <c r="Q2394" s="105"/>
      <c r="R2394" s="105"/>
      <c r="S2394" s="105"/>
      <c r="T2394" s="105"/>
      <c r="U2394" s="105"/>
      <c r="V2394" s="105"/>
      <c r="W2394" s="105"/>
      <c r="X2394" s="105"/>
      <c r="Y2394" s="105"/>
      <c r="Z2394" s="105"/>
    </row>
    <row r="2395" spans="1:26" ht="15.75" customHeight="1">
      <c r="A2395" s="105"/>
      <c r="B2395" s="105"/>
      <c r="C2395" s="105"/>
      <c r="D2395" s="105"/>
      <c r="E2395" s="105"/>
      <c r="F2395" s="105"/>
      <c r="G2395" s="105"/>
      <c r="H2395" s="105"/>
      <c r="I2395" s="105"/>
      <c r="J2395" s="105"/>
      <c r="K2395" s="105"/>
      <c r="L2395" s="105"/>
      <c r="M2395" s="105"/>
      <c r="N2395" s="105"/>
      <c r="O2395" s="105"/>
      <c r="P2395" s="105"/>
      <c r="Q2395" s="105"/>
      <c r="R2395" s="105"/>
      <c r="S2395" s="105"/>
      <c r="T2395" s="105"/>
      <c r="U2395" s="105"/>
      <c r="V2395" s="105"/>
      <c r="W2395" s="105"/>
      <c r="X2395" s="105"/>
      <c r="Y2395" s="105"/>
      <c r="Z2395" s="105"/>
    </row>
    <row r="2396" spans="1:26" ht="15.75" customHeight="1">
      <c r="A2396" s="105"/>
      <c r="B2396" s="105"/>
      <c r="C2396" s="105"/>
      <c r="D2396" s="105"/>
      <c r="E2396" s="105"/>
      <c r="F2396" s="105"/>
      <c r="G2396" s="105"/>
      <c r="H2396" s="105"/>
      <c r="I2396" s="105"/>
      <c r="J2396" s="105"/>
      <c r="K2396" s="105"/>
      <c r="L2396" s="105"/>
      <c r="M2396" s="105"/>
      <c r="N2396" s="105"/>
      <c r="O2396" s="105"/>
      <c r="P2396" s="105"/>
      <c r="Q2396" s="105"/>
      <c r="R2396" s="105"/>
      <c r="S2396" s="105"/>
      <c r="T2396" s="105"/>
      <c r="U2396" s="105"/>
      <c r="V2396" s="105"/>
      <c r="W2396" s="105"/>
      <c r="X2396" s="105"/>
      <c r="Y2396" s="105"/>
      <c r="Z2396" s="105"/>
    </row>
    <row r="2397" spans="1:26" ht="15.75" customHeight="1">
      <c r="A2397" s="105"/>
      <c r="B2397" s="105"/>
      <c r="C2397" s="105"/>
      <c r="D2397" s="105"/>
      <c r="E2397" s="105"/>
      <c r="F2397" s="105"/>
      <c r="G2397" s="105"/>
      <c r="H2397" s="105"/>
      <c r="I2397" s="105"/>
      <c r="J2397" s="105"/>
      <c r="K2397" s="105"/>
      <c r="L2397" s="105"/>
      <c r="M2397" s="105"/>
      <c r="N2397" s="105"/>
      <c r="O2397" s="105"/>
      <c r="P2397" s="105"/>
      <c r="Q2397" s="105"/>
      <c r="R2397" s="105"/>
      <c r="S2397" s="105"/>
      <c r="T2397" s="105"/>
      <c r="U2397" s="105"/>
      <c r="V2397" s="105"/>
      <c r="W2397" s="105"/>
      <c r="X2397" s="105"/>
      <c r="Y2397" s="105"/>
      <c r="Z2397" s="105"/>
    </row>
    <row r="2398" spans="1:26" ht="15.75" customHeight="1">
      <c r="A2398" s="105"/>
      <c r="B2398" s="105"/>
      <c r="C2398" s="105"/>
      <c r="D2398" s="105"/>
      <c r="E2398" s="105"/>
      <c r="F2398" s="105"/>
      <c r="G2398" s="105"/>
      <c r="H2398" s="105"/>
      <c r="I2398" s="105"/>
      <c r="J2398" s="105"/>
      <c r="K2398" s="105"/>
      <c r="L2398" s="105"/>
      <c r="M2398" s="105"/>
      <c r="N2398" s="105"/>
      <c r="O2398" s="105"/>
      <c r="P2398" s="105"/>
      <c r="Q2398" s="105"/>
      <c r="R2398" s="105"/>
      <c r="S2398" s="105"/>
      <c r="T2398" s="105"/>
      <c r="U2398" s="105"/>
      <c r="V2398" s="105"/>
      <c r="W2398" s="105"/>
      <c r="X2398" s="105"/>
      <c r="Y2398" s="105"/>
      <c r="Z2398" s="105"/>
    </row>
    <row r="2399" spans="1:26" ht="15.75" customHeight="1">
      <c r="A2399" s="105"/>
      <c r="B2399" s="105"/>
      <c r="C2399" s="105"/>
      <c r="D2399" s="105"/>
      <c r="E2399" s="105"/>
      <c r="F2399" s="105"/>
      <c r="G2399" s="105"/>
      <c r="H2399" s="105"/>
      <c r="I2399" s="105"/>
      <c r="J2399" s="105"/>
      <c r="K2399" s="105"/>
      <c r="L2399" s="105"/>
      <c r="M2399" s="105"/>
      <c r="N2399" s="105"/>
      <c r="O2399" s="105"/>
      <c r="P2399" s="105"/>
      <c r="Q2399" s="105"/>
      <c r="R2399" s="105"/>
      <c r="S2399" s="105"/>
      <c r="T2399" s="105"/>
      <c r="U2399" s="105"/>
      <c r="V2399" s="105"/>
      <c r="W2399" s="105"/>
      <c r="X2399" s="105"/>
      <c r="Y2399" s="105"/>
      <c r="Z2399" s="105"/>
    </row>
    <row r="2400" spans="1:26" ht="15.75" customHeight="1">
      <c r="A2400" s="105"/>
      <c r="B2400" s="105"/>
      <c r="C2400" s="105"/>
      <c r="D2400" s="105"/>
      <c r="E2400" s="105"/>
      <c r="F2400" s="105"/>
      <c r="G2400" s="105"/>
      <c r="H2400" s="105"/>
      <c r="I2400" s="105"/>
      <c r="J2400" s="105"/>
      <c r="K2400" s="105"/>
      <c r="L2400" s="105"/>
      <c r="M2400" s="105"/>
      <c r="N2400" s="105"/>
      <c r="O2400" s="105"/>
      <c r="P2400" s="105"/>
      <c r="Q2400" s="105"/>
      <c r="R2400" s="105"/>
      <c r="S2400" s="105"/>
      <c r="T2400" s="105"/>
      <c r="U2400" s="105"/>
      <c r="V2400" s="105"/>
      <c r="W2400" s="105"/>
      <c r="X2400" s="105"/>
      <c r="Y2400" s="105"/>
      <c r="Z2400" s="105"/>
    </row>
    <row r="2401" spans="1:26" ht="15.75" customHeight="1">
      <c r="A2401" s="105"/>
      <c r="B2401" s="105"/>
      <c r="C2401" s="105"/>
      <c r="D2401" s="105"/>
      <c r="E2401" s="105"/>
      <c r="F2401" s="105"/>
      <c r="G2401" s="105"/>
      <c r="H2401" s="105"/>
      <c r="I2401" s="105"/>
      <c r="J2401" s="105"/>
      <c r="K2401" s="105"/>
      <c r="L2401" s="105"/>
      <c r="M2401" s="105"/>
      <c r="N2401" s="105"/>
      <c r="O2401" s="105"/>
      <c r="P2401" s="105"/>
      <c r="Q2401" s="105"/>
      <c r="R2401" s="105"/>
      <c r="S2401" s="105"/>
      <c r="T2401" s="105"/>
      <c r="U2401" s="105"/>
      <c r="V2401" s="105"/>
      <c r="W2401" s="105"/>
      <c r="X2401" s="105"/>
      <c r="Y2401" s="105"/>
      <c r="Z2401" s="105"/>
    </row>
  </sheetData>
  <mergeCells count="1">
    <mergeCell ref="B3:D3"/>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Z2401"/>
  <sheetViews>
    <sheetView workbookViewId="0"/>
  </sheetViews>
  <sheetFormatPr defaultColWidth="14.44140625" defaultRowHeight="15" customHeight="1"/>
  <cols>
    <col min="1" max="1" width="8.6640625" customWidth="1"/>
    <col min="2" max="2" width="29.33203125" customWidth="1"/>
    <col min="3" max="3" width="34.33203125" customWidth="1"/>
    <col min="4" max="4" width="29.33203125" customWidth="1"/>
    <col min="5" max="6" width="8.6640625" customWidth="1"/>
    <col min="7" max="7" width="29.109375" customWidth="1"/>
    <col min="8" max="26" width="8.6640625" customWidth="1"/>
  </cols>
  <sheetData>
    <row r="1" spans="1:26" ht="20.25" customHeight="1">
      <c r="A1" s="53"/>
      <c r="B1" s="53"/>
      <c r="C1" s="53"/>
      <c r="D1" s="53"/>
      <c r="E1" s="53"/>
      <c r="F1" s="53"/>
      <c r="G1" s="79" t="s">
        <v>1577</v>
      </c>
      <c r="H1" s="80">
        <v>12</v>
      </c>
      <c r="I1" s="53"/>
      <c r="J1" s="53"/>
      <c r="K1" s="53"/>
      <c r="L1" s="53"/>
      <c r="M1" s="53"/>
      <c r="N1" s="53"/>
      <c r="O1" s="53"/>
      <c r="P1" s="53"/>
      <c r="Q1" s="53"/>
      <c r="R1" s="53"/>
      <c r="S1" s="53"/>
      <c r="T1" s="53"/>
      <c r="U1" s="53"/>
      <c r="V1" s="53"/>
      <c r="W1" s="53"/>
      <c r="X1" s="53"/>
      <c r="Y1" s="53"/>
      <c r="Z1" s="53"/>
    </row>
    <row r="2" spans="1:26" ht="20.25" customHeight="1">
      <c r="A2" s="53"/>
      <c r="B2" s="53"/>
      <c r="C2" s="53"/>
      <c r="D2" s="53"/>
      <c r="E2" s="53"/>
      <c r="F2" s="53"/>
      <c r="G2" s="79" t="s">
        <v>1578</v>
      </c>
      <c r="H2" s="81"/>
      <c r="I2" s="53"/>
      <c r="J2" s="53"/>
      <c r="K2" s="53"/>
      <c r="L2" s="53"/>
      <c r="M2" s="53"/>
      <c r="N2" s="53"/>
      <c r="O2" s="53"/>
      <c r="P2" s="53"/>
      <c r="Q2" s="53"/>
      <c r="R2" s="53"/>
      <c r="S2" s="53"/>
      <c r="T2" s="53"/>
      <c r="U2" s="53"/>
      <c r="V2" s="53"/>
      <c r="W2" s="53"/>
      <c r="X2" s="53"/>
      <c r="Y2" s="53"/>
      <c r="Z2" s="53"/>
    </row>
    <row r="3" spans="1:26" ht="27" customHeight="1">
      <c r="A3" s="53"/>
      <c r="B3" s="1286" t="s">
        <v>1579</v>
      </c>
      <c r="C3" s="1287"/>
      <c r="D3" s="1288"/>
      <c r="E3" s="53"/>
      <c r="F3" s="53"/>
      <c r="G3" s="79" t="s">
        <v>1580</v>
      </c>
      <c r="H3" s="81"/>
      <c r="I3" s="53"/>
      <c r="J3" s="53"/>
      <c r="K3" s="53"/>
      <c r="L3" s="53"/>
      <c r="M3" s="53"/>
      <c r="N3" s="53"/>
      <c r="O3" s="53"/>
      <c r="P3" s="53"/>
      <c r="Q3" s="53"/>
      <c r="R3" s="53"/>
      <c r="S3" s="53"/>
      <c r="T3" s="53"/>
      <c r="U3" s="53"/>
      <c r="V3" s="53"/>
      <c r="W3" s="53"/>
      <c r="X3" s="53"/>
      <c r="Y3" s="53"/>
      <c r="Z3" s="53"/>
    </row>
    <row r="4" spans="1:26" ht="20.25" customHeight="1">
      <c r="A4" s="53"/>
      <c r="B4" s="82"/>
      <c r="C4" s="82"/>
      <c r="D4" s="82"/>
      <c r="E4" s="53"/>
      <c r="F4" s="53"/>
      <c r="G4" s="79" t="s">
        <v>1581</v>
      </c>
      <c r="H4" s="81"/>
      <c r="I4" s="53"/>
      <c r="J4" s="53"/>
      <c r="K4" s="53"/>
      <c r="L4" s="53"/>
      <c r="M4" s="53"/>
      <c r="N4" s="53"/>
      <c r="O4" s="53"/>
      <c r="P4" s="53"/>
      <c r="Q4" s="53"/>
      <c r="R4" s="53"/>
      <c r="S4" s="53"/>
      <c r="T4" s="53"/>
      <c r="U4" s="53"/>
      <c r="V4" s="53"/>
      <c r="W4" s="53"/>
      <c r="X4" s="53"/>
      <c r="Y4" s="53"/>
      <c r="Z4" s="53"/>
    </row>
    <row r="5" spans="1:26" ht="24.75" customHeight="1">
      <c r="A5" s="83"/>
      <c r="B5" s="84" t="s">
        <v>1582</v>
      </c>
      <c r="C5" s="85" t="e">
        <f>VLOOKUP(H1,#REF!,2,0)</f>
        <v>#REF!</v>
      </c>
      <c r="D5" s="86" t="s">
        <v>528</v>
      </c>
      <c r="E5" s="64"/>
      <c r="F5" s="53"/>
      <c r="G5" s="53"/>
      <c r="H5" s="53"/>
      <c r="I5" s="53"/>
      <c r="J5" s="53"/>
      <c r="K5" s="53"/>
      <c r="L5" s="53"/>
      <c r="M5" s="53"/>
      <c r="N5" s="53"/>
      <c r="O5" s="53"/>
      <c r="P5" s="53"/>
      <c r="Q5" s="53"/>
      <c r="R5" s="53"/>
      <c r="S5" s="53"/>
      <c r="T5" s="53"/>
      <c r="U5" s="53"/>
      <c r="V5" s="53"/>
      <c r="W5" s="53"/>
      <c r="X5" s="53"/>
      <c r="Y5" s="53"/>
      <c r="Z5" s="53"/>
    </row>
    <row r="6" spans="1:26" ht="32.25" customHeight="1">
      <c r="A6" s="83"/>
      <c r="B6" s="87" t="s">
        <v>1583</v>
      </c>
      <c r="C6" s="88" t="e">
        <f>VLOOKUP($C$5,#REF!,4,0)</f>
        <v>#REF!</v>
      </c>
      <c r="D6" s="89"/>
      <c r="E6" s="64"/>
      <c r="F6" s="53"/>
      <c r="G6" s="53"/>
      <c r="H6" s="53"/>
      <c r="I6" s="53"/>
      <c r="J6" s="53"/>
      <c r="K6" s="53"/>
      <c r="L6" s="53"/>
      <c r="M6" s="53"/>
      <c r="N6" s="53"/>
      <c r="O6" s="53"/>
      <c r="P6" s="53"/>
      <c r="Q6" s="53"/>
      <c r="R6" s="53"/>
      <c r="S6" s="53"/>
      <c r="T6" s="53"/>
      <c r="U6" s="53"/>
      <c r="V6" s="53"/>
      <c r="W6" s="53"/>
      <c r="X6" s="53"/>
      <c r="Y6" s="53"/>
      <c r="Z6" s="53"/>
    </row>
    <row r="7" spans="1:26" ht="20.25" customHeight="1">
      <c r="A7" s="83"/>
      <c r="B7" s="87" t="s">
        <v>16</v>
      </c>
      <c r="C7" s="88">
        <v>26</v>
      </c>
      <c r="D7" s="89"/>
      <c r="E7" s="64"/>
      <c r="F7" s="53"/>
      <c r="G7" s="53"/>
      <c r="H7" s="53"/>
      <c r="I7" s="53"/>
      <c r="J7" s="53"/>
      <c r="K7" s="53"/>
      <c r="L7" s="53"/>
      <c r="M7" s="53"/>
      <c r="N7" s="53"/>
      <c r="O7" s="53"/>
      <c r="P7" s="53"/>
      <c r="Q7" s="53"/>
      <c r="R7" s="53"/>
      <c r="S7" s="53"/>
      <c r="T7" s="53"/>
      <c r="U7" s="53"/>
      <c r="V7" s="53"/>
      <c r="W7" s="53"/>
      <c r="X7" s="53"/>
      <c r="Y7" s="53"/>
      <c r="Z7" s="53"/>
    </row>
    <row r="8" spans="1:26" ht="20.25" customHeight="1">
      <c r="A8" s="83"/>
      <c r="B8" s="87" t="s">
        <v>17</v>
      </c>
      <c r="C8" s="90" t="e">
        <f>VLOOKUP($C$5,#REF!,11,0)</f>
        <v>#REF!</v>
      </c>
      <c r="D8" s="89"/>
      <c r="E8" s="64"/>
      <c r="F8" s="53"/>
      <c r="G8" s="53"/>
      <c r="H8" s="53"/>
      <c r="I8" s="53"/>
      <c r="J8" s="53"/>
      <c r="K8" s="53"/>
      <c r="L8" s="53"/>
      <c r="M8" s="53"/>
      <c r="N8" s="53"/>
      <c r="O8" s="53"/>
      <c r="P8" s="53"/>
      <c r="Q8" s="53"/>
      <c r="R8" s="53"/>
      <c r="S8" s="53"/>
      <c r="T8" s="53"/>
      <c r="U8" s="53"/>
      <c r="V8" s="53"/>
      <c r="W8" s="53"/>
      <c r="X8" s="53"/>
      <c r="Y8" s="53"/>
      <c r="Z8" s="53"/>
    </row>
    <row r="9" spans="1:26" ht="20.25" customHeight="1">
      <c r="A9" s="83"/>
      <c r="B9" s="87" t="s">
        <v>1584</v>
      </c>
      <c r="C9" s="90" t="e">
        <f>VLOOKUP($C$5,#REF!,12,0)</f>
        <v>#REF!</v>
      </c>
      <c r="D9" s="89"/>
      <c r="E9" s="64"/>
      <c r="F9" s="53"/>
      <c r="G9" s="53"/>
      <c r="H9" s="53"/>
      <c r="I9" s="53"/>
      <c r="J9" s="53"/>
      <c r="K9" s="53"/>
      <c r="L9" s="53"/>
      <c r="M9" s="53"/>
      <c r="N9" s="53"/>
      <c r="O9" s="53"/>
      <c r="P9" s="53"/>
      <c r="Q9" s="53"/>
      <c r="R9" s="53"/>
      <c r="S9" s="53"/>
      <c r="T9" s="53"/>
      <c r="U9" s="53"/>
      <c r="V9" s="53"/>
      <c r="W9" s="53"/>
      <c r="X9" s="53"/>
      <c r="Y9" s="53"/>
      <c r="Z9" s="53"/>
    </row>
    <row r="10" spans="1:26" ht="20.25" customHeight="1">
      <c r="A10" s="83"/>
      <c r="B10" s="87" t="s">
        <v>1585</v>
      </c>
      <c r="C10" s="91" t="e">
        <f>VLOOKUP($C$5,#REF!,13,0)</f>
        <v>#REF!</v>
      </c>
      <c r="D10" s="89"/>
      <c r="E10" s="64"/>
      <c r="F10" s="53"/>
      <c r="G10" s="53"/>
      <c r="H10" s="53"/>
      <c r="I10" s="53"/>
      <c r="J10" s="53"/>
      <c r="K10" s="53"/>
      <c r="L10" s="53"/>
      <c r="M10" s="53"/>
      <c r="N10" s="53"/>
      <c r="O10" s="53"/>
      <c r="P10" s="53"/>
      <c r="Q10" s="53"/>
      <c r="R10" s="53"/>
      <c r="S10" s="53"/>
      <c r="T10" s="53"/>
      <c r="U10" s="53"/>
      <c r="V10" s="53"/>
      <c r="W10" s="53"/>
      <c r="X10" s="53"/>
      <c r="Y10" s="53"/>
      <c r="Z10" s="53"/>
    </row>
    <row r="11" spans="1:26" ht="20.25" customHeight="1">
      <c r="A11" s="83"/>
      <c r="B11" s="87" t="s">
        <v>1586</v>
      </c>
      <c r="C11" s="91" t="e">
        <f>VLOOKUP($C$5,#REF!,17,0)</f>
        <v>#REF!</v>
      </c>
      <c r="D11" s="89"/>
      <c r="E11" s="64"/>
      <c r="F11" s="53"/>
      <c r="G11" s="53"/>
      <c r="H11" s="53"/>
      <c r="I11" s="53"/>
      <c r="J11" s="53"/>
      <c r="K11" s="53"/>
      <c r="L11" s="53"/>
      <c r="M11" s="53"/>
      <c r="N11" s="53"/>
      <c r="O11" s="53"/>
      <c r="P11" s="53"/>
      <c r="Q11" s="53"/>
      <c r="R11" s="53"/>
      <c r="S11" s="53"/>
      <c r="T11" s="53"/>
      <c r="U11" s="53"/>
      <c r="V11" s="53"/>
      <c r="W11" s="53"/>
      <c r="X11" s="53"/>
      <c r="Y11" s="53"/>
      <c r="Z11" s="53"/>
    </row>
    <row r="12" spans="1:26" ht="20.25" customHeight="1">
      <c r="A12" s="83"/>
      <c r="B12" s="87" t="s">
        <v>1587</v>
      </c>
      <c r="C12" s="91" t="e">
        <f>VLOOKUP($C$5,#REF!,18,0)</f>
        <v>#REF!</v>
      </c>
      <c r="D12" s="89"/>
      <c r="E12" s="64"/>
      <c r="F12" s="53"/>
      <c r="G12" s="53"/>
      <c r="H12" s="53"/>
      <c r="I12" s="53"/>
      <c r="J12" s="53"/>
      <c r="K12" s="53"/>
      <c r="L12" s="53"/>
      <c r="M12" s="53"/>
      <c r="N12" s="53"/>
      <c r="O12" s="53"/>
      <c r="P12" s="53"/>
      <c r="Q12" s="53"/>
      <c r="R12" s="53"/>
      <c r="S12" s="53"/>
      <c r="T12" s="53"/>
      <c r="U12" s="53"/>
      <c r="V12" s="53"/>
      <c r="W12" s="53"/>
      <c r="X12" s="53"/>
      <c r="Y12" s="53"/>
      <c r="Z12" s="53"/>
    </row>
    <row r="13" spans="1:26" ht="20.25" customHeight="1">
      <c r="A13" s="83"/>
      <c r="B13" s="87" t="s">
        <v>1588</v>
      </c>
      <c r="C13" s="91" t="e">
        <f>VLOOKUP($C$5,#REF!,19,0)</f>
        <v>#REF!</v>
      </c>
      <c r="D13" s="89"/>
      <c r="E13" s="64"/>
      <c r="F13" s="53"/>
      <c r="G13" s="53"/>
      <c r="H13" s="53"/>
      <c r="I13" s="53"/>
      <c r="J13" s="53"/>
      <c r="K13" s="53"/>
      <c r="L13" s="53"/>
      <c r="M13" s="53"/>
      <c r="N13" s="53"/>
      <c r="O13" s="53"/>
      <c r="P13" s="53"/>
      <c r="Q13" s="53"/>
      <c r="R13" s="53"/>
      <c r="S13" s="53"/>
      <c r="T13" s="53"/>
      <c r="U13" s="53"/>
      <c r="V13" s="53"/>
      <c r="W13" s="53"/>
      <c r="X13" s="53"/>
      <c r="Y13" s="53"/>
      <c r="Z13" s="53"/>
    </row>
    <row r="14" spans="1:26" ht="20.25" customHeight="1">
      <c r="A14" s="83"/>
      <c r="B14" s="87" t="s">
        <v>1589</v>
      </c>
      <c r="C14" s="91" t="e">
        <f>VLOOKUP($C$5,#REF!,20,0)</f>
        <v>#REF!</v>
      </c>
      <c r="D14" s="89"/>
      <c r="E14" s="64"/>
      <c r="F14" s="53"/>
      <c r="G14" s="53"/>
      <c r="H14" s="53"/>
      <c r="I14" s="53"/>
      <c r="J14" s="53"/>
      <c r="K14" s="53"/>
      <c r="L14" s="53"/>
      <c r="M14" s="53"/>
      <c r="N14" s="53"/>
      <c r="O14" s="53"/>
      <c r="P14" s="53"/>
      <c r="Q14" s="53"/>
      <c r="R14" s="53"/>
      <c r="S14" s="53"/>
      <c r="T14" s="53"/>
      <c r="U14" s="53"/>
      <c r="V14" s="53"/>
      <c r="W14" s="53"/>
      <c r="X14" s="53"/>
      <c r="Y14" s="53"/>
      <c r="Z14" s="53"/>
    </row>
    <row r="15" spans="1:26" ht="20.25" customHeight="1">
      <c r="A15" s="83"/>
      <c r="B15" s="87" t="s">
        <v>1590</v>
      </c>
      <c r="C15" s="91" t="e">
        <f>VLOOKUP($C$5,#REF!,24,0)</f>
        <v>#REF!</v>
      </c>
      <c r="D15" s="89"/>
      <c r="E15" s="64"/>
      <c r="F15" s="53"/>
      <c r="G15" s="53"/>
      <c r="H15" s="53"/>
      <c r="I15" s="53"/>
      <c r="J15" s="53"/>
      <c r="K15" s="53"/>
      <c r="L15" s="53"/>
      <c r="M15" s="53"/>
      <c r="N15" s="53"/>
      <c r="O15" s="53"/>
      <c r="P15" s="53"/>
      <c r="Q15" s="53"/>
      <c r="R15" s="53"/>
      <c r="S15" s="53"/>
      <c r="T15" s="53"/>
      <c r="U15" s="53"/>
      <c r="V15" s="53"/>
      <c r="W15" s="53"/>
      <c r="X15" s="53"/>
      <c r="Y15" s="53"/>
      <c r="Z15" s="53"/>
    </row>
    <row r="16" spans="1:26" ht="20.25" customHeight="1">
      <c r="A16" s="83"/>
      <c r="B16" s="92" t="s">
        <v>32</v>
      </c>
      <c r="C16" s="93" t="e">
        <f>SUM(C11:C15)</f>
        <v>#REF!</v>
      </c>
      <c r="D16" s="89"/>
      <c r="E16" s="64"/>
      <c r="F16" s="53"/>
      <c r="G16" s="53"/>
      <c r="H16" s="53"/>
      <c r="I16" s="53"/>
      <c r="J16" s="53"/>
      <c r="K16" s="53"/>
      <c r="L16" s="53"/>
      <c r="M16" s="53"/>
      <c r="N16" s="53"/>
      <c r="O16" s="53"/>
      <c r="P16" s="53"/>
      <c r="Q16" s="53"/>
      <c r="R16" s="53"/>
      <c r="S16" s="53"/>
      <c r="T16" s="53"/>
      <c r="U16" s="53"/>
      <c r="V16" s="53"/>
      <c r="W16" s="53"/>
      <c r="X16" s="53"/>
      <c r="Y16" s="53"/>
      <c r="Z16" s="53"/>
    </row>
    <row r="17" spans="1:26" ht="20.25" customHeight="1">
      <c r="A17" s="83"/>
      <c r="B17" s="92" t="s">
        <v>35</v>
      </c>
      <c r="C17" s="94" t="e">
        <f>VLOOKUP($C$5,#REF!,31,0)</f>
        <v>#REF!</v>
      </c>
      <c r="D17" s="89"/>
      <c r="E17" s="64"/>
      <c r="F17" s="53"/>
      <c r="G17" s="53"/>
      <c r="H17" s="53"/>
      <c r="I17" s="53"/>
      <c r="J17" s="53"/>
      <c r="K17" s="53"/>
      <c r="L17" s="53"/>
      <c r="M17" s="53"/>
      <c r="N17" s="53"/>
      <c r="O17" s="53"/>
      <c r="P17" s="53"/>
      <c r="Q17" s="53"/>
      <c r="R17" s="53"/>
      <c r="S17" s="53"/>
      <c r="T17" s="53"/>
      <c r="U17" s="53"/>
      <c r="V17" s="53"/>
      <c r="W17" s="53"/>
      <c r="X17" s="53"/>
      <c r="Y17" s="53"/>
      <c r="Z17" s="53"/>
    </row>
    <row r="18" spans="1:26" ht="20.25" customHeight="1">
      <c r="A18" s="83"/>
      <c r="B18" s="92" t="s">
        <v>1591</v>
      </c>
      <c r="C18" s="93" t="e">
        <f>SUM(C19:C23)+C17</f>
        <v>#REF!</v>
      </c>
      <c r="D18" s="89"/>
      <c r="E18" s="64"/>
      <c r="F18" s="53"/>
      <c r="G18" s="53"/>
      <c r="H18" s="53"/>
      <c r="I18" s="53"/>
      <c r="J18" s="53"/>
      <c r="K18" s="53"/>
      <c r="L18" s="53"/>
      <c r="M18" s="53"/>
      <c r="N18" s="53"/>
      <c r="O18" s="53"/>
      <c r="P18" s="53"/>
      <c r="Q18" s="53"/>
      <c r="R18" s="53"/>
      <c r="S18" s="53"/>
      <c r="T18" s="53"/>
      <c r="U18" s="53"/>
      <c r="V18" s="53"/>
      <c r="W18" s="53"/>
      <c r="X18" s="53"/>
      <c r="Y18" s="53"/>
      <c r="Z18" s="53"/>
    </row>
    <row r="19" spans="1:26" ht="20.25" customHeight="1">
      <c r="A19" s="83"/>
      <c r="B19" s="87" t="s">
        <v>1592</v>
      </c>
      <c r="C19" s="91" t="e">
        <f>VLOOKUP($C$5,#REF!,34,0)</f>
        <v>#REF!</v>
      </c>
      <c r="D19" s="89"/>
      <c r="E19" s="64"/>
      <c r="F19" s="53"/>
      <c r="G19" s="53"/>
      <c r="H19" s="53"/>
      <c r="I19" s="53"/>
      <c r="J19" s="53"/>
      <c r="K19" s="53"/>
      <c r="L19" s="53"/>
      <c r="M19" s="53"/>
      <c r="N19" s="53"/>
      <c r="O19" s="53"/>
      <c r="P19" s="53"/>
      <c r="Q19" s="53"/>
      <c r="R19" s="53"/>
      <c r="S19" s="53"/>
      <c r="T19" s="53"/>
      <c r="U19" s="53"/>
      <c r="V19" s="53"/>
      <c r="W19" s="53"/>
      <c r="X19" s="53"/>
      <c r="Y19" s="53"/>
      <c r="Z19" s="53"/>
    </row>
    <row r="20" spans="1:26" ht="20.25" customHeight="1">
      <c r="A20" s="83"/>
      <c r="B20" s="87" t="s">
        <v>1593</v>
      </c>
      <c r="C20" s="91" t="e">
        <f>VLOOKUP($C$5,#REF!,35,0)</f>
        <v>#REF!</v>
      </c>
      <c r="D20" s="89"/>
      <c r="E20" s="64"/>
      <c r="F20" s="53"/>
      <c r="G20" s="53"/>
      <c r="H20" s="53"/>
      <c r="I20" s="53"/>
      <c r="J20" s="53"/>
      <c r="K20" s="53"/>
      <c r="L20" s="53"/>
      <c r="M20" s="53"/>
      <c r="N20" s="53"/>
      <c r="O20" s="53"/>
      <c r="P20" s="53"/>
      <c r="Q20" s="53"/>
      <c r="R20" s="53"/>
      <c r="S20" s="53"/>
      <c r="T20" s="53"/>
      <c r="U20" s="53"/>
      <c r="V20" s="53"/>
      <c r="W20" s="53"/>
      <c r="X20" s="53"/>
      <c r="Y20" s="53"/>
      <c r="Z20" s="53"/>
    </row>
    <row r="21" spans="1:26" ht="30" customHeight="1">
      <c r="A21" s="83"/>
      <c r="B21" s="87" t="s">
        <v>1594</v>
      </c>
      <c r="C21" s="91" t="e">
        <f>VLOOKUP(C5,#REF!,36,0)</f>
        <v>#REF!</v>
      </c>
      <c r="D21" s="89"/>
      <c r="E21" s="64"/>
      <c r="F21" s="53"/>
      <c r="G21" s="53"/>
      <c r="H21" s="53"/>
      <c r="I21" s="53"/>
      <c r="J21" s="53"/>
      <c r="K21" s="53"/>
      <c r="L21" s="53"/>
      <c r="M21" s="53"/>
      <c r="N21" s="53"/>
      <c r="O21" s="53"/>
      <c r="P21" s="53"/>
      <c r="Q21" s="53"/>
      <c r="R21" s="53"/>
      <c r="S21" s="53"/>
      <c r="T21" s="53"/>
      <c r="U21" s="53"/>
      <c r="V21" s="53"/>
      <c r="W21" s="53"/>
      <c r="X21" s="53"/>
      <c r="Y21" s="53"/>
      <c r="Z21" s="53"/>
    </row>
    <row r="22" spans="1:26" ht="20.25" customHeight="1">
      <c r="A22" s="83"/>
      <c r="B22" s="87" t="s">
        <v>1595</v>
      </c>
      <c r="C22" s="91" t="e">
        <f>VLOOKUP($C$5,#REF!,46,0)</f>
        <v>#REF!</v>
      </c>
      <c r="D22" s="89"/>
      <c r="E22" s="64"/>
      <c r="F22" s="53"/>
      <c r="G22" s="53"/>
      <c r="H22" s="53"/>
      <c r="I22" s="53"/>
      <c r="J22" s="53"/>
      <c r="K22" s="53"/>
      <c r="L22" s="53"/>
      <c r="M22" s="53"/>
      <c r="N22" s="53"/>
      <c r="O22" s="53"/>
      <c r="P22" s="53"/>
      <c r="Q22" s="53"/>
      <c r="R22" s="53"/>
      <c r="S22" s="53"/>
      <c r="T22" s="53"/>
      <c r="U22" s="53"/>
      <c r="V22" s="53"/>
      <c r="W22" s="53"/>
      <c r="X22" s="53"/>
      <c r="Y22" s="53"/>
      <c r="Z22" s="53"/>
    </row>
    <row r="23" spans="1:26" ht="20.25" customHeight="1">
      <c r="A23" s="83"/>
      <c r="B23" s="87" t="s">
        <v>1596</v>
      </c>
      <c r="C23" s="91"/>
      <c r="D23" s="89"/>
      <c r="E23" s="64"/>
      <c r="F23" s="53"/>
      <c r="G23" s="53"/>
      <c r="H23" s="53"/>
      <c r="I23" s="53"/>
      <c r="J23" s="53"/>
      <c r="K23" s="53"/>
      <c r="L23" s="53"/>
      <c r="M23" s="53"/>
      <c r="N23" s="53"/>
      <c r="O23" s="53"/>
      <c r="P23" s="53"/>
      <c r="Q23" s="53"/>
      <c r="R23" s="53"/>
      <c r="S23" s="53"/>
      <c r="T23" s="53"/>
      <c r="U23" s="53"/>
      <c r="V23" s="53"/>
      <c r="W23" s="53"/>
      <c r="X23" s="53"/>
      <c r="Y23" s="53"/>
      <c r="Z23" s="53"/>
    </row>
    <row r="24" spans="1:26" ht="30" customHeight="1">
      <c r="A24" s="83"/>
      <c r="B24" s="92" t="s">
        <v>1597</v>
      </c>
      <c r="C24" s="95" t="e">
        <f>SUM(C25:C27)</f>
        <v>#REF!</v>
      </c>
      <c r="D24" s="89"/>
      <c r="E24" s="64"/>
      <c r="F24" s="53"/>
      <c r="G24" s="53"/>
      <c r="H24" s="53"/>
      <c r="I24" s="53"/>
      <c r="J24" s="53"/>
      <c r="K24" s="53"/>
      <c r="L24" s="53"/>
      <c r="M24" s="53"/>
      <c r="N24" s="53"/>
      <c r="O24" s="53"/>
      <c r="P24" s="53"/>
      <c r="Q24" s="53"/>
      <c r="R24" s="53"/>
      <c r="S24" s="53"/>
      <c r="T24" s="53"/>
      <c r="U24" s="53"/>
      <c r="V24" s="53"/>
      <c r="W24" s="53"/>
      <c r="X24" s="53"/>
      <c r="Y24" s="53"/>
      <c r="Z24" s="53"/>
    </row>
    <row r="25" spans="1:26" ht="20.25" customHeight="1">
      <c r="A25" s="83"/>
      <c r="B25" s="87" t="s">
        <v>1598</v>
      </c>
      <c r="C25" s="91" t="e">
        <f>VLOOKUP($C$5,#REF!,72,0)</f>
        <v>#REF!</v>
      </c>
      <c r="D25" s="89"/>
      <c r="E25" s="64"/>
      <c r="F25" s="53"/>
      <c r="G25" s="53"/>
      <c r="H25" s="53"/>
      <c r="I25" s="53"/>
      <c r="J25" s="53"/>
      <c r="K25" s="53"/>
      <c r="L25" s="53"/>
      <c r="M25" s="53"/>
      <c r="N25" s="53"/>
      <c r="O25" s="53"/>
      <c r="P25" s="53"/>
      <c r="Q25" s="53"/>
      <c r="R25" s="53"/>
      <c r="S25" s="53"/>
      <c r="T25" s="53"/>
      <c r="U25" s="53"/>
      <c r="V25" s="53"/>
      <c r="W25" s="53"/>
      <c r="X25" s="53"/>
      <c r="Y25" s="53"/>
      <c r="Z25" s="53"/>
    </row>
    <row r="26" spans="1:26" ht="20.25" customHeight="1">
      <c r="A26" s="83"/>
      <c r="B26" s="87" t="s">
        <v>85</v>
      </c>
      <c r="C26" s="91" t="e">
        <f>VLOOKUP($C$5,#REF!,75,0)</f>
        <v>#REF!</v>
      </c>
      <c r="D26" s="89"/>
      <c r="E26" s="64"/>
      <c r="F26" s="53"/>
      <c r="G26" s="53"/>
      <c r="H26" s="53"/>
      <c r="I26" s="53"/>
      <c r="J26" s="53"/>
      <c r="K26" s="53"/>
      <c r="L26" s="53"/>
      <c r="M26" s="53"/>
      <c r="N26" s="53"/>
      <c r="O26" s="53"/>
      <c r="P26" s="53"/>
      <c r="Q26" s="53"/>
      <c r="R26" s="53"/>
      <c r="S26" s="53"/>
      <c r="T26" s="53"/>
      <c r="U26" s="53"/>
      <c r="V26" s="53"/>
      <c r="W26" s="53"/>
      <c r="X26" s="53"/>
      <c r="Y26" s="53"/>
      <c r="Z26" s="53"/>
    </row>
    <row r="27" spans="1:26" ht="20.25" customHeight="1">
      <c r="A27" s="83"/>
      <c r="B27" s="96" t="s">
        <v>1599</v>
      </c>
      <c r="C27" s="97"/>
      <c r="D27" s="98"/>
      <c r="E27" s="64"/>
      <c r="F27" s="53"/>
      <c r="G27" s="53"/>
      <c r="H27" s="53"/>
      <c r="I27" s="53"/>
      <c r="J27" s="53"/>
      <c r="K27" s="53"/>
      <c r="L27" s="53"/>
      <c r="M27" s="53"/>
      <c r="N27" s="53"/>
      <c r="O27" s="53"/>
      <c r="P27" s="53"/>
      <c r="Q27" s="53"/>
      <c r="R27" s="53"/>
      <c r="S27" s="53"/>
      <c r="T27" s="53"/>
      <c r="U27" s="53"/>
      <c r="V27" s="53"/>
      <c r="W27" s="53"/>
      <c r="X27" s="53"/>
      <c r="Y27" s="53"/>
      <c r="Z27" s="53"/>
    </row>
    <row r="28" spans="1:26" ht="20.25" customHeight="1">
      <c r="A28" s="83"/>
      <c r="B28" s="99" t="s">
        <v>1600</v>
      </c>
      <c r="C28" s="100" t="e">
        <f>C18-C24</f>
        <v>#REF!</v>
      </c>
      <c r="D28" s="101"/>
      <c r="E28" s="64"/>
      <c r="F28" s="53"/>
      <c r="G28" s="53"/>
      <c r="H28" s="53"/>
      <c r="I28" s="53"/>
      <c r="J28" s="53"/>
      <c r="K28" s="53"/>
      <c r="L28" s="53"/>
      <c r="M28" s="53"/>
      <c r="N28" s="53"/>
      <c r="O28" s="53"/>
      <c r="P28" s="53"/>
      <c r="Q28" s="53"/>
      <c r="R28" s="53"/>
      <c r="S28" s="53"/>
      <c r="T28" s="53"/>
      <c r="U28" s="53"/>
      <c r="V28" s="53"/>
      <c r="W28" s="53"/>
      <c r="X28" s="53"/>
      <c r="Y28" s="53"/>
      <c r="Z28" s="53"/>
    </row>
    <row r="29" spans="1:26" ht="20.25" customHeight="1">
      <c r="A29" s="53"/>
      <c r="B29" s="102"/>
      <c r="C29" s="102"/>
      <c r="D29" s="102"/>
      <c r="E29" s="53"/>
      <c r="F29" s="53"/>
      <c r="G29" s="53"/>
      <c r="H29" s="53"/>
      <c r="I29" s="53"/>
      <c r="J29" s="53"/>
      <c r="K29" s="53"/>
      <c r="L29" s="53"/>
      <c r="M29" s="53"/>
      <c r="N29" s="53"/>
      <c r="O29" s="53"/>
      <c r="P29" s="53"/>
      <c r="Q29" s="53"/>
      <c r="R29" s="53"/>
      <c r="S29" s="53"/>
      <c r="T29" s="53"/>
      <c r="U29" s="53"/>
      <c r="V29" s="53"/>
      <c r="W29" s="53"/>
      <c r="X29" s="53"/>
      <c r="Y29" s="53"/>
      <c r="Z29" s="53"/>
    </row>
    <row r="30" spans="1:26" ht="20.2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ht="20.2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ht="20.2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ht="20.2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ht="20.2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20.2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20.2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20.2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20.2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20.2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20.2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20.2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20.2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20.2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20.2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20.2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20.2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20.2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20.2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20.2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20.2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20.2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20.2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20.2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20.2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20.2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20.2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20.2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20.2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20.2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20.2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20.2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20.2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20.2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20.2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20.2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20.2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20.2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20.2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20.2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20.2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20.2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20.2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20.2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20.2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20.2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20.2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20.2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20.2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20.2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20.2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20.2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20.2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20.2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20.2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20.2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20.2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20.2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20.2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20.2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20.2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20.2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20.2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20.2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20.2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20.2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20.2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20.2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20.2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20.2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20.2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20.2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20.2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20.2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20.2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20.2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20.2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20.2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20.2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20.2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20.2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20.2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20.2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20.2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20.2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20.2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20.2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20.2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20.2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20.2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20.2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20.2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20.2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20.2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20.2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20.2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20.2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20.2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20.2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20.2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5.75" customHeight="1">
      <c r="A151" s="103"/>
      <c r="B151" s="103"/>
      <c r="C151" s="104" t="e">
        <v>#REF!</v>
      </c>
      <c r="D151" s="10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5.75" customHeight="1">
      <c r="A152" s="103"/>
      <c r="B152" s="103"/>
      <c r="C152" s="104" t="e">
        <v>#REF!</v>
      </c>
      <c r="D152" s="10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5.75" customHeight="1">
      <c r="A153" s="103"/>
      <c r="B153" s="103"/>
      <c r="C153" s="104" t="e">
        <v>#REF!</v>
      </c>
      <c r="D153" s="10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5.75" customHeight="1">
      <c r="A154" s="103"/>
      <c r="B154" s="103"/>
      <c r="C154" s="104" t="e">
        <v>#REF!</v>
      </c>
      <c r="D154" s="10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5.75" customHeight="1">
      <c r="A155" s="103"/>
      <c r="B155" s="103"/>
      <c r="C155" s="104" t="e">
        <v>#REF!</v>
      </c>
      <c r="D155" s="10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5.75" customHeight="1">
      <c r="A156" s="103"/>
      <c r="B156" s="103"/>
      <c r="C156" s="104" t="e">
        <v>#REF!</v>
      </c>
      <c r="D156" s="10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5.75" customHeight="1">
      <c r="A157" s="103"/>
      <c r="B157" s="103"/>
      <c r="C157" s="104" t="e">
        <v>#REF!</v>
      </c>
      <c r="D157" s="10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5.75" customHeight="1">
      <c r="A158" s="103"/>
      <c r="B158" s="103"/>
      <c r="C158" s="104" t="e">
        <v>#REF!</v>
      </c>
      <c r="D158" s="10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5.75" customHeight="1">
      <c r="A159" s="103"/>
      <c r="B159" s="103"/>
      <c r="C159" s="104" t="e">
        <v>#REF!</v>
      </c>
      <c r="D159" s="10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5.75" customHeight="1">
      <c r="A160" s="103"/>
      <c r="B160" s="103"/>
      <c r="C160" s="104" t="e">
        <v>#REF!</v>
      </c>
      <c r="D160" s="10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5.75" customHeight="1">
      <c r="A161" s="103"/>
      <c r="B161" s="103"/>
      <c r="C161" s="104" t="e">
        <v>#REF!</v>
      </c>
      <c r="D161" s="10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5.75" customHeight="1">
      <c r="A162" s="103"/>
      <c r="B162" s="103"/>
      <c r="C162" s="104" t="e">
        <v>#REF!</v>
      </c>
      <c r="D162" s="10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5.75" customHeight="1">
      <c r="A163" s="103"/>
      <c r="B163" s="103"/>
      <c r="C163" s="104" t="e">
        <v>#REF!</v>
      </c>
      <c r="D163" s="10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5.75" customHeight="1">
      <c r="A164" s="103"/>
      <c r="B164" s="103"/>
      <c r="C164" s="104" t="e">
        <v>#REF!</v>
      </c>
      <c r="D164" s="10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5.75" customHeight="1">
      <c r="A165" s="103"/>
      <c r="B165" s="103"/>
      <c r="C165" s="104" t="e">
        <v>#REF!</v>
      </c>
      <c r="D165" s="10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5.75" customHeight="1">
      <c r="A166" s="103"/>
      <c r="B166" s="103"/>
      <c r="C166" s="104" t="e">
        <v>#REF!</v>
      </c>
      <c r="D166" s="10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5.75" customHeight="1">
      <c r="A167" s="103"/>
      <c r="B167" s="103"/>
      <c r="C167" s="104" t="e">
        <v>#REF!</v>
      </c>
      <c r="D167" s="10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5.75" customHeight="1">
      <c r="A168" s="103"/>
      <c r="B168" s="103"/>
      <c r="C168" s="104" t="e">
        <v>#REF!</v>
      </c>
      <c r="D168" s="10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5.75" customHeight="1">
      <c r="A169" s="103"/>
      <c r="B169" s="103"/>
      <c r="C169" s="104" t="e">
        <v>#REF!</v>
      </c>
      <c r="D169" s="10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5.75" customHeight="1">
      <c r="A170" s="103"/>
      <c r="B170" s="103"/>
      <c r="C170" s="104" t="e">
        <v>#REF!</v>
      </c>
      <c r="D170" s="10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5.75" customHeight="1">
      <c r="A171" s="103"/>
      <c r="B171" s="103"/>
      <c r="C171" s="104" t="e">
        <v>#REF!</v>
      </c>
      <c r="D171" s="10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5.75" customHeight="1">
      <c r="A172" s="103"/>
      <c r="B172" s="103"/>
      <c r="C172" s="104" t="e">
        <v>#REF!</v>
      </c>
      <c r="D172" s="10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5.75" customHeight="1">
      <c r="A173" s="103"/>
      <c r="B173" s="103"/>
      <c r="C173" s="104" t="e">
        <v>#REF!</v>
      </c>
      <c r="D173" s="10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5.75" customHeight="1">
      <c r="A174" s="103"/>
      <c r="B174" s="103"/>
      <c r="C174" s="104" t="e">
        <v>#REF!</v>
      </c>
      <c r="D174" s="10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5.75" customHeight="1">
      <c r="A175" s="103"/>
      <c r="B175" s="103"/>
      <c r="C175" s="104" t="e">
        <v>#REF!</v>
      </c>
      <c r="D175" s="10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5.75" customHeight="1">
      <c r="A176" s="103"/>
      <c r="B176" s="103"/>
      <c r="C176" s="104" t="e">
        <v>#REF!</v>
      </c>
      <c r="D176" s="10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5.75" customHeight="1">
      <c r="A177" s="103"/>
      <c r="B177" s="103"/>
      <c r="C177" s="104" t="e">
        <v>#REF!</v>
      </c>
      <c r="D177" s="10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5.75" customHeight="1">
      <c r="A178" s="103"/>
      <c r="B178" s="103"/>
      <c r="C178" s="104" t="e">
        <v>#REF!</v>
      </c>
      <c r="D178" s="10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5.75" customHeight="1">
      <c r="A179" s="103"/>
      <c r="B179" s="103"/>
      <c r="C179" s="104" t="e">
        <v>#REF!</v>
      </c>
      <c r="D179" s="10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5.75" customHeight="1">
      <c r="A180" s="103"/>
      <c r="B180" s="103"/>
      <c r="C180" s="104" t="e">
        <v>#REF!</v>
      </c>
      <c r="D180" s="10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5.75" customHeight="1">
      <c r="A181" s="103"/>
      <c r="B181" s="103"/>
      <c r="C181" s="104" t="e">
        <v>#REF!</v>
      </c>
      <c r="D181" s="10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5.75" customHeight="1">
      <c r="A182" s="103"/>
      <c r="B182" s="103"/>
      <c r="C182" s="104" t="e">
        <v>#REF!</v>
      </c>
      <c r="D182" s="10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5.75" customHeight="1">
      <c r="A183" s="103"/>
      <c r="B183" s="103"/>
      <c r="C183" s="104" t="e">
        <v>#REF!</v>
      </c>
      <c r="D183" s="10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5.75" customHeight="1">
      <c r="A184" s="103"/>
      <c r="B184" s="103"/>
      <c r="C184" s="104" t="e">
        <v>#REF!</v>
      </c>
      <c r="D184" s="10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5.75" customHeight="1">
      <c r="A185" s="103"/>
      <c r="B185" s="103"/>
      <c r="C185" s="104" t="e">
        <v>#REF!</v>
      </c>
      <c r="D185" s="10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5.75" customHeight="1">
      <c r="A186" s="103"/>
      <c r="B186" s="103"/>
      <c r="C186" s="104" t="e">
        <v>#REF!</v>
      </c>
      <c r="D186" s="10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5.75" customHeight="1">
      <c r="A187" s="103"/>
      <c r="B187" s="103"/>
      <c r="C187" s="104" t="e">
        <v>#REF!</v>
      </c>
      <c r="D187" s="10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5.75" customHeight="1">
      <c r="A188" s="103"/>
      <c r="B188" s="103"/>
      <c r="C188" s="104" t="e">
        <v>#REF!</v>
      </c>
      <c r="D188" s="10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5.75" customHeight="1">
      <c r="A189" s="103"/>
      <c r="B189" s="103"/>
      <c r="C189" s="104" t="e">
        <v>#REF!</v>
      </c>
      <c r="D189" s="10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5.75" customHeight="1">
      <c r="A190" s="103"/>
      <c r="B190" s="103"/>
      <c r="C190" s="104" t="e">
        <v>#REF!</v>
      </c>
      <c r="D190" s="10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5.75" customHeight="1">
      <c r="A191" s="103"/>
      <c r="B191" s="103"/>
      <c r="C191" s="104" t="e">
        <v>#REF!</v>
      </c>
      <c r="D191" s="10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5.75" customHeight="1">
      <c r="A192" s="103"/>
      <c r="B192" s="103"/>
      <c r="C192" s="104" t="e">
        <v>#REF!</v>
      </c>
      <c r="D192" s="10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5.75" customHeight="1">
      <c r="A193" s="103"/>
      <c r="B193" s="103"/>
      <c r="C193" s="104" t="e">
        <v>#REF!</v>
      </c>
      <c r="D193" s="10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5.75" customHeight="1">
      <c r="A194" s="103"/>
      <c r="B194" s="103"/>
      <c r="C194" s="104" t="e">
        <v>#REF!</v>
      </c>
      <c r="D194" s="10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5.75" customHeight="1">
      <c r="A195" s="103"/>
      <c r="B195" s="103"/>
      <c r="C195" s="104" t="e">
        <v>#REF!</v>
      </c>
      <c r="D195" s="10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5.75" customHeight="1">
      <c r="A196" s="103"/>
      <c r="B196" s="103"/>
      <c r="C196" s="104" t="e">
        <v>#REF!</v>
      </c>
      <c r="D196" s="10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5.75" customHeight="1">
      <c r="A197" s="103"/>
      <c r="B197" s="103"/>
      <c r="C197" s="104" t="e">
        <v>#REF!</v>
      </c>
      <c r="D197" s="10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5.75" customHeight="1">
      <c r="A198" s="103"/>
      <c r="B198" s="103"/>
      <c r="C198" s="104" t="e">
        <v>#REF!</v>
      </c>
      <c r="D198" s="10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5.75" customHeight="1">
      <c r="A199" s="103"/>
      <c r="B199" s="103"/>
      <c r="C199" s="104" t="e">
        <v>#REF!</v>
      </c>
      <c r="D199" s="10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5.75" customHeight="1">
      <c r="A200" s="103"/>
      <c r="B200" s="103"/>
      <c r="C200" s="104" t="e">
        <v>#REF!</v>
      </c>
      <c r="D200" s="10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5.75" customHeight="1">
      <c r="A201" s="103"/>
      <c r="B201" s="103"/>
      <c r="C201" s="104" t="e">
        <v>#REF!</v>
      </c>
      <c r="D201" s="10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5.75" customHeight="1">
      <c r="A202" s="103"/>
      <c r="B202" s="103"/>
      <c r="C202" s="104" t="e">
        <v>#REF!</v>
      </c>
      <c r="D202" s="10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5.75" customHeight="1">
      <c r="A203" s="103"/>
      <c r="B203" s="103"/>
      <c r="C203" s="104" t="e">
        <v>#REF!</v>
      </c>
      <c r="D203" s="10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5.75" customHeight="1">
      <c r="A204" s="103"/>
      <c r="B204" s="103"/>
      <c r="C204" s="104" t="e">
        <v>#REF!</v>
      </c>
      <c r="D204" s="10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5.75" customHeight="1">
      <c r="A205" s="103"/>
      <c r="B205" s="103"/>
      <c r="C205" s="104" t="e">
        <v>#REF!</v>
      </c>
      <c r="D205" s="10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5.75" customHeight="1">
      <c r="A206" s="103"/>
      <c r="B206" s="103"/>
      <c r="C206" s="104" t="e">
        <v>#REF!</v>
      </c>
      <c r="D206" s="10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5.75" customHeight="1">
      <c r="A207" s="103"/>
      <c r="B207" s="103"/>
      <c r="C207" s="104" t="e">
        <v>#REF!</v>
      </c>
      <c r="D207" s="10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5.75" customHeight="1">
      <c r="A208" s="103"/>
      <c r="B208" s="103"/>
      <c r="C208" s="104" t="e">
        <v>#REF!</v>
      </c>
      <c r="D208" s="10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5.75" customHeight="1">
      <c r="A209" s="103"/>
      <c r="B209" s="103"/>
      <c r="C209" s="104" t="e">
        <v>#REF!</v>
      </c>
      <c r="D209" s="10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5.75" customHeight="1">
      <c r="A210" s="103"/>
      <c r="B210" s="103"/>
      <c r="C210" s="104" t="e">
        <v>#REF!</v>
      </c>
      <c r="D210" s="10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5.75" customHeight="1">
      <c r="A211" s="103"/>
      <c r="B211" s="103"/>
      <c r="C211" s="104" t="e">
        <v>#REF!</v>
      </c>
      <c r="D211" s="10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5.75" customHeight="1">
      <c r="A212" s="103"/>
      <c r="B212" s="103"/>
      <c r="C212" s="104" t="e">
        <v>#REF!</v>
      </c>
      <c r="D212" s="10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5.75" customHeight="1">
      <c r="A213" s="103"/>
      <c r="B213" s="103"/>
      <c r="C213" s="104" t="e">
        <v>#REF!</v>
      </c>
      <c r="D213" s="10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5.75" customHeight="1">
      <c r="A214" s="103"/>
      <c r="B214" s="103"/>
      <c r="C214" s="104" t="e">
        <v>#REF!</v>
      </c>
      <c r="D214" s="10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5.75" customHeight="1">
      <c r="A215" s="103"/>
      <c r="B215" s="103"/>
      <c r="C215" s="104" t="e">
        <v>#REF!</v>
      </c>
      <c r="D215" s="10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5.75" customHeight="1">
      <c r="A216" s="103"/>
      <c r="B216" s="103"/>
      <c r="C216" s="104" t="e">
        <v>#REF!</v>
      </c>
      <c r="D216" s="10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5.75" customHeight="1">
      <c r="A217" s="103"/>
      <c r="B217" s="103"/>
      <c r="C217" s="104" t="e">
        <v>#REF!</v>
      </c>
      <c r="D217" s="10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5.75" customHeight="1">
      <c r="A218" s="103"/>
      <c r="B218" s="103"/>
      <c r="C218" s="104" t="e">
        <v>#REF!</v>
      </c>
      <c r="D218" s="10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5.75" customHeight="1">
      <c r="A219" s="103"/>
      <c r="B219" s="103"/>
      <c r="C219" s="104" t="e">
        <v>#REF!</v>
      </c>
      <c r="D219" s="10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5.75" customHeight="1">
      <c r="A220" s="103"/>
      <c r="B220" s="103"/>
      <c r="C220" s="104" t="e">
        <v>#REF!</v>
      </c>
      <c r="D220" s="10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5.75" customHeight="1">
      <c r="A221" s="103"/>
      <c r="B221" s="103"/>
      <c r="C221" s="104" t="e">
        <v>#REF!</v>
      </c>
      <c r="D221" s="10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5.75" customHeight="1">
      <c r="A222" s="103"/>
      <c r="B222" s="103"/>
      <c r="C222" s="104" t="e">
        <v>#REF!</v>
      </c>
      <c r="D222" s="10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5.75" customHeight="1">
      <c r="A223" s="103"/>
      <c r="B223" s="103"/>
      <c r="C223" s="104" t="e">
        <v>#REF!</v>
      </c>
      <c r="D223" s="10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5.75" customHeight="1">
      <c r="A224" s="103"/>
      <c r="B224" s="103"/>
      <c r="C224" s="104" t="e">
        <v>#REF!</v>
      </c>
      <c r="D224" s="10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5.75" customHeight="1">
      <c r="A225" s="103"/>
      <c r="B225" s="103"/>
      <c r="C225" s="104" t="e">
        <v>#REF!</v>
      </c>
      <c r="D225" s="10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5.75" customHeight="1">
      <c r="A226" s="103"/>
      <c r="B226" s="103"/>
      <c r="C226" s="104" t="e">
        <v>#REF!</v>
      </c>
      <c r="D226" s="10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5.75" customHeight="1">
      <c r="A227" s="103"/>
      <c r="B227" s="103"/>
      <c r="C227" s="104" t="e">
        <v>#REF!</v>
      </c>
      <c r="D227" s="10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5.75" customHeight="1">
      <c r="A228" s="103"/>
      <c r="B228" s="103"/>
      <c r="C228" s="104" t="e">
        <v>#REF!</v>
      </c>
      <c r="D228" s="10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5.75" customHeight="1">
      <c r="A229" s="103"/>
      <c r="B229" s="103"/>
      <c r="C229" s="104" t="e">
        <v>#REF!</v>
      </c>
      <c r="D229" s="10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5.75" customHeight="1">
      <c r="A230" s="103"/>
      <c r="B230" s="103"/>
      <c r="C230" s="104" t="e">
        <v>#REF!</v>
      </c>
      <c r="D230" s="10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5.75" customHeight="1">
      <c r="A231" s="103"/>
      <c r="B231" s="103"/>
      <c r="C231" s="104" t="e">
        <v>#REF!</v>
      </c>
      <c r="D231" s="10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5.75" customHeight="1">
      <c r="A232" s="103"/>
      <c r="B232" s="103"/>
      <c r="C232" s="104" t="e">
        <v>#REF!</v>
      </c>
      <c r="D232" s="10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5.75" customHeight="1">
      <c r="A233" s="103"/>
      <c r="B233" s="103"/>
      <c r="C233" s="104" t="e">
        <v>#REF!</v>
      </c>
      <c r="D233" s="10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5.75" customHeight="1">
      <c r="A234" s="103"/>
      <c r="B234" s="103"/>
      <c r="C234" s="104" t="e">
        <v>#REF!</v>
      </c>
      <c r="D234" s="10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5.75" customHeight="1">
      <c r="A235" s="103"/>
      <c r="B235" s="103"/>
      <c r="C235" s="104" t="e">
        <v>#REF!</v>
      </c>
      <c r="D235" s="10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5.75" customHeight="1">
      <c r="A236" s="103"/>
      <c r="B236" s="103"/>
      <c r="C236" s="104" t="e">
        <v>#REF!</v>
      </c>
      <c r="D236" s="10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5.75" customHeight="1">
      <c r="A237" s="103"/>
      <c r="B237" s="103"/>
      <c r="C237" s="104" t="e">
        <v>#REF!</v>
      </c>
      <c r="D237" s="10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5.75" customHeight="1">
      <c r="A238" s="103"/>
      <c r="B238" s="103"/>
      <c r="C238" s="104" t="e">
        <v>#REF!</v>
      </c>
      <c r="D238" s="10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5.75" customHeight="1">
      <c r="A239" s="103"/>
      <c r="B239" s="103"/>
      <c r="C239" s="104" t="e">
        <v>#REF!</v>
      </c>
      <c r="D239" s="10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5.75" customHeight="1">
      <c r="A240" s="103"/>
      <c r="B240" s="103"/>
      <c r="C240" s="104" t="e">
        <v>#REF!</v>
      </c>
      <c r="D240" s="10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5.75" customHeight="1">
      <c r="A241" s="103"/>
      <c r="B241" s="103"/>
      <c r="C241" s="104" t="e">
        <v>#REF!</v>
      </c>
      <c r="D241" s="10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5.75" customHeight="1">
      <c r="A242" s="103"/>
      <c r="B242" s="103"/>
      <c r="C242" s="104" t="e">
        <v>#REF!</v>
      </c>
      <c r="D242" s="10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5.75" customHeight="1">
      <c r="A243" s="103"/>
      <c r="B243" s="103"/>
      <c r="C243" s="104" t="e">
        <v>#REF!</v>
      </c>
      <c r="D243" s="10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5.75" customHeight="1">
      <c r="A244" s="103"/>
      <c r="B244" s="103"/>
      <c r="C244" s="104" t="e">
        <v>#REF!</v>
      </c>
      <c r="D244" s="10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5.75" customHeight="1">
      <c r="A245" s="103"/>
      <c r="B245" s="103"/>
      <c r="C245" s="104" t="e">
        <v>#REF!</v>
      </c>
      <c r="D245" s="10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5.75" customHeight="1">
      <c r="A246" s="103"/>
      <c r="B246" s="103"/>
      <c r="C246" s="104" t="e">
        <v>#REF!</v>
      </c>
      <c r="D246" s="10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5.75" customHeight="1">
      <c r="A247" s="103"/>
      <c r="B247" s="103"/>
      <c r="C247" s="104" t="e">
        <v>#REF!</v>
      </c>
      <c r="D247" s="10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5.75" customHeight="1">
      <c r="A248" s="103"/>
      <c r="B248" s="103"/>
      <c r="C248" s="104" t="e">
        <v>#REF!</v>
      </c>
      <c r="D248" s="10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5.75" customHeight="1">
      <c r="A249" s="103"/>
      <c r="B249" s="103"/>
      <c r="C249" s="104" t="e">
        <v>#REF!</v>
      </c>
      <c r="D249" s="10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5.75" customHeight="1">
      <c r="A250" s="103"/>
      <c r="B250" s="103"/>
      <c r="C250" s="104" t="e">
        <v>#REF!</v>
      </c>
      <c r="D250" s="10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5.75" customHeight="1">
      <c r="A251" s="103"/>
      <c r="B251" s="103"/>
      <c r="C251" s="104" t="e">
        <v>#REF!</v>
      </c>
      <c r="D251" s="10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5.75" customHeight="1">
      <c r="A252" s="103"/>
      <c r="B252" s="103"/>
      <c r="C252" s="104" t="e">
        <v>#REF!</v>
      </c>
      <c r="D252" s="10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5.75" customHeight="1">
      <c r="A253" s="103"/>
      <c r="B253" s="103"/>
      <c r="C253" s="104" t="e">
        <v>#REF!</v>
      </c>
      <c r="D253" s="10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5.75" customHeight="1">
      <c r="A254" s="103"/>
      <c r="B254" s="103"/>
      <c r="C254" s="104" t="e">
        <v>#REF!</v>
      </c>
      <c r="D254" s="10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5.75" customHeight="1">
      <c r="A255" s="103"/>
      <c r="B255" s="103"/>
      <c r="C255" s="104" t="e">
        <v>#REF!</v>
      </c>
      <c r="D255" s="10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5.75" customHeight="1">
      <c r="A256" s="103"/>
      <c r="B256" s="103"/>
      <c r="C256" s="104" t="e">
        <v>#REF!</v>
      </c>
      <c r="D256" s="10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5.75" customHeight="1">
      <c r="A257" s="103"/>
      <c r="B257" s="103"/>
      <c r="C257" s="104" t="e">
        <v>#REF!</v>
      </c>
      <c r="D257" s="10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5.75" customHeight="1">
      <c r="A258" s="103"/>
      <c r="B258" s="103"/>
      <c r="C258" s="104" t="e">
        <v>#REF!</v>
      </c>
      <c r="D258" s="10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5.75" customHeight="1">
      <c r="A259" s="103"/>
      <c r="B259" s="103"/>
      <c r="C259" s="104" t="e">
        <v>#REF!</v>
      </c>
      <c r="D259" s="10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5.75" customHeight="1">
      <c r="A260" s="103"/>
      <c r="B260" s="103"/>
      <c r="C260" s="104" t="e">
        <v>#REF!</v>
      </c>
      <c r="D260" s="10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5.75" customHeight="1">
      <c r="A261" s="103"/>
      <c r="B261" s="103"/>
      <c r="C261" s="104" t="e">
        <v>#REF!</v>
      </c>
      <c r="D261" s="10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5.75" customHeight="1">
      <c r="A262" s="103"/>
      <c r="B262" s="103"/>
      <c r="C262" s="104" t="e">
        <v>#REF!</v>
      </c>
      <c r="D262" s="10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5.75" customHeight="1">
      <c r="A263" s="103"/>
      <c r="B263" s="103"/>
      <c r="C263" s="104" t="e">
        <v>#REF!</v>
      </c>
      <c r="D263" s="10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5.75" customHeight="1">
      <c r="A264" s="103"/>
      <c r="B264" s="103"/>
      <c r="C264" s="104" t="e">
        <v>#REF!</v>
      </c>
      <c r="D264" s="10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5.75" customHeight="1">
      <c r="A265" s="103"/>
      <c r="B265" s="103"/>
      <c r="C265" s="104" t="e">
        <v>#REF!</v>
      </c>
      <c r="D265" s="10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5.75" customHeight="1">
      <c r="A266" s="103"/>
      <c r="B266" s="103"/>
      <c r="C266" s="104" t="e">
        <v>#REF!</v>
      </c>
      <c r="D266" s="10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5.75" customHeight="1">
      <c r="A267" s="103"/>
      <c r="B267" s="103"/>
      <c r="C267" s="104" t="e">
        <v>#REF!</v>
      </c>
      <c r="D267" s="10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5.75" customHeight="1">
      <c r="A268" s="103"/>
      <c r="B268" s="103"/>
      <c r="C268" s="104" t="e">
        <v>#REF!</v>
      </c>
      <c r="D268" s="10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5.75" customHeight="1">
      <c r="A269" s="103"/>
      <c r="B269" s="103"/>
      <c r="C269" s="104" t="e">
        <v>#REF!</v>
      </c>
      <c r="D269" s="10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5.75" customHeight="1">
      <c r="A270" s="103"/>
      <c r="B270" s="103"/>
      <c r="C270" s="104" t="e">
        <v>#REF!</v>
      </c>
      <c r="D270" s="10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5.75" customHeight="1">
      <c r="A271" s="103"/>
      <c r="B271" s="103"/>
      <c r="C271" s="104" t="e">
        <v>#REF!</v>
      </c>
      <c r="D271" s="10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5.75" customHeight="1">
      <c r="A272" s="103"/>
      <c r="B272" s="103"/>
      <c r="C272" s="104" t="e">
        <v>#REF!</v>
      </c>
      <c r="D272" s="10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5.75" customHeight="1">
      <c r="A273" s="103"/>
      <c r="B273" s="103"/>
      <c r="C273" s="104" t="e">
        <v>#REF!</v>
      </c>
      <c r="D273" s="10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5.75" customHeight="1">
      <c r="A274" s="103"/>
      <c r="B274" s="103"/>
      <c r="C274" s="104" t="e">
        <v>#REF!</v>
      </c>
      <c r="D274" s="10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5.75" customHeight="1">
      <c r="A275" s="103"/>
      <c r="B275" s="103"/>
      <c r="C275" s="104" t="e">
        <v>#REF!</v>
      </c>
      <c r="D275" s="10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5.75" customHeight="1">
      <c r="A276" s="103"/>
      <c r="B276" s="103"/>
      <c r="C276" s="104" t="e">
        <v>#REF!</v>
      </c>
      <c r="D276" s="10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5.75" customHeight="1">
      <c r="A277" s="103"/>
      <c r="B277" s="103"/>
      <c r="C277" s="104" t="e">
        <v>#REF!</v>
      </c>
      <c r="D277" s="10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5.75" customHeight="1">
      <c r="A278" s="103"/>
      <c r="B278" s="103"/>
      <c r="C278" s="104" t="e">
        <v>#REF!</v>
      </c>
      <c r="D278" s="10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5.75" customHeight="1">
      <c r="A279" s="103"/>
      <c r="B279" s="103"/>
      <c r="C279" s="104" t="e">
        <v>#REF!</v>
      </c>
      <c r="D279" s="10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5.75" customHeight="1">
      <c r="A280" s="103"/>
      <c r="B280" s="103"/>
      <c r="C280" s="104" t="e">
        <v>#REF!</v>
      </c>
      <c r="D280" s="10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5.75" customHeight="1">
      <c r="A281" s="103"/>
      <c r="B281" s="103"/>
      <c r="C281" s="104" t="e">
        <v>#REF!</v>
      </c>
      <c r="D281" s="10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5.75" customHeight="1">
      <c r="A282" s="103"/>
      <c r="B282" s="103"/>
      <c r="C282" s="104" t="e">
        <v>#REF!</v>
      </c>
      <c r="D282" s="10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5.75" customHeight="1">
      <c r="A283" s="103"/>
      <c r="B283" s="103"/>
      <c r="C283" s="104" t="e">
        <v>#REF!</v>
      </c>
      <c r="D283" s="10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5.75" customHeight="1">
      <c r="A284" s="103"/>
      <c r="B284" s="103"/>
      <c r="C284" s="104" t="e">
        <v>#REF!</v>
      </c>
      <c r="D284" s="10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5.75" customHeight="1">
      <c r="A285" s="103"/>
      <c r="B285" s="103"/>
      <c r="C285" s="104" t="e">
        <v>#REF!</v>
      </c>
      <c r="D285" s="10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5.75" customHeight="1">
      <c r="A286" s="103"/>
      <c r="B286" s="103"/>
      <c r="C286" s="104" t="e">
        <v>#REF!</v>
      </c>
      <c r="D286" s="10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5.75" customHeight="1">
      <c r="A287" s="103"/>
      <c r="B287" s="103"/>
      <c r="C287" s="104" t="e">
        <v>#REF!</v>
      </c>
      <c r="D287" s="10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5.75" customHeight="1">
      <c r="A288" s="103"/>
      <c r="B288" s="103"/>
      <c r="C288" s="104" t="e">
        <v>#REF!</v>
      </c>
      <c r="D288" s="10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5.75" customHeight="1">
      <c r="A289" s="103"/>
      <c r="B289" s="103"/>
      <c r="C289" s="104" t="e">
        <v>#REF!</v>
      </c>
      <c r="D289" s="10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5.75" customHeight="1">
      <c r="A290" s="103"/>
      <c r="B290" s="103"/>
      <c r="C290" s="104" t="e">
        <v>#REF!</v>
      </c>
      <c r="D290" s="10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5.75" customHeight="1">
      <c r="A291" s="103"/>
      <c r="B291" s="103"/>
      <c r="C291" s="104" t="e">
        <v>#REF!</v>
      </c>
      <c r="D291" s="10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5.75" customHeight="1">
      <c r="A292" s="103"/>
      <c r="B292" s="103"/>
      <c r="C292" s="104" t="e">
        <v>#REF!</v>
      </c>
      <c r="D292" s="10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5.75" customHeight="1">
      <c r="A293" s="103"/>
      <c r="B293" s="103"/>
      <c r="C293" s="104" t="e">
        <v>#REF!</v>
      </c>
      <c r="D293" s="10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5.75" customHeight="1">
      <c r="A294" s="103"/>
      <c r="B294" s="103"/>
      <c r="C294" s="104" t="e">
        <v>#REF!</v>
      </c>
      <c r="D294" s="10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5.75" customHeight="1">
      <c r="A295" s="103"/>
      <c r="B295" s="103"/>
      <c r="C295" s="104" t="e">
        <v>#REF!</v>
      </c>
      <c r="D295" s="10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5.75" customHeight="1">
      <c r="A296" s="103"/>
      <c r="B296" s="103"/>
      <c r="C296" s="104" t="e">
        <v>#REF!</v>
      </c>
      <c r="D296" s="10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5.75" customHeight="1">
      <c r="A297" s="103"/>
      <c r="B297" s="103"/>
      <c r="C297" s="104" t="e">
        <v>#REF!</v>
      </c>
      <c r="D297" s="10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5.75" customHeight="1">
      <c r="A298" s="103"/>
      <c r="B298" s="103"/>
      <c r="C298" s="104" t="e">
        <v>#REF!</v>
      </c>
      <c r="D298" s="10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5.75" customHeight="1">
      <c r="A299" s="103"/>
      <c r="B299" s="103"/>
      <c r="C299" s="104" t="e">
        <v>#REF!</v>
      </c>
      <c r="D299" s="10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5.75" customHeight="1">
      <c r="A300" s="103"/>
      <c r="B300" s="103"/>
      <c r="C300" s="104" t="e">
        <v>#REF!</v>
      </c>
      <c r="D300" s="10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5.75" customHeight="1">
      <c r="A301" s="103"/>
      <c r="B301" s="103"/>
      <c r="C301" s="104" t="e">
        <v>#REF!</v>
      </c>
      <c r="D301" s="10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5.75" customHeight="1">
      <c r="A302" s="103"/>
      <c r="B302" s="103"/>
      <c r="C302" s="104" t="e">
        <v>#REF!</v>
      </c>
      <c r="D302" s="10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5.75" customHeight="1">
      <c r="A303" s="103"/>
      <c r="B303" s="103"/>
      <c r="C303" s="104" t="e">
        <v>#REF!</v>
      </c>
      <c r="D303" s="10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5.75" customHeight="1">
      <c r="A304" s="103"/>
      <c r="B304" s="103"/>
      <c r="C304" s="104" t="e">
        <v>#REF!</v>
      </c>
      <c r="D304" s="10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5.75" customHeight="1">
      <c r="A305" s="103"/>
      <c r="B305" s="103"/>
      <c r="C305" s="104" t="e">
        <v>#REF!</v>
      </c>
      <c r="D305" s="10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5.75" customHeight="1">
      <c r="A306" s="103"/>
      <c r="B306" s="103"/>
      <c r="C306" s="104" t="e">
        <v>#REF!</v>
      </c>
      <c r="D306" s="10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5.75" customHeight="1">
      <c r="A307" s="103"/>
      <c r="B307" s="103"/>
      <c r="C307" s="104" t="e">
        <v>#REF!</v>
      </c>
      <c r="D307" s="10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5.75" customHeight="1">
      <c r="A308" s="103"/>
      <c r="B308" s="103"/>
      <c r="C308" s="104" t="e">
        <v>#REF!</v>
      </c>
      <c r="D308" s="10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5.75" customHeight="1">
      <c r="A309" s="103"/>
      <c r="B309" s="103"/>
      <c r="C309" s="104" t="e">
        <v>#REF!</v>
      </c>
      <c r="D309" s="10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5.75" customHeight="1">
      <c r="A310" s="103"/>
      <c r="B310" s="103"/>
      <c r="C310" s="104" t="e">
        <v>#REF!</v>
      </c>
      <c r="D310" s="10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5.75" customHeight="1">
      <c r="A311" s="103"/>
      <c r="B311" s="103"/>
      <c r="C311" s="104" t="e">
        <v>#REF!</v>
      </c>
      <c r="D311" s="10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5.75" customHeight="1">
      <c r="A312" s="103"/>
      <c r="B312" s="103"/>
      <c r="C312" s="104" t="e">
        <v>#REF!</v>
      </c>
      <c r="D312" s="10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5.75" customHeight="1">
      <c r="A313" s="103"/>
      <c r="B313" s="103"/>
      <c r="C313" s="104" t="e">
        <v>#REF!</v>
      </c>
      <c r="D313" s="10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5.75" customHeight="1">
      <c r="A314" s="103"/>
      <c r="B314" s="103"/>
      <c r="C314" s="104" t="e">
        <v>#REF!</v>
      </c>
      <c r="D314" s="10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5.75" customHeight="1">
      <c r="A315" s="103"/>
      <c r="B315" s="103"/>
      <c r="C315" s="104" t="e">
        <v>#REF!</v>
      </c>
      <c r="D315" s="10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5.75" customHeight="1">
      <c r="A316" s="103"/>
      <c r="B316" s="103"/>
      <c r="C316" s="104" t="e">
        <v>#REF!</v>
      </c>
      <c r="D316" s="10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5.75" customHeight="1">
      <c r="A317" s="103"/>
      <c r="B317" s="103"/>
      <c r="C317" s="104" t="e">
        <v>#REF!</v>
      </c>
      <c r="D317" s="10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5.75" customHeight="1">
      <c r="A318" s="103"/>
      <c r="B318" s="103"/>
      <c r="C318" s="104" t="e">
        <v>#REF!</v>
      </c>
      <c r="D318" s="10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5.75" customHeight="1">
      <c r="A319" s="103"/>
      <c r="B319" s="103"/>
      <c r="C319" s="104" t="e">
        <v>#REF!</v>
      </c>
      <c r="D319" s="10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5.75" customHeight="1">
      <c r="A320" s="103"/>
      <c r="B320" s="103"/>
      <c r="C320" s="104" t="e">
        <v>#REF!</v>
      </c>
      <c r="D320" s="10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5.75" customHeight="1">
      <c r="A321" s="103"/>
      <c r="B321" s="103"/>
      <c r="C321" s="104" t="e">
        <v>#REF!</v>
      </c>
      <c r="D321" s="10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5.75" customHeight="1">
      <c r="A322" s="103"/>
      <c r="B322" s="103"/>
      <c r="C322" s="104" t="e">
        <v>#REF!</v>
      </c>
      <c r="D322" s="10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5.75" customHeight="1">
      <c r="A323" s="103"/>
      <c r="B323" s="103"/>
      <c r="C323" s="104" t="e">
        <v>#REF!</v>
      </c>
      <c r="D323" s="10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5.75" customHeight="1">
      <c r="A324" s="103"/>
      <c r="B324" s="103"/>
      <c r="C324" s="104" t="e">
        <v>#REF!</v>
      </c>
      <c r="D324" s="10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5.75" customHeight="1">
      <c r="A325" s="103"/>
      <c r="B325" s="103"/>
      <c r="C325" s="104" t="e">
        <v>#REF!</v>
      </c>
      <c r="D325" s="10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5.75" customHeight="1">
      <c r="A326" s="103"/>
      <c r="B326" s="103"/>
      <c r="C326" s="104" t="e">
        <v>#REF!</v>
      </c>
      <c r="D326" s="10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5.75" customHeight="1">
      <c r="A327" s="103"/>
      <c r="B327" s="103"/>
      <c r="C327" s="104" t="e">
        <v>#REF!</v>
      </c>
      <c r="D327" s="10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5.75" customHeight="1">
      <c r="A328" s="103"/>
      <c r="B328" s="103"/>
      <c r="C328" s="104" t="e">
        <v>#REF!</v>
      </c>
      <c r="D328" s="10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5.75" customHeight="1">
      <c r="A329" s="103"/>
      <c r="B329" s="103"/>
      <c r="C329" s="104" t="e">
        <v>#REF!</v>
      </c>
      <c r="D329" s="10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5.75" customHeight="1">
      <c r="A330" s="103"/>
      <c r="B330" s="103"/>
      <c r="C330" s="104" t="e">
        <v>#REF!</v>
      </c>
      <c r="D330" s="10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5.75" customHeight="1">
      <c r="A331" s="103"/>
      <c r="B331" s="103"/>
      <c r="C331" s="104" t="e">
        <v>#REF!</v>
      </c>
      <c r="D331" s="10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5.75" customHeight="1">
      <c r="A332" s="103"/>
      <c r="B332" s="103"/>
      <c r="C332" s="104" t="e">
        <v>#REF!</v>
      </c>
      <c r="D332" s="10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5.75" customHeight="1">
      <c r="A333" s="103"/>
      <c r="B333" s="103"/>
      <c r="C333" s="104" t="e">
        <v>#REF!</v>
      </c>
      <c r="D333" s="10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5.75" customHeight="1">
      <c r="A334" s="103"/>
      <c r="B334" s="103"/>
      <c r="C334" s="104" t="e">
        <v>#REF!</v>
      </c>
      <c r="D334" s="10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5.75" customHeight="1">
      <c r="A335" s="103"/>
      <c r="B335" s="103"/>
      <c r="C335" s="104" t="e">
        <v>#REF!</v>
      </c>
      <c r="D335" s="10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5.75" customHeight="1">
      <c r="A336" s="103"/>
      <c r="B336" s="103"/>
      <c r="C336" s="104" t="e">
        <v>#REF!</v>
      </c>
      <c r="D336" s="10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5.75" customHeight="1">
      <c r="A337" s="103"/>
      <c r="B337" s="103"/>
      <c r="C337" s="104" t="e">
        <v>#REF!</v>
      </c>
      <c r="D337" s="10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5.75" customHeight="1">
      <c r="A338" s="103"/>
      <c r="B338" s="103"/>
      <c r="C338" s="104" t="e">
        <v>#REF!</v>
      </c>
      <c r="D338" s="10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5.75" customHeight="1">
      <c r="A339" s="103"/>
      <c r="B339" s="103"/>
      <c r="C339" s="104" t="e">
        <v>#REF!</v>
      </c>
      <c r="D339" s="10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5.75" customHeight="1">
      <c r="A340" s="103"/>
      <c r="B340" s="103"/>
      <c r="C340" s="104" t="e">
        <v>#REF!</v>
      </c>
      <c r="D340" s="10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5.75" customHeight="1">
      <c r="A341" s="103"/>
      <c r="B341" s="103"/>
      <c r="C341" s="104" t="e">
        <v>#REF!</v>
      </c>
      <c r="D341" s="10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5.75" customHeight="1">
      <c r="A342" s="103"/>
      <c r="B342" s="103"/>
      <c r="C342" s="104" t="e">
        <v>#REF!</v>
      </c>
      <c r="D342" s="10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5.75" customHeight="1">
      <c r="A343" s="103"/>
      <c r="B343" s="103"/>
      <c r="C343" s="104" t="e">
        <v>#REF!</v>
      </c>
      <c r="D343" s="10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5.75" customHeight="1">
      <c r="A344" s="103"/>
      <c r="B344" s="103"/>
      <c r="C344" s="104" t="e">
        <v>#REF!</v>
      </c>
      <c r="D344" s="10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5.75" customHeight="1">
      <c r="A345" s="103"/>
      <c r="B345" s="103"/>
      <c r="C345" s="104" t="e">
        <v>#REF!</v>
      </c>
      <c r="D345" s="10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5.75" customHeight="1">
      <c r="A346" s="103"/>
      <c r="B346" s="103"/>
      <c r="C346" s="104" t="e">
        <v>#REF!</v>
      </c>
      <c r="D346" s="10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5.75" customHeight="1">
      <c r="A347" s="103"/>
      <c r="B347" s="103"/>
      <c r="C347" s="104" t="e">
        <v>#REF!</v>
      </c>
      <c r="D347" s="10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5.75" customHeight="1">
      <c r="A348" s="103"/>
      <c r="B348" s="103"/>
      <c r="C348" s="104" t="e">
        <v>#REF!</v>
      </c>
      <c r="D348" s="10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5.75" customHeight="1">
      <c r="A349" s="103"/>
      <c r="B349" s="103"/>
      <c r="C349" s="104" t="e">
        <v>#REF!</v>
      </c>
      <c r="D349" s="10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5.75" customHeight="1">
      <c r="A350" s="103"/>
      <c r="B350" s="103"/>
      <c r="C350" s="104" t="e">
        <v>#REF!</v>
      </c>
      <c r="D350" s="10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5.75" customHeight="1">
      <c r="A351" s="103"/>
      <c r="B351" s="103"/>
      <c r="C351" s="104" t="e">
        <v>#REF!</v>
      </c>
      <c r="D351" s="10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5.75" customHeight="1">
      <c r="A352" s="103"/>
      <c r="B352" s="103"/>
      <c r="C352" s="104" t="e">
        <v>#REF!</v>
      </c>
      <c r="D352" s="10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5.75" customHeight="1">
      <c r="A353" s="103"/>
      <c r="B353" s="103"/>
      <c r="C353" s="104" t="e">
        <v>#REF!</v>
      </c>
      <c r="D353" s="10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5.75" customHeight="1">
      <c r="A354" s="103"/>
      <c r="B354" s="103"/>
      <c r="C354" s="104" t="e">
        <v>#REF!</v>
      </c>
      <c r="D354" s="10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5.75" customHeight="1">
      <c r="A355" s="103"/>
      <c r="B355" s="103"/>
      <c r="C355" s="104" t="e">
        <v>#REF!</v>
      </c>
      <c r="D355" s="10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5.75" customHeight="1">
      <c r="A356" s="103"/>
      <c r="B356" s="103"/>
      <c r="C356" s="104" t="e">
        <v>#REF!</v>
      </c>
      <c r="D356" s="10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5.75" customHeight="1">
      <c r="A357" s="103"/>
      <c r="B357" s="103"/>
      <c r="C357" s="104" t="e">
        <v>#REF!</v>
      </c>
      <c r="D357" s="10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5.75" customHeight="1">
      <c r="A358" s="103"/>
      <c r="B358" s="103"/>
      <c r="C358" s="104" t="e">
        <v>#REF!</v>
      </c>
      <c r="D358" s="10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5.75" customHeight="1">
      <c r="A359" s="103"/>
      <c r="B359" s="103"/>
      <c r="C359" s="104" t="e">
        <v>#REF!</v>
      </c>
      <c r="D359" s="10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5.75" customHeight="1">
      <c r="A360" s="103"/>
      <c r="B360" s="103"/>
      <c r="C360" s="104" t="e">
        <v>#REF!</v>
      </c>
      <c r="D360" s="10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5.75" customHeight="1">
      <c r="A361" s="103"/>
      <c r="B361" s="103"/>
      <c r="C361" s="104" t="e">
        <v>#REF!</v>
      </c>
      <c r="D361" s="10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5.75" customHeight="1">
      <c r="A362" s="103"/>
      <c r="B362" s="103"/>
      <c r="C362" s="104" t="e">
        <v>#REF!</v>
      </c>
      <c r="D362" s="10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5.75" customHeight="1">
      <c r="A363" s="103"/>
      <c r="B363" s="103"/>
      <c r="C363" s="104" t="e">
        <v>#REF!</v>
      </c>
      <c r="D363" s="10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5.75" customHeight="1">
      <c r="A364" s="103"/>
      <c r="B364" s="103"/>
      <c r="C364" s="104" t="e">
        <v>#REF!</v>
      </c>
      <c r="D364" s="10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5.75" customHeight="1">
      <c r="A365" s="103"/>
      <c r="B365" s="103"/>
      <c r="C365" s="104" t="e">
        <v>#REF!</v>
      </c>
      <c r="D365" s="10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5.75" customHeight="1">
      <c r="A366" s="103"/>
      <c r="B366" s="103"/>
      <c r="C366" s="104" t="e">
        <v>#REF!</v>
      </c>
      <c r="D366" s="10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5.75" customHeight="1">
      <c r="A367" s="103"/>
      <c r="B367" s="103"/>
      <c r="C367" s="104" t="e">
        <v>#REF!</v>
      </c>
      <c r="D367" s="10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5.75" customHeight="1">
      <c r="A368" s="103"/>
      <c r="B368" s="103"/>
      <c r="C368" s="104" t="e">
        <v>#REF!</v>
      </c>
      <c r="D368" s="10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5.75" customHeight="1">
      <c r="A369" s="103"/>
      <c r="B369" s="103"/>
      <c r="C369" s="104" t="e">
        <v>#REF!</v>
      </c>
      <c r="D369" s="10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5.75" customHeight="1">
      <c r="A370" s="103"/>
      <c r="B370" s="103"/>
      <c r="C370" s="104" t="e">
        <v>#REF!</v>
      </c>
      <c r="D370" s="10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5.75" customHeight="1">
      <c r="A371" s="103"/>
      <c r="B371" s="103"/>
      <c r="C371" s="104" t="e">
        <v>#REF!</v>
      </c>
      <c r="D371" s="10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5.75" customHeight="1">
      <c r="A372" s="103"/>
      <c r="B372" s="103"/>
      <c r="C372" s="104" t="e">
        <v>#REF!</v>
      </c>
      <c r="D372" s="10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5.75" customHeight="1">
      <c r="A373" s="103"/>
      <c r="B373" s="103"/>
      <c r="C373" s="104" t="e">
        <v>#REF!</v>
      </c>
      <c r="D373" s="10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5.75" customHeight="1">
      <c r="A374" s="103"/>
      <c r="B374" s="103"/>
      <c r="C374" s="104" t="e">
        <v>#REF!</v>
      </c>
      <c r="D374" s="10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5.75" customHeight="1">
      <c r="A375" s="103"/>
      <c r="B375" s="103"/>
      <c r="C375" s="104" t="e">
        <v>#REF!</v>
      </c>
      <c r="D375" s="10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5.75" customHeight="1">
      <c r="A376" s="103"/>
      <c r="B376" s="103"/>
      <c r="C376" s="104" t="e">
        <v>#REF!</v>
      </c>
      <c r="D376" s="10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5.75" customHeight="1">
      <c r="A377" s="103"/>
      <c r="B377" s="103"/>
      <c r="C377" s="104" t="e">
        <v>#REF!</v>
      </c>
      <c r="D377" s="10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5.75" customHeight="1">
      <c r="A378" s="103"/>
      <c r="B378" s="103"/>
      <c r="C378" s="104" t="e">
        <v>#REF!</v>
      </c>
      <c r="D378" s="10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5.75" customHeight="1">
      <c r="A379" s="103"/>
      <c r="B379" s="103"/>
      <c r="C379" s="104" t="e">
        <v>#REF!</v>
      </c>
      <c r="D379" s="10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5.75" customHeight="1">
      <c r="A380" s="103"/>
      <c r="B380" s="103"/>
      <c r="C380" s="104" t="e">
        <v>#REF!</v>
      </c>
      <c r="D380" s="10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5.75" customHeight="1">
      <c r="A381" s="103"/>
      <c r="B381" s="103"/>
      <c r="C381" s="104" t="e">
        <v>#REF!</v>
      </c>
      <c r="D381" s="10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5.75" customHeight="1">
      <c r="A382" s="103"/>
      <c r="B382" s="103"/>
      <c r="C382" s="104" t="e">
        <v>#REF!</v>
      </c>
      <c r="D382" s="10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5.75" customHeight="1">
      <c r="A383" s="103"/>
      <c r="B383" s="103"/>
      <c r="C383" s="104" t="e">
        <v>#REF!</v>
      </c>
      <c r="D383" s="10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5.75" customHeight="1">
      <c r="A384" s="103"/>
      <c r="B384" s="103"/>
      <c r="C384" s="104" t="e">
        <v>#REF!</v>
      </c>
      <c r="D384" s="10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5.75" customHeight="1">
      <c r="A385" s="103"/>
      <c r="B385" s="103"/>
      <c r="C385" s="104" t="e">
        <v>#REF!</v>
      </c>
      <c r="D385" s="10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5.75" customHeight="1">
      <c r="A386" s="103"/>
      <c r="B386" s="103"/>
      <c r="C386" s="104" t="e">
        <v>#REF!</v>
      </c>
      <c r="D386" s="10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5.75" customHeight="1">
      <c r="A387" s="103"/>
      <c r="B387" s="103"/>
      <c r="C387" s="104" t="e">
        <v>#REF!</v>
      </c>
      <c r="D387" s="10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5.75" customHeight="1">
      <c r="A388" s="103"/>
      <c r="B388" s="103"/>
      <c r="C388" s="104" t="e">
        <v>#REF!</v>
      </c>
      <c r="D388" s="10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5.75" customHeight="1">
      <c r="A389" s="103"/>
      <c r="B389" s="103"/>
      <c r="C389" s="104" t="e">
        <v>#REF!</v>
      </c>
      <c r="D389" s="10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5.75" customHeight="1">
      <c r="A390" s="103"/>
      <c r="B390" s="103"/>
      <c r="C390" s="104" t="e">
        <v>#REF!</v>
      </c>
      <c r="D390" s="10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5.75" customHeight="1">
      <c r="A391" s="103"/>
      <c r="B391" s="103"/>
      <c r="C391" s="104" t="e">
        <v>#REF!</v>
      </c>
      <c r="D391" s="10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5.75" customHeight="1">
      <c r="A392" s="103"/>
      <c r="B392" s="103"/>
      <c r="C392" s="104" t="e">
        <v>#REF!</v>
      </c>
      <c r="D392" s="10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5.75" customHeight="1">
      <c r="A393" s="103"/>
      <c r="B393" s="103"/>
      <c r="C393" s="104" t="e">
        <v>#REF!</v>
      </c>
      <c r="D393" s="10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5.75" customHeight="1">
      <c r="A394" s="103"/>
      <c r="B394" s="103"/>
      <c r="C394" s="104" t="e">
        <v>#REF!</v>
      </c>
      <c r="D394" s="10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5.75" customHeight="1">
      <c r="A395" s="103"/>
      <c r="B395" s="103"/>
      <c r="C395" s="104" t="e">
        <v>#REF!</v>
      </c>
      <c r="D395" s="10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5.75" customHeight="1">
      <c r="A396" s="103"/>
      <c r="B396" s="103"/>
      <c r="C396" s="104" t="e">
        <v>#REF!</v>
      </c>
      <c r="D396" s="10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5.75" customHeight="1">
      <c r="A397" s="103"/>
      <c r="B397" s="103"/>
      <c r="C397" s="104" t="e">
        <v>#REF!</v>
      </c>
      <c r="D397" s="10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5.75" customHeight="1">
      <c r="A398" s="103"/>
      <c r="B398" s="103"/>
      <c r="C398" s="104" t="e">
        <v>#REF!</v>
      </c>
      <c r="D398" s="10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5.75" customHeight="1">
      <c r="A399" s="103"/>
      <c r="B399" s="103"/>
      <c r="C399" s="104" t="e">
        <v>#REF!</v>
      </c>
      <c r="D399" s="10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5.75" customHeight="1">
      <c r="A400" s="103"/>
      <c r="B400" s="103"/>
      <c r="C400" s="104" t="e">
        <v>#REF!</v>
      </c>
      <c r="D400" s="10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5.75" customHeight="1">
      <c r="A401" s="103"/>
      <c r="B401" s="103"/>
      <c r="C401" s="104" t="e">
        <v>#REF!</v>
      </c>
      <c r="D401" s="10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5.75" customHeight="1">
      <c r="A402" s="103"/>
      <c r="B402" s="103"/>
      <c r="C402" s="104" t="e">
        <v>#REF!</v>
      </c>
      <c r="D402" s="10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5.75" customHeight="1">
      <c r="A403" s="103"/>
      <c r="B403" s="103"/>
      <c r="C403" s="104" t="e">
        <v>#REF!</v>
      </c>
      <c r="D403" s="10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5.75" customHeight="1">
      <c r="A404" s="103"/>
      <c r="B404" s="103"/>
      <c r="C404" s="104" t="e">
        <v>#REF!</v>
      </c>
      <c r="D404" s="10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5.75" customHeight="1">
      <c r="A405" s="103"/>
      <c r="B405" s="103"/>
      <c r="C405" s="104" t="e">
        <v>#REF!</v>
      </c>
      <c r="D405" s="10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5.75" customHeight="1">
      <c r="A406" s="103"/>
      <c r="B406" s="103"/>
      <c r="C406" s="104" t="e">
        <v>#REF!</v>
      </c>
      <c r="D406" s="10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5.75" customHeight="1">
      <c r="A407" s="103"/>
      <c r="B407" s="103"/>
      <c r="C407" s="104" t="e">
        <v>#REF!</v>
      </c>
      <c r="D407" s="10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5.75" customHeight="1">
      <c r="A408" s="103"/>
      <c r="B408" s="103"/>
      <c r="C408" s="104" t="e">
        <v>#REF!</v>
      </c>
      <c r="D408" s="10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5.75" customHeight="1">
      <c r="A409" s="103"/>
      <c r="B409" s="103"/>
      <c r="C409" s="104" t="e">
        <v>#REF!</v>
      </c>
      <c r="D409" s="10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5.75" customHeight="1">
      <c r="A410" s="103"/>
      <c r="B410" s="103"/>
      <c r="C410" s="104" t="e">
        <v>#REF!</v>
      </c>
      <c r="D410" s="10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5.75" customHeight="1">
      <c r="A411" s="103"/>
      <c r="B411" s="103"/>
      <c r="C411" s="104" t="e">
        <v>#REF!</v>
      </c>
      <c r="D411" s="10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5.75" customHeight="1">
      <c r="A412" s="103"/>
      <c r="B412" s="103"/>
      <c r="C412" s="104" t="e">
        <v>#REF!</v>
      </c>
      <c r="D412" s="10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5.75" customHeight="1">
      <c r="A413" s="103"/>
      <c r="B413" s="103"/>
      <c r="C413" s="104" t="e">
        <v>#REF!</v>
      </c>
      <c r="D413" s="10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5.75" customHeight="1">
      <c r="A414" s="103"/>
      <c r="B414" s="103"/>
      <c r="C414" s="104" t="e">
        <v>#REF!</v>
      </c>
      <c r="D414" s="10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5.75" customHeight="1">
      <c r="A415" s="103"/>
      <c r="B415" s="103"/>
      <c r="C415" s="104" t="e">
        <v>#REF!</v>
      </c>
      <c r="D415" s="10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5.75" customHeight="1">
      <c r="A416" s="103"/>
      <c r="B416" s="103"/>
      <c r="C416" s="104" t="e">
        <v>#REF!</v>
      </c>
      <c r="D416" s="10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5.75" customHeight="1">
      <c r="A417" s="103"/>
      <c r="B417" s="103"/>
      <c r="C417" s="104" t="e">
        <v>#REF!</v>
      </c>
      <c r="D417" s="10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5.75" customHeight="1">
      <c r="A418" s="103"/>
      <c r="B418" s="103"/>
      <c r="C418" s="104" t="e">
        <v>#REF!</v>
      </c>
      <c r="D418" s="10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5.75" customHeight="1">
      <c r="A419" s="103"/>
      <c r="B419" s="103"/>
      <c r="C419" s="104" t="e">
        <v>#REF!</v>
      </c>
      <c r="D419" s="10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5.75" customHeight="1">
      <c r="A420" s="103"/>
      <c r="B420" s="103"/>
      <c r="C420" s="104" t="e">
        <v>#REF!</v>
      </c>
      <c r="D420" s="10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5.75" customHeight="1">
      <c r="A421" s="103"/>
      <c r="B421" s="103"/>
      <c r="C421" s="104" t="e">
        <v>#REF!</v>
      </c>
      <c r="D421" s="10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5.75" customHeight="1">
      <c r="A422" s="103"/>
      <c r="B422" s="103"/>
      <c r="C422" s="104" t="e">
        <v>#REF!</v>
      </c>
      <c r="D422" s="10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5.75" customHeight="1">
      <c r="A423" s="103"/>
      <c r="B423" s="103"/>
      <c r="C423" s="104" t="e">
        <v>#REF!</v>
      </c>
      <c r="D423" s="10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5.75" customHeight="1">
      <c r="A424" s="103"/>
      <c r="B424" s="103"/>
      <c r="C424" s="104" t="e">
        <v>#REF!</v>
      </c>
      <c r="D424" s="10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5.75" customHeight="1">
      <c r="A425" s="103"/>
      <c r="B425" s="103"/>
      <c r="C425" s="104" t="e">
        <v>#REF!</v>
      </c>
      <c r="D425" s="10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5.75" customHeight="1">
      <c r="A426" s="103"/>
      <c r="B426" s="103"/>
      <c r="C426" s="104" t="e">
        <v>#REF!</v>
      </c>
      <c r="D426" s="10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5.75" customHeight="1">
      <c r="A427" s="103"/>
      <c r="B427" s="103"/>
      <c r="C427" s="104" t="e">
        <v>#REF!</v>
      </c>
      <c r="D427" s="10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5.75" customHeight="1">
      <c r="A428" s="103"/>
      <c r="B428" s="103"/>
      <c r="C428" s="104" t="e">
        <v>#REF!</v>
      </c>
      <c r="D428" s="10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5.75" customHeight="1">
      <c r="A429" s="103"/>
      <c r="B429" s="103"/>
      <c r="C429" s="104" t="e">
        <v>#REF!</v>
      </c>
      <c r="D429" s="10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5.75" customHeight="1">
      <c r="A430" s="103"/>
      <c r="B430" s="103"/>
      <c r="C430" s="104" t="e">
        <v>#REF!</v>
      </c>
      <c r="D430" s="10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5.75" customHeight="1">
      <c r="A431" s="103"/>
      <c r="B431" s="103"/>
      <c r="C431" s="104" t="e">
        <v>#REF!</v>
      </c>
      <c r="D431" s="10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5.75" customHeight="1">
      <c r="A432" s="103"/>
      <c r="B432" s="103"/>
      <c r="C432" s="104" t="e">
        <v>#REF!</v>
      </c>
      <c r="D432" s="10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5.75" customHeight="1">
      <c r="A433" s="103"/>
      <c r="B433" s="103"/>
      <c r="C433" s="104" t="e">
        <v>#REF!</v>
      </c>
      <c r="D433" s="10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5.75" customHeight="1">
      <c r="A434" s="103"/>
      <c r="B434" s="103"/>
      <c r="C434" s="104" t="e">
        <v>#REF!</v>
      </c>
      <c r="D434" s="10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5.75" customHeight="1">
      <c r="A435" s="103"/>
      <c r="B435" s="103"/>
      <c r="C435" s="104" t="e">
        <v>#REF!</v>
      </c>
      <c r="D435" s="10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5.75" customHeight="1">
      <c r="A436" s="103"/>
      <c r="B436" s="103"/>
      <c r="C436" s="104" t="e">
        <v>#REF!</v>
      </c>
      <c r="D436" s="10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5.75" customHeight="1">
      <c r="A437" s="103"/>
      <c r="B437" s="103"/>
      <c r="C437" s="104" t="e">
        <v>#REF!</v>
      </c>
      <c r="D437" s="10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5.75" customHeight="1">
      <c r="A438" s="103"/>
      <c r="B438" s="103"/>
      <c r="C438" s="104" t="e">
        <v>#REF!</v>
      </c>
      <c r="D438" s="10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5.75" customHeight="1">
      <c r="A439" s="103"/>
      <c r="B439" s="103"/>
      <c r="C439" s="104" t="e">
        <v>#REF!</v>
      </c>
      <c r="D439" s="10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5.75" customHeight="1">
      <c r="A440" s="103"/>
      <c r="B440" s="103"/>
      <c r="C440" s="104" t="e">
        <v>#REF!</v>
      </c>
      <c r="D440" s="10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5.75" customHeight="1">
      <c r="A441" s="103"/>
      <c r="B441" s="103"/>
      <c r="C441" s="104" t="e">
        <v>#REF!</v>
      </c>
      <c r="D441" s="10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5.75" customHeight="1">
      <c r="A442" s="103"/>
      <c r="B442" s="103"/>
      <c r="C442" s="104" t="e">
        <v>#REF!</v>
      </c>
      <c r="D442" s="10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5.75" customHeight="1">
      <c r="A443" s="103"/>
      <c r="B443" s="103"/>
      <c r="C443" s="104" t="e">
        <v>#REF!</v>
      </c>
      <c r="D443" s="10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5.75" customHeight="1">
      <c r="A444" s="103"/>
      <c r="B444" s="103"/>
      <c r="C444" s="104" t="e">
        <v>#REF!</v>
      </c>
      <c r="D444" s="10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5.75" customHeight="1">
      <c r="A445" s="103"/>
      <c r="B445" s="103"/>
      <c r="C445" s="104" t="e">
        <v>#REF!</v>
      </c>
      <c r="D445" s="10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5.75" customHeight="1">
      <c r="A446" s="103"/>
      <c r="B446" s="103"/>
      <c r="C446" s="104" t="e">
        <v>#REF!</v>
      </c>
      <c r="D446" s="10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5.75" customHeight="1">
      <c r="A447" s="103"/>
      <c r="B447" s="103"/>
      <c r="C447" s="104" t="e">
        <v>#REF!</v>
      </c>
      <c r="D447" s="10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5.75" customHeight="1">
      <c r="A448" s="103"/>
      <c r="B448" s="103"/>
      <c r="C448" s="104" t="e">
        <v>#REF!</v>
      </c>
      <c r="D448" s="10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5.75" customHeight="1">
      <c r="A449" s="103"/>
      <c r="B449" s="103"/>
      <c r="C449" s="104" t="e">
        <v>#REF!</v>
      </c>
      <c r="D449" s="10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5.75" customHeight="1">
      <c r="A450" s="103"/>
      <c r="B450" s="103"/>
      <c r="C450" s="104" t="e">
        <v>#REF!</v>
      </c>
      <c r="D450" s="10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5.75" customHeight="1">
      <c r="A451" s="103"/>
      <c r="B451" s="103"/>
      <c r="C451" s="104" t="e">
        <v>#REF!</v>
      </c>
      <c r="D451" s="10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5.75" customHeight="1">
      <c r="A452" s="103"/>
      <c r="B452" s="103"/>
      <c r="C452" s="104" t="e">
        <v>#REF!</v>
      </c>
      <c r="D452" s="10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5.75" customHeight="1">
      <c r="A453" s="103"/>
      <c r="B453" s="103"/>
      <c r="C453" s="104" t="e">
        <v>#REF!</v>
      </c>
      <c r="D453" s="10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5.75" customHeight="1">
      <c r="A454" s="103"/>
      <c r="B454" s="103"/>
      <c r="C454" s="104" t="e">
        <v>#REF!</v>
      </c>
      <c r="D454" s="10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5.75" customHeight="1">
      <c r="A455" s="103"/>
      <c r="B455" s="103"/>
      <c r="C455" s="104" t="e">
        <v>#REF!</v>
      </c>
      <c r="D455" s="10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5.75" customHeight="1">
      <c r="A456" s="103"/>
      <c r="B456" s="103"/>
      <c r="C456" s="104" t="e">
        <v>#REF!</v>
      </c>
      <c r="D456" s="10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5.75" customHeight="1">
      <c r="A457" s="103"/>
      <c r="B457" s="103"/>
      <c r="C457" s="104" t="e">
        <v>#REF!</v>
      </c>
      <c r="D457" s="10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5.75" customHeight="1">
      <c r="A458" s="103"/>
      <c r="B458" s="103"/>
      <c r="C458" s="104" t="e">
        <v>#REF!</v>
      </c>
      <c r="D458" s="10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5.75" customHeight="1">
      <c r="A459" s="103"/>
      <c r="B459" s="103"/>
      <c r="C459" s="104" t="e">
        <v>#REF!</v>
      </c>
      <c r="D459" s="10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5.75" customHeight="1">
      <c r="A460" s="103"/>
      <c r="B460" s="103"/>
      <c r="C460" s="104" t="e">
        <v>#REF!</v>
      </c>
      <c r="D460" s="10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5.75" customHeight="1">
      <c r="A461" s="103"/>
      <c r="B461" s="103"/>
      <c r="C461" s="104" t="e">
        <v>#REF!</v>
      </c>
      <c r="D461" s="10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5.75" customHeight="1">
      <c r="A462" s="103"/>
      <c r="B462" s="103"/>
      <c r="C462" s="104" t="e">
        <v>#REF!</v>
      </c>
      <c r="D462" s="10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5.75" customHeight="1">
      <c r="A463" s="103"/>
      <c r="B463" s="103"/>
      <c r="C463" s="104" t="e">
        <v>#REF!</v>
      </c>
      <c r="D463" s="10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5.75" customHeight="1">
      <c r="A464" s="103"/>
      <c r="B464" s="103"/>
      <c r="C464" s="104" t="e">
        <v>#REF!</v>
      </c>
      <c r="D464" s="10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5.75" customHeight="1">
      <c r="A465" s="103"/>
      <c r="B465" s="103"/>
      <c r="C465" s="104" t="e">
        <v>#REF!</v>
      </c>
      <c r="D465" s="10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5.75" customHeight="1">
      <c r="A466" s="103"/>
      <c r="B466" s="103"/>
      <c r="C466" s="104" t="e">
        <v>#REF!</v>
      </c>
      <c r="D466" s="10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5.75" customHeight="1">
      <c r="A467" s="103"/>
      <c r="B467" s="103"/>
      <c r="C467" s="104" t="e">
        <v>#REF!</v>
      </c>
      <c r="D467" s="10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5.75" customHeight="1">
      <c r="A468" s="103"/>
      <c r="B468" s="103"/>
      <c r="C468" s="104" t="e">
        <v>#REF!</v>
      </c>
      <c r="D468" s="10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5.75" customHeight="1">
      <c r="A469" s="103"/>
      <c r="B469" s="103"/>
      <c r="C469" s="104" t="e">
        <v>#REF!</v>
      </c>
      <c r="D469" s="10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5.75" customHeight="1">
      <c r="A470" s="103"/>
      <c r="B470" s="103"/>
      <c r="C470" s="104" t="e">
        <v>#REF!</v>
      </c>
      <c r="D470" s="10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5.75" customHeight="1">
      <c r="A471" s="103"/>
      <c r="B471" s="103"/>
      <c r="C471" s="104" t="e">
        <v>#REF!</v>
      </c>
      <c r="D471" s="10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5.75" customHeight="1">
      <c r="A472" s="103"/>
      <c r="B472" s="103"/>
      <c r="C472" s="104" t="e">
        <v>#REF!</v>
      </c>
      <c r="D472" s="10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5.75" customHeight="1">
      <c r="A473" s="103"/>
      <c r="B473" s="103"/>
      <c r="C473" s="104" t="e">
        <v>#REF!</v>
      </c>
      <c r="D473" s="10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5.75" customHeight="1">
      <c r="A474" s="103"/>
      <c r="B474" s="103"/>
      <c r="C474" s="104" t="e">
        <v>#REF!</v>
      </c>
      <c r="D474" s="10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5.75" customHeight="1">
      <c r="A475" s="103"/>
      <c r="B475" s="103"/>
      <c r="C475" s="104" t="e">
        <v>#REF!</v>
      </c>
      <c r="D475" s="10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5.75" customHeight="1">
      <c r="A476" s="103"/>
      <c r="B476" s="103"/>
      <c r="C476" s="104" t="e">
        <v>#REF!</v>
      </c>
      <c r="D476" s="10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5.75" customHeight="1">
      <c r="A477" s="103"/>
      <c r="B477" s="103"/>
      <c r="C477" s="104" t="e">
        <v>#REF!</v>
      </c>
      <c r="D477" s="10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5.75" customHeight="1">
      <c r="A478" s="103"/>
      <c r="B478" s="103"/>
      <c r="C478" s="104" t="e">
        <v>#REF!</v>
      </c>
      <c r="D478" s="10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5.75" customHeight="1">
      <c r="A479" s="103"/>
      <c r="B479" s="103"/>
      <c r="C479" s="104" t="e">
        <v>#REF!</v>
      </c>
      <c r="D479" s="10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5.75" customHeight="1">
      <c r="A480" s="103"/>
      <c r="B480" s="103"/>
      <c r="C480" s="104" t="e">
        <v>#REF!</v>
      </c>
      <c r="D480" s="10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5.75" customHeight="1">
      <c r="A481" s="103"/>
      <c r="B481" s="103"/>
      <c r="C481" s="104" t="e">
        <v>#REF!</v>
      </c>
      <c r="D481" s="10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5.75" customHeight="1">
      <c r="A482" s="103"/>
      <c r="B482" s="103"/>
      <c r="C482" s="104" t="e">
        <v>#REF!</v>
      </c>
      <c r="D482" s="10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5.75" customHeight="1">
      <c r="A483" s="103"/>
      <c r="B483" s="103"/>
      <c r="C483" s="104" t="e">
        <v>#REF!</v>
      </c>
      <c r="D483" s="10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5.75" customHeight="1">
      <c r="A484" s="103"/>
      <c r="B484" s="103"/>
      <c r="C484" s="104" t="e">
        <v>#REF!</v>
      </c>
      <c r="D484" s="10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5.75" customHeight="1">
      <c r="A485" s="103"/>
      <c r="B485" s="103"/>
      <c r="C485" s="104" t="e">
        <v>#REF!</v>
      </c>
      <c r="D485" s="10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5.75" customHeight="1">
      <c r="A486" s="103"/>
      <c r="B486" s="103"/>
      <c r="C486" s="104" t="e">
        <v>#REF!</v>
      </c>
      <c r="D486" s="10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5.75" customHeight="1">
      <c r="A487" s="103"/>
      <c r="B487" s="103"/>
      <c r="C487" s="104" t="e">
        <v>#REF!</v>
      </c>
      <c r="D487" s="10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5.75" customHeight="1">
      <c r="A488" s="103"/>
      <c r="B488" s="103"/>
      <c r="C488" s="104" t="e">
        <v>#REF!</v>
      </c>
      <c r="D488" s="10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5.75" customHeight="1">
      <c r="A489" s="103"/>
      <c r="B489" s="103"/>
      <c r="C489" s="104" t="e">
        <v>#REF!</v>
      </c>
      <c r="D489" s="10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5.75" customHeight="1">
      <c r="A490" s="103"/>
      <c r="B490" s="103"/>
      <c r="C490" s="104" t="e">
        <v>#REF!</v>
      </c>
      <c r="D490" s="10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5.75" customHeight="1">
      <c r="A491" s="103"/>
      <c r="B491" s="103"/>
      <c r="C491" s="104" t="e">
        <v>#REF!</v>
      </c>
      <c r="D491" s="10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5.75" customHeight="1">
      <c r="A492" s="103"/>
      <c r="B492" s="103"/>
      <c r="C492" s="104" t="e">
        <v>#REF!</v>
      </c>
      <c r="D492" s="10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5.75" customHeight="1">
      <c r="A493" s="103"/>
      <c r="B493" s="103"/>
      <c r="C493" s="104" t="e">
        <v>#REF!</v>
      </c>
      <c r="D493" s="10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5.75" customHeight="1">
      <c r="A494" s="103"/>
      <c r="B494" s="103"/>
      <c r="C494" s="104" t="e">
        <v>#REF!</v>
      </c>
      <c r="D494" s="10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5.75" customHeight="1">
      <c r="A495" s="103"/>
      <c r="B495" s="103"/>
      <c r="C495" s="104" t="e">
        <v>#REF!</v>
      </c>
      <c r="D495" s="10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5.75" customHeight="1">
      <c r="A496" s="103"/>
      <c r="B496" s="103"/>
      <c r="C496" s="104" t="e">
        <v>#REF!</v>
      </c>
      <c r="D496" s="10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5.75" customHeight="1">
      <c r="A497" s="103"/>
      <c r="B497" s="103"/>
      <c r="C497" s="104" t="e">
        <v>#REF!</v>
      </c>
      <c r="D497" s="10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5.75" customHeight="1">
      <c r="A498" s="103"/>
      <c r="B498" s="103"/>
      <c r="C498" s="104" t="e">
        <v>#REF!</v>
      </c>
      <c r="D498" s="10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5.75" customHeight="1">
      <c r="A499" s="103"/>
      <c r="B499" s="103"/>
      <c r="C499" s="104" t="e">
        <v>#REF!</v>
      </c>
      <c r="D499" s="10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5.75" customHeight="1">
      <c r="A500" s="103"/>
      <c r="B500" s="103"/>
      <c r="C500" s="104" t="e">
        <v>#REF!</v>
      </c>
      <c r="D500" s="10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5.75" customHeight="1">
      <c r="A501" s="103"/>
      <c r="B501" s="103"/>
      <c r="C501" s="104" t="e">
        <v>#REF!</v>
      </c>
      <c r="D501" s="10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5.75" customHeight="1">
      <c r="A502" s="103"/>
      <c r="B502" s="103"/>
      <c r="C502" s="104" t="e">
        <v>#REF!</v>
      </c>
      <c r="D502" s="10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5.75" customHeight="1">
      <c r="A503" s="103"/>
      <c r="B503" s="103"/>
      <c r="C503" s="104" t="e">
        <v>#REF!</v>
      </c>
      <c r="D503" s="10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5.75" customHeight="1">
      <c r="A504" s="103"/>
      <c r="B504" s="103"/>
      <c r="C504" s="104" t="e">
        <v>#REF!</v>
      </c>
      <c r="D504" s="10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5.75" customHeight="1">
      <c r="A505" s="103"/>
      <c r="B505" s="103"/>
      <c r="C505" s="104" t="e">
        <v>#REF!</v>
      </c>
      <c r="D505" s="10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5.75" customHeight="1">
      <c r="A506" s="103"/>
      <c r="B506" s="103"/>
      <c r="C506" s="104" t="e">
        <v>#REF!</v>
      </c>
      <c r="D506" s="10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5.75" customHeight="1">
      <c r="A507" s="103"/>
      <c r="B507" s="103"/>
      <c r="C507" s="104" t="e">
        <v>#REF!</v>
      </c>
      <c r="D507" s="10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5.75" customHeight="1">
      <c r="A508" s="103"/>
      <c r="B508" s="103"/>
      <c r="C508" s="104" t="e">
        <v>#REF!</v>
      </c>
      <c r="D508" s="10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5.75" customHeight="1">
      <c r="A509" s="103"/>
      <c r="B509" s="103"/>
      <c r="C509" s="104" t="e">
        <v>#REF!</v>
      </c>
      <c r="D509" s="10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5.75" customHeight="1">
      <c r="A510" s="103"/>
      <c r="B510" s="103"/>
      <c r="C510" s="104" t="e">
        <v>#REF!</v>
      </c>
      <c r="D510" s="10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5.75" customHeight="1">
      <c r="A511" s="103"/>
      <c r="B511" s="103"/>
      <c r="C511" s="104" t="e">
        <v>#REF!</v>
      </c>
      <c r="D511" s="10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5.75" customHeight="1">
      <c r="A512" s="103"/>
      <c r="B512" s="103"/>
      <c r="C512" s="104" t="e">
        <v>#REF!</v>
      </c>
      <c r="D512" s="10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5.75" customHeight="1">
      <c r="A513" s="103"/>
      <c r="B513" s="103"/>
      <c r="C513" s="104" t="e">
        <v>#REF!</v>
      </c>
      <c r="D513" s="10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5.75" customHeight="1">
      <c r="A514" s="103"/>
      <c r="B514" s="103"/>
      <c r="C514" s="104" t="e">
        <v>#REF!</v>
      </c>
      <c r="D514" s="10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5.75" customHeight="1">
      <c r="A515" s="103"/>
      <c r="B515" s="103"/>
      <c r="C515" s="104" t="e">
        <v>#REF!</v>
      </c>
      <c r="D515" s="10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5.75" customHeight="1">
      <c r="A516" s="103"/>
      <c r="B516" s="103"/>
      <c r="C516" s="104" t="e">
        <v>#REF!</v>
      </c>
      <c r="D516" s="10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5.75" customHeight="1">
      <c r="A517" s="103"/>
      <c r="B517" s="103"/>
      <c r="C517" s="104" t="e">
        <v>#REF!</v>
      </c>
      <c r="D517" s="10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5.75" customHeight="1">
      <c r="A518" s="103"/>
      <c r="B518" s="103"/>
      <c r="C518" s="104" t="e">
        <v>#REF!</v>
      </c>
      <c r="D518" s="10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5.75" customHeight="1">
      <c r="A519" s="103"/>
      <c r="B519" s="103"/>
      <c r="C519" s="104" t="e">
        <v>#REF!</v>
      </c>
      <c r="D519" s="10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5.75" customHeight="1">
      <c r="A520" s="103"/>
      <c r="B520" s="103"/>
      <c r="C520" s="104" t="e">
        <v>#REF!</v>
      </c>
      <c r="D520" s="10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5.75" customHeight="1">
      <c r="A521" s="103"/>
      <c r="B521" s="103"/>
      <c r="C521" s="104" t="e">
        <v>#REF!</v>
      </c>
      <c r="D521" s="10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5.75" customHeight="1">
      <c r="A522" s="103"/>
      <c r="B522" s="103"/>
      <c r="C522" s="104" t="e">
        <v>#REF!</v>
      </c>
      <c r="D522" s="10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5.75" customHeight="1">
      <c r="A523" s="103"/>
      <c r="B523" s="103"/>
      <c r="C523" s="104" t="e">
        <v>#REF!</v>
      </c>
      <c r="D523" s="10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5.75" customHeight="1">
      <c r="A524" s="103"/>
      <c r="B524" s="103"/>
      <c r="C524" s="104" t="e">
        <v>#REF!</v>
      </c>
      <c r="D524" s="10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5.75" customHeight="1">
      <c r="A525" s="103"/>
      <c r="B525" s="103"/>
      <c r="C525" s="104" t="e">
        <v>#REF!</v>
      </c>
      <c r="D525" s="10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5.75" customHeight="1">
      <c r="A526" s="103"/>
      <c r="B526" s="103"/>
      <c r="C526" s="104" t="e">
        <v>#REF!</v>
      </c>
      <c r="D526" s="10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5.75" customHeight="1">
      <c r="A527" s="103"/>
      <c r="B527" s="103"/>
      <c r="C527" s="104" t="e">
        <v>#REF!</v>
      </c>
      <c r="D527" s="10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5.75" customHeight="1">
      <c r="A528" s="103"/>
      <c r="B528" s="103"/>
      <c r="C528" s="104" t="e">
        <v>#REF!</v>
      </c>
      <c r="D528" s="10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5.75" customHeight="1">
      <c r="A529" s="103"/>
      <c r="B529" s="103"/>
      <c r="C529" s="104" t="e">
        <v>#REF!</v>
      </c>
      <c r="D529" s="10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5.75" customHeight="1">
      <c r="A530" s="103"/>
      <c r="B530" s="103"/>
      <c r="C530" s="104" t="e">
        <v>#REF!</v>
      </c>
      <c r="D530" s="10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5.75" customHeight="1">
      <c r="A531" s="103"/>
      <c r="B531" s="103"/>
      <c r="C531" s="104" t="e">
        <v>#REF!</v>
      </c>
      <c r="D531" s="10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5.75" customHeight="1">
      <c r="A532" s="103"/>
      <c r="B532" s="103"/>
      <c r="C532" s="104" t="e">
        <v>#REF!</v>
      </c>
      <c r="D532" s="10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5.75" customHeight="1">
      <c r="A533" s="103"/>
      <c r="B533" s="103"/>
      <c r="C533" s="104" t="e">
        <v>#REF!</v>
      </c>
      <c r="D533" s="10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5.75" customHeight="1">
      <c r="A534" s="103"/>
      <c r="B534" s="103"/>
      <c r="C534" s="104" t="e">
        <v>#REF!</v>
      </c>
      <c r="D534" s="10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5.75" customHeight="1">
      <c r="A535" s="103"/>
      <c r="B535" s="103"/>
      <c r="C535" s="104" t="e">
        <v>#REF!</v>
      </c>
      <c r="D535" s="10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5.75" customHeight="1">
      <c r="A536" s="103"/>
      <c r="B536" s="103"/>
      <c r="C536" s="104" t="e">
        <v>#REF!</v>
      </c>
      <c r="D536" s="10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5.75" customHeight="1">
      <c r="A537" s="103"/>
      <c r="B537" s="103"/>
      <c r="C537" s="104" t="e">
        <v>#REF!</v>
      </c>
      <c r="D537" s="10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5.75" customHeight="1">
      <c r="A538" s="103"/>
      <c r="B538" s="103"/>
      <c r="C538" s="104" t="e">
        <v>#REF!</v>
      </c>
      <c r="D538" s="10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5.75" customHeight="1">
      <c r="A539" s="103"/>
      <c r="B539" s="103"/>
      <c r="C539" s="104" t="e">
        <v>#REF!</v>
      </c>
      <c r="D539" s="10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5.75" customHeight="1">
      <c r="A540" s="103"/>
      <c r="B540" s="103"/>
      <c r="C540" s="104" t="e">
        <v>#REF!</v>
      </c>
      <c r="D540" s="10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5.75" customHeight="1">
      <c r="A541" s="103"/>
      <c r="B541" s="103"/>
      <c r="C541" s="104" t="e">
        <v>#REF!</v>
      </c>
      <c r="D541" s="10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5.75" customHeight="1">
      <c r="A542" s="103"/>
      <c r="B542" s="103"/>
      <c r="C542" s="104" t="e">
        <v>#REF!</v>
      </c>
      <c r="D542" s="10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5.75" customHeight="1">
      <c r="A543" s="103"/>
      <c r="B543" s="103"/>
      <c r="C543" s="104" t="e">
        <v>#REF!</v>
      </c>
      <c r="D543" s="10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5.75" customHeight="1">
      <c r="A544" s="103"/>
      <c r="B544" s="103"/>
      <c r="C544" s="104" t="e">
        <v>#REF!</v>
      </c>
      <c r="D544" s="10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5.75" customHeight="1">
      <c r="A545" s="103"/>
      <c r="B545" s="103"/>
      <c r="C545" s="104" t="e">
        <v>#REF!</v>
      </c>
      <c r="D545" s="10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5.75" customHeight="1">
      <c r="A546" s="103"/>
      <c r="B546" s="103"/>
      <c r="C546" s="104" t="e">
        <v>#REF!</v>
      </c>
      <c r="D546" s="10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5.75" customHeight="1">
      <c r="A547" s="103"/>
      <c r="B547" s="103"/>
      <c r="C547" s="104" t="e">
        <v>#REF!</v>
      </c>
      <c r="D547" s="10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5.75" customHeight="1">
      <c r="A548" s="103"/>
      <c r="B548" s="103"/>
      <c r="C548" s="104" t="e">
        <v>#REF!</v>
      </c>
      <c r="D548" s="10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5.75" customHeight="1">
      <c r="A549" s="103"/>
      <c r="B549" s="103"/>
      <c r="C549" s="104" t="e">
        <v>#REF!</v>
      </c>
      <c r="D549" s="10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5.75" customHeight="1">
      <c r="A550" s="103"/>
      <c r="B550" s="103"/>
      <c r="C550" s="104" t="e">
        <v>#REF!</v>
      </c>
      <c r="D550" s="10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5.75" customHeight="1">
      <c r="A551" s="103"/>
      <c r="B551" s="103"/>
      <c r="C551" s="104" t="e">
        <v>#REF!</v>
      </c>
      <c r="D551" s="10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5.75" customHeight="1">
      <c r="A552" s="103"/>
      <c r="B552" s="103"/>
      <c r="C552" s="104" t="e">
        <v>#REF!</v>
      </c>
      <c r="D552" s="10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5.75" customHeight="1">
      <c r="A553" s="103"/>
      <c r="B553" s="103"/>
      <c r="C553" s="104" t="e">
        <v>#REF!</v>
      </c>
      <c r="D553" s="10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5.75" customHeight="1">
      <c r="A554" s="103"/>
      <c r="B554" s="103"/>
      <c r="C554" s="104" t="e">
        <v>#REF!</v>
      </c>
      <c r="D554" s="10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5.75" customHeight="1">
      <c r="A555" s="103"/>
      <c r="B555" s="103"/>
      <c r="C555" s="104" t="e">
        <v>#REF!</v>
      </c>
      <c r="D555" s="10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5.75" customHeight="1">
      <c r="A556" s="103"/>
      <c r="B556" s="103"/>
      <c r="C556" s="104" t="e">
        <v>#REF!</v>
      </c>
      <c r="D556" s="10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5.75" customHeight="1">
      <c r="A557" s="103"/>
      <c r="B557" s="103"/>
      <c r="C557" s="104" t="e">
        <v>#REF!</v>
      </c>
      <c r="D557" s="10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5.75" customHeight="1">
      <c r="A558" s="103"/>
      <c r="B558" s="103"/>
      <c r="C558" s="104" t="e">
        <v>#REF!</v>
      </c>
      <c r="D558" s="10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5.75" customHeight="1">
      <c r="A559" s="103"/>
      <c r="B559" s="103"/>
      <c r="C559" s="104" t="e">
        <v>#REF!</v>
      </c>
      <c r="D559" s="10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5.75" customHeight="1">
      <c r="A560" s="103"/>
      <c r="B560" s="103"/>
      <c r="C560" s="104" t="e">
        <v>#REF!</v>
      </c>
      <c r="D560" s="10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5.75" customHeight="1">
      <c r="A561" s="103"/>
      <c r="B561" s="103"/>
      <c r="C561" s="104" t="e">
        <v>#REF!</v>
      </c>
      <c r="D561" s="10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5.75" customHeight="1">
      <c r="A562" s="103"/>
      <c r="B562" s="103"/>
      <c r="C562" s="104" t="e">
        <v>#REF!</v>
      </c>
      <c r="D562" s="10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5.75" customHeight="1">
      <c r="A563" s="103"/>
      <c r="B563" s="103"/>
      <c r="C563" s="104" t="e">
        <v>#REF!</v>
      </c>
      <c r="D563" s="10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5.75" customHeight="1">
      <c r="A564" s="103"/>
      <c r="B564" s="103"/>
      <c r="C564" s="104" t="e">
        <v>#REF!</v>
      </c>
      <c r="D564" s="10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5.75" customHeight="1">
      <c r="A565" s="103"/>
      <c r="B565" s="103"/>
      <c r="C565" s="104" t="e">
        <v>#REF!</v>
      </c>
      <c r="D565" s="10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5.75" customHeight="1">
      <c r="A566" s="103"/>
      <c r="B566" s="103"/>
      <c r="C566" s="104" t="e">
        <v>#REF!</v>
      </c>
      <c r="D566" s="10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5.75" customHeight="1">
      <c r="A567" s="103"/>
      <c r="B567" s="103"/>
      <c r="C567" s="104" t="e">
        <v>#REF!</v>
      </c>
      <c r="D567" s="10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5.75" customHeight="1">
      <c r="A568" s="103"/>
      <c r="B568" s="103"/>
      <c r="C568" s="104" t="e">
        <v>#REF!</v>
      </c>
      <c r="D568" s="10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5.75" customHeight="1">
      <c r="A569" s="103"/>
      <c r="B569" s="103"/>
      <c r="C569" s="104" t="e">
        <v>#REF!</v>
      </c>
      <c r="D569" s="10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5.75" customHeight="1">
      <c r="A570" s="103"/>
      <c r="B570" s="103"/>
      <c r="C570" s="104" t="e">
        <v>#REF!</v>
      </c>
      <c r="D570" s="10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5.75" customHeight="1">
      <c r="A571" s="103"/>
      <c r="B571" s="103"/>
      <c r="C571" s="104" t="e">
        <v>#REF!</v>
      </c>
      <c r="D571" s="10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5.75" customHeight="1">
      <c r="A572" s="103"/>
      <c r="B572" s="103"/>
      <c r="C572" s="104" t="e">
        <v>#REF!</v>
      </c>
      <c r="D572" s="10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5.75" customHeight="1">
      <c r="A573" s="103"/>
      <c r="B573" s="103"/>
      <c r="C573" s="104" t="e">
        <v>#REF!</v>
      </c>
      <c r="D573" s="10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5.75" customHeight="1">
      <c r="A574" s="103"/>
      <c r="B574" s="103"/>
      <c r="C574" s="104" t="e">
        <v>#REF!</v>
      </c>
      <c r="D574" s="10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5.75" customHeight="1">
      <c r="A575" s="103"/>
      <c r="B575" s="103"/>
      <c r="C575" s="104" t="e">
        <v>#REF!</v>
      </c>
      <c r="D575" s="10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5.75" customHeight="1">
      <c r="A576" s="103"/>
      <c r="B576" s="103"/>
      <c r="C576" s="104" t="e">
        <v>#REF!</v>
      </c>
      <c r="D576" s="10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5.75" customHeight="1">
      <c r="A577" s="103"/>
      <c r="B577" s="103"/>
      <c r="C577" s="104" t="e">
        <v>#REF!</v>
      </c>
      <c r="D577" s="10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5.75" customHeight="1">
      <c r="A578" s="103"/>
      <c r="B578" s="103"/>
      <c r="C578" s="104" t="e">
        <v>#REF!</v>
      </c>
      <c r="D578" s="10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5.75" customHeight="1">
      <c r="A579" s="103"/>
      <c r="B579" s="103"/>
      <c r="C579" s="104" t="e">
        <v>#REF!</v>
      </c>
      <c r="D579" s="10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5.75" customHeight="1">
      <c r="A580" s="103"/>
      <c r="B580" s="103"/>
      <c r="C580" s="104" t="e">
        <v>#REF!</v>
      </c>
      <c r="D580" s="10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5.75" customHeight="1">
      <c r="A581" s="103"/>
      <c r="B581" s="103"/>
      <c r="C581" s="104" t="e">
        <v>#REF!</v>
      </c>
      <c r="D581" s="10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5.75" customHeight="1">
      <c r="A582" s="103"/>
      <c r="B582" s="103"/>
      <c r="C582" s="104" t="e">
        <v>#REF!</v>
      </c>
      <c r="D582" s="10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5.75" customHeight="1">
      <c r="A583" s="103"/>
      <c r="B583" s="103"/>
      <c r="C583" s="104" t="e">
        <v>#REF!</v>
      </c>
      <c r="D583" s="10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5.75" customHeight="1">
      <c r="A584" s="103"/>
      <c r="B584" s="103"/>
      <c r="C584" s="104" t="e">
        <v>#REF!</v>
      </c>
      <c r="D584" s="10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5.75" customHeight="1">
      <c r="A585" s="103"/>
      <c r="B585" s="103"/>
      <c r="C585" s="104" t="e">
        <v>#REF!</v>
      </c>
      <c r="D585" s="10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5.75" customHeight="1">
      <c r="A586" s="103"/>
      <c r="B586" s="103"/>
      <c r="C586" s="104" t="e">
        <v>#REF!</v>
      </c>
      <c r="D586" s="10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5.75" customHeight="1">
      <c r="A587" s="103"/>
      <c r="B587" s="103"/>
      <c r="C587" s="104" t="e">
        <v>#REF!</v>
      </c>
      <c r="D587" s="10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5.75" customHeight="1">
      <c r="A588" s="103"/>
      <c r="B588" s="103"/>
      <c r="C588" s="104" t="e">
        <v>#REF!</v>
      </c>
      <c r="D588" s="10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5.75" customHeight="1">
      <c r="A589" s="103"/>
      <c r="B589" s="103"/>
      <c r="C589" s="104" t="e">
        <v>#REF!</v>
      </c>
      <c r="D589" s="10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5.75" customHeight="1">
      <c r="A590" s="103"/>
      <c r="B590" s="103"/>
      <c r="C590" s="104" t="e">
        <v>#REF!</v>
      </c>
      <c r="D590" s="10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5.75" customHeight="1">
      <c r="A591" s="103"/>
      <c r="B591" s="103"/>
      <c r="C591" s="104" t="e">
        <v>#REF!</v>
      </c>
      <c r="D591" s="10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5.75" customHeight="1">
      <c r="A592" s="103"/>
      <c r="B592" s="103"/>
      <c r="C592" s="104" t="e">
        <v>#REF!</v>
      </c>
      <c r="D592" s="10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5.75" customHeight="1">
      <c r="A593" s="103"/>
      <c r="B593" s="103"/>
      <c r="C593" s="104" t="e">
        <v>#REF!</v>
      </c>
      <c r="D593" s="10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5.75" customHeight="1">
      <c r="A594" s="103"/>
      <c r="B594" s="103"/>
      <c r="C594" s="104" t="e">
        <v>#REF!</v>
      </c>
      <c r="D594" s="10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5.75" customHeight="1">
      <c r="A595" s="103"/>
      <c r="B595" s="103"/>
      <c r="C595" s="104" t="e">
        <v>#REF!</v>
      </c>
      <c r="D595" s="10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5.75" customHeight="1">
      <c r="A596" s="103"/>
      <c r="B596" s="103"/>
      <c r="C596" s="104" t="e">
        <v>#REF!</v>
      </c>
      <c r="D596" s="10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5.75" customHeight="1">
      <c r="A597" s="103"/>
      <c r="B597" s="103"/>
      <c r="C597" s="104" t="e">
        <v>#REF!</v>
      </c>
      <c r="D597" s="10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5.75" customHeight="1">
      <c r="A598" s="103"/>
      <c r="B598" s="103"/>
      <c r="C598" s="104" t="e">
        <v>#REF!</v>
      </c>
      <c r="D598" s="10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5.75" customHeight="1">
      <c r="A599" s="103"/>
      <c r="B599" s="103"/>
      <c r="C599" s="104" t="e">
        <v>#REF!</v>
      </c>
      <c r="D599" s="10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5.75" customHeight="1">
      <c r="A600" s="103"/>
      <c r="B600" s="103"/>
      <c r="C600" s="104" t="e">
        <v>#REF!</v>
      </c>
      <c r="D600" s="10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5.75" customHeight="1">
      <c r="A601" s="103"/>
      <c r="B601" s="103"/>
      <c r="C601" s="104" t="e">
        <v>#REF!</v>
      </c>
      <c r="D601" s="10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5.75" customHeight="1">
      <c r="A602" s="103"/>
      <c r="B602" s="103"/>
      <c r="C602" s="104" t="e">
        <v>#REF!</v>
      </c>
      <c r="D602" s="10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5.75" customHeight="1">
      <c r="A603" s="103"/>
      <c r="B603" s="103"/>
      <c r="C603" s="104" t="e">
        <v>#REF!</v>
      </c>
      <c r="D603" s="10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5.75" customHeight="1">
      <c r="A604" s="103"/>
      <c r="B604" s="103"/>
      <c r="C604" s="104" t="e">
        <v>#REF!</v>
      </c>
      <c r="D604" s="10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5.75" customHeight="1">
      <c r="A605" s="103"/>
      <c r="B605" s="103"/>
      <c r="C605" s="104" t="e">
        <v>#REF!</v>
      </c>
      <c r="D605" s="10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5.75" customHeight="1">
      <c r="A606" s="103"/>
      <c r="B606" s="103"/>
      <c r="C606" s="104" t="e">
        <v>#REF!</v>
      </c>
      <c r="D606" s="10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5.75" customHeight="1">
      <c r="A607" s="103"/>
      <c r="B607" s="103"/>
      <c r="C607" s="104" t="e">
        <v>#REF!</v>
      </c>
      <c r="D607" s="10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5.75" customHeight="1">
      <c r="A608" s="103"/>
      <c r="B608" s="103"/>
      <c r="C608" s="104" t="e">
        <v>#REF!</v>
      </c>
      <c r="D608" s="10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5.75" customHeight="1">
      <c r="A609" s="103"/>
      <c r="B609" s="103"/>
      <c r="C609" s="104" t="e">
        <v>#REF!</v>
      </c>
      <c r="D609" s="10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5.75" customHeight="1">
      <c r="A610" s="103"/>
      <c r="B610" s="103"/>
      <c r="C610" s="104" t="e">
        <v>#REF!</v>
      </c>
      <c r="D610" s="10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5.75" customHeight="1">
      <c r="A611" s="103"/>
      <c r="B611" s="103"/>
      <c r="C611" s="104" t="e">
        <v>#REF!</v>
      </c>
      <c r="D611" s="10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5.75" customHeight="1">
      <c r="A612" s="103"/>
      <c r="B612" s="103"/>
      <c r="C612" s="104" t="e">
        <v>#REF!</v>
      </c>
      <c r="D612" s="10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5.75" customHeight="1">
      <c r="A613" s="103"/>
      <c r="B613" s="103"/>
      <c r="C613" s="104" t="e">
        <v>#REF!</v>
      </c>
      <c r="D613" s="10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5.75" customHeight="1">
      <c r="A614" s="103"/>
      <c r="B614" s="103"/>
      <c r="C614" s="104" t="e">
        <v>#REF!</v>
      </c>
      <c r="D614" s="10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5.75" customHeight="1">
      <c r="A615" s="103"/>
      <c r="B615" s="103"/>
      <c r="C615" s="104" t="e">
        <v>#REF!</v>
      </c>
      <c r="D615" s="10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5.75" customHeight="1">
      <c r="A616" s="103"/>
      <c r="B616" s="103"/>
      <c r="C616" s="104" t="e">
        <v>#REF!</v>
      </c>
      <c r="D616" s="10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5.75" customHeight="1">
      <c r="A617" s="103"/>
      <c r="B617" s="103"/>
      <c r="C617" s="104" t="e">
        <v>#REF!</v>
      </c>
      <c r="D617" s="10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5.75" customHeight="1">
      <c r="A618" s="103"/>
      <c r="B618" s="103"/>
      <c r="C618" s="104" t="e">
        <v>#REF!</v>
      </c>
      <c r="D618" s="10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5.75" customHeight="1">
      <c r="A619" s="103"/>
      <c r="B619" s="103"/>
      <c r="C619" s="104" t="e">
        <v>#REF!</v>
      </c>
      <c r="D619" s="10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5.75" customHeight="1">
      <c r="A620" s="103"/>
      <c r="B620" s="103"/>
      <c r="C620" s="104" t="e">
        <v>#REF!</v>
      </c>
      <c r="D620" s="10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5.75" customHeight="1">
      <c r="A621" s="103"/>
      <c r="B621" s="103"/>
      <c r="C621" s="104" t="e">
        <v>#REF!</v>
      </c>
      <c r="D621" s="10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5.75" customHeight="1">
      <c r="A622" s="103"/>
      <c r="B622" s="103"/>
      <c r="C622" s="104" t="e">
        <v>#REF!</v>
      </c>
      <c r="D622" s="10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5.75" customHeight="1">
      <c r="A623" s="103"/>
      <c r="B623" s="103"/>
      <c r="C623" s="104" t="e">
        <v>#REF!</v>
      </c>
      <c r="D623" s="10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5.75" customHeight="1">
      <c r="A624" s="103"/>
      <c r="B624" s="103"/>
      <c r="C624" s="104" t="e">
        <v>#REF!</v>
      </c>
      <c r="D624" s="10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5.75" customHeight="1">
      <c r="A625" s="103"/>
      <c r="B625" s="103"/>
      <c r="C625" s="104" t="e">
        <v>#REF!</v>
      </c>
      <c r="D625" s="10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5.75" customHeight="1">
      <c r="A626" s="103"/>
      <c r="B626" s="103"/>
      <c r="C626" s="104" t="e">
        <v>#REF!</v>
      </c>
      <c r="D626" s="10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5.75" customHeight="1">
      <c r="A627" s="103"/>
      <c r="B627" s="103"/>
      <c r="C627" s="104" t="e">
        <v>#REF!</v>
      </c>
      <c r="D627" s="10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5.75" customHeight="1">
      <c r="A628" s="103"/>
      <c r="B628" s="103"/>
      <c r="C628" s="104" t="e">
        <v>#REF!</v>
      </c>
      <c r="D628" s="10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5.75" customHeight="1">
      <c r="A629" s="103"/>
      <c r="B629" s="103"/>
      <c r="C629" s="104" t="e">
        <v>#REF!</v>
      </c>
      <c r="D629" s="10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5.75" customHeight="1">
      <c r="A630" s="103"/>
      <c r="B630" s="103"/>
      <c r="C630" s="104" t="e">
        <v>#REF!</v>
      </c>
      <c r="D630" s="10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5.75" customHeight="1">
      <c r="A631" s="103"/>
      <c r="B631" s="103"/>
      <c r="C631" s="104" t="e">
        <v>#REF!</v>
      </c>
      <c r="D631" s="10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5.75" customHeight="1">
      <c r="A632" s="103"/>
      <c r="B632" s="103"/>
      <c r="C632" s="104" t="e">
        <v>#REF!</v>
      </c>
      <c r="D632" s="10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5.75" customHeight="1">
      <c r="A633" s="103"/>
      <c r="B633" s="103"/>
      <c r="C633" s="104" t="e">
        <v>#REF!</v>
      </c>
      <c r="D633" s="10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5.75" customHeight="1">
      <c r="A634" s="103"/>
      <c r="B634" s="103"/>
      <c r="C634" s="104" t="e">
        <v>#REF!</v>
      </c>
      <c r="D634" s="10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5.75" customHeight="1">
      <c r="A635" s="103"/>
      <c r="B635" s="103"/>
      <c r="C635" s="104" t="e">
        <v>#REF!</v>
      </c>
      <c r="D635" s="10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5.75" customHeight="1">
      <c r="A636" s="103"/>
      <c r="B636" s="103"/>
      <c r="C636" s="104" t="e">
        <v>#REF!</v>
      </c>
      <c r="D636" s="10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5.75" customHeight="1">
      <c r="A637" s="103"/>
      <c r="B637" s="103"/>
      <c r="C637" s="104" t="e">
        <v>#REF!</v>
      </c>
      <c r="D637" s="10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5.75" customHeight="1">
      <c r="A638" s="103"/>
      <c r="B638" s="103"/>
      <c r="C638" s="104" t="e">
        <v>#REF!</v>
      </c>
      <c r="D638" s="10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5.75" customHeight="1">
      <c r="A639" s="103"/>
      <c r="B639" s="103"/>
      <c r="C639" s="104" t="e">
        <v>#REF!</v>
      </c>
      <c r="D639" s="10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5.75" customHeight="1">
      <c r="A640" s="103"/>
      <c r="B640" s="103"/>
      <c r="C640" s="104" t="e">
        <v>#REF!</v>
      </c>
      <c r="D640" s="10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5.75" customHeight="1">
      <c r="A641" s="103"/>
      <c r="B641" s="103"/>
      <c r="C641" s="104" t="e">
        <v>#REF!</v>
      </c>
      <c r="D641" s="10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5.75" customHeight="1">
      <c r="A642" s="103"/>
      <c r="B642" s="103"/>
      <c r="C642" s="104" t="e">
        <v>#REF!</v>
      </c>
      <c r="D642" s="10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5.75" customHeight="1">
      <c r="A643" s="103"/>
      <c r="B643" s="103"/>
      <c r="C643" s="104" t="e">
        <v>#REF!</v>
      </c>
      <c r="D643" s="10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5.75" customHeight="1">
      <c r="A644" s="103"/>
      <c r="B644" s="103"/>
      <c r="C644" s="104" t="e">
        <v>#REF!</v>
      </c>
      <c r="D644" s="10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5.75" customHeight="1">
      <c r="A645" s="103"/>
      <c r="B645" s="103"/>
      <c r="C645" s="104" t="e">
        <v>#REF!</v>
      </c>
      <c r="D645" s="10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5.75" customHeight="1">
      <c r="A646" s="103"/>
      <c r="B646" s="103"/>
      <c r="C646" s="104" t="e">
        <v>#REF!</v>
      </c>
      <c r="D646" s="10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5.75" customHeight="1">
      <c r="A647" s="103"/>
      <c r="B647" s="103"/>
      <c r="C647" s="104" t="e">
        <v>#REF!</v>
      </c>
      <c r="D647" s="10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5.75" customHeight="1">
      <c r="A648" s="103"/>
      <c r="B648" s="103"/>
      <c r="C648" s="104" t="e">
        <v>#REF!</v>
      </c>
      <c r="D648" s="10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5.75" customHeight="1">
      <c r="A649" s="103"/>
      <c r="B649" s="103"/>
      <c r="C649" s="104" t="e">
        <v>#REF!</v>
      </c>
      <c r="D649" s="10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5.75" customHeight="1">
      <c r="A650" s="103"/>
      <c r="B650" s="103"/>
      <c r="C650" s="104" t="e">
        <v>#REF!</v>
      </c>
      <c r="D650" s="10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5.75" customHeight="1">
      <c r="A651" s="103"/>
      <c r="B651" s="103"/>
      <c r="C651" s="104" t="e">
        <v>#REF!</v>
      </c>
      <c r="D651" s="10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5.75" customHeight="1">
      <c r="A652" s="103"/>
      <c r="B652" s="103"/>
      <c r="C652" s="104" t="e">
        <v>#REF!</v>
      </c>
      <c r="D652" s="10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5.75" customHeight="1">
      <c r="A653" s="103"/>
      <c r="B653" s="103"/>
      <c r="C653" s="104" t="e">
        <v>#REF!</v>
      </c>
      <c r="D653" s="10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5.75" customHeight="1">
      <c r="A654" s="103"/>
      <c r="B654" s="103"/>
      <c r="C654" s="104" t="e">
        <v>#REF!</v>
      </c>
      <c r="D654" s="10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5.75" customHeight="1">
      <c r="A655" s="103"/>
      <c r="B655" s="103"/>
      <c r="C655" s="104" t="e">
        <v>#REF!</v>
      </c>
      <c r="D655" s="10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5.75" customHeight="1">
      <c r="A656" s="103"/>
      <c r="B656" s="103"/>
      <c r="C656" s="104" t="e">
        <v>#REF!</v>
      </c>
      <c r="D656" s="10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5.75" customHeight="1">
      <c r="A657" s="103"/>
      <c r="B657" s="103"/>
      <c r="C657" s="104" t="e">
        <v>#REF!</v>
      </c>
      <c r="D657" s="10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5.75" customHeight="1">
      <c r="A658" s="103"/>
      <c r="B658" s="103"/>
      <c r="C658" s="104" t="e">
        <v>#REF!</v>
      </c>
      <c r="D658" s="10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5.75" customHeight="1">
      <c r="A659" s="103"/>
      <c r="B659" s="103"/>
      <c r="C659" s="104" t="e">
        <v>#REF!</v>
      </c>
      <c r="D659" s="10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5.75" customHeight="1">
      <c r="A660" s="103"/>
      <c r="B660" s="103"/>
      <c r="C660" s="104" t="e">
        <v>#REF!</v>
      </c>
      <c r="D660" s="10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5.75" customHeight="1">
      <c r="A661" s="103"/>
      <c r="B661" s="103"/>
      <c r="C661" s="104" t="e">
        <v>#REF!</v>
      </c>
      <c r="D661" s="10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5.75" customHeight="1">
      <c r="A662" s="103"/>
      <c r="B662" s="103"/>
      <c r="C662" s="104" t="e">
        <v>#REF!</v>
      </c>
      <c r="D662" s="10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5.75" customHeight="1">
      <c r="A663" s="103"/>
      <c r="B663" s="103"/>
      <c r="C663" s="104" t="e">
        <v>#REF!</v>
      </c>
      <c r="D663" s="10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5.75" customHeight="1">
      <c r="A664" s="103"/>
      <c r="B664" s="103"/>
      <c r="C664" s="104" t="e">
        <v>#REF!</v>
      </c>
      <c r="D664" s="10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5.75" customHeight="1">
      <c r="A665" s="103"/>
      <c r="B665" s="103"/>
      <c r="C665" s="104" t="e">
        <v>#REF!</v>
      </c>
      <c r="D665" s="10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5.75" customHeight="1">
      <c r="A666" s="103"/>
      <c r="B666" s="103"/>
      <c r="C666" s="104" t="e">
        <v>#REF!</v>
      </c>
      <c r="D666" s="10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5.75" customHeight="1">
      <c r="A667" s="103"/>
      <c r="B667" s="103"/>
      <c r="C667" s="104" t="e">
        <v>#REF!</v>
      </c>
      <c r="D667" s="10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5.75" customHeight="1">
      <c r="A668" s="103"/>
      <c r="B668" s="103"/>
      <c r="C668" s="104" t="e">
        <v>#REF!</v>
      </c>
      <c r="D668" s="10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5.75" customHeight="1">
      <c r="A669" s="103"/>
      <c r="B669" s="103"/>
      <c r="C669" s="104" t="e">
        <v>#REF!</v>
      </c>
      <c r="D669" s="10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5.75" customHeight="1">
      <c r="A670" s="103"/>
      <c r="B670" s="103"/>
      <c r="C670" s="104" t="e">
        <v>#REF!</v>
      </c>
      <c r="D670" s="10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5.75" customHeight="1">
      <c r="A671" s="103"/>
      <c r="B671" s="103"/>
      <c r="C671" s="104" t="e">
        <v>#REF!</v>
      </c>
      <c r="D671" s="10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5.75" customHeight="1">
      <c r="A672" s="103"/>
      <c r="B672" s="103"/>
      <c r="C672" s="104" t="e">
        <v>#REF!</v>
      </c>
      <c r="D672" s="10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5.75" customHeight="1">
      <c r="A673" s="103"/>
      <c r="B673" s="103"/>
      <c r="C673" s="104" t="e">
        <v>#REF!</v>
      </c>
      <c r="D673" s="10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5.75" customHeight="1">
      <c r="A674" s="103"/>
      <c r="B674" s="103"/>
      <c r="C674" s="104" t="e">
        <v>#REF!</v>
      </c>
      <c r="D674" s="10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5.75" customHeight="1">
      <c r="A675" s="103"/>
      <c r="B675" s="103"/>
      <c r="C675" s="104" t="e">
        <v>#REF!</v>
      </c>
      <c r="D675" s="10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5.75" customHeight="1">
      <c r="A676" s="103"/>
      <c r="B676" s="103"/>
      <c r="C676" s="104" t="e">
        <v>#REF!</v>
      </c>
      <c r="D676" s="10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5.75" customHeight="1">
      <c r="A677" s="103"/>
      <c r="B677" s="103"/>
      <c r="C677" s="104" t="e">
        <v>#REF!</v>
      </c>
      <c r="D677" s="10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5.75" customHeight="1">
      <c r="A678" s="103"/>
      <c r="B678" s="103"/>
      <c r="C678" s="104" t="e">
        <v>#REF!</v>
      </c>
      <c r="D678" s="10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5.75" customHeight="1">
      <c r="A679" s="103"/>
      <c r="B679" s="103"/>
      <c r="C679" s="104" t="e">
        <v>#REF!</v>
      </c>
      <c r="D679" s="10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5.75" customHeight="1">
      <c r="A680" s="103"/>
      <c r="B680" s="103"/>
      <c r="C680" s="104" t="e">
        <v>#REF!</v>
      </c>
      <c r="D680" s="10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5.75" customHeight="1">
      <c r="A681" s="103"/>
      <c r="B681" s="103"/>
      <c r="C681" s="104" t="e">
        <v>#REF!</v>
      </c>
      <c r="D681" s="10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5.75" customHeight="1">
      <c r="A682" s="103"/>
      <c r="B682" s="103"/>
      <c r="C682" s="104" t="e">
        <v>#REF!</v>
      </c>
      <c r="D682" s="10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5.75" customHeight="1">
      <c r="A683" s="103"/>
      <c r="B683" s="103"/>
      <c r="C683" s="104" t="e">
        <v>#REF!</v>
      </c>
      <c r="D683" s="10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5.75" customHeight="1">
      <c r="A684" s="103"/>
      <c r="B684" s="103"/>
      <c r="C684" s="104" t="e">
        <v>#REF!</v>
      </c>
      <c r="D684" s="10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5.75" customHeight="1">
      <c r="A685" s="103"/>
      <c r="B685" s="103"/>
      <c r="C685" s="104" t="e">
        <v>#REF!</v>
      </c>
      <c r="D685" s="10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5.75" customHeight="1">
      <c r="A686" s="103"/>
      <c r="B686" s="103"/>
      <c r="C686" s="104" t="e">
        <v>#REF!</v>
      </c>
      <c r="D686" s="10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5.75" customHeight="1">
      <c r="A687" s="103"/>
      <c r="B687" s="103"/>
      <c r="C687" s="104" t="e">
        <v>#REF!</v>
      </c>
      <c r="D687" s="10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5.75" customHeight="1">
      <c r="A688" s="103"/>
      <c r="B688" s="103"/>
      <c r="C688" s="104" t="e">
        <v>#REF!</v>
      </c>
      <c r="D688" s="10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5.75" customHeight="1">
      <c r="A689" s="103"/>
      <c r="B689" s="103"/>
      <c r="C689" s="104" t="e">
        <v>#REF!</v>
      </c>
      <c r="D689" s="10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5.75" customHeight="1">
      <c r="A690" s="103"/>
      <c r="B690" s="103"/>
      <c r="C690" s="104" t="e">
        <v>#REF!</v>
      </c>
      <c r="D690" s="10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5.75" customHeight="1">
      <c r="A691" s="103"/>
      <c r="B691" s="103"/>
      <c r="C691" s="104" t="e">
        <v>#REF!</v>
      </c>
      <c r="D691" s="10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5.75" customHeight="1">
      <c r="A692" s="103"/>
      <c r="B692" s="103"/>
      <c r="C692" s="104" t="e">
        <v>#REF!</v>
      </c>
      <c r="D692" s="10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5.75" customHeight="1">
      <c r="A693" s="103"/>
      <c r="B693" s="103"/>
      <c r="C693" s="104" t="e">
        <v>#REF!</v>
      </c>
      <c r="D693" s="10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5.75" customHeight="1">
      <c r="A694" s="103"/>
      <c r="B694" s="103"/>
      <c r="C694" s="104" t="e">
        <v>#REF!</v>
      </c>
      <c r="D694" s="10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5.75" customHeight="1">
      <c r="A695" s="103"/>
      <c r="B695" s="103"/>
      <c r="C695" s="104" t="e">
        <v>#REF!</v>
      </c>
      <c r="D695" s="10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5.75" customHeight="1">
      <c r="A696" s="103"/>
      <c r="B696" s="103"/>
      <c r="C696" s="104" t="e">
        <v>#REF!</v>
      </c>
      <c r="D696" s="10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5.75" customHeight="1">
      <c r="A697" s="103"/>
      <c r="B697" s="103"/>
      <c r="C697" s="104" t="e">
        <v>#REF!</v>
      </c>
      <c r="D697" s="10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5.75" customHeight="1">
      <c r="A698" s="103"/>
      <c r="B698" s="103"/>
      <c r="C698" s="104" t="e">
        <v>#REF!</v>
      </c>
      <c r="D698" s="10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5.75" customHeight="1">
      <c r="A699" s="103"/>
      <c r="B699" s="103"/>
      <c r="C699" s="104" t="e">
        <v>#REF!</v>
      </c>
      <c r="D699" s="10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5.75" customHeight="1">
      <c r="A700" s="103"/>
      <c r="B700" s="103"/>
      <c r="C700" s="104" t="e">
        <v>#REF!</v>
      </c>
      <c r="D700" s="10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5.75" customHeight="1">
      <c r="A701" s="103"/>
      <c r="B701" s="103"/>
      <c r="C701" s="104" t="e">
        <v>#REF!</v>
      </c>
      <c r="D701" s="10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5.75" customHeight="1">
      <c r="A702" s="103"/>
      <c r="B702" s="103"/>
      <c r="C702" s="104" t="e">
        <v>#REF!</v>
      </c>
      <c r="D702" s="10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5.75" customHeight="1">
      <c r="A703" s="103"/>
      <c r="B703" s="103"/>
      <c r="C703" s="104" t="e">
        <v>#REF!</v>
      </c>
      <c r="D703" s="10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5.75" customHeight="1">
      <c r="A704" s="103"/>
      <c r="B704" s="103"/>
      <c r="C704" s="104" t="e">
        <v>#REF!</v>
      </c>
      <c r="D704" s="10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5.75" customHeight="1">
      <c r="A705" s="103"/>
      <c r="B705" s="103"/>
      <c r="C705" s="104" t="e">
        <v>#REF!</v>
      </c>
      <c r="D705" s="10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5.75" customHeight="1">
      <c r="A706" s="103"/>
      <c r="B706" s="103"/>
      <c r="C706" s="104" t="e">
        <v>#REF!</v>
      </c>
      <c r="D706" s="10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5.75" customHeight="1">
      <c r="A707" s="103"/>
      <c r="B707" s="103"/>
      <c r="C707" s="104" t="e">
        <v>#REF!</v>
      </c>
      <c r="D707" s="10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5.75" customHeight="1">
      <c r="A708" s="103"/>
      <c r="B708" s="103"/>
      <c r="C708" s="104" t="e">
        <v>#REF!</v>
      </c>
      <c r="D708" s="10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5.75" customHeight="1">
      <c r="A709" s="103"/>
      <c r="B709" s="103"/>
      <c r="C709" s="104" t="e">
        <v>#REF!</v>
      </c>
      <c r="D709" s="10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5.75" customHeight="1">
      <c r="A710" s="103"/>
      <c r="B710" s="103"/>
      <c r="C710" s="104" t="e">
        <v>#REF!</v>
      </c>
      <c r="D710" s="10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5.75" customHeight="1">
      <c r="A711" s="103"/>
      <c r="B711" s="103"/>
      <c r="C711" s="104" t="e">
        <v>#REF!</v>
      </c>
      <c r="D711" s="10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5.75" customHeight="1">
      <c r="A712" s="103"/>
      <c r="B712" s="103"/>
      <c r="C712" s="104" t="e">
        <v>#REF!</v>
      </c>
      <c r="D712" s="10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5.75" customHeight="1">
      <c r="A713" s="103"/>
      <c r="B713" s="103"/>
      <c r="C713" s="104" t="e">
        <v>#REF!</v>
      </c>
      <c r="D713" s="10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5.75" customHeight="1">
      <c r="A714" s="103"/>
      <c r="B714" s="103"/>
      <c r="C714" s="104" t="e">
        <v>#REF!</v>
      </c>
      <c r="D714" s="10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5.75" customHeight="1">
      <c r="A715" s="103"/>
      <c r="B715" s="103"/>
      <c r="C715" s="104" t="e">
        <v>#REF!</v>
      </c>
      <c r="D715" s="10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5.75" customHeight="1">
      <c r="A716" s="103"/>
      <c r="B716" s="103"/>
      <c r="C716" s="104" t="e">
        <v>#REF!</v>
      </c>
      <c r="D716" s="10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5.75" customHeight="1">
      <c r="A717" s="103"/>
      <c r="B717" s="103"/>
      <c r="C717" s="104" t="e">
        <v>#REF!</v>
      </c>
      <c r="D717" s="10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5.75" customHeight="1">
      <c r="A718" s="103"/>
      <c r="B718" s="103"/>
      <c r="C718" s="104" t="e">
        <v>#REF!</v>
      </c>
      <c r="D718" s="10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5.75" customHeight="1">
      <c r="A719" s="103"/>
      <c r="B719" s="103"/>
      <c r="C719" s="104" t="e">
        <v>#REF!</v>
      </c>
      <c r="D719" s="10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5.75" customHeight="1">
      <c r="A720" s="103"/>
      <c r="B720" s="103"/>
      <c r="C720" s="104" t="e">
        <v>#REF!</v>
      </c>
      <c r="D720" s="10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5.75" customHeight="1">
      <c r="A721" s="103"/>
      <c r="B721" s="103"/>
      <c r="C721" s="104" t="e">
        <v>#REF!</v>
      </c>
      <c r="D721" s="10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5.75" customHeight="1">
      <c r="A722" s="103"/>
      <c r="B722" s="103"/>
      <c r="C722" s="104" t="e">
        <v>#REF!</v>
      </c>
      <c r="D722" s="10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5.75" customHeight="1">
      <c r="A723" s="103"/>
      <c r="B723" s="103"/>
      <c r="C723" s="104" t="e">
        <v>#REF!</v>
      </c>
      <c r="D723" s="10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5.75" customHeight="1">
      <c r="A724" s="103"/>
      <c r="B724" s="103"/>
      <c r="C724" s="104" t="e">
        <v>#REF!</v>
      </c>
      <c r="D724" s="10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5.75" customHeight="1">
      <c r="A725" s="103"/>
      <c r="B725" s="103"/>
      <c r="C725" s="104" t="e">
        <v>#REF!</v>
      </c>
      <c r="D725" s="10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5.75" customHeight="1">
      <c r="A726" s="103"/>
      <c r="B726" s="103"/>
      <c r="C726" s="104" t="e">
        <v>#REF!</v>
      </c>
      <c r="D726" s="10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5.75" customHeight="1">
      <c r="A727" s="103"/>
      <c r="B727" s="103"/>
      <c r="C727" s="104" t="e">
        <v>#REF!</v>
      </c>
      <c r="D727" s="10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5.75" customHeight="1">
      <c r="A728" s="103"/>
      <c r="B728" s="103"/>
      <c r="C728" s="104" t="e">
        <v>#REF!</v>
      </c>
      <c r="D728" s="10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5.75" customHeight="1">
      <c r="A729" s="103"/>
      <c r="B729" s="103"/>
      <c r="C729" s="104" t="e">
        <v>#REF!</v>
      </c>
      <c r="D729" s="10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5.75" customHeight="1">
      <c r="A730" s="103"/>
      <c r="B730" s="103"/>
      <c r="C730" s="104" t="e">
        <v>#REF!</v>
      </c>
      <c r="D730" s="10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5.75" customHeight="1">
      <c r="A731" s="103"/>
      <c r="B731" s="103"/>
      <c r="C731" s="104" t="e">
        <v>#REF!</v>
      </c>
      <c r="D731" s="10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5.75" customHeight="1">
      <c r="A732" s="103"/>
      <c r="B732" s="103"/>
      <c r="C732" s="104" t="e">
        <v>#REF!</v>
      </c>
      <c r="D732" s="10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5.75" customHeight="1">
      <c r="A733" s="103"/>
      <c r="B733" s="103"/>
      <c r="C733" s="104" t="e">
        <v>#REF!</v>
      </c>
      <c r="D733" s="10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5.75" customHeight="1">
      <c r="A734" s="103"/>
      <c r="B734" s="103"/>
      <c r="C734" s="104" t="e">
        <v>#REF!</v>
      </c>
      <c r="D734" s="10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5.75" customHeight="1">
      <c r="A735" s="103"/>
      <c r="B735" s="103"/>
      <c r="C735" s="104" t="e">
        <v>#REF!</v>
      </c>
      <c r="D735" s="10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5.75" customHeight="1">
      <c r="A736" s="103"/>
      <c r="B736" s="103"/>
      <c r="C736" s="104" t="e">
        <v>#REF!</v>
      </c>
      <c r="D736" s="10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5.75" customHeight="1">
      <c r="A737" s="103"/>
      <c r="B737" s="103"/>
      <c r="C737" s="104" t="e">
        <v>#REF!</v>
      </c>
      <c r="D737" s="10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5.75" customHeight="1">
      <c r="A738" s="103"/>
      <c r="B738" s="103"/>
      <c r="C738" s="104" t="e">
        <v>#REF!</v>
      </c>
      <c r="D738" s="10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5.75" customHeight="1">
      <c r="A739" s="103"/>
      <c r="B739" s="103"/>
      <c r="C739" s="104" t="e">
        <v>#REF!</v>
      </c>
      <c r="D739" s="10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5.75" customHeight="1">
      <c r="A740" s="103"/>
      <c r="B740" s="103"/>
      <c r="C740" s="104" t="e">
        <v>#REF!</v>
      </c>
      <c r="D740" s="10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5.75" customHeight="1">
      <c r="A741" s="103"/>
      <c r="B741" s="103"/>
      <c r="C741" s="104" t="e">
        <v>#REF!</v>
      </c>
      <c r="D741" s="10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5.75" customHeight="1">
      <c r="A742" s="103"/>
      <c r="B742" s="103"/>
      <c r="C742" s="104" t="e">
        <v>#REF!</v>
      </c>
      <c r="D742" s="10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5.75" customHeight="1">
      <c r="A743" s="103"/>
      <c r="B743" s="103"/>
      <c r="C743" s="104" t="e">
        <v>#REF!</v>
      </c>
      <c r="D743" s="10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5.75" customHeight="1">
      <c r="A744" s="103"/>
      <c r="B744" s="103"/>
      <c r="C744" s="104" t="e">
        <v>#REF!</v>
      </c>
      <c r="D744" s="10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5.75" customHeight="1">
      <c r="A745" s="103"/>
      <c r="B745" s="103"/>
      <c r="C745" s="104" t="e">
        <v>#REF!</v>
      </c>
      <c r="D745" s="10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5.75" customHeight="1">
      <c r="A746" s="103"/>
      <c r="B746" s="103"/>
      <c r="C746" s="104" t="e">
        <v>#REF!</v>
      </c>
      <c r="D746" s="10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5.75" customHeight="1">
      <c r="A747" s="103"/>
      <c r="B747" s="103"/>
      <c r="C747" s="104" t="e">
        <v>#REF!</v>
      </c>
      <c r="D747" s="10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5.75" customHeight="1">
      <c r="A748" s="103"/>
      <c r="B748" s="103"/>
      <c r="C748" s="104" t="e">
        <v>#REF!</v>
      </c>
      <c r="D748" s="10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5.75" customHeight="1">
      <c r="A749" s="103"/>
      <c r="B749" s="103"/>
      <c r="C749" s="104" t="e">
        <v>#REF!</v>
      </c>
      <c r="D749" s="10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5.75" customHeight="1">
      <c r="A750" s="103"/>
      <c r="B750" s="103"/>
      <c r="C750" s="104" t="e">
        <v>#REF!</v>
      </c>
      <c r="D750" s="10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5.75" customHeight="1">
      <c r="A751" s="103"/>
      <c r="B751" s="103"/>
      <c r="C751" s="104" t="e">
        <v>#REF!</v>
      </c>
      <c r="D751" s="10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5.75" customHeight="1">
      <c r="A752" s="103"/>
      <c r="B752" s="103"/>
      <c r="C752" s="104" t="e">
        <v>#REF!</v>
      </c>
      <c r="D752" s="10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5.75" customHeight="1">
      <c r="A753" s="103"/>
      <c r="B753" s="103"/>
      <c r="C753" s="104" t="e">
        <v>#REF!</v>
      </c>
      <c r="D753" s="10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5.75" customHeight="1">
      <c r="A754" s="103"/>
      <c r="B754" s="103"/>
      <c r="C754" s="104" t="e">
        <v>#REF!</v>
      </c>
      <c r="D754" s="10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5.75" customHeight="1">
      <c r="A755" s="103"/>
      <c r="B755" s="103"/>
      <c r="C755" s="104" t="e">
        <v>#REF!</v>
      </c>
      <c r="D755" s="10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5.75" customHeight="1">
      <c r="A756" s="103"/>
      <c r="B756" s="103"/>
      <c r="C756" s="104" t="e">
        <v>#REF!</v>
      </c>
      <c r="D756" s="10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5.75" customHeight="1">
      <c r="A757" s="103"/>
      <c r="B757" s="103"/>
      <c r="C757" s="104" t="e">
        <v>#REF!</v>
      </c>
      <c r="D757" s="10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5.75" customHeight="1">
      <c r="A758" s="103"/>
      <c r="B758" s="103"/>
      <c r="C758" s="104" t="e">
        <v>#REF!</v>
      </c>
      <c r="D758" s="10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5.75" customHeight="1">
      <c r="A759" s="103"/>
      <c r="B759" s="103"/>
      <c r="C759" s="104" t="e">
        <v>#REF!</v>
      </c>
      <c r="D759" s="10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5.75" customHeight="1">
      <c r="A760" s="103"/>
      <c r="B760" s="103"/>
      <c r="C760" s="104" t="e">
        <v>#REF!</v>
      </c>
      <c r="D760" s="10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5.75" customHeight="1">
      <c r="A761" s="103"/>
      <c r="B761" s="103"/>
      <c r="C761" s="104" t="e">
        <v>#REF!</v>
      </c>
      <c r="D761" s="10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5.75" customHeight="1">
      <c r="A762" s="103"/>
      <c r="B762" s="103"/>
      <c r="C762" s="104" t="e">
        <v>#REF!</v>
      </c>
      <c r="D762" s="10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5.75" customHeight="1">
      <c r="A763" s="103"/>
      <c r="B763" s="103"/>
      <c r="C763" s="104" t="e">
        <v>#REF!</v>
      </c>
      <c r="D763" s="10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5.75" customHeight="1">
      <c r="A764" s="103"/>
      <c r="B764" s="103"/>
      <c r="C764" s="104" t="e">
        <v>#REF!</v>
      </c>
      <c r="D764" s="10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5.75" customHeight="1">
      <c r="A765" s="103"/>
      <c r="B765" s="103"/>
      <c r="C765" s="104" t="e">
        <v>#REF!</v>
      </c>
      <c r="D765" s="10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5.75" customHeight="1">
      <c r="A766" s="103"/>
      <c r="B766" s="103"/>
      <c r="C766" s="104" t="e">
        <v>#REF!</v>
      </c>
      <c r="D766" s="10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5.75" customHeight="1">
      <c r="A767" s="103"/>
      <c r="B767" s="103"/>
      <c r="C767" s="104" t="e">
        <v>#REF!</v>
      </c>
      <c r="D767" s="10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5.75" customHeight="1">
      <c r="A768" s="103"/>
      <c r="B768" s="103"/>
      <c r="C768" s="104" t="e">
        <v>#REF!</v>
      </c>
      <c r="D768" s="10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5.75" customHeight="1">
      <c r="A769" s="103"/>
      <c r="B769" s="103"/>
      <c r="C769" s="104" t="e">
        <v>#REF!</v>
      </c>
      <c r="D769" s="10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5.75" customHeight="1">
      <c r="A770" s="103"/>
      <c r="B770" s="103"/>
      <c r="C770" s="104" t="e">
        <v>#REF!</v>
      </c>
      <c r="D770" s="10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5.75" customHeight="1">
      <c r="A771" s="103"/>
      <c r="B771" s="103"/>
      <c r="C771" s="104" t="e">
        <v>#REF!</v>
      </c>
      <c r="D771" s="10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5.75" customHeight="1">
      <c r="A772" s="103"/>
      <c r="B772" s="103"/>
      <c r="C772" s="104" t="e">
        <v>#REF!</v>
      </c>
      <c r="D772" s="10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5.75" customHeight="1">
      <c r="A773" s="103"/>
      <c r="B773" s="103"/>
      <c r="C773" s="104" t="e">
        <v>#REF!</v>
      </c>
      <c r="D773" s="10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5.75" customHeight="1">
      <c r="A774" s="103"/>
      <c r="B774" s="103"/>
      <c r="C774" s="104" t="e">
        <v>#REF!</v>
      </c>
      <c r="D774" s="10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5.75" customHeight="1">
      <c r="A775" s="103"/>
      <c r="B775" s="103"/>
      <c r="C775" s="104" t="e">
        <v>#REF!</v>
      </c>
      <c r="D775" s="10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5.75" customHeight="1">
      <c r="A776" s="103"/>
      <c r="B776" s="103"/>
      <c r="C776" s="104" t="e">
        <v>#REF!</v>
      </c>
      <c r="D776" s="10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5.75" customHeight="1">
      <c r="A777" s="103"/>
      <c r="B777" s="103"/>
      <c r="C777" s="104" t="e">
        <v>#REF!</v>
      </c>
      <c r="D777" s="10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5.75" customHeight="1">
      <c r="A778" s="103"/>
      <c r="B778" s="103"/>
      <c r="C778" s="104" t="e">
        <v>#REF!</v>
      </c>
      <c r="D778" s="10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5.75" customHeight="1">
      <c r="A779" s="103"/>
      <c r="B779" s="103"/>
      <c r="C779" s="104" t="e">
        <v>#REF!</v>
      </c>
      <c r="D779" s="10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5.75" customHeight="1">
      <c r="A780" s="103"/>
      <c r="B780" s="103"/>
      <c r="C780" s="104" t="e">
        <v>#REF!</v>
      </c>
      <c r="D780" s="10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5.75" customHeight="1">
      <c r="A781" s="103"/>
      <c r="B781" s="103"/>
      <c r="C781" s="104" t="e">
        <v>#REF!</v>
      </c>
      <c r="D781" s="10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5.75" customHeight="1">
      <c r="A782" s="103"/>
      <c r="B782" s="103"/>
      <c r="C782" s="104" t="e">
        <v>#REF!</v>
      </c>
      <c r="D782" s="10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5.75" customHeight="1">
      <c r="A783" s="103"/>
      <c r="B783" s="103"/>
      <c r="C783" s="104" t="e">
        <v>#REF!</v>
      </c>
      <c r="D783" s="10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5.75" customHeight="1">
      <c r="A784" s="103"/>
      <c r="B784" s="103"/>
      <c r="C784" s="104" t="e">
        <v>#REF!</v>
      </c>
      <c r="D784" s="10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5.75" customHeight="1">
      <c r="A785" s="103"/>
      <c r="B785" s="103"/>
      <c r="C785" s="104" t="e">
        <v>#REF!</v>
      </c>
      <c r="D785" s="10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5.75" customHeight="1">
      <c r="A786" s="103"/>
      <c r="B786" s="103"/>
      <c r="C786" s="104" t="e">
        <v>#REF!</v>
      </c>
      <c r="D786" s="10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5.75" customHeight="1">
      <c r="A787" s="103"/>
      <c r="B787" s="103"/>
      <c r="C787" s="104" t="e">
        <v>#REF!</v>
      </c>
      <c r="D787" s="10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5.75" customHeight="1">
      <c r="A788" s="103"/>
      <c r="B788" s="103"/>
      <c r="C788" s="104" t="e">
        <v>#REF!</v>
      </c>
      <c r="D788" s="10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5.75" customHeight="1">
      <c r="A789" s="103"/>
      <c r="B789" s="103"/>
      <c r="C789" s="104" t="e">
        <v>#REF!</v>
      </c>
      <c r="D789" s="10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5.75" customHeight="1">
      <c r="A790" s="103"/>
      <c r="B790" s="103"/>
      <c r="C790" s="104" t="e">
        <v>#REF!</v>
      </c>
      <c r="D790" s="10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5.75" customHeight="1">
      <c r="A791" s="103"/>
      <c r="B791" s="103"/>
      <c r="C791" s="104" t="e">
        <v>#REF!</v>
      </c>
      <c r="D791" s="10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5.75" customHeight="1">
      <c r="A792" s="103"/>
      <c r="B792" s="103"/>
      <c r="C792" s="104" t="e">
        <v>#REF!</v>
      </c>
      <c r="D792" s="10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5.75" customHeight="1">
      <c r="A793" s="103"/>
      <c r="B793" s="103"/>
      <c r="C793" s="104" t="e">
        <v>#REF!</v>
      </c>
      <c r="D793" s="10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5.75" customHeight="1">
      <c r="A794" s="103"/>
      <c r="B794" s="103"/>
      <c r="C794" s="104" t="e">
        <v>#REF!</v>
      </c>
      <c r="D794" s="10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5.75" customHeight="1">
      <c r="A795" s="103"/>
      <c r="B795" s="103"/>
      <c r="C795" s="104" t="e">
        <v>#REF!</v>
      </c>
      <c r="D795" s="10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5.75" customHeight="1">
      <c r="A796" s="103"/>
      <c r="B796" s="103"/>
      <c r="C796" s="104" t="e">
        <v>#REF!</v>
      </c>
      <c r="D796" s="10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5.75" customHeight="1">
      <c r="A797" s="103"/>
      <c r="B797" s="103"/>
      <c r="C797" s="104" t="e">
        <v>#REF!</v>
      </c>
      <c r="D797" s="10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5.75" customHeight="1">
      <c r="A798" s="103"/>
      <c r="B798" s="103"/>
      <c r="C798" s="104" t="e">
        <v>#REF!</v>
      </c>
      <c r="D798" s="10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5.75" customHeight="1">
      <c r="A799" s="103"/>
      <c r="B799" s="103"/>
      <c r="C799" s="104" t="e">
        <v>#REF!</v>
      </c>
      <c r="D799" s="10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5.75" customHeight="1">
      <c r="A800" s="103"/>
      <c r="B800" s="103"/>
      <c r="C800" s="104" t="e">
        <v>#REF!</v>
      </c>
      <c r="D800" s="10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5.75" customHeight="1">
      <c r="A801" s="103"/>
      <c r="B801" s="103"/>
      <c r="C801" s="104" t="e">
        <v>#REF!</v>
      </c>
      <c r="D801" s="10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5.75" customHeight="1">
      <c r="A802" s="103"/>
      <c r="B802" s="103"/>
      <c r="C802" s="104" t="e">
        <v>#REF!</v>
      </c>
      <c r="D802" s="10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5.75" customHeight="1">
      <c r="A803" s="103"/>
      <c r="B803" s="103"/>
      <c r="C803" s="104" t="e">
        <v>#REF!</v>
      </c>
      <c r="D803" s="10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5.75" customHeight="1">
      <c r="A804" s="103"/>
      <c r="B804" s="103"/>
      <c r="C804" s="104" t="e">
        <v>#REF!</v>
      </c>
      <c r="D804" s="10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5.75" customHeight="1">
      <c r="A805" s="103"/>
      <c r="B805" s="103"/>
      <c r="C805" s="104" t="e">
        <v>#REF!</v>
      </c>
      <c r="D805" s="10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5.75" customHeight="1">
      <c r="A806" s="103"/>
      <c r="B806" s="103"/>
      <c r="C806" s="104" t="e">
        <v>#REF!</v>
      </c>
      <c r="D806" s="10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5.75" customHeight="1">
      <c r="A807" s="103"/>
      <c r="B807" s="103"/>
      <c r="C807" s="104" t="e">
        <v>#REF!</v>
      </c>
      <c r="D807" s="10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5.75" customHeight="1">
      <c r="A808" s="103"/>
      <c r="B808" s="103"/>
      <c r="C808" s="104" t="e">
        <v>#REF!</v>
      </c>
      <c r="D808" s="10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5.75" customHeight="1">
      <c r="A809" s="103"/>
      <c r="B809" s="103"/>
      <c r="C809" s="104" t="e">
        <v>#REF!</v>
      </c>
      <c r="D809" s="10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5.75" customHeight="1">
      <c r="A810" s="103"/>
      <c r="B810" s="103"/>
      <c r="C810" s="104" t="e">
        <v>#REF!</v>
      </c>
      <c r="D810" s="10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5.75" customHeight="1">
      <c r="A811" s="103"/>
      <c r="B811" s="103"/>
      <c r="C811" s="104" t="e">
        <v>#REF!</v>
      </c>
      <c r="D811" s="10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5.75" customHeight="1">
      <c r="A812" s="103"/>
      <c r="B812" s="103"/>
      <c r="C812" s="104" t="e">
        <v>#REF!</v>
      </c>
      <c r="D812" s="10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5.75" customHeight="1">
      <c r="A813" s="103"/>
      <c r="B813" s="103"/>
      <c r="C813" s="104" t="e">
        <v>#REF!</v>
      </c>
      <c r="D813" s="10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5.75" customHeight="1">
      <c r="A814" s="103"/>
      <c r="B814" s="103"/>
      <c r="C814" s="104" t="e">
        <v>#REF!</v>
      </c>
      <c r="D814" s="10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5.75" customHeight="1">
      <c r="A815" s="103"/>
      <c r="B815" s="103"/>
      <c r="C815" s="104" t="e">
        <v>#REF!</v>
      </c>
      <c r="D815" s="10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5.75" customHeight="1">
      <c r="A816" s="103"/>
      <c r="B816" s="103"/>
      <c r="C816" s="104" t="e">
        <v>#REF!</v>
      </c>
      <c r="D816" s="10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5.75" customHeight="1">
      <c r="A817" s="103"/>
      <c r="B817" s="103"/>
      <c r="C817" s="104" t="e">
        <v>#REF!</v>
      </c>
      <c r="D817" s="10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5.75" customHeight="1">
      <c r="A818" s="103"/>
      <c r="B818" s="103"/>
      <c r="C818" s="104" t="e">
        <v>#REF!</v>
      </c>
      <c r="D818" s="10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5.75" customHeight="1">
      <c r="A819" s="103"/>
      <c r="B819" s="103"/>
      <c r="C819" s="104" t="e">
        <v>#REF!</v>
      </c>
      <c r="D819" s="10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5.75" customHeight="1">
      <c r="A820" s="103"/>
      <c r="B820" s="103"/>
      <c r="C820" s="104" t="e">
        <v>#REF!</v>
      </c>
      <c r="D820" s="10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5.75" customHeight="1">
      <c r="A821" s="103"/>
      <c r="B821" s="103"/>
      <c r="C821" s="104" t="e">
        <v>#REF!</v>
      </c>
      <c r="D821" s="10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5.75" customHeight="1">
      <c r="A822" s="103"/>
      <c r="B822" s="103"/>
      <c r="C822" s="104" t="e">
        <v>#REF!</v>
      </c>
      <c r="D822" s="10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5.75" customHeight="1">
      <c r="A823" s="103"/>
      <c r="B823" s="103"/>
      <c r="C823" s="104" t="e">
        <v>#REF!</v>
      </c>
      <c r="D823" s="10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5.75" customHeight="1">
      <c r="A824" s="103"/>
      <c r="B824" s="103"/>
      <c r="C824" s="104" t="e">
        <v>#REF!</v>
      </c>
      <c r="D824" s="10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5.75" customHeight="1">
      <c r="A825" s="103"/>
      <c r="B825" s="103"/>
      <c r="C825" s="104" t="e">
        <v>#REF!</v>
      </c>
      <c r="D825" s="10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5.75" customHeight="1">
      <c r="A826" s="103"/>
      <c r="B826" s="103"/>
      <c r="C826" s="104" t="e">
        <v>#REF!</v>
      </c>
      <c r="D826" s="10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5.75" customHeight="1">
      <c r="A827" s="103"/>
      <c r="B827" s="103"/>
      <c r="C827" s="104" t="e">
        <v>#REF!</v>
      </c>
      <c r="D827" s="10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5.75" customHeight="1">
      <c r="A828" s="103"/>
      <c r="B828" s="103"/>
      <c r="C828" s="104" t="e">
        <v>#REF!</v>
      </c>
      <c r="D828" s="10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5.75" customHeight="1">
      <c r="A829" s="103"/>
      <c r="B829" s="103"/>
      <c r="C829" s="104" t="e">
        <v>#REF!</v>
      </c>
      <c r="D829" s="10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5.75" customHeight="1">
      <c r="A830" s="103"/>
      <c r="B830" s="103"/>
      <c r="C830" s="104" t="e">
        <v>#REF!</v>
      </c>
      <c r="D830" s="10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5.75" customHeight="1">
      <c r="A831" s="103"/>
      <c r="B831" s="103"/>
      <c r="C831" s="104" t="e">
        <v>#REF!</v>
      </c>
      <c r="D831" s="10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5.75" customHeight="1">
      <c r="A832" s="103"/>
      <c r="B832" s="103"/>
      <c r="C832" s="104" t="e">
        <v>#REF!</v>
      </c>
      <c r="D832" s="10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5.75" customHeight="1">
      <c r="A833" s="103"/>
      <c r="B833" s="103"/>
      <c r="C833" s="104" t="e">
        <v>#REF!</v>
      </c>
      <c r="D833" s="10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5.75" customHeight="1">
      <c r="A834" s="103"/>
      <c r="B834" s="103"/>
      <c r="C834" s="104" t="e">
        <v>#REF!</v>
      </c>
      <c r="D834" s="10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5.75" customHeight="1">
      <c r="A835" s="103"/>
      <c r="B835" s="103"/>
      <c r="C835" s="104" t="e">
        <v>#REF!</v>
      </c>
      <c r="D835" s="10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5.75" customHeight="1">
      <c r="A836" s="103"/>
      <c r="B836" s="103"/>
      <c r="C836" s="104" t="e">
        <v>#REF!</v>
      </c>
      <c r="D836" s="10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5.75" customHeight="1">
      <c r="A837" s="103"/>
      <c r="B837" s="103"/>
      <c r="C837" s="104" t="e">
        <v>#REF!</v>
      </c>
      <c r="D837" s="10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5.75" customHeight="1">
      <c r="A838" s="103"/>
      <c r="B838" s="103"/>
      <c r="C838" s="104" t="e">
        <v>#REF!</v>
      </c>
      <c r="D838" s="10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5.75" customHeight="1">
      <c r="A839" s="103"/>
      <c r="B839" s="103"/>
      <c r="C839" s="104" t="e">
        <v>#REF!</v>
      </c>
      <c r="D839" s="10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5.75" customHeight="1">
      <c r="A840" s="103"/>
      <c r="B840" s="103"/>
      <c r="C840" s="104" t="e">
        <v>#REF!</v>
      </c>
      <c r="D840" s="10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5.75" customHeight="1">
      <c r="A841" s="103"/>
      <c r="B841" s="103"/>
      <c r="C841" s="104" t="e">
        <v>#REF!</v>
      </c>
      <c r="D841" s="10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5.75" customHeight="1">
      <c r="A842" s="103"/>
      <c r="B842" s="103"/>
      <c r="C842" s="104" t="e">
        <v>#REF!</v>
      </c>
      <c r="D842" s="10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5.75" customHeight="1">
      <c r="A843" s="103"/>
      <c r="B843" s="103"/>
      <c r="C843" s="104" t="e">
        <v>#REF!</v>
      </c>
      <c r="D843" s="10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5.75" customHeight="1">
      <c r="A844" s="103"/>
      <c r="B844" s="103"/>
      <c r="C844" s="104" t="e">
        <v>#REF!</v>
      </c>
      <c r="D844" s="10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5.75" customHeight="1">
      <c r="A845" s="103"/>
      <c r="B845" s="103"/>
      <c r="C845" s="104" t="e">
        <v>#REF!</v>
      </c>
      <c r="D845" s="10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5.75" customHeight="1">
      <c r="A846" s="103"/>
      <c r="B846" s="103"/>
      <c r="C846" s="104" t="e">
        <v>#REF!</v>
      </c>
      <c r="D846" s="10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5.75" customHeight="1">
      <c r="A847" s="103"/>
      <c r="B847" s="103"/>
      <c r="C847" s="104" t="e">
        <v>#REF!</v>
      </c>
      <c r="D847" s="10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5.75" customHeight="1">
      <c r="A848" s="103"/>
      <c r="B848" s="103"/>
      <c r="C848" s="104" t="e">
        <v>#REF!</v>
      </c>
      <c r="D848" s="10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5.75" customHeight="1">
      <c r="A849" s="103"/>
      <c r="B849" s="103"/>
      <c r="C849" s="104" t="e">
        <v>#REF!</v>
      </c>
      <c r="D849" s="10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5.75" customHeight="1">
      <c r="A850" s="103"/>
      <c r="B850" s="103"/>
      <c r="C850" s="104" t="e">
        <v>#REF!</v>
      </c>
      <c r="D850" s="10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5.75" customHeight="1">
      <c r="A851" s="103"/>
      <c r="B851" s="103"/>
      <c r="C851" s="104" t="e">
        <v>#REF!</v>
      </c>
      <c r="D851" s="10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5.75" customHeight="1">
      <c r="A852" s="103"/>
      <c r="B852" s="103"/>
      <c r="C852" s="104" t="e">
        <v>#REF!</v>
      </c>
      <c r="D852" s="10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5.75" customHeight="1">
      <c r="A853" s="103"/>
      <c r="B853" s="103"/>
      <c r="C853" s="104" t="e">
        <v>#REF!</v>
      </c>
      <c r="D853" s="10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5.75" customHeight="1">
      <c r="A854" s="103"/>
      <c r="B854" s="103"/>
      <c r="C854" s="104" t="e">
        <v>#REF!</v>
      </c>
      <c r="D854" s="10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5.75" customHeight="1">
      <c r="A855" s="103"/>
      <c r="B855" s="103"/>
      <c r="C855" s="104" t="e">
        <v>#REF!</v>
      </c>
      <c r="D855" s="10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5.75" customHeight="1">
      <c r="A856" s="103"/>
      <c r="B856" s="103"/>
      <c r="C856" s="104" t="e">
        <v>#REF!</v>
      </c>
      <c r="D856" s="10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5.75" customHeight="1">
      <c r="A857" s="103"/>
      <c r="B857" s="103"/>
      <c r="C857" s="104" t="e">
        <v>#REF!</v>
      </c>
      <c r="D857" s="10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5.75" customHeight="1">
      <c r="A858" s="103"/>
      <c r="B858" s="103"/>
      <c r="C858" s="104" t="e">
        <v>#REF!</v>
      </c>
      <c r="D858" s="10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5.75" customHeight="1">
      <c r="A859" s="103"/>
      <c r="B859" s="103"/>
      <c r="C859" s="104" t="e">
        <v>#REF!</v>
      </c>
      <c r="D859" s="10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5.75" customHeight="1">
      <c r="A860" s="103"/>
      <c r="B860" s="103"/>
      <c r="C860" s="104" t="e">
        <v>#REF!</v>
      </c>
      <c r="D860" s="10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5.75" customHeight="1">
      <c r="A861" s="103"/>
      <c r="B861" s="103"/>
      <c r="C861" s="104" t="e">
        <v>#REF!</v>
      </c>
      <c r="D861" s="10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5.75" customHeight="1">
      <c r="A862" s="103"/>
      <c r="B862" s="103"/>
      <c r="C862" s="104" t="e">
        <v>#REF!</v>
      </c>
      <c r="D862" s="10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5.75" customHeight="1">
      <c r="A863" s="103"/>
      <c r="B863" s="103"/>
      <c r="C863" s="104" t="e">
        <v>#REF!</v>
      </c>
      <c r="D863" s="10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5.75" customHeight="1">
      <c r="A864" s="103"/>
      <c r="B864" s="103"/>
      <c r="C864" s="104" t="e">
        <v>#REF!</v>
      </c>
      <c r="D864" s="10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5.75" customHeight="1">
      <c r="A865" s="103"/>
      <c r="B865" s="103"/>
      <c r="C865" s="104" t="e">
        <v>#REF!</v>
      </c>
      <c r="D865" s="10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5.75" customHeight="1">
      <c r="A866" s="103"/>
      <c r="B866" s="103"/>
      <c r="C866" s="104" t="e">
        <v>#REF!</v>
      </c>
      <c r="D866" s="10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5.75" customHeight="1">
      <c r="A867" s="103"/>
      <c r="B867" s="103"/>
      <c r="C867" s="104" t="e">
        <v>#REF!</v>
      </c>
      <c r="D867" s="10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5.75" customHeight="1">
      <c r="A868" s="103"/>
      <c r="B868" s="103"/>
      <c r="C868" s="104" t="e">
        <v>#REF!</v>
      </c>
      <c r="D868" s="10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5.75" customHeight="1">
      <c r="A869" s="103"/>
      <c r="B869" s="103"/>
      <c r="C869" s="104" t="e">
        <v>#REF!</v>
      </c>
      <c r="D869" s="10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5.75" customHeight="1">
      <c r="A870" s="103"/>
      <c r="B870" s="103"/>
      <c r="C870" s="104" t="e">
        <v>#REF!</v>
      </c>
      <c r="D870" s="10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5.75" customHeight="1">
      <c r="A871" s="103"/>
      <c r="B871" s="103"/>
      <c r="C871" s="104" t="e">
        <v>#REF!</v>
      </c>
      <c r="D871" s="10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5.75" customHeight="1">
      <c r="A872" s="103"/>
      <c r="B872" s="103"/>
      <c r="C872" s="104" t="e">
        <v>#REF!</v>
      </c>
      <c r="D872" s="10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5.75" customHeight="1">
      <c r="A873" s="103"/>
      <c r="B873" s="103"/>
      <c r="C873" s="104" t="e">
        <v>#REF!</v>
      </c>
      <c r="D873" s="10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5.75" customHeight="1">
      <c r="A874" s="103"/>
      <c r="B874" s="103"/>
      <c r="C874" s="104" t="e">
        <v>#REF!</v>
      </c>
      <c r="D874" s="10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5.75" customHeight="1">
      <c r="A875" s="103"/>
      <c r="B875" s="103"/>
      <c r="C875" s="104" t="e">
        <v>#REF!</v>
      </c>
      <c r="D875" s="10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5.75" customHeight="1">
      <c r="A876" s="103"/>
      <c r="B876" s="103"/>
      <c r="C876" s="104" t="e">
        <v>#REF!</v>
      </c>
      <c r="D876" s="10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5.75" customHeight="1">
      <c r="A877" s="103"/>
      <c r="B877" s="103"/>
      <c r="C877" s="104" t="e">
        <v>#REF!</v>
      </c>
      <c r="D877" s="10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5.75" customHeight="1">
      <c r="A878" s="103"/>
      <c r="B878" s="103"/>
      <c r="C878" s="104" t="e">
        <v>#REF!</v>
      </c>
      <c r="D878" s="10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5.75" customHeight="1">
      <c r="A879" s="103"/>
      <c r="B879" s="103"/>
      <c r="C879" s="104" t="e">
        <v>#REF!</v>
      </c>
      <c r="D879" s="10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5.75" customHeight="1">
      <c r="A880" s="103"/>
      <c r="B880" s="103"/>
      <c r="C880" s="104" t="e">
        <v>#REF!</v>
      </c>
      <c r="D880" s="10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5.75" customHeight="1">
      <c r="A881" s="103"/>
      <c r="B881" s="103"/>
      <c r="C881" s="104" t="e">
        <v>#REF!</v>
      </c>
      <c r="D881" s="10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5.75" customHeight="1">
      <c r="A882" s="103"/>
      <c r="B882" s="103"/>
      <c r="C882" s="104" t="e">
        <v>#REF!</v>
      </c>
      <c r="D882" s="10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5.75" customHeight="1">
      <c r="A883" s="103"/>
      <c r="B883" s="103"/>
      <c r="C883" s="104" t="e">
        <v>#REF!</v>
      </c>
      <c r="D883" s="10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5.75" customHeight="1">
      <c r="A884" s="103"/>
      <c r="B884" s="103"/>
      <c r="C884" s="104" t="e">
        <v>#REF!</v>
      </c>
      <c r="D884" s="10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5.75" customHeight="1">
      <c r="A885" s="103"/>
      <c r="B885" s="103"/>
      <c r="C885" s="104" t="e">
        <v>#REF!</v>
      </c>
      <c r="D885" s="10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5.75" customHeight="1">
      <c r="A886" s="103"/>
      <c r="B886" s="103"/>
      <c r="C886" s="104" t="e">
        <v>#REF!</v>
      </c>
      <c r="D886" s="10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5.75" customHeight="1">
      <c r="A887" s="103"/>
      <c r="B887" s="103"/>
      <c r="C887" s="104" t="e">
        <v>#REF!</v>
      </c>
      <c r="D887" s="10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5.75" customHeight="1">
      <c r="A888" s="103"/>
      <c r="B888" s="103"/>
      <c r="C888" s="104" t="e">
        <v>#REF!</v>
      </c>
      <c r="D888" s="10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5.75" customHeight="1">
      <c r="A889" s="103"/>
      <c r="B889" s="103"/>
      <c r="C889" s="104" t="e">
        <v>#REF!</v>
      </c>
      <c r="D889" s="10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5.75" customHeight="1">
      <c r="A890" s="103"/>
      <c r="B890" s="103"/>
      <c r="C890" s="104" t="e">
        <v>#REF!</v>
      </c>
      <c r="D890" s="10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5.75" customHeight="1">
      <c r="A891" s="103"/>
      <c r="B891" s="103"/>
      <c r="C891" s="104" t="e">
        <v>#REF!</v>
      </c>
      <c r="D891" s="10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5.75" customHeight="1">
      <c r="A892" s="103"/>
      <c r="B892" s="103"/>
      <c r="C892" s="104" t="e">
        <v>#REF!</v>
      </c>
      <c r="D892" s="10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5.75" customHeight="1">
      <c r="A893" s="103"/>
      <c r="B893" s="103"/>
      <c r="C893" s="104" t="e">
        <v>#REF!</v>
      </c>
      <c r="D893" s="10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5.75" customHeight="1">
      <c r="A894" s="103"/>
      <c r="B894" s="103"/>
      <c r="C894" s="104" t="e">
        <v>#REF!</v>
      </c>
      <c r="D894" s="10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5.75" customHeight="1">
      <c r="A895" s="103"/>
      <c r="B895" s="103"/>
      <c r="C895" s="104" t="e">
        <v>#REF!</v>
      </c>
      <c r="D895" s="10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5.75" customHeight="1">
      <c r="A896" s="103"/>
      <c r="B896" s="103"/>
      <c r="C896" s="104" t="e">
        <v>#REF!</v>
      </c>
      <c r="D896" s="10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5.75" customHeight="1">
      <c r="A897" s="103"/>
      <c r="B897" s="103"/>
      <c r="C897" s="104" t="e">
        <v>#REF!</v>
      </c>
      <c r="D897" s="10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5.75" customHeight="1">
      <c r="A898" s="103"/>
      <c r="B898" s="103"/>
      <c r="C898" s="104" t="e">
        <v>#REF!</v>
      </c>
      <c r="D898" s="10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5.75" customHeight="1">
      <c r="A899" s="103"/>
      <c r="B899" s="103"/>
      <c r="C899" s="104" t="e">
        <v>#REF!</v>
      </c>
      <c r="D899" s="10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5.75" customHeight="1">
      <c r="A900" s="103"/>
      <c r="B900" s="103"/>
      <c r="C900" s="104" t="e">
        <v>#REF!</v>
      </c>
      <c r="D900" s="10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5.75" customHeight="1">
      <c r="A901" s="103"/>
      <c r="B901" s="103"/>
      <c r="C901" s="104" t="e">
        <v>#REF!</v>
      </c>
      <c r="D901" s="10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5.75" customHeight="1">
      <c r="A902" s="103"/>
      <c r="B902" s="103"/>
      <c r="C902" s="104" t="e">
        <v>#REF!</v>
      </c>
      <c r="D902" s="10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5.75" customHeight="1">
      <c r="A903" s="103"/>
      <c r="B903" s="103"/>
      <c r="C903" s="104" t="e">
        <v>#REF!</v>
      </c>
      <c r="D903" s="10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5.75" customHeight="1">
      <c r="A904" s="103"/>
      <c r="B904" s="103"/>
      <c r="C904" s="104" t="e">
        <v>#REF!</v>
      </c>
      <c r="D904" s="10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5.75" customHeight="1">
      <c r="A905" s="103"/>
      <c r="B905" s="103"/>
      <c r="C905" s="104" t="e">
        <v>#REF!</v>
      </c>
      <c r="D905" s="10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5.75" customHeight="1">
      <c r="A906" s="103"/>
      <c r="B906" s="103"/>
      <c r="C906" s="104" t="e">
        <v>#REF!</v>
      </c>
      <c r="D906" s="10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5.75" customHeight="1">
      <c r="A907" s="103"/>
      <c r="B907" s="103"/>
      <c r="C907" s="104" t="e">
        <v>#REF!</v>
      </c>
      <c r="D907" s="10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5.75" customHeight="1">
      <c r="A908" s="103"/>
      <c r="B908" s="103"/>
      <c r="C908" s="104" t="e">
        <v>#REF!</v>
      </c>
      <c r="D908" s="10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5.75" customHeight="1">
      <c r="A909" s="103"/>
      <c r="B909" s="103"/>
      <c r="C909" s="104" t="e">
        <v>#REF!</v>
      </c>
      <c r="D909" s="10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5.75" customHeight="1">
      <c r="A910" s="103"/>
      <c r="B910" s="103"/>
      <c r="C910" s="104" t="e">
        <v>#REF!</v>
      </c>
      <c r="D910" s="10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5.75" customHeight="1">
      <c r="A911" s="103"/>
      <c r="B911" s="103"/>
      <c r="C911" s="104" t="e">
        <v>#REF!</v>
      </c>
      <c r="D911" s="10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5.75" customHeight="1">
      <c r="A912" s="103"/>
      <c r="B912" s="103"/>
      <c r="C912" s="104" t="e">
        <v>#REF!</v>
      </c>
      <c r="D912" s="10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5.75" customHeight="1">
      <c r="A913" s="103"/>
      <c r="B913" s="103"/>
      <c r="C913" s="104" t="e">
        <v>#REF!</v>
      </c>
      <c r="D913" s="10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5.75" customHeight="1">
      <c r="A914" s="103"/>
      <c r="B914" s="103"/>
      <c r="C914" s="104" t="e">
        <v>#REF!</v>
      </c>
      <c r="D914" s="10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5.75" customHeight="1">
      <c r="A915" s="103"/>
      <c r="B915" s="103"/>
      <c r="C915" s="104" t="e">
        <v>#REF!</v>
      </c>
      <c r="D915" s="10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5.75" customHeight="1">
      <c r="A916" s="103"/>
      <c r="B916" s="103"/>
      <c r="C916" s="104" t="e">
        <v>#REF!</v>
      </c>
      <c r="D916" s="10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5.75" customHeight="1">
      <c r="A917" s="103"/>
      <c r="B917" s="103"/>
      <c r="C917" s="104" t="e">
        <v>#REF!</v>
      </c>
      <c r="D917" s="10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5.75" customHeight="1">
      <c r="A918" s="103"/>
      <c r="B918" s="103"/>
      <c r="C918" s="104" t="e">
        <v>#REF!</v>
      </c>
      <c r="D918" s="10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5.75" customHeight="1">
      <c r="A919" s="103"/>
      <c r="B919" s="103"/>
      <c r="C919" s="104" t="e">
        <v>#REF!</v>
      </c>
      <c r="D919" s="10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5.75" customHeight="1">
      <c r="A920" s="103"/>
      <c r="B920" s="103"/>
      <c r="C920" s="104" t="e">
        <v>#REF!</v>
      </c>
      <c r="D920" s="10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5.75" customHeight="1">
      <c r="A921" s="103"/>
      <c r="B921" s="103"/>
      <c r="C921" s="104" t="e">
        <v>#REF!</v>
      </c>
      <c r="D921" s="10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5.75" customHeight="1">
      <c r="A922" s="103"/>
      <c r="B922" s="103"/>
      <c r="C922" s="104" t="e">
        <v>#REF!</v>
      </c>
      <c r="D922" s="10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5.75" customHeight="1">
      <c r="A923" s="103"/>
      <c r="B923" s="103"/>
      <c r="C923" s="104" t="e">
        <v>#REF!</v>
      </c>
      <c r="D923" s="10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5.75" customHeight="1">
      <c r="A924" s="103"/>
      <c r="B924" s="103"/>
      <c r="C924" s="104" t="e">
        <v>#REF!</v>
      </c>
      <c r="D924" s="10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5.75" customHeight="1">
      <c r="A925" s="103"/>
      <c r="B925" s="103"/>
      <c r="C925" s="104" t="e">
        <v>#REF!</v>
      </c>
      <c r="D925" s="10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5.75" customHeight="1">
      <c r="A926" s="103"/>
      <c r="B926" s="103"/>
      <c r="C926" s="104" t="e">
        <v>#REF!</v>
      </c>
      <c r="D926" s="10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5.75" customHeight="1">
      <c r="A927" s="103"/>
      <c r="B927" s="103"/>
      <c r="C927" s="104" t="e">
        <v>#REF!</v>
      </c>
      <c r="D927" s="10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5.75" customHeight="1">
      <c r="A928" s="103"/>
      <c r="B928" s="103"/>
      <c r="C928" s="104" t="e">
        <v>#REF!</v>
      </c>
      <c r="D928" s="10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5.75" customHeight="1">
      <c r="A929" s="103"/>
      <c r="B929" s="103"/>
      <c r="C929" s="104" t="e">
        <v>#REF!</v>
      </c>
      <c r="D929" s="10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5.75" customHeight="1">
      <c r="A930" s="103"/>
      <c r="B930" s="103"/>
      <c r="C930" s="104" t="e">
        <v>#REF!</v>
      </c>
      <c r="D930" s="10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5.75" customHeight="1">
      <c r="A931" s="103"/>
      <c r="B931" s="103"/>
      <c r="C931" s="104" t="e">
        <v>#REF!</v>
      </c>
      <c r="D931" s="10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5.75" customHeight="1">
      <c r="A932" s="103"/>
      <c r="B932" s="103"/>
      <c r="C932" s="104" t="e">
        <v>#REF!</v>
      </c>
      <c r="D932" s="10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5.75" customHeight="1">
      <c r="A933" s="103"/>
      <c r="B933" s="103"/>
      <c r="C933" s="104" t="e">
        <v>#REF!</v>
      </c>
      <c r="D933" s="10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5.75" customHeight="1">
      <c r="A934" s="103"/>
      <c r="B934" s="103"/>
      <c r="C934" s="104" t="e">
        <v>#REF!</v>
      </c>
      <c r="D934" s="10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5.75" customHeight="1">
      <c r="A935" s="103"/>
      <c r="B935" s="103"/>
      <c r="C935" s="104" t="e">
        <v>#REF!</v>
      </c>
      <c r="D935" s="10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5.75" customHeight="1">
      <c r="A936" s="103"/>
      <c r="B936" s="103"/>
      <c r="C936" s="104" t="e">
        <v>#REF!</v>
      </c>
      <c r="D936" s="10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5.75" customHeight="1">
      <c r="A937" s="103"/>
      <c r="B937" s="103"/>
      <c r="C937" s="104" t="e">
        <v>#REF!</v>
      </c>
      <c r="D937" s="10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5.75" customHeight="1">
      <c r="A938" s="103"/>
      <c r="B938" s="103"/>
      <c r="C938" s="104" t="e">
        <v>#REF!</v>
      </c>
      <c r="D938" s="10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5.75" customHeight="1">
      <c r="A939" s="103"/>
      <c r="B939" s="103"/>
      <c r="C939" s="104" t="e">
        <v>#REF!</v>
      </c>
      <c r="D939" s="10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5.75" customHeight="1">
      <c r="A940" s="103"/>
      <c r="B940" s="103"/>
      <c r="C940" s="104" t="e">
        <v>#REF!</v>
      </c>
      <c r="D940" s="10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5.75" customHeight="1">
      <c r="A941" s="103"/>
      <c r="B941" s="103"/>
      <c r="C941" s="104" t="e">
        <v>#REF!</v>
      </c>
      <c r="D941" s="10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5.75" customHeight="1">
      <c r="A942" s="103"/>
      <c r="B942" s="103"/>
      <c r="C942" s="104" t="e">
        <v>#REF!</v>
      </c>
      <c r="D942" s="10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5.75" customHeight="1">
      <c r="A943" s="103"/>
      <c r="B943" s="103"/>
      <c r="C943" s="104" t="e">
        <v>#REF!</v>
      </c>
      <c r="D943" s="10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5.75" customHeight="1">
      <c r="A944" s="103"/>
      <c r="B944" s="103"/>
      <c r="C944" s="104" t="e">
        <v>#REF!</v>
      </c>
      <c r="D944" s="10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5.75" customHeight="1">
      <c r="A945" s="103"/>
      <c r="B945" s="103"/>
      <c r="C945" s="104" t="e">
        <v>#REF!</v>
      </c>
      <c r="D945" s="10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5.75" customHeight="1">
      <c r="A946" s="103"/>
      <c r="B946" s="103"/>
      <c r="C946" s="104" t="e">
        <v>#REF!</v>
      </c>
      <c r="D946" s="10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5.75" customHeight="1">
      <c r="A947" s="103"/>
      <c r="B947" s="103"/>
      <c r="C947" s="104" t="e">
        <v>#REF!</v>
      </c>
      <c r="D947" s="10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5.75" customHeight="1">
      <c r="A948" s="103"/>
      <c r="B948" s="103"/>
      <c r="C948" s="104" t="e">
        <v>#REF!</v>
      </c>
      <c r="D948" s="10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5.75" customHeight="1">
      <c r="A949" s="103"/>
      <c r="B949" s="103"/>
      <c r="C949" s="104" t="e">
        <v>#REF!</v>
      </c>
      <c r="D949" s="10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5.75" customHeight="1">
      <c r="A950" s="103"/>
      <c r="B950" s="103"/>
      <c r="C950" s="104" t="e">
        <v>#REF!</v>
      </c>
      <c r="D950" s="10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5.75" customHeight="1">
      <c r="A951" s="103"/>
      <c r="B951" s="103"/>
      <c r="C951" s="104" t="e">
        <v>#REF!</v>
      </c>
      <c r="D951" s="10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5.75" customHeight="1">
      <c r="A952" s="103"/>
      <c r="B952" s="103"/>
      <c r="C952" s="104" t="e">
        <v>#REF!</v>
      </c>
      <c r="D952" s="10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5.75" customHeight="1">
      <c r="A953" s="103"/>
      <c r="B953" s="103"/>
      <c r="C953" s="104" t="e">
        <v>#REF!</v>
      </c>
      <c r="D953" s="10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5.75" customHeight="1">
      <c r="A954" s="103"/>
      <c r="B954" s="103"/>
      <c r="C954" s="104" t="e">
        <v>#REF!</v>
      </c>
      <c r="D954" s="10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5.75" customHeight="1">
      <c r="A955" s="103"/>
      <c r="B955" s="103"/>
      <c r="C955" s="104" t="e">
        <v>#REF!</v>
      </c>
      <c r="D955" s="10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5.75" customHeight="1">
      <c r="A956" s="103"/>
      <c r="B956" s="103"/>
      <c r="C956" s="104" t="e">
        <v>#REF!</v>
      </c>
      <c r="D956" s="10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5.75" customHeight="1">
      <c r="A957" s="103"/>
      <c r="B957" s="103"/>
      <c r="C957" s="104" t="e">
        <v>#REF!</v>
      </c>
      <c r="D957" s="10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5.75" customHeight="1">
      <c r="A958" s="103"/>
      <c r="B958" s="103"/>
      <c r="C958" s="104" t="e">
        <v>#REF!</v>
      </c>
      <c r="D958" s="10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5.75" customHeight="1">
      <c r="A959" s="103"/>
      <c r="B959" s="103"/>
      <c r="C959" s="104" t="e">
        <v>#REF!</v>
      </c>
      <c r="D959" s="10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5.75" customHeight="1">
      <c r="A960" s="103"/>
      <c r="B960" s="103"/>
      <c r="C960" s="104" t="e">
        <v>#REF!</v>
      </c>
      <c r="D960" s="10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5.75" customHeight="1">
      <c r="A961" s="103"/>
      <c r="B961" s="103"/>
      <c r="C961" s="104" t="e">
        <v>#REF!</v>
      </c>
      <c r="D961" s="10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5.75" customHeight="1">
      <c r="A962" s="103"/>
      <c r="B962" s="103"/>
      <c r="C962" s="104" t="e">
        <v>#REF!</v>
      </c>
      <c r="D962" s="10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5.75" customHeight="1">
      <c r="A963" s="103"/>
      <c r="B963" s="103"/>
      <c r="C963" s="104" t="e">
        <v>#REF!</v>
      </c>
      <c r="D963" s="10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5.75" customHeight="1">
      <c r="A964" s="103"/>
      <c r="B964" s="103"/>
      <c r="C964" s="104" t="e">
        <v>#REF!</v>
      </c>
      <c r="D964" s="10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5.75" customHeight="1">
      <c r="A965" s="103"/>
      <c r="B965" s="103"/>
      <c r="C965" s="104" t="e">
        <v>#REF!</v>
      </c>
      <c r="D965" s="10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5.75" customHeight="1">
      <c r="A966" s="103"/>
      <c r="B966" s="103"/>
      <c r="C966" s="104" t="e">
        <v>#REF!</v>
      </c>
      <c r="D966" s="10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5.75" customHeight="1">
      <c r="A967" s="103"/>
      <c r="B967" s="103"/>
      <c r="C967" s="104" t="e">
        <v>#REF!</v>
      </c>
      <c r="D967" s="10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5.75" customHeight="1">
      <c r="A968" s="103"/>
      <c r="B968" s="103"/>
      <c r="C968" s="104" t="e">
        <v>#REF!</v>
      </c>
      <c r="D968" s="10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5.75" customHeight="1">
      <c r="A969" s="103"/>
      <c r="B969" s="103"/>
      <c r="C969" s="104" t="e">
        <v>#REF!</v>
      </c>
      <c r="D969" s="10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5.75" customHeight="1">
      <c r="A970" s="103"/>
      <c r="B970" s="103"/>
      <c r="C970" s="104" t="e">
        <v>#REF!</v>
      </c>
      <c r="D970" s="10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5.75" customHeight="1">
      <c r="A971" s="103"/>
      <c r="B971" s="103"/>
      <c r="C971" s="104" t="e">
        <v>#REF!</v>
      </c>
      <c r="D971" s="10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5.75" customHeight="1">
      <c r="A972" s="103"/>
      <c r="B972" s="103"/>
      <c r="C972" s="104" t="e">
        <v>#REF!</v>
      </c>
      <c r="D972" s="10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5.75" customHeight="1">
      <c r="A973" s="103"/>
      <c r="B973" s="103"/>
      <c r="C973" s="104" t="e">
        <v>#REF!</v>
      </c>
      <c r="D973" s="10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5.75" customHeight="1">
      <c r="A974" s="103"/>
      <c r="B974" s="103"/>
      <c r="C974" s="104" t="e">
        <v>#REF!</v>
      </c>
      <c r="D974" s="10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5.75" customHeight="1">
      <c r="A975" s="103"/>
      <c r="B975" s="103"/>
      <c r="C975" s="104" t="e">
        <v>#REF!</v>
      </c>
      <c r="D975" s="10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5.75" customHeight="1">
      <c r="A976" s="103"/>
      <c r="B976" s="103"/>
      <c r="C976" s="104" t="e">
        <v>#REF!</v>
      </c>
      <c r="D976" s="10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5.75" customHeight="1">
      <c r="A977" s="103"/>
      <c r="B977" s="103"/>
      <c r="C977" s="104" t="e">
        <v>#REF!</v>
      </c>
      <c r="D977" s="10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5.75" customHeight="1">
      <c r="A978" s="103"/>
      <c r="B978" s="103"/>
      <c r="C978" s="104" t="e">
        <v>#REF!</v>
      </c>
      <c r="D978" s="10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5.75" customHeight="1">
      <c r="A979" s="103"/>
      <c r="B979" s="103"/>
      <c r="C979" s="104" t="e">
        <v>#REF!</v>
      </c>
      <c r="D979" s="10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5.75" customHeight="1">
      <c r="A980" s="103"/>
      <c r="B980" s="103"/>
      <c r="C980" s="104" t="e">
        <v>#REF!</v>
      </c>
      <c r="D980" s="10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5.75" customHeight="1">
      <c r="A981" s="103"/>
      <c r="B981" s="103"/>
      <c r="C981" s="104" t="e">
        <v>#REF!</v>
      </c>
      <c r="D981" s="10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5.75" customHeight="1">
      <c r="A982" s="103"/>
      <c r="B982" s="103"/>
      <c r="C982" s="104" t="e">
        <v>#REF!</v>
      </c>
      <c r="D982" s="10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5.75" customHeight="1">
      <c r="A983" s="103"/>
      <c r="B983" s="103"/>
      <c r="C983" s="104" t="e">
        <v>#REF!</v>
      </c>
      <c r="D983" s="10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5.75" customHeight="1">
      <c r="A984" s="103"/>
      <c r="B984" s="103"/>
      <c r="C984" s="104" t="e">
        <v>#REF!</v>
      </c>
      <c r="D984" s="10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5.75" customHeight="1">
      <c r="A985" s="103"/>
      <c r="B985" s="103"/>
      <c r="C985" s="104" t="e">
        <v>#REF!</v>
      </c>
      <c r="D985" s="10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5.75" customHeight="1">
      <c r="A986" s="103"/>
      <c r="B986" s="103"/>
      <c r="C986" s="104" t="e">
        <v>#REF!</v>
      </c>
      <c r="D986" s="10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5.75" customHeight="1">
      <c r="A987" s="103"/>
      <c r="B987" s="103"/>
      <c r="C987" s="104" t="e">
        <v>#REF!</v>
      </c>
      <c r="D987" s="10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5.75" customHeight="1">
      <c r="A988" s="103"/>
      <c r="B988" s="103"/>
      <c r="C988" s="104" t="e">
        <v>#REF!</v>
      </c>
      <c r="D988" s="10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5.75" customHeight="1">
      <c r="A989" s="103"/>
      <c r="B989" s="103"/>
      <c r="C989" s="104" t="e">
        <v>#REF!</v>
      </c>
      <c r="D989" s="10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5.75" customHeight="1">
      <c r="A990" s="103"/>
      <c r="B990" s="103"/>
      <c r="C990" s="104" t="e">
        <v>#REF!</v>
      </c>
      <c r="D990" s="10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5.75" customHeight="1">
      <c r="A991" s="103"/>
      <c r="B991" s="103"/>
      <c r="C991" s="104" t="e">
        <v>#REF!</v>
      </c>
      <c r="D991" s="10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5.75" customHeight="1">
      <c r="A992" s="103"/>
      <c r="B992" s="103"/>
      <c r="C992" s="104" t="e">
        <v>#REF!</v>
      </c>
      <c r="D992" s="10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5.75" customHeight="1">
      <c r="A993" s="103"/>
      <c r="B993" s="103"/>
      <c r="C993" s="104" t="e">
        <v>#REF!</v>
      </c>
      <c r="D993" s="10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5.75" customHeight="1">
      <c r="A994" s="103"/>
      <c r="B994" s="103"/>
      <c r="C994" s="104" t="e">
        <v>#REF!</v>
      </c>
      <c r="D994" s="10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5.75" customHeight="1">
      <c r="A995" s="103"/>
      <c r="B995" s="103"/>
      <c r="C995" s="104" t="e">
        <v>#REF!</v>
      </c>
      <c r="D995" s="10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5.75" customHeight="1">
      <c r="A996" s="103"/>
      <c r="B996" s="103"/>
      <c r="C996" s="104" t="e">
        <v>#REF!</v>
      </c>
      <c r="D996" s="10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5.75" customHeight="1">
      <c r="A997" s="103"/>
      <c r="B997" s="103"/>
      <c r="C997" s="104" t="e">
        <v>#REF!</v>
      </c>
      <c r="D997" s="10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5.75" customHeight="1">
      <c r="A998" s="103"/>
      <c r="B998" s="103"/>
      <c r="C998" s="104" t="e">
        <v>#REF!</v>
      </c>
      <c r="D998" s="10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5.75" customHeight="1">
      <c r="A999" s="103"/>
      <c r="B999" s="103"/>
      <c r="C999" s="104" t="e">
        <v>#REF!</v>
      </c>
      <c r="D999" s="10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5.75" customHeight="1">
      <c r="A1000" s="103"/>
      <c r="B1000" s="103"/>
      <c r="C1000" s="104" t="e">
        <v>#REF!</v>
      </c>
      <c r="D1000" s="10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spans="1:26" ht="15.75" customHeight="1">
      <c r="A1001" s="103"/>
      <c r="B1001" s="103"/>
      <c r="C1001" s="104" t="e">
        <v>#REF!</v>
      </c>
      <c r="D1001" s="10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spans="1:26" ht="15.75" customHeight="1">
      <c r="A1002" s="103"/>
      <c r="B1002" s="103"/>
      <c r="C1002" s="104" t="e">
        <v>#REF!</v>
      </c>
      <c r="D1002" s="10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row r="1003" spans="1:26" ht="15.75" customHeight="1">
      <c r="A1003" s="103"/>
      <c r="B1003" s="103"/>
      <c r="C1003" s="104" t="e">
        <v>#REF!</v>
      </c>
      <c r="D1003" s="10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row>
    <row r="1004" spans="1:26" ht="15.75" customHeight="1">
      <c r="A1004" s="103"/>
      <c r="B1004" s="103"/>
      <c r="C1004" s="104" t="e">
        <v>#REF!</v>
      </c>
      <c r="D1004" s="10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row>
    <row r="1005" spans="1:26" ht="15.75" customHeight="1">
      <c r="A1005" s="103"/>
      <c r="B1005" s="103"/>
      <c r="C1005" s="104" t="e">
        <v>#REF!</v>
      </c>
      <c r="D1005" s="10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row>
    <row r="1006" spans="1:26" ht="15.75" customHeight="1">
      <c r="A1006" s="103"/>
      <c r="B1006" s="103"/>
      <c r="C1006" s="104" t="e">
        <v>#REF!</v>
      </c>
      <c r="D1006" s="10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row>
    <row r="1007" spans="1:26" ht="15.75" customHeight="1">
      <c r="A1007" s="103"/>
      <c r="B1007" s="103"/>
      <c r="C1007" s="104" t="e">
        <v>#REF!</v>
      </c>
      <c r="D1007" s="10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row>
    <row r="1008" spans="1:26" ht="15.75" customHeight="1">
      <c r="A1008" s="103"/>
      <c r="B1008" s="103"/>
      <c r="C1008" s="104" t="e">
        <v>#REF!</v>
      </c>
      <c r="D1008" s="10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row>
    <row r="1009" spans="1:26" ht="15.75" customHeight="1">
      <c r="A1009" s="103"/>
      <c r="B1009" s="103"/>
      <c r="C1009" s="104" t="e">
        <v>#REF!</v>
      </c>
      <c r="D1009" s="10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row>
    <row r="1010" spans="1:26" ht="15.75" customHeight="1">
      <c r="A1010" s="103"/>
      <c r="B1010" s="103"/>
      <c r="C1010" s="104" t="e">
        <v>#REF!</v>
      </c>
      <c r="D1010" s="10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row>
    <row r="1011" spans="1:26" ht="15.75" customHeight="1">
      <c r="A1011" s="103"/>
      <c r="B1011" s="103"/>
      <c r="C1011" s="104" t="e">
        <v>#REF!</v>
      </c>
      <c r="D1011" s="10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row>
    <row r="1012" spans="1:26" ht="15.75" customHeight="1">
      <c r="A1012" s="103"/>
      <c r="B1012" s="103"/>
      <c r="C1012" s="104" t="e">
        <v>#REF!</v>
      </c>
      <c r="D1012" s="10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row>
    <row r="1013" spans="1:26" ht="15.75" customHeight="1">
      <c r="A1013" s="103"/>
      <c r="B1013" s="103"/>
      <c r="C1013" s="104" t="e">
        <v>#REF!</v>
      </c>
      <c r="D1013" s="103"/>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row>
    <row r="1014" spans="1:26" ht="15.75" customHeight="1">
      <c r="A1014" s="103"/>
      <c r="B1014" s="103"/>
      <c r="C1014" s="104" t="e">
        <v>#REF!</v>
      </c>
      <c r="D1014" s="103"/>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row>
    <row r="1015" spans="1:26" ht="15.75" customHeight="1">
      <c r="A1015" s="103"/>
      <c r="B1015" s="103"/>
      <c r="C1015" s="104" t="e">
        <v>#REF!</v>
      </c>
      <c r="D1015" s="103"/>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row>
    <row r="1016" spans="1:26" ht="15.75" customHeight="1">
      <c r="A1016" s="103"/>
      <c r="B1016" s="103"/>
      <c r="C1016" s="104" t="e">
        <v>#REF!</v>
      </c>
      <c r="D1016" s="103"/>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row>
    <row r="1017" spans="1:26" ht="15.75" customHeight="1">
      <c r="A1017" s="103"/>
      <c r="B1017" s="103"/>
      <c r="C1017" s="104" t="e">
        <v>#REF!</v>
      </c>
      <c r="D1017" s="103"/>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row>
    <row r="1018" spans="1:26" ht="15.75" customHeight="1">
      <c r="A1018" s="103"/>
      <c r="B1018" s="103"/>
      <c r="C1018" s="104" t="e">
        <v>#REF!</v>
      </c>
      <c r="D1018" s="103"/>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row>
    <row r="1019" spans="1:26" ht="15.75" customHeight="1">
      <c r="A1019" s="103"/>
      <c r="B1019" s="103"/>
      <c r="C1019" s="104" t="e">
        <v>#REF!</v>
      </c>
      <c r="D1019" s="103"/>
      <c r="E1019" s="53"/>
      <c r="F1019" s="53"/>
      <c r="G1019" s="53"/>
      <c r="H1019" s="53"/>
      <c r="I1019" s="53"/>
      <c r="J1019" s="53"/>
      <c r="K1019" s="53"/>
      <c r="L1019" s="53"/>
      <c r="M1019" s="53"/>
      <c r="N1019" s="53"/>
      <c r="O1019" s="53"/>
      <c r="P1019" s="53"/>
      <c r="Q1019" s="53"/>
      <c r="R1019" s="53"/>
      <c r="S1019" s="53"/>
      <c r="T1019" s="53"/>
      <c r="U1019" s="53"/>
      <c r="V1019" s="53"/>
      <c r="W1019" s="53"/>
      <c r="X1019" s="53"/>
      <c r="Y1019" s="53"/>
      <c r="Z1019" s="53"/>
    </row>
    <row r="1020" spans="1:26" ht="15.75" customHeight="1">
      <c r="A1020" s="103"/>
      <c r="B1020" s="103"/>
      <c r="C1020" s="104" t="e">
        <v>#REF!</v>
      </c>
      <c r="D1020" s="103"/>
      <c r="E1020" s="53"/>
      <c r="F1020" s="53"/>
      <c r="G1020" s="53"/>
      <c r="H1020" s="53"/>
      <c r="I1020" s="53"/>
      <c r="J1020" s="53"/>
      <c r="K1020" s="53"/>
      <c r="L1020" s="53"/>
      <c r="M1020" s="53"/>
      <c r="N1020" s="53"/>
      <c r="O1020" s="53"/>
      <c r="P1020" s="53"/>
      <c r="Q1020" s="53"/>
      <c r="R1020" s="53"/>
      <c r="S1020" s="53"/>
      <c r="T1020" s="53"/>
      <c r="U1020" s="53"/>
      <c r="V1020" s="53"/>
      <c r="W1020" s="53"/>
      <c r="X1020" s="53"/>
      <c r="Y1020" s="53"/>
      <c r="Z1020" s="53"/>
    </row>
    <row r="1021" spans="1:26" ht="15.75" customHeight="1">
      <c r="A1021" s="103"/>
      <c r="B1021" s="103"/>
      <c r="C1021" s="104" t="e">
        <v>#REF!</v>
      </c>
      <c r="D1021" s="103"/>
      <c r="E1021" s="53"/>
      <c r="F1021" s="53"/>
      <c r="G1021" s="53"/>
      <c r="H1021" s="53"/>
      <c r="I1021" s="53"/>
      <c r="J1021" s="53"/>
      <c r="K1021" s="53"/>
      <c r="L1021" s="53"/>
      <c r="M1021" s="53"/>
      <c r="N1021" s="53"/>
      <c r="O1021" s="53"/>
      <c r="P1021" s="53"/>
      <c r="Q1021" s="53"/>
      <c r="R1021" s="53"/>
      <c r="S1021" s="53"/>
      <c r="T1021" s="53"/>
      <c r="U1021" s="53"/>
      <c r="V1021" s="53"/>
      <c r="W1021" s="53"/>
      <c r="X1021" s="53"/>
      <c r="Y1021" s="53"/>
      <c r="Z1021" s="53"/>
    </row>
    <row r="1022" spans="1:26" ht="15.75" customHeight="1">
      <c r="A1022" s="103"/>
      <c r="B1022" s="103"/>
      <c r="C1022" s="104" t="e">
        <v>#REF!</v>
      </c>
      <c r="D1022" s="103"/>
      <c r="E1022" s="53"/>
      <c r="F1022" s="53"/>
      <c r="G1022" s="53"/>
      <c r="H1022" s="53"/>
      <c r="I1022" s="53"/>
      <c r="J1022" s="53"/>
      <c r="K1022" s="53"/>
      <c r="L1022" s="53"/>
      <c r="M1022" s="53"/>
      <c r="N1022" s="53"/>
      <c r="O1022" s="53"/>
      <c r="P1022" s="53"/>
      <c r="Q1022" s="53"/>
      <c r="R1022" s="53"/>
      <c r="S1022" s="53"/>
      <c r="T1022" s="53"/>
      <c r="U1022" s="53"/>
      <c r="V1022" s="53"/>
      <c r="W1022" s="53"/>
      <c r="X1022" s="53"/>
      <c r="Y1022" s="53"/>
      <c r="Z1022" s="53"/>
    </row>
    <row r="1023" spans="1:26" ht="15.75" customHeight="1">
      <c r="A1023" s="103"/>
      <c r="B1023" s="103"/>
      <c r="C1023" s="104" t="e">
        <v>#REF!</v>
      </c>
      <c r="D1023" s="103"/>
      <c r="E1023" s="53"/>
      <c r="F1023" s="53"/>
      <c r="G1023" s="53"/>
      <c r="H1023" s="53"/>
      <c r="I1023" s="53"/>
      <c r="J1023" s="53"/>
      <c r="K1023" s="53"/>
      <c r="L1023" s="53"/>
      <c r="M1023" s="53"/>
      <c r="N1023" s="53"/>
      <c r="O1023" s="53"/>
      <c r="P1023" s="53"/>
      <c r="Q1023" s="53"/>
      <c r="R1023" s="53"/>
      <c r="S1023" s="53"/>
      <c r="T1023" s="53"/>
      <c r="U1023" s="53"/>
      <c r="V1023" s="53"/>
      <c r="W1023" s="53"/>
      <c r="X1023" s="53"/>
      <c r="Y1023" s="53"/>
      <c r="Z1023" s="53"/>
    </row>
    <row r="1024" spans="1:26" ht="15.75" customHeight="1">
      <c r="A1024" s="103"/>
      <c r="B1024" s="103"/>
      <c r="C1024" s="104" t="e">
        <v>#REF!</v>
      </c>
      <c r="D1024" s="103"/>
      <c r="E1024" s="53"/>
      <c r="F1024" s="53"/>
      <c r="G1024" s="53"/>
      <c r="H1024" s="53"/>
      <c r="I1024" s="53"/>
      <c r="J1024" s="53"/>
      <c r="K1024" s="53"/>
      <c r="L1024" s="53"/>
      <c r="M1024" s="53"/>
      <c r="N1024" s="53"/>
      <c r="O1024" s="53"/>
      <c r="P1024" s="53"/>
      <c r="Q1024" s="53"/>
      <c r="R1024" s="53"/>
      <c r="S1024" s="53"/>
      <c r="T1024" s="53"/>
      <c r="U1024" s="53"/>
      <c r="V1024" s="53"/>
      <c r="W1024" s="53"/>
      <c r="X1024" s="53"/>
      <c r="Y1024" s="53"/>
      <c r="Z1024" s="53"/>
    </row>
    <row r="1025" spans="1:26" ht="15.75" customHeight="1">
      <c r="A1025" s="103"/>
      <c r="B1025" s="103"/>
      <c r="C1025" s="104" t="e">
        <v>#REF!</v>
      </c>
      <c r="D1025" s="103"/>
      <c r="E1025" s="53"/>
      <c r="F1025" s="53"/>
      <c r="G1025" s="53"/>
      <c r="H1025" s="53"/>
      <c r="I1025" s="53"/>
      <c r="J1025" s="53"/>
      <c r="K1025" s="53"/>
      <c r="L1025" s="53"/>
      <c r="M1025" s="53"/>
      <c r="N1025" s="53"/>
      <c r="O1025" s="53"/>
      <c r="P1025" s="53"/>
      <c r="Q1025" s="53"/>
      <c r="R1025" s="53"/>
      <c r="S1025" s="53"/>
      <c r="T1025" s="53"/>
      <c r="U1025" s="53"/>
      <c r="V1025" s="53"/>
      <c r="W1025" s="53"/>
      <c r="X1025" s="53"/>
      <c r="Y1025" s="53"/>
      <c r="Z1025" s="53"/>
    </row>
    <row r="1026" spans="1:26" ht="15.75" customHeight="1">
      <c r="A1026" s="103"/>
      <c r="B1026" s="103"/>
      <c r="C1026" s="104" t="e">
        <v>#REF!</v>
      </c>
      <c r="D1026" s="103"/>
      <c r="E1026" s="53"/>
      <c r="F1026" s="53"/>
      <c r="G1026" s="53"/>
      <c r="H1026" s="53"/>
      <c r="I1026" s="53"/>
      <c r="J1026" s="53"/>
      <c r="K1026" s="53"/>
      <c r="L1026" s="53"/>
      <c r="M1026" s="53"/>
      <c r="N1026" s="53"/>
      <c r="O1026" s="53"/>
      <c r="P1026" s="53"/>
      <c r="Q1026" s="53"/>
      <c r="R1026" s="53"/>
      <c r="S1026" s="53"/>
      <c r="T1026" s="53"/>
      <c r="U1026" s="53"/>
      <c r="V1026" s="53"/>
      <c r="W1026" s="53"/>
      <c r="X1026" s="53"/>
      <c r="Y1026" s="53"/>
      <c r="Z1026" s="53"/>
    </row>
    <row r="1027" spans="1:26" ht="15.75" customHeight="1">
      <c r="A1027" s="103"/>
      <c r="B1027" s="103"/>
      <c r="C1027" s="104" t="e">
        <v>#REF!</v>
      </c>
      <c r="D1027" s="103"/>
      <c r="E1027" s="53"/>
      <c r="F1027" s="53"/>
      <c r="G1027" s="53"/>
      <c r="H1027" s="53"/>
      <c r="I1027" s="53"/>
      <c r="J1027" s="53"/>
      <c r="K1027" s="53"/>
      <c r="L1027" s="53"/>
      <c r="M1027" s="53"/>
      <c r="N1027" s="53"/>
      <c r="O1027" s="53"/>
      <c r="P1027" s="53"/>
      <c r="Q1027" s="53"/>
      <c r="R1027" s="53"/>
      <c r="S1027" s="53"/>
      <c r="T1027" s="53"/>
      <c r="U1027" s="53"/>
      <c r="V1027" s="53"/>
      <c r="W1027" s="53"/>
      <c r="X1027" s="53"/>
      <c r="Y1027" s="53"/>
      <c r="Z1027" s="53"/>
    </row>
    <row r="1028" spans="1:26" ht="15.75" customHeight="1">
      <c r="A1028" s="103"/>
      <c r="B1028" s="103"/>
      <c r="C1028" s="104" t="e">
        <v>#REF!</v>
      </c>
      <c r="D1028" s="103"/>
      <c r="E1028" s="53"/>
      <c r="F1028" s="53"/>
      <c r="G1028" s="53"/>
      <c r="H1028" s="53"/>
      <c r="I1028" s="53"/>
      <c r="J1028" s="53"/>
      <c r="K1028" s="53"/>
      <c r="L1028" s="53"/>
      <c r="M1028" s="53"/>
      <c r="N1028" s="53"/>
      <c r="O1028" s="53"/>
      <c r="P1028" s="53"/>
      <c r="Q1028" s="53"/>
      <c r="R1028" s="53"/>
      <c r="S1028" s="53"/>
      <c r="T1028" s="53"/>
      <c r="U1028" s="53"/>
      <c r="V1028" s="53"/>
      <c r="W1028" s="53"/>
      <c r="X1028" s="53"/>
      <c r="Y1028" s="53"/>
      <c r="Z1028" s="53"/>
    </row>
    <row r="1029" spans="1:26" ht="15.75" customHeight="1">
      <c r="A1029" s="103"/>
      <c r="B1029" s="103"/>
      <c r="C1029" s="104" t="e">
        <v>#REF!</v>
      </c>
      <c r="D1029" s="103"/>
      <c r="E1029" s="53"/>
      <c r="F1029" s="53"/>
      <c r="G1029" s="53"/>
      <c r="H1029" s="53"/>
      <c r="I1029" s="53"/>
      <c r="J1029" s="53"/>
      <c r="K1029" s="53"/>
      <c r="L1029" s="53"/>
      <c r="M1029" s="53"/>
      <c r="N1029" s="53"/>
      <c r="O1029" s="53"/>
      <c r="P1029" s="53"/>
      <c r="Q1029" s="53"/>
      <c r="R1029" s="53"/>
      <c r="S1029" s="53"/>
      <c r="T1029" s="53"/>
      <c r="U1029" s="53"/>
      <c r="V1029" s="53"/>
      <c r="W1029" s="53"/>
      <c r="X1029" s="53"/>
      <c r="Y1029" s="53"/>
      <c r="Z1029" s="53"/>
    </row>
    <row r="1030" spans="1:26" ht="15.75" customHeight="1">
      <c r="A1030" s="103"/>
      <c r="B1030" s="103"/>
      <c r="C1030" s="104" t="e">
        <v>#REF!</v>
      </c>
      <c r="D1030" s="103"/>
      <c r="E1030" s="53"/>
      <c r="F1030" s="53"/>
      <c r="G1030" s="53"/>
      <c r="H1030" s="53"/>
      <c r="I1030" s="53"/>
      <c r="J1030" s="53"/>
      <c r="K1030" s="53"/>
      <c r="L1030" s="53"/>
      <c r="M1030" s="53"/>
      <c r="N1030" s="53"/>
      <c r="O1030" s="53"/>
      <c r="P1030" s="53"/>
      <c r="Q1030" s="53"/>
      <c r="R1030" s="53"/>
      <c r="S1030" s="53"/>
      <c r="T1030" s="53"/>
      <c r="U1030" s="53"/>
      <c r="V1030" s="53"/>
      <c r="W1030" s="53"/>
      <c r="X1030" s="53"/>
      <c r="Y1030" s="53"/>
      <c r="Z1030" s="53"/>
    </row>
    <row r="1031" spans="1:26" ht="15.75" customHeight="1">
      <c r="A1031" s="103"/>
      <c r="B1031" s="103"/>
      <c r="C1031" s="104" t="e">
        <v>#REF!</v>
      </c>
      <c r="D1031" s="103"/>
      <c r="E1031" s="53"/>
      <c r="F1031" s="53"/>
      <c r="G1031" s="53"/>
      <c r="H1031" s="53"/>
      <c r="I1031" s="53"/>
      <c r="J1031" s="53"/>
      <c r="K1031" s="53"/>
      <c r="L1031" s="53"/>
      <c r="M1031" s="53"/>
      <c r="N1031" s="53"/>
      <c r="O1031" s="53"/>
      <c r="P1031" s="53"/>
      <c r="Q1031" s="53"/>
      <c r="R1031" s="53"/>
      <c r="S1031" s="53"/>
      <c r="T1031" s="53"/>
      <c r="U1031" s="53"/>
      <c r="V1031" s="53"/>
      <c r="W1031" s="53"/>
      <c r="X1031" s="53"/>
      <c r="Y1031" s="53"/>
      <c r="Z1031" s="53"/>
    </row>
    <row r="1032" spans="1:26" ht="15.75" customHeight="1">
      <c r="A1032" s="103"/>
      <c r="B1032" s="103"/>
      <c r="C1032" s="104" t="e">
        <v>#REF!</v>
      </c>
      <c r="D1032" s="103"/>
      <c r="E1032" s="53"/>
      <c r="F1032" s="53"/>
      <c r="G1032" s="53"/>
      <c r="H1032" s="53"/>
      <c r="I1032" s="53"/>
      <c r="J1032" s="53"/>
      <c r="K1032" s="53"/>
      <c r="L1032" s="53"/>
      <c r="M1032" s="53"/>
      <c r="N1032" s="53"/>
      <c r="O1032" s="53"/>
      <c r="P1032" s="53"/>
      <c r="Q1032" s="53"/>
      <c r="R1032" s="53"/>
      <c r="S1032" s="53"/>
      <c r="T1032" s="53"/>
      <c r="U1032" s="53"/>
      <c r="V1032" s="53"/>
      <c r="W1032" s="53"/>
      <c r="X1032" s="53"/>
      <c r="Y1032" s="53"/>
      <c r="Z1032" s="53"/>
    </row>
    <row r="1033" spans="1:26" ht="15.75" customHeight="1">
      <c r="A1033" s="103"/>
      <c r="B1033" s="103"/>
      <c r="C1033" s="104" t="e">
        <v>#REF!</v>
      </c>
      <c r="D1033" s="103"/>
      <c r="E1033" s="53"/>
      <c r="F1033" s="53"/>
      <c r="G1033" s="53"/>
      <c r="H1033" s="53"/>
      <c r="I1033" s="53"/>
      <c r="J1033" s="53"/>
      <c r="K1033" s="53"/>
      <c r="L1033" s="53"/>
      <c r="M1033" s="53"/>
      <c r="N1033" s="53"/>
      <c r="O1033" s="53"/>
      <c r="P1033" s="53"/>
      <c r="Q1033" s="53"/>
      <c r="R1033" s="53"/>
      <c r="S1033" s="53"/>
      <c r="T1033" s="53"/>
      <c r="U1033" s="53"/>
      <c r="V1033" s="53"/>
      <c r="W1033" s="53"/>
      <c r="X1033" s="53"/>
      <c r="Y1033" s="53"/>
      <c r="Z1033" s="53"/>
    </row>
    <row r="1034" spans="1:26" ht="15.75" customHeight="1">
      <c r="A1034" s="103"/>
      <c r="B1034" s="103"/>
      <c r="C1034" s="104" t="e">
        <v>#REF!</v>
      </c>
      <c r="D1034" s="103"/>
      <c r="E1034" s="53"/>
      <c r="F1034" s="53"/>
      <c r="G1034" s="53"/>
      <c r="H1034" s="53"/>
      <c r="I1034" s="53"/>
      <c r="J1034" s="53"/>
      <c r="K1034" s="53"/>
      <c r="L1034" s="53"/>
      <c r="M1034" s="53"/>
      <c r="N1034" s="53"/>
      <c r="O1034" s="53"/>
      <c r="P1034" s="53"/>
      <c r="Q1034" s="53"/>
      <c r="R1034" s="53"/>
      <c r="S1034" s="53"/>
      <c r="T1034" s="53"/>
      <c r="U1034" s="53"/>
      <c r="V1034" s="53"/>
      <c r="W1034" s="53"/>
      <c r="X1034" s="53"/>
      <c r="Y1034" s="53"/>
      <c r="Z1034" s="53"/>
    </row>
    <row r="1035" spans="1:26" ht="15.75" customHeight="1">
      <c r="A1035" s="103"/>
      <c r="B1035" s="103"/>
      <c r="C1035" s="104" t="e">
        <v>#REF!</v>
      </c>
      <c r="D1035" s="103"/>
      <c r="E1035" s="53"/>
      <c r="F1035" s="53"/>
      <c r="G1035" s="53"/>
      <c r="H1035" s="53"/>
      <c r="I1035" s="53"/>
      <c r="J1035" s="53"/>
      <c r="K1035" s="53"/>
      <c r="L1035" s="53"/>
      <c r="M1035" s="53"/>
      <c r="N1035" s="53"/>
      <c r="O1035" s="53"/>
      <c r="P1035" s="53"/>
      <c r="Q1035" s="53"/>
      <c r="R1035" s="53"/>
      <c r="S1035" s="53"/>
      <c r="T1035" s="53"/>
      <c r="U1035" s="53"/>
      <c r="V1035" s="53"/>
      <c r="W1035" s="53"/>
      <c r="X1035" s="53"/>
      <c r="Y1035" s="53"/>
      <c r="Z1035" s="53"/>
    </row>
    <row r="1036" spans="1:26" ht="15.75" customHeight="1">
      <c r="A1036" s="103"/>
      <c r="B1036" s="103"/>
      <c r="C1036" s="104" t="e">
        <v>#REF!</v>
      </c>
      <c r="D1036" s="103"/>
      <c r="E1036" s="53"/>
      <c r="F1036" s="53"/>
      <c r="G1036" s="53"/>
      <c r="H1036" s="53"/>
      <c r="I1036" s="53"/>
      <c r="J1036" s="53"/>
      <c r="K1036" s="53"/>
      <c r="L1036" s="53"/>
      <c r="M1036" s="53"/>
      <c r="N1036" s="53"/>
      <c r="O1036" s="53"/>
      <c r="P1036" s="53"/>
      <c r="Q1036" s="53"/>
      <c r="R1036" s="53"/>
      <c r="S1036" s="53"/>
      <c r="T1036" s="53"/>
      <c r="U1036" s="53"/>
      <c r="V1036" s="53"/>
      <c r="W1036" s="53"/>
      <c r="X1036" s="53"/>
      <c r="Y1036" s="53"/>
      <c r="Z1036" s="53"/>
    </row>
    <row r="1037" spans="1:26" ht="15.75" customHeight="1">
      <c r="A1037" s="103"/>
      <c r="B1037" s="103"/>
      <c r="C1037" s="104" t="e">
        <v>#REF!</v>
      </c>
      <c r="D1037" s="103"/>
      <c r="E1037" s="53"/>
      <c r="F1037" s="53"/>
      <c r="G1037" s="53"/>
      <c r="H1037" s="53"/>
      <c r="I1037" s="53"/>
      <c r="J1037" s="53"/>
      <c r="K1037" s="53"/>
      <c r="L1037" s="53"/>
      <c r="M1037" s="53"/>
      <c r="N1037" s="53"/>
      <c r="O1037" s="53"/>
      <c r="P1037" s="53"/>
      <c r="Q1037" s="53"/>
      <c r="R1037" s="53"/>
      <c r="S1037" s="53"/>
      <c r="T1037" s="53"/>
      <c r="U1037" s="53"/>
      <c r="V1037" s="53"/>
      <c r="W1037" s="53"/>
      <c r="X1037" s="53"/>
      <c r="Y1037" s="53"/>
      <c r="Z1037" s="53"/>
    </row>
    <row r="1038" spans="1:26" ht="15.75" customHeight="1">
      <c r="A1038" s="103"/>
      <c r="B1038" s="103"/>
      <c r="C1038" s="104" t="e">
        <v>#REF!</v>
      </c>
      <c r="D1038" s="103"/>
      <c r="E1038" s="53"/>
      <c r="F1038" s="53"/>
      <c r="G1038" s="53"/>
      <c r="H1038" s="53"/>
      <c r="I1038" s="53"/>
      <c r="J1038" s="53"/>
      <c r="K1038" s="53"/>
      <c r="L1038" s="53"/>
      <c r="M1038" s="53"/>
      <c r="N1038" s="53"/>
      <c r="O1038" s="53"/>
      <c r="P1038" s="53"/>
      <c r="Q1038" s="53"/>
      <c r="R1038" s="53"/>
      <c r="S1038" s="53"/>
      <c r="T1038" s="53"/>
      <c r="U1038" s="53"/>
      <c r="V1038" s="53"/>
      <c r="W1038" s="53"/>
      <c r="X1038" s="53"/>
      <c r="Y1038" s="53"/>
      <c r="Z1038" s="53"/>
    </row>
    <row r="1039" spans="1:26" ht="15.75" customHeight="1">
      <c r="A1039" s="103"/>
      <c r="B1039" s="103"/>
      <c r="C1039" s="104" t="e">
        <v>#REF!</v>
      </c>
      <c r="D1039" s="103"/>
      <c r="E1039" s="53"/>
      <c r="F1039" s="53"/>
      <c r="G1039" s="53"/>
      <c r="H1039" s="53"/>
      <c r="I1039" s="53"/>
      <c r="J1039" s="53"/>
      <c r="K1039" s="53"/>
      <c r="L1039" s="53"/>
      <c r="M1039" s="53"/>
      <c r="N1039" s="53"/>
      <c r="O1039" s="53"/>
      <c r="P1039" s="53"/>
      <c r="Q1039" s="53"/>
      <c r="R1039" s="53"/>
      <c r="S1039" s="53"/>
      <c r="T1039" s="53"/>
      <c r="U1039" s="53"/>
      <c r="V1039" s="53"/>
      <c r="W1039" s="53"/>
      <c r="X1039" s="53"/>
      <c r="Y1039" s="53"/>
      <c r="Z1039" s="53"/>
    </row>
    <row r="1040" spans="1:26" ht="15.75" customHeight="1">
      <c r="A1040" s="103"/>
      <c r="B1040" s="103"/>
      <c r="C1040" s="104" t="e">
        <v>#REF!</v>
      </c>
      <c r="D1040" s="103"/>
      <c r="E1040" s="53"/>
      <c r="F1040" s="53"/>
      <c r="G1040" s="53"/>
      <c r="H1040" s="53"/>
      <c r="I1040" s="53"/>
      <c r="J1040" s="53"/>
      <c r="K1040" s="53"/>
      <c r="L1040" s="53"/>
      <c r="M1040" s="53"/>
      <c r="N1040" s="53"/>
      <c r="O1040" s="53"/>
      <c r="P1040" s="53"/>
      <c r="Q1040" s="53"/>
      <c r="R1040" s="53"/>
      <c r="S1040" s="53"/>
      <c r="T1040" s="53"/>
      <c r="U1040" s="53"/>
      <c r="V1040" s="53"/>
      <c r="W1040" s="53"/>
      <c r="X1040" s="53"/>
      <c r="Y1040" s="53"/>
      <c r="Z1040" s="53"/>
    </row>
    <row r="1041" spans="1:26" ht="15.75" customHeight="1">
      <c r="A1041" s="103"/>
      <c r="B1041" s="103"/>
      <c r="C1041" s="104" t="e">
        <v>#REF!</v>
      </c>
      <c r="D1041" s="103"/>
      <c r="E1041" s="53"/>
      <c r="F1041" s="53"/>
      <c r="G1041" s="53"/>
      <c r="H1041" s="53"/>
      <c r="I1041" s="53"/>
      <c r="J1041" s="53"/>
      <c r="K1041" s="53"/>
      <c r="L1041" s="53"/>
      <c r="M1041" s="53"/>
      <c r="N1041" s="53"/>
      <c r="O1041" s="53"/>
      <c r="P1041" s="53"/>
      <c r="Q1041" s="53"/>
      <c r="R1041" s="53"/>
      <c r="S1041" s="53"/>
      <c r="T1041" s="53"/>
      <c r="U1041" s="53"/>
      <c r="V1041" s="53"/>
      <c r="W1041" s="53"/>
      <c r="X1041" s="53"/>
      <c r="Y1041" s="53"/>
      <c r="Z1041" s="53"/>
    </row>
    <row r="1042" spans="1:26" ht="15.75" customHeight="1">
      <c r="A1042" s="103"/>
      <c r="B1042" s="103"/>
      <c r="C1042" s="104" t="e">
        <v>#REF!</v>
      </c>
      <c r="D1042" s="103"/>
      <c r="E1042" s="53"/>
      <c r="F1042" s="53"/>
      <c r="G1042" s="53"/>
      <c r="H1042" s="53"/>
      <c r="I1042" s="53"/>
      <c r="J1042" s="53"/>
      <c r="K1042" s="53"/>
      <c r="L1042" s="53"/>
      <c r="M1042" s="53"/>
      <c r="N1042" s="53"/>
      <c r="O1042" s="53"/>
      <c r="P1042" s="53"/>
      <c r="Q1042" s="53"/>
      <c r="R1042" s="53"/>
      <c r="S1042" s="53"/>
      <c r="T1042" s="53"/>
      <c r="U1042" s="53"/>
      <c r="V1042" s="53"/>
      <c r="W1042" s="53"/>
      <c r="X1042" s="53"/>
      <c r="Y1042" s="53"/>
      <c r="Z1042" s="53"/>
    </row>
    <row r="1043" spans="1:26" ht="15.75" customHeight="1">
      <c r="A1043" s="103"/>
      <c r="B1043" s="103"/>
      <c r="C1043" s="104" t="e">
        <v>#REF!</v>
      </c>
      <c r="D1043" s="103"/>
      <c r="E1043" s="53"/>
      <c r="F1043" s="53"/>
      <c r="G1043" s="53"/>
      <c r="H1043" s="53"/>
      <c r="I1043" s="53"/>
      <c r="J1043" s="53"/>
      <c r="K1043" s="53"/>
      <c r="L1043" s="53"/>
      <c r="M1043" s="53"/>
      <c r="N1043" s="53"/>
      <c r="O1043" s="53"/>
      <c r="P1043" s="53"/>
      <c r="Q1043" s="53"/>
      <c r="R1043" s="53"/>
      <c r="S1043" s="53"/>
      <c r="T1043" s="53"/>
      <c r="U1043" s="53"/>
      <c r="V1043" s="53"/>
      <c r="W1043" s="53"/>
      <c r="X1043" s="53"/>
      <c r="Y1043" s="53"/>
      <c r="Z1043" s="53"/>
    </row>
    <row r="1044" spans="1:26" ht="15.75" customHeight="1">
      <c r="A1044" s="103"/>
      <c r="B1044" s="103"/>
      <c r="C1044" s="104" t="e">
        <v>#REF!</v>
      </c>
      <c r="D1044" s="103"/>
      <c r="E1044" s="53"/>
      <c r="F1044" s="53"/>
      <c r="G1044" s="53"/>
      <c r="H1044" s="53"/>
      <c r="I1044" s="53"/>
      <c r="J1044" s="53"/>
      <c r="K1044" s="53"/>
      <c r="L1044" s="53"/>
      <c r="M1044" s="53"/>
      <c r="N1044" s="53"/>
      <c r="O1044" s="53"/>
      <c r="P1044" s="53"/>
      <c r="Q1044" s="53"/>
      <c r="R1044" s="53"/>
      <c r="S1044" s="53"/>
      <c r="T1044" s="53"/>
      <c r="U1044" s="53"/>
      <c r="V1044" s="53"/>
      <c r="W1044" s="53"/>
      <c r="X1044" s="53"/>
      <c r="Y1044" s="53"/>
      <c r="Z1044" s="53"/>
    </row>
    <row r="1045" spans="1:26" ht="15.75" customHeight="1">
      <c r="A1045" s="103"/>
      <c r="B1045" s="103"/>
      <c r="C1045" s="104" t="e">
        <v>#REF!</v>
      </c>
      <c r="D1045" s="103"/>
      <c r="E1045" s="53"/>
      <c r="F1045" s="53"/>
      <c r="G1045" s="53"/>
      <c r="H1045" s="53"/>
      <c r="I1045" s="53"/>
      <c r="J1045" s="53"/>
      <c r="K1045" s="53"/>
      <c r="L1045" s="53"/>
      <c r="M1045" s="53"/>
      <c r="N1045" s="53"/>
      <c r="O1045" s="53"/>
      <c r="P1045" s="53"/>
      <c r="Q1045" s="53"/>
      <c r="R1045" s="53"/>
      <c r="S1045" s="53"/>
      <c r="T1045" s="53"/>
      <c r="U1045" s="53"/>
      <c r="V1045" s="53"/>
      <c r="W1045" s="53"/>
      <c r="X1045" s="53"/>
      <c r="Y1045" s="53"/>
      <c r="Z1045" s="53"/>
    </row>
    <row r="1046" spans="1:26" ht="15.75" customHeight="1">
      <c r="A1046" s="103"/>
      <c r="B1046" s="103"/>
      <c r="C1046" s="104" t="e">
        <v>#REF!</v>
      </c>
      <c r="D1046" s="103"/>
      <c r="E1046" s="53"/>
      <c r="F1046" s="53"/>
      <c r="G1046" s="53"/>
      <c r="H1046" s="53"/>
      <c r="I1046" s="53"/>
      <c r="J1046" s="53"/>
      <c r="K1046" s="53"/>
      <c r="L1046" s="53"/>
      <c r="M1046" s="53"/>
      <c r="N1046" s="53"/>
      <c r="O1046" s="53"/>
      <c r="P1046" s="53"/>
      <c r="Q1046" s="53"/>
      <c r="R1046" s="53"/>
      <c r="S1046" s="53"/>
      <c r="T1046" s="53"/>
      <c r="U1046" s="53"/>
      <c r="V1046" s="53"/>
      <c r="W1046" s="53"/>
      <c r="X1046" s="53"/>
      <c r="Y1046" s="53"/>
      <c r="Z1046" s="53"/>
    </row>
    <row r="1047" spans="1:26" ht="15.75" customHeight="1">
      <c r="A1047" s="103"/>
      <c r="B1047" s="103"/>
      <c r="C1047" s="104" t="e">
        <v>#REF!</v>
      </c>
      <c r="D1047" s="103"/>
      <c r="E1047" s="53"/>
      <c r="F1047" s="53"/>
      <c r="G1047" s="53"/>
      <c r="H1047" s="53"/>
      <c r="I1047" s="53"/>
      <c r="J1047" s="53"/>
      <c r="K1047" s="53"/>
      <c r="L1047" s="53"/>
      <c r="M1047" s="53"/>
      <c r="N1047" s="53"/>
      <c r="O1047" s="53"/>
      <c r="P1047" s="53"/>
      <c r="Q1047" s="53"/>
      <c r="R1047" s="53"/>
      <c r="S1047" s="53"/>
      <c r="T1047" s="53"/>
      <c r="U1047" s="53"/>
      <c r="V1047" s="53"/>
      <c r="W1047" s="53"/>
      <c r="X1047" s="53"/>
      <c r="Y1047" s="53"/>
      <c r="Z1047" s="53"/>
    </row>
    <row r="1048" spans="1:26" ht="15.75" customHeight="1">
      <c r="A1048" s="103"/>
      <c r="B1048" s="103"/>
      <c r="C1048" s="104" t="e">
        <v>#REF!</v>
      </c>
      <c r="D1048" s="103"/>
      <c r="E1048" s="53"/>
      <c r="F1048" s="53"/>
      <c r="G1048" s="53"/>
      <c r="H1048" s="53"/>
      <c r="I1048" s="53"/>
      <c r="J1048" s="53"/>
      <c r="K1048" s="53"/>
      <c r="L1048" s="53"/>
      <c r="M1048" s="53"/>
      <c r="N1048" s="53"/>
      <c r="O1048" s="53"/>
      <c r="P1048" s="53"/>
      <c r="Q1048" s="53"/>
      <c r="R1048" s="53"/>
      <c r="S1048" s="53"/>
      <c r="T1048" s="53"/>
      <c r="U1048" s="53"/>
      <c r="V1048" s="53"/>
      <c r="W1048" s="53"/>
      <c r="X1048" s="53"/>
      <c r="Y1048" s="53"/>
      <c r="Z1048" s="53"/>
    </row>
    <row r="1049" spans="1:26" ht="15.75" customHeight="1">
      <c r="A1049" s="103"/>
      <c r="B1049" s="103"/>
      <c r="C1049" s="104" t="e">
        <v>#REF!</v>
      </c>
      <c r="D1049" s="103"/>
      <c r="E1049" s="53"/>
      <c r="F1049" s="53"/>
      <c r="G1049" s="53"/>
      <c r="H1049" s="53"/>
      <c r="I1049" s="53"/>
      <c r="J1049" s="53"/>
      <c r="K1049" s="53"/>
      <c r="L1049" s="53"/>
      <c r="M1049" s="53"/>
      <c r="N1049" s="53"/>
      <c r="O1049" s="53"/>
      <c r="P1049" s="53"/>
      <c r="Q1049" s="53"/>
      <c r="R1049" s="53"/>
      <c r="S1049" s="53"/>
      <c r="T1049" s="53"/>
      <c r="U1049" s="53"/>
      <c r="V1049" s="53"/>
      <c r="W1049" s="53"/>
      <c r="X1049" s="53"/>
      <c r="Y1049" s="53"/>
      <c r="Z1049" s="53"/>
    </row>
    <row r="1050" spans="1:26" ht="15.75" customHeight="1">
      <c r="A1050" s="103"/>
      <c r="B1050" s="103"/>
      <c r="C1050" s="104" t="e">
        <v>#REF!</v>
      </c>
      <c r="D1050" s="103"/>
      <c r="E1050" s="53"/>
      <c r="F1050" s="53"/>
      <c r="G1050" s="53"/>
      <c r="H1050" s="53"/>
      <c r="I1050" s="53"/>
      <c r="J1050" s="53"/>
      <c r="K1050" s="53"/>
      <c r="L1050" s="53"/>
      <c r="M1050" s="53"/>
      <c r="N1050" s="53"/>
      <c r="O1050" s="53"/>
      <c r="P1050" s="53"/>
      <c r="Q1050" s="53"/>
      <c r="R1050" s="53"/>
      <c r="S1050" s="53"/>
      <c r="T1050" s="53"/>
      <c r="U1050" s="53"/>
      <c r="V1050" s="53"/>
      <c r="W1050" s="53"/>
      <c r="X1050" s="53"/>
      <c r="Y1050" s="53"/>
      <c r="Z1050" s="53"/>
    </row>
    <row r="1051" spans="1:26" ht="15.75" customHeight="1">
      <c r="A1051" s="103"/>
      <c r="B1051" s="103"/>
      <c r="C1051" s="104" t="e">
        <v>#REF!</v>
      </c>
      <c r="D1051" s="103"/>
      <c r="E1051" s="53"/>
      <c r="F1051" s="53"/>
      <c r="G1051" s="53"/>
      <c r="H1051" s="53"/>
      <c r="I1051" s="53"/>
      <c r="J1051" s="53"/>
      <c r="K1051" s="53"/>
      <c r="L1051" s="53"/>
      <c r="M1051" s="53"/>
      <c r="N1051" s="53"/>
      <c r="O1051" s="53"/>
      <c r="P1051" s="53"/>
      <c r="Q1051" s="53"/>
      <c r="R1051" s="53"/>
      <c r="S1051" s="53"/>
      <c r="T1051" s="53"/>
      <c r="U1051" s="53"/>
      <c r="V1051" s="53"/>
      <c r="W1051" s="53"/>
      <c r="X1051" s="53"/>
      <c r="Y1051" s="53"/>
      <c r="Z1051" s="53"/>
    </row>
    <row r="1052" spans="1:26" ht="15.75" customHeight="1">
      <c r="A1052" s="103"/>
      <c r="B1052" s="103"/>
      <c r="C1052" s="104" t="e">
        <v>#REF!</v>
      </c>
      <c r="D1052" s="103"/>
      <c r="E1052" s="53"/>
      <c r="F1052" s="53"/>
      <c r="G1052" s="53"/>
      <c r="H1052" s="53"/>
      <c r="I1052" s="53"/>
      <c r="J1052" s="53"/>
      <c r="K1052" s="53"/>
      <c r="L1052" s="53"/>
      <c r="M1052" s="53"/>
      <c r="N1052" s="53"/>
      <c r="O1052" s="53"/>
      <c r="P1052" s="53"/>
      <c r="Q1052" s="53"/>
      <c r="R1052" s="53"/>
      <c r="S1052" s="53"/>
      <c r="T1052" s="53"/>
      <c r="U1052" s="53"/>
      <c r="V1052" s="53"/>
      <c r="W1052" s="53"/>
      <c r="X1052" s="53"/>
      <c r="Y1052" s="53"/>
      <c r="Z1052" s="53"/>
    </row>
    <row r="1053" spans="1:26" ht="15.75" customHeight="1">
      <c r="A1053" s="103"/>
      <c r="B1053" s="103"/>
      <c r="C1053" s="104" t="e">
        <v>#REF!</v>
      </c>
      <c r="D1053" s="103"/>
      <c r="E1053" s="53"/>
      <c r="F1053" s="53"/>
      <c r="G1053" s="53"/>
      <c r="H1053" s="53"/>
      <c r="I1053" s="53"/>
      <c r="J1053" s="53"/>
      <c r="K1053" s="53"/>
      <c r="L1053" s="53"/>
      <c r="M1053" s="53"/>
      <c r="N1053" s="53"/>
      <c r="O1053" s="53"/>
      <c r="P1053" s="53"/>
      <c r="Q1053" s="53"/>
      <c r="R1053" s="53"/>
      <c r="S1053" s="53"/>
      <c r="T1053" s="53"/>
      <c r="U1053" s="53"/>
      <c r="V1053" s="53"/>
      <c r="W1053" s="53"/>
      <c r="X1053" s="53"/>
      <c r="Y1053" s="53"/>
      <c r="Z1053" s="53"/>
    </row>
    <row r="1054" spans="1:26" ht="15.75" customHeight="1">
      <c r="A1054" s="103"/>
      <c r="B1054" s="103"/>
      <c r="C1054" s="104" t="e">
        <v>#REF!</v>
      </c>
      <c r="D1054" s="103"/>
      <c r="E1054" s="53"/>
      <c r="F1054" s="53"/>
      <c r="G1054" s="53"/>
      <c r="H1054" s="53"/>
      <c r="I1054" s="53"/>
      <c r="J1054" s="53"/>
      <c r="K1054" s="53"/>
      <c r="L1054" s="53"/>
      <c r="M1054" s="53"/>
      <c r="N1054" s="53"/>
      <c r="O1054" s="53"/>
      <c r="P1054" s="53"/>
      <c r="Q1054" s="53"/>
      <c r="R1054" s="53"/>
      <c r="S1054" s="53"/>
      <c r="T1054" s="53"/>
      <c r="U1054" s="53"/>
      <c r="V1054" s="53"/>
      <c r="W1054" s="53"/>
      <c r="X1054" s="53"/>
      <c r="Y1054" s="53"/>
      <c r="Z1054" s="53"/>
    </row>
    <row r="1055" spans="1:26" ht="15.75" customHeight="1">
      <c r="A1055" s="103"/>
      <c r="B1055" s="103"/>
      <c r="C1055" s="104" t="e">
        <v>#REF!</v>
      </c>
      <c r="D1055" s="103"/>
      <c r="E1055" s="53"/>
      <c r="F1055" s="53"/>
      <c r="G1055" s="53"/>
      <c r="H1055" s="53"/>
      <c r="I1055" s="53"/>
      <c r="J1055" s="53"/>
      <c r="K1055" s="53"/>
      <c r="L1055" s="53"/>
      <c r="M1055" s="53"/>
      <c r="N1055" s="53"/>
      <c r="O1055" s="53"/>
      <c r="P1055" s="53"/>
      <c r="Q1055" s="53"/>
      <c r="R1055" s="53"/>
      <c r="S1055" s="53"/>
      <c r="T1055" s="53"/>
      <c r="U1055" s="53"/>
      <c r="V1055" s="53"/>
      <c r="W1055" s="53"/>
      <c r="X1055" s="53"/>
      <c r="Y1055" s="53"/>
      <c r="Z1055" s="53"/>
    </row>
    <row r="1056" spans="1:26" ht="15.75" customHeight="1">
      <c r="A1056" s="103"/>
      <c r="B1056" s="103"/>
      <c r="C1056" s="104" t="e">
        <v>#REF!</v>
      </c>
      <c r="D1056" s="103"/>
      <c r="E1056" s="53"/>
      <c r="F1056" s="53"/>
      <c r="G1056" s="53"/>
      <c r="H1056" s="53"/>
      <c r="I1056" s="53"/>
      <c r="J1056" s="53"/>
      <c r="K1056" s="53"/>
      <c r="L1056" s="53"/>
      <c r="M1056" s="53"/>
      <c r="N1056" s="53"/>
      <c r="O1056" s="53"/>
      <c r="P1056" s="53"/>
      <c r="Q1056" s="53"/>
      <c r="R1056" s="53"/>
      <c r="S1056" s="53"/>
      <c r="T1056" s="53"/>
      <c r="U1056" s="53"/>
      <c r="V1056" s="53"/>
      <c r="W1056" s="53"/>
      <c r="X1056" s="53"/>
      <c r="Y1056" s="53"/>
      <c r="Z1056" s="53"/>
    </row>
    <row r="1057" spans="1:26" ht="15.75" customHeight="1">
      <c r="A1057" s="103"/>
      <c r="B1057" s="103"/>
      <c r="C1057" s="104" t="e">
        <v>#REF!</v>
      </c>
      <c r="D1057" s="103"/>
      <c r="E1057" s="53"/>
      <c r="F1057" s="53"/>
      <c r="G1057" s="53"/>
      <c r="H1057" s="53"/>
      <c r="I1057" s="53"/>
      <c r="J1057" s="53"/>
      <c r="K1057" s="53"/>
      <c r="L1057" s="53"/>
      <c r="M1057" s="53"/>
      <c r="N1057" s="53"/>
      <c r="O1057" s="53"/>
      <c r="P1057" s="53"/>
      <c r="Q1057" s="53"/>
      <c r="R1057" s="53"/>
      <c r="S1057" s="53"/>
      <c r="T1057" s="53"/>
      <c r="U1057" s="53"/>
      <c r="V1057" s="53"/>
      <c r="W1057" s="53"/>
      <c r="X1057" s="53"/>
      <c r="Y1057" s="53"/>
      <c r="Z1057" s="53"/>
    </row>
    <row r="1058" spans="1:26" ht="15.75" customHeight="1">
      <c r="A1058" s="103"/>
      <c r="B1058" s="103"/>
      <c r="C1058" s="104" t="e">
        <v>#REF!</v>
      </c>
      <c r="D1058" s="103"/>
      <c r="E1058" s="53"/>
      <c r="F1058" s="53"/>
      <c r="G1058" s="53"/>
      <c r="H1058" s="53"/>
      <c r="I1058" s="53"/>
      <c r="J1058" s="53"/>
      <c r="K1058" s="53"/>
      <c r="L1058" s="53"/>
      <c r="M1058" s="53"/>
      <c r="N1058" s="53"/>
      <c r="O1058" s="53"/>
      <c r="P1058" s="53"/>
      <c r="Q1058" s="53"/>
      <c r="R1058" s="53"/>
      <c r="S1058" s="53"/>
      <c r="T1058" s="53"/>
      <c r="U1058" s="53"/>
      <c r="V1058" s="53"/>
      <c r="W1058" s="53"/>
      <c r="X1058" s="53"/>
      <c r="Y1058" s="53"/>
      <c r="Z1058" s="53"/>
    </row>
    <row r="1059" spans="1:26" ht="15.75" customHeight="1">
      <c r="A1059" s="103"/>
      <c r="B1059" s="103"/>
      <c r="C1059" s="104" t="e">
        <v>#REF!</v>
      </c>
      <c r="D1059" s="103"/>
      <c r="E1059" s="53"/>
      <c r="F1059" s="53"/>
      <c r="G1059" s="53"/>
      <c r="H1059" s="53"/>
      <c r="I1059" s="53"/>
      <c r="J1059" s="53"/>
      <c r="K1059" s="53"/>
      <c r="L1059" s="53"/>
      <c r="M1059" s="53"/>
      <c r="N1059" s="53"/>
      <c r="O1059" s="53"/>
      <c r="P1059" s="53"/>
      <c r="Q1059" s="53"/>
      <c r="R1059" s="53"/>
      <c r="S1059" s="53"/>
      <c r="T1059" s="53"/>
      <c r="U1059" s="53"/>
      <c r="V1059" s="53"/>
      <c r="W1059" s="53"/>
      <c r="X1059" s="53"/>
      <c r="Y1059" s="53"/>
      <c r="Z1059" s="53"/>
    </row>
    <row r="1060" spans="1:26" ht="15.75" customHeight="1">
      <c r="A1060" s="103"/>
      <c r="B1060" s="103"/>
      <c r="C1060" s="104" t="e">
        <v>#REF!</v>
      </c>
      <c r="D1060" s="103"/>
      <c r="E1060" s="53"/>
      <c r="F1060" s="53"/>
      <c r="G1060" s="53"/>
      <c r="H1060" s="53"/>
      <c r="I1060" s="53"/>
      <c r="J1060" s="53"/>
      <c r="K1060" s="53"/>
      <c r="L1060" s="53"/>
      <c r="M1060" s="53"/>
      <c r="N1060" s="53"/>
      <c r="O1060" s="53"/>
      <c r="P1060" s="53"/>
      <c r="Q1060" s="53"/>
      <c r="R1060" s="53"/>
      <c r="S1060" s="53"/>
      <c r="T1060" s="53"/>
      <c r="U1060" s="53"/>
      <c r="V1060" s="53"/>
      <c r="W1060" s="53"/>
      <c r="X1060" s="53"/>
      <c r="Y1060" s="53"/>
      <c r="Z1060" s="53"/>
    </row>
    <row r="1061" spans="1:26" ht="15.75" customHeight="1">
      <c r="A1061" s="103"/>
      <c r="B1061" s="103"/>
      <c r="C1061" s="104" t="e">
        <v>#REF!</v>
      </c>
      <c r="D1061" s="103"/>
      <c r="E1061" s="53"/>
      <c r="F1061" s="53"/>
      <c r="G1061" s="53"/>
      <c r="H1061" s="53"/>
      <c r="I1061" s="53"/>
      <c r="J1061" s="53"/>
      <c r="K1061" s="53"/>
      <c r="L1061" s="53"/>
      <c r="M1061" s="53"/>
      <c r="N1061" s="53"/>
      <c r="O1061" s="53"/>
      <c r="P1061" s="53"/>
      <c r="Q1061" s="53"/>
      <c r="R1061" s="53"/>
      <c r="S1061" s="53"/>
      <c r="T1061" s="53"/>
      <c r="U1061" s="53"/>
      <c r="V1061" s="53"/>
      <c r="W1061" s="53"/>
      <c r="X1061" s="53"/>
      <c r="Y1061" s="53"/>
      <c r="Z1061" s="53"/>
    </row>
    <row r="1062" spans="1:26" ht="15.75" customHeight="1">
      <c r="A1062" s="103"/>
      <c r="B1062" s="103"/>
      <c r="C1062" s="104" t="e">
        <v>#REF!</v>
      </c>
      <c r="D1062" s="103"/>
      <c r="E1062" s="53"/>
      <c r="F1062" s="53"/>
      <c r="G1062" s="53"/>
      <c r="H1062" s="53"/>
      <c r="I1062" s="53"/>
      <c r="J1062" s="53"/>
      <c r="K1062" s="53"/>
      <c r="L1062" s="53"/>
      <c r="M1062" s="53"/>
      <c r="N1062" s="53"/>
      <c r="O1062" s="53"/>
      <c r="P1062" s="53"/>
      <c r="Q1062" s="53"/>
      <c r="R1062" s="53"/>
      <c r="S1062" s="53"/>
      <c r="T1062" s="53"/>
      <c r="U1062" s="53"/>
      <c r="V1062" s="53"/>
      <c r="W1062" s="53"/>
      <c r="X1062" s="53"/>
      <c r="Y1062" s="53"/>
      <c r="Z1062" s="53"/>
    </row>
    <row r="1063" spans="1:26" ht="15.75" customHeight="1">
      <c r="A1063" s="103"/>
      <c r="B1063" s="103"/>
      <c r="C1063" s="104" t="e">
        <v>#REF!</v>
      </c>
      <c r="D1063" s="103"/>
      <c r="E1063" s="53"/>
      <c r="F1063" s="53"/>
      <c r="G1063" s="53"/>
      <c r="H1063" s="53"/>
      <c r="I1063" s="53"/>
      <c r="J1063" s="53"/>
      <c r="K1063" s="53"/>
      <c r="L1063" s="53"/>
      <c r="M1063" s="53"/>
      <c r="N1063" s="53"/>
      <c r="O1063" s="53"/>
      <c r="P1063" s="53"/>
      <c r="Q1063" s="53"/>
      <c r="R1063" s="53"/>
      <c r="S1063" s="53"/>
      <c r="T1063" s="53"/>
      <c r="U1063" s="53"/>
      <c r="V1063" s="53"/>
      <c r="W1063" s="53"/>
      <c r="X1063" s="53"/>
      <c r="Y1063" s="53"/>
      <c r="Z1063" s="53"/>
    </row>
    <row r="1064" spans="1:26" ht="15.75" customHeight="1">
      <c r="A1064" s="103"/>
      <c r="B1064" s="103"/>
      <c r="C1064" s="104" t="e">
        <v>#REF!</v>
      </c>
      <c r="D1064" s="103"/>
      <c r="E1064" s="53"/>
      <c r="F1064" s="53"/>
      <c r="G1064" s="53"/>
      <c r="H1064" s="53"/>
      <c r="I1064" s="53"/>
      <c r="J1064" s="53"/>
      <c r="K1064" s="53"/>
      <c r="L1064" s="53"/>
      <c r="M1064" s="53"/>
      <c r="N1064" s="53"/>
      <c r="O1064" s="53"/>
      <c r="P1064" s="53"/>
      <c r="Q1064" s="53"/>
      <c r="R1064" s="53"/>
      <c r="S1064" s="53"/>
      <c r="T1064" s="53"/>
      <c r="U1064" s="53"/>
      <c r="V1064" s="53"/>
      <c r="W1064" s="53"/>
      <c r="X1064" s="53"/>
      <c r="Y1064" s="53"/>
      <c r="Z1064" s="53"/>
    </row>
    <row r="1065" spans="1:26" ht="15.75" customHeight="1">
      <c r="A1065" s="103"/>
      <c r="B1065" s="103"/>
      <c r="C1065" s="104" t="e">
        <v>#REF!</v>
      </c>
      <c r="D1065" s="103"/>
      <c r="E1065" s="53"/>
      <c r="F1065" s="53"/>
      <c r="G1065" s="53"/>
      <c r="H1065" s="53"/>
      <c r="I1065" s="53"/>
      <c r="J1065" s="53"/>
      <c r="K1065" s="53"/>
      <c r="L1065" s="53"/>
      <c r="M1065" s="53"/>
      <c r="N1065" s="53"/>
      <c r="O1065" s="53"/>
      <c r="P1065" s="53"/>
      <c r="Q1065" s="53"/>
      <c r="R1065" s="53"/>
      <c r="S1065" s="53"/>
      <c r="T1065" s="53"/>
      <c r="U1065" s="53"/>
      <c r="V1065" s="53"/>
      <c r="W1065" s="53"/>
      <c r="X1065" s="53"/>
      <c r="Y1065" s="53"/>
      <c r="Z1065" s="53"/>
    </row>
    <row r="1066" spans="1:26" ht="15.75" customHeight="1">
      <c r="A1066" s="103"/>
      <c r="B1066" s="103"/>
      <c r="C1066" s="104" t="e">
        <v>#REF!</v>
      </c>
      <c r="D1066" s="103"/>
      <c r="E1066" s="53"/>
      <c r="F1066" s="53"/>
      <c r="G1066" s="53"/>
      <c r="H1066" s="53"/>
      <c r="I1066" s="53"/>
      <c r="J1066" s="53"/>
      <c r="K1066" s="53"/>
      <c r="L1066" s="53"/>
      <c r="M1066" s="53"/>
      <c r="N1066" s="53"/>
      <c r="O1066" s="53"/>
      <c r="P1066" s="53"/>
      <c r="Q1066" s="53"/>
      <c r="R1066" s="53"/>
      <c r="S1066" s="53"/>
      <c r="T1066" s="53"/>
      <c r="U1066" s="53"/>
      <c r="V1066" s="53"/>
      <c r="W1066" s="53"/>
      <c r="X1066" s="53"/>
      <c r="Y1066" s="53"/>
      <c r="Z1066" s="53"/>
    </row>
    <row r="1067" spans="1:26" ht="15.75" customHeight="1">
      <c r="A1067" s="103"/>
      <c r="B1067" s="103"/>
      <c r="C1067" s="104" t="e">
        <v>#REF!</v>
      </c>
      <c r="D1067" s="103"/>
      <c r="E1067" s="53"/>
      <c r="F1067" s="53"/>
      <c r="G1067" s="53"/>
      <c r="H1067" s="53"/>
      <c r="I1067" s="53"/>
      <c r="J1067" s="53"/>
      <c r="K1067" s="53"/>
      <c r="L1067" s="53"/>
      <c r="M1067" s="53"/>
      <c r="N1067" s="53"/>
      <c r="O1067" s="53"/>
      <c r="P1067" s="53"/>
      <c r="Q1067" s="53"/>
      <c r="R1067" s="53"/>
      <c r="S1067" s="53"/>
      <c r="T1067" s="53"/>
      <c r="U1067" s="53"/>
      <c r="V1067" s="53"/>
      <c r="W1067" s="53"/>
      <c r="X1067" s="53"/>
      <c r="Y1067" s="53"/>
      <c r="Z1067" s="53"/>
    </row>
    <row r="1068" spans="1:26" ht="15.75" customHeight="1">
      <c r="A1068" s="103"/>
      <c r="B1068" s="103"/>
      <c r="C1068" s="104" t="e">
        <v>#REF!</v>
      </c>
      <c r="D1068" s="103"/>
      <c r="E1068" s="53"/>
      <c r="F1068" s="53"/>
      <c r="G1068" s="53"/>
      <c r="H1068" s="53"/>
      <c r="I1068" s="53"/>
      <c r="J1068" s="53"/>
      <c r="K1068" s="53"/>
      <c r="L1068" s="53"/>
      <c r="M1068" s="53"/>
      <c r="N1068" s="53"/>
      <c r="O1068" s="53"/>
      <c r="P1068" s="53"/>
      <c r="Q1068" s="53"/>
      <c r="R1068" s="53"/>
      <c r="S1068" s="53"/>
      <c r="T1068" s="53"/>
      <c r="U1068" s="53"/>
      <c r="V1068" s="53"/>
      <c r="W1068" s="53"/>
      <c r="X1068" s="53"/>
      <c r="Y1068" s="53"/>
      <c r="Z1068" s="53"/>
    </row>
    <row r="1069" spans="1:26" ht="15.75" customHeight="1">
      <c r="A1069" s="103"/>
      <c r="B1069" s="103"/>
      <c r="C1069" s="104" t="e">
        <v>#REF!</v>
      </c>
      <c r="D1069" s="103"/>
      <c r="E1069" s="53"/>
      <c r="F1069" s="53"/>
      <c r="G1069" s="53"/>
      <c r="H1069" s="53"/>
      <c r="I1069" s="53"/>
      <c r="J1069" s="53"/>
      <c r="K1069" s="53"/>
      <c r="L1069" s="53"/>
      <c r="M1069" s="53"/>
      <c r="N1069" s="53"/>
      <c r="O1069" s="53"/>
      <c r="P1069" s="53"/>
      <c r="Q1069" s="53"/>
      <c r="R1069" s="53"/>
      <c r="S1069" s="53"/>
      <c r="T1069" s="53"/>
      <c r="U1069" s="53"/>
      <c r="V1069" s="53"/>
      <c r="W1069" s="53"/>
      <c r="X1069" s="53"/>
      <c r="Y1069" s="53"/>
      <c r="Z1069" s="53"/>
    </row>
    <row r="1070" spans="1:26" ht="15.75" customHeight="1">
      <c r="A1070" s="103"/>
      <c r="B1070" s="103"/>
      <c r="C1070" s="104" t="e">
        <v>#REF!</v>
      </c>
      <c r="D1070" s="103"/>
      <c r="E1070" s="53"/>
      <c r="F1070" s="53"/>
      <c r="G1070" s="53"/>
      <c r="H1070" s="53"/>
      <c r="I1070" s="53"/>
      <c r="J1070" s="53"/>
      <c r="K1070" s="53"/>
      <c r="L1070" s="53"/>
      <c r="M1070" s="53"/>
      <c r="N1070" s="53"/>
      <c r="O1070" s="53"/>
      <c r="P1070" s="53"/>
      <c r="Q1070" s="53"/>
      <c r="R1070" s="53"/>
      <c r="S1070" s="53"/>
      <c r="T1070" s="53"/>
      <c r="U1070" s="53"/>
      <c r="V1070" s="53"/>
      <c r="W1070" s="53"/>
      <c r="X1070" s="53"/>
      <c r="Y1070" s="53"/>
      <c r="Z1070" s="53"/>
    </row>
    <row r="1071" spans="1:26" ht="15.75" customHeight="1">
      <c r="A1071" s="103"/>
      <c r="B1071" s="103"/>
      <c r="C1071" s="104" t="e">
        <v>#REF!</v>
      </c>
      <c r="D1071" s="103"/>
      <c r="E1071" s="53"/>
      <c r="F1071" s="53"/>
      <c r="G1071" s="53"/>
      <c r="H1071" s="53"/>
      <c r="I1071" s="53"/>
      <c r="J1071" s="53"/>
      <c r="K1071" s="53"/>
      <c r="L1071" s="53"/>
      <c r="M1071" s="53"/>
      <c r="N1071" s="53"/>
      <c r="O1071" s="53"/>
      <c r="P1071" s="53"/>
      <c r="Q1071" s="53"/>
      <c r="R1071" s="53"/>
      <c r="S1071" s="53"/>
      <c r="T1071" s="53"/>
      <c r="U1071" s="53"/>
      <c r="V1071" s="53"/>
      <c r="W1071" s="53"/>
      <c r="X1071" s="53"/>
      <c r="Y1071" s="53"/>
      <c r="Z1071" s="53"/>
    </row>
    <row r="1072" spans="1:26" ht="15.75" customHeight="1">
      <c r="A1072" s="103"/>
      <c r="B1072" s="103"/>
      <c r="C1072" s="104" t="e">
        <v>#REF!</v>
      </c>
      <c r="D1072" s="103"/>
      <c r="E1072" s="53"/>
      <c r="F1072" s="53"/>
      <c r="G1072" s="53"/>
      <c r="H1072" s="53"/>
      <c r="I1072" s="53"/>
      <c r="J1072" s="53"/>
      <c r="K1072" s="53"/>
      <c r="L1072" s="53"/>
      <c r="M1072" s="53"/>
      <c r="N1072" s="53"/>
      <c r="O1072" s="53"/>
      <c r="P1072" s="53"/>
      <c r="Q1072" s="53"/>
      <c r="R1072" s="53"/>
      <c r="S1072" s="53"/>
      <c r="T1072" s="53"/>
      <c r="U1072" s="53"/>
      <c r="V1072" s="53"/>
      <c r="W1072" s="53"/>
      <c r="X1072" s="53"/>
      <c r="Y1072" s="53"/>
      <c r="Z1072" s="53"/>
    </row>
    <row r="1073" spans="1:26" ht="15.75" customHeight="1">
      <c r="A1073" s="103"/>
      <c r="B1073" s="103"/>
      <c r="C1073" s="104" t="e">
        <v>#REF!</v>
      </c>
      <c r="D1073" s="103"/>
      <c r="E1073" s="53"/>
      <c r="F1073" s="53"/>
      <c r="G1073" s="53"/>
      <c r="H1073" s="53"/>
      <c r="I1073" s="53"/>
      <c r="J1073" s="53"/>
      <c r="K1073" s="53"/>
      <c r="L1073" s="53"/>
      <c r="M1073" s="53"/>
      <c r="N1073" s="53"/>
      <c r="O1073" s="53"/>
      <c r="P1073" s="53"/>
      <c r="Q1073" s="53"/>
      <c r="R1073" s="53"/>
      <c r="S1073" s="53"/>
      <c r="T1073" s="53"/>
      <c r="U1073" s="53"/>
      <c r="V1073" s="53"/>
      <c r="W1073" s="53"/>
      <c r="X1073" s="53"/>
      <c r="Y1073" s="53"/>
      <c r="Z1073" s="53"/>
    </row>
    <row r="1074" spans="1:26" ht="15.75" customHeight="1">
      <c r="A1074" s="103"/>
      <c r="B1074" s="103"/>
      <c r="C1074" s="104" t="e">
        <v>#REF!</v>
      </c>
      <c r="D1074" s="103"/>
      <c r="E1074" s="53"/>
      <c r="F1074" s="53"/>
      <c r="G1074" s="53"/>
      <c r="H1074" s="53"/>
      <c r="I1074" s="53"/>
      <c r="J1074" s="53"/>
      <c r="K1074" s="53"/>
      <c r="L1074" s="53"/>
      <c r="M1074" s="53"/>
      <c r="N1074" s="53"/>
      <c r="O1074" s="53"/>
      <c r="P1074" s="53"/>
      <c r="Q1074" s="53"/>
      <c r="R1074" s="53"/>
      <c r="S1074" s="53"/>
      <c r="T1074" s="53"/>
      <c r="U1074" s="53"/>
      <c r="V1074" s="53"/>
      <c r="W1074" s="53"/>
      <c r="X1074" s="53"/>
      <c r="Y1074" s="53"/>
      <c r="Z1074" s="53"/>
    </row>
    <row r="1075" spans="1:26" ht="15.75" customHeight="1">
      <c r="A1075" s="103"/>
      <c r="B1075" s="103"/>
      <c r="C1075" s="104" t="e">
        <v>#REF!</v>
      </c>
      <c r="D1075" s="103"/>
      <c r="E1075" s="53"/>
      <c r="F1075" s="53"/>
      <c r="G1075" s="53"/>
      <c r="H1075" s="53"/>
      <c r="I1075" s="53"/>
      <c r="J1075" s="53"/>
      <c r="K1075" s="53"/>
      <c r="L1075" s="53"/>
      <c r="M1075" s="53"/>
      <c r="N1075" s="53"/>
      <c r="O1075" s="53"/>
      <c r="P1075" s="53"/>
      <c r="Q1075" s="53"/>
      <c r="R1075" s="53"/>
      <c r="S1075" s="53"/>
      <c r="T1075" s="53"/>
      <c r="U1075" s="53"/>
      <c r="V1075" s="53"/>
      <c r="W1075" s="53"/>
      <c r="X1075" s="53"/>
      <c r="Y1075" s="53"/>
      <c r="Z1075" s="53"/>
    </row>
    <row r="1076" spans="1:26" ht="15.75" customHeight="1">
      <c r="A1076" s="103"/>
      <c r="B1076" s="103"/>
      <c r="C1076" s="104" t="e">
        <v>#REF!</v>
      </c>
      <c r="D1076" s="103"/>
      <c r="E1076" s="53"/>
      <c r="F1076" s="53"/>
      <c r="G1076" s="53"/>
      <c r="H1076" s="53"/>
      <c r="I1076" s="53"/>
      <c r="J1076" s="53"/>
      <c r="K1076" s="53"/>
      <c r="L1076" s="53"/>
      <c r="M1076" s="53"/>
      <c r="N1076" s="53"/>
      <c r="O1076" s="53"/>
      <c r="P1076" s="53"/>
      <c r="Q1076" s="53"/>
      <c r="R1076" s="53"/>
      <c r="S1076" s="53"/>
      <c r="T1076" s="53"/>
      <c r="U1076" s="53"/>
      <c r="V1076" s="53"/>
      <c r="W1076" s="53"/>
      <c r="X1076" s="53"/>
      <c r="Y1076" s="53"/>
      <c r="Z1076" s="53"/>
    </row>
    <row r="1077" spans="1:26" ht="15.75" customHeight="1">
      <c r="A1077" s="103"/>
      <c r="B1077" s="103"/>
      <c r="C1077" s="104" t="e">
        <v>#REF!</v>
      </c>
      <c r="D1077" s="103"/>
      <c r="E1077" s="53"/>
      <c r="F1077" s="53"/>
      <c r="G1077" s="53"/>
      <c r="H1077" s="53"/>
      <c r="I1077" s="53"/>
      <c r="J1077" s="53"/>
      <c r="K1077" s="53"/>
      <c r="L1077" s="53"/>
      <c r="M1077" s="53"/>
      <c r="N1077" s="53"/>
      <c r="O1077" s="53"/>
      <c r="P1077" s="53"/>
      <c r="Q1077" s="53"/>
      <c r="R1077" s="53"/>
      <c r="S1077" s="53"/>
      <c r="T1077" s="53"/>
      <c r="U1077" s="53"/>
      <c r="V1077" s="53"/>
      <c r="W1077" s="53"/>
      <c r="X1077" s="53"/>
      <c r="Y1077" s="53"/>
      <c r="Z1077" s="53"/>
    </row>
    <row r="1078" spans="1:26" ht="15.75" customHeight="1">
      <c r="A1078" s="103"/>
      <c r="B1078" s="103"/>
      <c r="C1078" s="104" t="e">
        <v>#REF!</v>
      </c>
      <c r="D1078" s="103"/>
      <c r="E1078" s="53"/>
      <c r="F1078" s="53"/>
      <c r="G1078" s="53"/>
      <c r="H1078" s="53"/>
      <c r="I1078" s="53"/>
      <c r="J1078" s="53"/>
      <c r="K1078" s="53"/>
      <c r="L1078" s="53"/>
      <c r="M1078" s="53"/>
      <c r="N1078" s="53"/>
      <c r="O1078" s="53"/>
      <c r="P1078" s="53"/>
      <c r="Q1078" s="53"/>
      <c r="R1078" s="53"/>
      <c r="S1078" s="53"/>
      <c r="T1078" s="53"/>
      <c r="U1078" s="53"/>
      <c r="V1078" s="53"/>
      <c r="W1078" s="53"/>
      <c r="X1078" s="53"/>
      <c r="Y1078" s="53"/>
      <c r="Z1078" s="53"/>
    </row>
    <row r="1079" spans="1:26" ht="15.75" customHeight="1">
      <c r="A1079" s="103"/>
      <c r="B1079" s="103"/>
      <c r="C1079" s="104" t="e">
        <v>#REF!</v>
      </c>
      <c r="D1079" s="103"/>
      <c r="E1079" s="53"/>
      <c r="F1079" s="53"/>
      <c r="G1079" s="53"/>
      <c r="H1079" s="53"/>
      <c r="I1079" s="53"/>
      <c r="J1079" s="53"/>
      <c r="K1079" s="53"/>
      <c r="L1079" s="53"/>
      <c r="M1079" s="53"/>
      <c r="N1079" s="53"/>
      <c r="O1079" s="53"/>
      <c r="P1079" s="53"/>
      <c r="Q1079" s="53"/>
      <c r="R1079" s="53"/>
      <c r="S1079" s="53"/>
      <c r="T1079" s="53"/>
      <c r="U1079" s="53"/>
      <c r="V1079" s="53"/>
      <c r="W1079" s="53"/>
      <c r="X1079" s="53"/>
      <c r="Y1079" s="53"/>
      <c r="Z1079" s="53"/>
    </row>
    <row r="1080" spans="1:26" ht="15.75" customHeight="1">
      <c r="A1080" s="103"/>
      <c r="B1080" s="103"/>
      <c r="C1080" s="104" t="e">
        <v>#REF!</v>
      </c>
      <c r="D1080" s="103"/>
      <c r="E1080" s="53"/>
      <c r="F1080" s="53"/>
      <c r="G1080" s="53"/>
      <c r="H1080" s="53"/>
      <c r="I1080" s="53"/>
      <c r="J1080" s="53"/>
      <c r="K1080" s="53"/>
      <c r="L1080" s="53"/>
      <c r="M1080" s="53"/>
      <c r="N1080" s="53"/>
      <c r="O1080" s="53"/>
      <c r="P1080" s="53"/>
      <c r="Q1080" s="53"/>
      <c r="R1080" s="53"/>
      <c r="S1080" s="53"/>
      <c r="T1080" s="53"/>
      <c r="U1080" s="53"/>
      <c r="V1080" s="53"/>
      <c r="W1080" s="53"/>
      <c r="X1080" s="53"/>
      <c r="Y1080" s="53"/>
      <c r="Z1080" s="53"/>
    </row>
    <row r="1081" spans="1:26" ht="15.75" customHeight="1">
      <c r="A1081" s="103"/>
      <c r="B1081" s="103"/>
      <c r="C1081" s="104" t="e">
        <v>#REF!</v>
      </c>
      <c r="D1081" s="103"/>
      <c r="E1081" s="53"/>
      <c r="F1081" s="53"/>
      <c r="G1081" s="53"/>
      <c r="H1081" s="53"/>
      <c r="I1081" s="53"/>
      <c r="J1081" s="53"/>
      <c r="K1081" s="53"/>
      <c r="L1081" s="53"/>
      <c r="M1081" s="53"/>
      <c r="N1081" s="53"/>
      <c r="O1081" s="53"/>
      <c r="P1081" s="53"/>
      <c r="Q1081" s="53"/>
      <c r="R1081" s="53"/>
      <c r="S1081" s="53"/>
      <c r="T1081" s="53"/>
      <c r="U1081" s="53"/>
      <c r="V1081" s="53"/>
      <c r="W1081" s="53"/>
      <c r="X1081" s="53"/>
      <c r="Y1081" s="53"/>
      <c r="Z1081" s="53"/>
    </row>
    <row r="1082" spans="1:26" ht="15.75" customHeight="1">
      <c r="A1082" s="103"/>
      <c r="B1082" s="103"/>
      <c r="C1082" s="104" t="e">
        <v>#REF!</v>
      </c>
      <c r="D1082" s="103"/>
      <c r="E1082" s="53"/>
      <c r="F1082" s="53"/>
      <c r="G1082" s="53"/>
      <c r="H1082" s="53"/>
      <c r="I1082" s="53"/>
      <c r="J1082" s="53"/>
      <c r="K1082" s="53"/>
      <c r="L1082" s="53"/>
      <c r="M1082" s="53"/>
      <c r="N1082" s="53"/>
      <c r="O1082" s="53"/>
      <c r="P1082" s="53"/>
      <c r="Q1082" s="53"/>
      <c r="R1082" s="53"/>
      <c r="S1082" s="53"/>
      <c r="T1082" s="53"/>
      <c r="U1082" s="53"/>
      <c r="V1082" s="53"/>
      <c r="W1082" s="53"/>
      <c r="X1082" s="53"/>
      <c r="Y1082" s="53"/>
      <c r="Z1082" s="53"/>
    </row>
    <row r="1083" spans="1:26" ht="15.75" customHeight="1">
      <c r="A1083" s="103"/>
      <c r="B1083" s="103"/>
      <c r="C1083" s="104" t="e">
        <v>#REF!</v>
      </c>
      <c r="D1083" s="103"/>
      <c r="E1083" s="53"/>
      <c r="F1083" s="53"/>
      <c r="G1083" s="53"/>
      <c r="H1083" s="53"/>
      <c r="I1083" s="53"/>
      <c r="J1083" s="53"/>
      <c r="K1083" s="53"/>
      <c r="L1083" s="53"/>
      <c r="M1083" s="53"/>
      <c r="N1083" s="53"/>
      <c r="O1083" s="53"/>
      <c r="P1083" s="53"/>
      <c r="Q1083" s="53"/>
      <c r="R1083" s="53"/>
      <c r="S1083" s="53"/>
      <c r="T1083" s="53"/>
      <c r="U1083" s="53"/>
      <c r="V1083" s="53"/>
      <c r="W1083" s="53"/>
      <c r="X1083" s="53"/>
      <c r="Y1083" s="53"/>
      <c r="Z1083" s="53"/>
    </row>
    <row r="1084" spans="1:26" ht="15.75" customHeight="1">
      <c r="A1084" s="103"/>
      <c r="B1084" s="103"/>
      <c r="C1084" s="104" t="e">
        <v>#REF!</v>
      </c>
      <c r="D1084" s="103"/>
      <c r="E1084" s="53"/>
      <c r="F1084" s="53"/>
      <c r="G1084" s="53"/>
      <c r="H1084" s="53"/>
      <c r="I1084" s="53"/>
      <c r="J1084" s="53"/>
      <c r="K1084" s="53"/>
      <c r="L1084" s="53"/>
      <c r="M1084" s="53"/>
      <c r="N1084" s="53"/>
      <c r="O1084" s="53"/>
      <c r="P1084" s="53"/>
      <c r="Q1084" s="53"/>
      <c r="R1084" s="53"/>
      <c r="S1084" s="53"/>
      <c r="T1084" s="53"/>
      <c r="U1084" s="53"/>
      <c r="V1084" s="53"/>
      <c r="W1084" s="53"/>
      <c r="X1084" s="53"/>
      <c r="Y1084" s="53"/>
      <c r="Z1084" s="53"/>
    </row>
    <row r="1085" spans="1:26" ht="15.75" customHeight="1">
      <c r="A1085" s="103"/>
      <c r="B1085" s="103"/>
      <c r="C1085" s="104" t="e">
        <v>#REF!</v>
      </c>
      <c r="D1085" s="103"/>
      <c r="E1085" s="53"/>
      <c r="F1085" s="53"/>
      <c r="G1085" s="53"/>
      <c r="H1085" s="53"/>
      <c r="I1085" s="53"/>
      <c r="J1085" s="53"/>
      <c r="K1085" s="53"/>
      <c r="L1085" s="53"/>
      <c r="M1085" s="53"/>
      <c r="N1085" s="53"/>
      <c r="O1085" s="53"/>
      <c r="P1085" s="53"/>
      <c r="Q1085" s="53"/>
      <c r="R1085" s="53"/>
      <c r="S1085" s="53"/>
      <c r="T1085" s="53"/>
      <c r="U1085" s="53"/>
      <c r="V1085" s="53"/>
      <c r="W1085" s="53"/>
      <c r="X1085" s="53"/>
      <c r="Y1085" s="53"/>
      <c r="Z1085" s="53"/>
    </row>
    <row r="1086" spans="1:26" ht="15.75" customHeight="1">
      <c r="A1086" s="103"/>
      <c r="B1086" s="103"/>
      <c r="C1086" s="104" t="e">
        <v>#REF!</v>
      </c>
      <c r="D1086" s="103"/>
      <c r="E1086" s="53"/>
      <c r="F1086" s="53"/>
      <c r="G1086" s="53"/>
      <c r="H1086" s="53"/>
      <c r="I1086" s="53"/>
      <c r="J1086" s="53"/>
      <c r="K1086" s="53"/>
      <c r="L1086" s="53"/>
      <c r="M1086" s="53"/>
      <c r="N1086" s="53"/>
      <c r="O1086" s="53"/>
      <c r="P1086" s="53"/>
      <c r="Q1086" s="53"/>
      <c r="R1086" s="53"/>
      <c r="S1086" s="53"/>
      <c r="T1086" s="53"/>
      <c r="U1086" s="53"/>
      <c r="V1086" s="53"/>
      <c r="W1086" s="53"/>
      <c r="X1086" s="53"/>
      <c r="Y1086" s="53"/>
      <c r="Z1086" s="53"/>
    </row>
    <row r="1087" spans="1:26" ht="15.75" customHeight="1">
      <c r="A1087" s="103"/>
      <c r="B1087" s="103"/>
      <c r="C1087" s="104" t="e">
        <v>#REF!</v>
      </c>
      <c r="D1087" s="103"/>
      <c r="E1087" s="53"/>
      <c r="F1087" s="53"/>
      <c r="G1087" s="53"/>
      <c r="H1087" s="53"/>
      <c r="I1087" s="53"/>
      <c r="J1087" s="53"/>
      <c r="K1087" s="53"/>
      <c r="L1087" s="53"/>
      <c r="M1087" s="53"/>
      <c r="N1087" s="53"/>
      <c r="O1087" s="53"/>
      <c r="P1087" s="53"/>
      <c r="Q1087" s="53"/>
      <c r="R1087" s="53"/>
      <c r="S1087" s="53"/>
      <c r="T1087" s="53"/>
      <c r="U1087" s="53"/>
      <c r="V1087" s="53"/>
      <c r="W1087" s="53"/>
      <c r="X1087" s="53"/>
      <c r="Y1087" s="53"/>
      <c r="Z1087" s="53"/>
    </row>
    <row r="1088" spans="1:26" ht="15.75" customHeight="1">
      <c r="A1088" s="103"/>
      <c r="B1088" s="103"/>
      <c r="C1088" s="104" t="e">
        <v>#REF!</v>
      </c>
      <c r="D1088" s="103"/>
      <c r="E1088" s="53"/>
      <c r="F1088" s="53"/>
      <c r="G1088" s="53"/>
      <c r="H1088" s="53"/>
      <c r="I1088" s="53"/>
      <c r="J1088" s="53"/>
      <c r="K1088" s="53"/>
      <c r="L1088" s="53"/>
      <c r="M1088" s="53"/>
      <c r="N1088" s="53"/>
      <c r="O1088" s="53"/>
      <c r="P1088" s="53"/>
      <c r="Q1088" s="53"/>
      <c r="R1088" s="53"/>
      <c r="S1088" s="53"/>
      <c r="T1088" s="53"/>
      <c r="U1088" s="53"/>
      <c r="V1088" s="53"/>
      <c r="W1088" s="53"/>
      <c r="X1088" s="53"/>
      <c r="Y1088" s="53"/>
      <c r="Z1088" s="53"/>
    </row>
    <row r="1089" spans="1:26" ht="15.75" customHeight="1">
      <c r="A1089" s="103"/>
      <c r="B1089" s="103"/>
      <c r="C1089" s="104" t="e">
        <v>#REF!</v>
      </c>
      <c r="D1089" s="103"/>
      <c r="E1089" s="53"/>
      <c r="F1089" s="53"/>
      <c r="G1089" s="53"/>
      <c r="H1089" s="53"/>
      <c r="I1089" s="53"/>
      <c r="J1089" s="53"/>
      <c r="K1089" s="53"/>
      <c r="L1089" s="53"/>
      <c r="M1089" s="53"/>
      <c r="N1089" s="53"/>
      <c r="O1089" s="53"/>
      <c r="P1089" s="53"/>
      <c r="Q1089" s="53"/>
      <c r="R1089" s="53"/>
      <c r="S1089" s="53"/>
      <c r="T1089" s="53"/>
      <c r="U1089" s="53"/>
      <c r="V1089" s="53"/>
      <c r="W1089" s="53"/>
      <c r="X1089" s="53"/>
      <c r="Y1089" s="53"/>
      <c r="Z1089" s="53"/>
    </row>
    <row r="1090" spans="1:26" ht="15.75" customHeight="1">
      <c r="A1090" s="103"/>
      <c r="B1090" s="103"/>
      <c r="C1090" s="104" t="e">
        <v>#REF!</v>
      </c>
      <c r="D1090" s="103"/>
      <c r="E1090" s="53"/>
      <c r="F1090" s="53"/>
      <c r="G1090" s="53"/>
      <c r="H1090" s="53"/>
      <c r="I1090" s="53"/>
      <c r="J1090" s="53"/>
      <c r="K1090" s="53"/>
      <c r="L1090" s="53"/>
      <c r="M1090" s="53"/>
      <c r="N1090" s="53"/>
      <c r="O1090" s="53"/>
      <c r="P1090" s="53"/>
      <c r="Q1090" s="53"/>
      <c r="R1090" s="53"/>
      <c r="S1090" s="53"/>
      <c r="T1090" s="53"/>
      <c r="U1090" s="53"/>
      <c r="V1090" s="53"/>
      <c r="W1090" s="53"/>
      <c r="X1090" s="53"/>
      <c r="Y1090" s="53"/>
      <c r="Z1090" s="53"/>
    </row>
    <row r="1091" spans="1:26" ht="15.75" customHeight="1">
      <c r="A1091" s="103"/>
      <c r="B1091" s="103"/>
      <c r="C1091" s="104" t="e">
        <v>#REF!</v>
      </c>
      <c r="D1091" s="103"/>
      <c r="E1091" s="53"/>
      <c r="F1091" s="53"/>
      <c r="G1091" s="53"/>
      <c r="H1091" s="53"/>
      <c r="I1091" s="53"/>
      <c r="J1091" s="53"/>
      <c r="K1091" s="53"/>
      <c r="L1091" s="53"/>
      <c r="M1091" s="53"/>
      <c r="N1091" s="53"/>
      <c r="O1091" s="53"/>
      <c r="P1091" s="53"/>
      <c r="Q1091" s="53"/>
      <c r="R1091" s="53"/>
      <c r="S1091" s="53"/>
      <c r="T1091" s="53"/>
      <c r="U1091" s="53"/>
      <c r="V1091" s="53"/>
      <c r="W1091" s="53"/>
      <c r="X1091" s="53"/>
      <c r="Y1091" s="53"/>
      <c r="Z1091" s="53"/>
    </row>
    <row r="1092" spans="1:26" ht="15.75" customHeight="1">
      <c r="A1092" s="103"/>
      <c r="B1092" s="103"/>
      <c r="C1092" s="104" t="e">
        <v>#REF!</v>
      </c>
      <c r="D1092" s="103"/>
      <c r="E1092" s="53"/>
      <c r="F1092" s="53"/>
      <c r="G1092" s="53"/>
      <c r="H1092" s="53"/>
      <c r="I1092" s="53"/>
      <c r="J1092" s="53"/>
      <c r="K1092" s="53"/>
      <c r="L1092" s="53"/>
      <c r="M1092" s="53"/>
      <c r="N1092" s="53"/>
      <c r="O1092" s="53"/>
      <c r="P1092" s="53"/>
      <c r="Q1092" s="53"/>
      <c r="R1092" s="53"/>
      <c r="S1092" s="53"/>
      <c r="T1092" s="53"/>
      <c r="U1092" s="53"/>
      <c r="V1092" s="53"/>
      <c r="W1092" s="53"/>
      <c r="X1092" s="53"/>
      <c r="Y1092" s="53"/>
      <c r="Z1092" s="53"/>
    </row>
    <row r="1093" spans="1:26" ht="15.75" customHeight="1">
      <c r="A1093" s="103"/>
      <c r="B1093" s="103"/>
      <c r="C1093" s="104" t="e">
        <v>#REF!</v>
      </c>
      <c r="D1093" s="103"/>
      <c r="E1093" s="53"/>
      <c r="F1093" s="53"/>
      <c r="G1093" s="53"/>
      <c r="H1093" s="53"/>
      <c r="I1093" s="53"/>
      <c r="J1093" s="53"/>
      <c r="K1093" s="53"/>
      <c r="L1093" s="53"/>
      <c r="M1093" s="53"/>
      <c r="N1093" s="53"/>
      <c r="O1093" s="53"/>
      <c r="P1093" s="53"/>
      <c r="Q1093" s="53"/>
      <c r="R1093" s="53"/>
      <c r="S1093" s="53"/>
      <c r="T1093" s="53"/>
      <c r="U1093" s="53"/>
      <c r="V1093" s="53"/>
      <c r="W1093" s="53"/>
      <c r="X1093" s="53"/>
      <c r="Y1093" s="53"/>
      <c r="Z1093" s="53"/>
    </row>
    <row r="1094" spans="1:26" ht="15.75" customHeight="1">
      <c r="A1094" s="103"/>
      <c r="B1094" s="103"/>
      <c r="C1094" s="104" t="e">
        <v>#REF!</v>
      </c>
      <c r="D1094" s="103"/>
      <c r="E1094" s="53"/>
      <c r="F1094" s="53"/>
      <c r="G1094" s="53"/>
      <c r="H1094" s="53"/>
      <c r="I1094" s="53"/>
      <c r="J1094" s="53"/>
      <c r="K1094" s="53"/>
      <c r="L1094" s="53"/>
      <c r="M1094" s="53"/>
      <c r="N1094" s="53"/>
      <c r="O1094" s="53"/>
      <c r="P1094" s="53"/>
      <c r="Q1094" s="53"/>
      <c r="R1094" s="53"/>
      <c r="S1094" s="53"/>
      <c r="T1094" s="53"/>
      <c r="U1094" s="53"/>
      <c r="V1094" s="53"/>
      <c r="W1094" s="53"/>
      <c r="X1094" s="53"/>
      <c r="Y1094" s="53"/>
      <c r="Z1094" s="53"/>
    </row>
    <row r="1095" spans="1:26" ht="15.75" customHeight="1">
      <c r="A1095" s="103"/>
      <c r="B1095" s="103"/>
      <c r="C1095" s="104" t="e">
        <v>#REF!</v>
      </c>
      <c r="D1095" s="103"/>
      <c r="E1095" s="53"/>
      <c r="F1095" s="53"/>
      <c r="G1095" s="53"/>
      <c r="H1095" s="53"/>
      <c r="I1095" s="53"/>
      <c r="J1095" s="53"/>
      <c r="K1095" s="53"/>
      <c r="L1095" s="53"/>
      <c r="M1095" s="53"/>
      <c r="N1095" s="53"/>
      <c r="O1095" s="53"/>
      <c r="P1095" s="53"/>
      <c r="Q1095" s="53"/>
      <c r="R1095" s="53"/>
      <c r="S1095" s="53"/>
      <c r="T1095" s="53"/>
      <c r="U1095" s="53"/>
      <c r="V1095" s="53"/>
      <c r="W1095" s="53"/>
      <c r="X1095" s="53"/>
      <c r="Y1095" s="53"/>
      <c r="Z1095" s="53"/>
    </row>
    <row r="1096" spans="1:26" ht="15.75" customHeight="1">
      <c r="A1096" s="103"/>
      <c r="B1096" s="103"/>
      <c r="C1096" s="104" t="e">
        <v>#REF!</v>
      </c>
      <c r="D1096" s="103"/>
      <c r="E1096" s="53"/>
      <c r="F1096" s="53"/>
      <c r="G1096" s="53"/>
      <c r="H1096" s="53"/>
      <c r="I1096" s="53"/>
      <c r="J1096" s="53"/>
      <c r="K1096" s="53"/>
      <c r="L1096" s="53"/>
      <c r="M1096" s="53"/>
      <c r="N1096" s="53"/>
      <c r="O1096" s="53"/>
      <c r="P1096" s="53"/>
      <c r="Q1096" s="53"/>
      <c r="R1096" s="53"/>
      <c r="S1096" s="53"/>
      <c r="T1096" s="53"/>
      <c r="U1096" s="53"/>
      <c r="V1096" s="53"/>
      <c r="W1096" s="53"/>
      <c r="X1096" s="53"/>
      <c r="Y1096" s="53"/>
      <c r="Z1096" s="53"/>
    </row>
    <row r="1097" spans="1:26" ht="15.75" customHeight="1">
      <c r="A1097" s="103"/>
      <c r="B1097" s="103"/>
      <c r="C1097" s="104" t="e">
        <v>#REF!</v>
      </c>
      <c r="D1097" s="103"/>
      <c r="E1097" s="53"/>
      <c r="F1097" s="53"/>
      <c r="G1097" s="53"/>
      <c r="H1097" s="53"/>
      <c r="I1097" s="53"/>
      <c r="J1097" s="53"/>
      <c r="K1097" s="53"/>
      <c r="L1097" s="53"/>
      <c r="M1097" s="53"/>
      <c r="N1097" s="53"/>
      <c r="O1097" s="53"/>
      <c r="P1097" s="53"/>
      <c r="Q1097" s="53"/>
      <c r="R1097" s="53"/>
      <c r="S1097" s="53"/>
      <c r="T1097" s="53"/>
      <c r="U1097" s="53"/>
      <c r="V1097" s="53"/>
      <c r="W1097" s="53"/>
      <c r="X1097" s="53"/>
      <c r="Y1097" s="53"/>
      <c r="Z1097" s="53"/>
    </row>
    <row r="1098" spans="1:26" ht="15.75" customHeight="1">
      <c r="A1098" s="103"/>
      <c r="B1098" s="103"/>
      <c r="C1098" s="104" t="e">
        <v>#REF!</v>
      </c>
      <c r="D1098" s="103"/>
      <c r="E1098" s="53"/>
      <c r="F1098" s="53"/>
      <c r="G1098" s="53"/>
      <c r="H1098" s="53"/>
      <c r="I1098" s="53"/>
      <c r="J1098" s="53"/>
      <c r="K1098" s="53"/>
      <c r="L1098" s="53"/>
      <c r="M1098" s="53"/>
      <c r="N1098" s="53"/>
      <c r="O1098" s="53"/>
      <c r="P1098" s="53"/>
      <c r="Q1098" s="53"/>
      <c r="R1098" s="53"/>
      <c r="S1098" s="53"/>
      <c r="T1098" s="53"/>
      <c r="U1098" s="53"/>
      <c r="V1098" s="53"/>
      <c r="W1098" s="53"/>
      <c r="X1098" s="53"/>
      <c r="Y1098" s="53"/>
      <c r="Z1098" s="53"/>
    </row>
    <row r="1099" spans="1:26" ht="15.75" customHeight="1">
      <c r="A1099" s="103"/>
      <c r="B1099" s="103"/>
      <c r="C1099" s="104" t="e">
        <v>#REF!</v>
      </c>
      <c r="D1099" s="103"/>
      <c r="E1099" s="53"/>
      <c r="F1099" s="53"/>
      <c r="G1099" s="53"/>
      <c r="H1099" s="53"/>
      <c r="I1099" s="53"/>
      <c r="J1099" s="53"/>
      <c r="K1099" s="53"/>
      <c r="L1099" s="53"/>
      <c r="M1099" s="53"/>
      <c r="N1099" s="53"/>
      <c r="O1099" s="53"/>
      <c r="P1099" s="53"/>
      <c r="Q1099" s="53"/>
      <c r="R1099" s="53"/>
      <c r="S1099" s="53"/>
      <c r="T1099" s="53"/>
      <c r="U1099" s="53"/>
      <c r="V1099" s="53"/>
      <c r="W1099" s="53"/>
      <c r="X1099" s="53"/>
      <c r="Y1099" s="53"/>
      <c r="Z1099" s="53"/>
    </row>
    <row r="1100" spans="1:26" ht="15.75" customHeight="1">
      <c r="A1100" s="103"/>
      <c r="B1100" s="103"/>
      <c r="C1100" s="104" t="e">
        <v>#REF!</v>
      </c>
      <c r="D1100" s="103"/>
      <c r="E1100" s="53"/>
      <c r="F1100" s="53"/>
      <c r="G1100" s="53"/>
      <c r="H1100" s="53"/>
      <c r="I1100" s="53"/>
      <c r="J1100" s="53"/>
      <c r="K1100" s="53"/>
      <c r="L1100" s="53"/>
      <c r="M1100" s="53"/>
      <c r="N1100" s="53"/>
      <c r="O1100" s="53"/>
      <c r="P1100" s="53"/>
      <c r="Q1100" s="53"/>
      <c r="R1100" s="53"/>
      <c r="S1100" s="53"/>
      <c r="T1100" s="53"/>
      <c r="U1100" s="53"/>
      <c r="V1100" s="53"/>
      <c r="W1100" s="53"/>
      <c r="X1100" s="53"/>
      <c r="Y1100" s="53"/>
      <c r="Z1100" s="53"/>
    </row>
    <row r="1101" spans="1:26" ht="15.75" customHeight="1">
      <c r="A1101" s="103"/>
      <c r="B1101" s="103"/>
      <c r="C1101" s="104" t="e">
        <v>#REF!</v>
      </c>
      <c r="D1101" s="103"/>
      <c r="E1101" s="53"/>
      <c r="F1101" s="53"/>
      <c r="G1101" s="53"/>
      <c r="H1101" s="53"/>
      <c r="I1101" s="53"/>
      <c r="J1101" s="53"/>
      <c r="K1101" s="53"/>
      <c r="L1101" s="53"/>
      <c r="M1101" s="53"/>
      <c r="N1101" s="53"/>
      <c r="O1101" s="53"/>
      <c r="P1101" s="53"/>
      <c r="Q1101" s="53"/>
      <c r="R1101" s="53"/>
      <c r="S1101" s="53"/>
      <c r="T1101" s="53"/>
      <c r="U1101" s="53"/>
      <c r="V1101" s="53"/>
      <c r="W1101" s="53"/>
      <c r="X1101" s="53"/>
      <c r="Y1101" s="53"/>
      <c r="Z1101" s="53"/>
    </row>
    <row r="1102" spans="1:26" ht="15.75" customHeight="1">
      <c r="A1102" s="103"/>
      <c r="B1102" s="103"/>
      <c r="C1102" s="104" t="e">
        <v>#REF!</v>
      </c>
      <c r="D1102" s="103"/>
      <c r="E1102" s="53"/>
      <c r="F1102" s="53"/>
      <c r="G1102" s="53"/>
      <c r="H1102" s="53"/>
      <c r="I1102" s="53"/>
      <c r="J1102" s="53"/>
      <c r="K1102" s="53"/>
      <c r="L1102" s="53"/>
      <c r="M1102" s="53"/>
      <c r="N1102" s="53"/>
      <c r="O1102" s="53"/>
      <c r="P1102" s="53"/>
      <c r="Q1102" s="53"/>
      <c r="R1102" s="53"/>
      <c r="S1102" s="53"/>
      <c r="T1102" s="53"/>
      <c r="U1102" s="53"/>
      <c r="V1102" s="53"/>
      <c r="W1102" s="53"/>
      <c r="X1102" s="53"/>
      <c r="Y1102" s="53"/>
      <c r="Z1102" s="53"/>
    </row>
    <row r="1103" spans="1:26" ht="15.75" customHeight="1">
      <c r="A1103" s="103"/>
      <c r="B1103" s="103"/>
      <c r="C1103" s="104" t="e">
        <v>#REF!</v>
      </c>
      <c r="D1103" s="103"/>
      <c r="E1103" s="53"/>
      <c r="F1103" s="53"/>
      <c r="G1103" s="53"/>
      <c r="H1103" s="53"/>
      <c r="I1103" s="53"/>
      <c r="J1103" s="53"/>
      <c r="K1103" s="53"/>
      <c r="L1103" s="53"/>
      <c r="M1103" s="53"/>
      <c r="N1103" s="53"/>
      <c r="O1103" s="53"/>
      <c r="P1103" s="53"/>
      <c r="Q1103" s="53"/>
      <c r="R1103" s="53"/>
      <c r="S1103" s="53"/>
      <c r="T1103" s="53"/>
      <c r="U1103" s="53"/>
      <c r="V1103" s="53"/>
      <c r="W1103" s="53"/>
      <c r="X1103" s="53"/>
      <c r="Y1103" s="53"/>
      <c r="Z1103" s="53"/>
    </row>
    <row r="1104" spans="1:26" ht="15.75" customHeight="1">
      <c r="A1104" s="103"/>
      <c r="B1104" s="103"/>
      <c r="C1104" s="104" t="e">
        <v>#REF!</v>
      </c>
      <c r="D1104" s="103"/>
      <c r="E1104" s="53"/>
      <c r="F1104" s="53"/>
      <c r="G1104" s="53"/>
      <c r="H1104" s="53"/>
      <c r="I1104" s="53"/>
      <c r="J1104" s="53"/>
      <c r="K1104" s="53"/>
      <c r="L1104" s="53"/>
      <c r="M1104" s="53"/>
      <c r="N1104" s="53"/>
      <c r="O1104" s="53"/>
      <c r="P1104" s="53"/>
      <c r="Q1104" s="53"/>
      <c r="R1104" s="53"/>
      <c r="S1104" s="53"/>
      <c r="T1104" s="53"/>
      <c r="U1104" s="53"/>
      <c r="V1104" s="53"/>
      <c r="W1104" s="53"/>
      <c r="X1104" s="53"/>
      <c r="Y1104" s="53"/>
      <c r="Z1104" s="53"/>
    </row>
    <row r="1105" spans="1:26" ht="15.75" customHeight="1">
      <c r="A1105" s="103"/>
      <c r="B1105" s="103"/>
      <c r="C1105" s="104" t="e">
        <v>#REF!</v>
      </c>
      <c r="D1105" s="103"/>
      <c r="E1105" s="53"/>
      <c r="F1105" s="53"/>
      <c r="G1105" s="53"/>
      <c r="H1105" s="53"/>
      <c r="I1105" s="53"/>
      <c r="J1105" s="53"/>
      <c r="K1105" s="53"/>
      <c r="L1105" s="53"/>
      <c r="M1105" s="53"/>
      <c r="N1105" s="53"/>
      <c r="O1105" s="53"/>
      <c r="P1105" s="53"/>
      <c r="Q1105" s="53"/>
      <c r="R1105" s="53"/>
      <c r="S1105" s="53"/>
      <c r="T1105" s="53"/>
      <c r="U1105" s="53"/>
      <c r="V1105" s="53"/>
      <c r="W1105" s="53"/>
      <c r="X1105" s="53"/>
      <c r="Y1105" s="53"/>
      <c r="Z1105" s="53"/>
    </row>
    <row r="1106" spans="1:26" ht="15.75" customHeight="1">
      <c r="A1106" s="103"/>
      <c r="B1106" s="103"/>
      <c r="C1106" s="104" t="e">
        <v>#REF!</v>
      </c>
      <c r="D1106" s="103"/>
      <c r="E1106" s="53"/>
      <c r="F1106" s="53"/>
      <c r="G1106" s="53"/>
      <c r="H1106" s="53"/>
      <c r="I1106" s="53"/>
      <c r="J1106" s="53"/>
      <c r="K1106" s="53"/>
      <c r="L1106" s="53"/>
      <c r="M1106" s="53"/>
      <c r="N1106" s="53"/>
      <c r="O1106" s="53"/>
      <c r="P1106" s="53"/>
      <c r="Q1106" s="53"/>
      <c r="R1106" s="53"/>
      <c r="S1106" s="53"/>
      <c r="T1106" s="53"/>
      <c r="U1106" s="53"/>
      <c r="V1106" s="53"/>
      <c r="W1106" s="53"/>
      <c r="X1106" s="53"/>
      <c r="Y1106" s="53"/>
      <c r="Z1106" s="53"/>
    </row>
    <row r="1107" spans="1:26" ht="15.75" customHeight="1">
      <c r="A1107" s="103"/>
      <c r="B1107" s="103"/>
      <c r="C1107" s="104" t="e">
        <v>#REF!</v>
      </c>
      <c r="D1107" s="103"/>
      <c r="E1107" s="53"/>
      <c r="F1107" s="53"/>
      <c r="G1107" s="53"/>
      <c r="H1107" s="53"/>
      <c r="I1107" s="53"/>
      <c r="J1107" s="53"/>
      <c r="K1107" s="53"/>
      <c r="L1107" s="53"/>
      <c r="M1107" s="53"/>
      <c r="N1107" s="53"/>
      <c r="O1107" s="53"/>
      <c r="P1107" s="53"/>
      <c r="Q1107" s="53"/>
      <c r="R1107" s="53"/>
      <c r="S1107" s="53"/>
      <c r="T1107" s="53"/>
      <c r="U1107" s="53"/>
      <c r="V1107" s="53"/>
      <c r="W1107" s="53"/>
      <c r="X1107" s="53"/>
      <c r="Y1107" s="53"/>
      <c r="Z1107" s="53"/>
    </row>
    <row r="1108" spans="1:26" ht="15.75" customHeight="1">
      <c r="A1108" s="103"/>
      <c r="B1108" s="103"/>
      <c r="C1108" s="104" t="e">
        <v>#REF!</v>
      </c>
      <c r="D1108" s="103"/>
      <c r="E1108" s="53"/>
      <c r="F1108" s="53"/>
      <c r="G1108" s="53"/>
      <c r="H1108" s="53"/>
      <c r="I1108" s="53"/>
      <c r="J1108" s="53"/>
      <c r="K1108" s="53"/>
      <c r="L1108" s="53"/>
      <c r="M1108" s="53"/>
      <c r="N1108" s="53"/>
      <c r="O1108" s="53"/>
      <c r="P1108" s="53"/>
      <c r="Q1108" s="53"/>
      <c r="R1108" s="53"/>
      <c r="S1108" s="53"/>
      <c r="T1108" s="53"/>
      <c r="U1108" s="53"/>
      <c r="V1108" s="53"/>
      <c r="W1108" s="53"/>
      <c r="X1108" s="53"/>
      <c r="Y1108" s="53"/>
      <c r="Z1108" s="53"/>
    </row>
    <row r="1109" spans="1:26" ht="15.75" customHeight="1">
      <c r="A1109" s="103"/>
      <c r="B1109" s="103"/>
      <c r="C1109" s="104" t="e">
        <v>#REF!</v>
      </c>
      <c r="D1109" s="103"/>
      <c r="E1109" s="53"/>
      <c r="F1109" s="53"/>
      <c r="G1109" s="53"/>
      <c r="H1109" s="53"/>
      <c r="I1109" s="53"/>
      <c r="J1109" s="53"/>
      <c r="K1109" s="53"/>
      <c r="L1109" s="53"/>
      <c r="M1109" s="53"/>
      <c r="N1109" s="53"/>
      <c r="O1109" s="53"/>
      <c r="P1109" s="53"/>
      <c r="Q1109" s="53"/>
      <c r="R1109" s="53"/>
      <c r="S1109" s="53"/>
      <c r="T1109" s="53"/>
      <c r="U1109" s="53"/>
      <c r="V1109" s="53"/>
      <c r="W1109" s="53"/>
      <c r="X1109" s="53"/>
      <c r="Y1109" s="53"/>
      <c r="Z1109" s="53"/>
    </row>
    <row r="1110" spans="1:26" ht="15.75" customHeight="1">
      <c r="A1110" s="103"/>
      <c r="B1110" s="103"/>
      <c r="C1110" s="104" t="e">
        <v>#REF!</v>
      </c>
      <c r="D1110" s="103"/>
      <c r="E1110" s="53"/>
      <c r="F1110" s="53"/>
      <c r="G1110" s="53"/>
      <c r="H1110" s="53"/>
      <c r="I1110" s="53"/>
      <c r="J1110" s="53"/>
      <c r="K1110" s="53"/>
      <c r="L1110" s="53"/>
      <c r="M1110" s="53"/>
      <c r="N1110" s="53"/>
      <c r="O1110" s="53"/>
      <c r="P1110" s="53"/>
      <c r="Q1110" s="53"/>
      <c r="R1110" s="53"/>
      <c r="S1110" s="53"/>
      <c r="T1110" s="53"/>
      <c r="U1110" s="53"/>
      <c r="V1110" s="53"/>
      <c r="W1110" s="53"/>
      <c r="X1110" s="53"/>
      <c r="Y1110" s="53"/>
      <c r="Z1110" s="53"/>
    </row>
    <row r="1111" spans="1:26" ht="15.75" customHeight="1">
      <c r="A1111" s="103"/>
      <c r="B1111" s="103"/>
      <c r="C1111" s="104" t="e">
        <v>#REF!</v>
      </c>
      <c r="D1111" s="103"/>
      <c r="E1111" s="53"/>
      <c r="F1111" s="53"/>
      <c r="G1111" s="53"/>
      <c r="H1111" s="53"/>
      <c r="I1111" s="53"/>
      <c r="J1111" s="53"/>
      <c r="K1111" s="53"/>
      <c r="L1111" s="53"/>
      <c r="M1111" s="53"/>
      <c r="N1111" s="53"/>
      <c r="O1111" s="53"/>
      <c r="P1111" s="53"/>
      <c r="Q1111" s="53"/>
      <c r="R1111" s="53"/>
      <c r="S1111" s="53"/>
      <c r="T1111" s="53"/>
      <c r="U1111" s="53"/>
      <c r="V1111" s="53"/>
      <c r="W1111" s="53"/>
      <c r="X1111" s="53"/>
      <c r="Y1111" s="53"/>
      <c r="Z1111" s="53"/>
    </row>
    <row r="1112" spans="1:26" ht="15.75" customHeight="1">
      <c r="A1112" s="103"/>
      <c r="B1112" s="103"/>
      <c r="C1112" s="104" t="e">
        <v>#REF!</v>
      </c>
      <c r="D1112" s="103"/>
      <c r="E1112" s="53"/>
      <c r="F1112" s="53"/>
      <c r="G1112" s="53"/>
      <c r="H1112" s="53"/>
      <c r="I1112" s="53"/>
      <c r="J1112" s="53"/>
      <c r="K1112" s="53"/>
      <c r="L1112" s="53"/>
      <c r="M1112" s="53"/>
      <c r="N1112" s="53"/>
      <c r="O1112" s="53"/>
      <c r="P1112" s="53"/>
      <c r="Q1112" s="53"/>
      <c r="R1112" s="53"/>
      <c r="S1112" s="53"/>
      <c r="T1112" s="53"/>
      <c r="U1112" s="53"/>
      <c r="V1112" s="53"/>
      <c r="W1112" s="53"/>
      <c r="X1112" s="53"/>
      <c r="Y1112" s="53"/>
      <c r="Z1112" s="53"/>
    </row>
    <row r="1113" spans="1:26" ht="15.75" customHeight="1">
      <c r="A1113" s="103"/>
      <c r="B1113" s="103"/>
      <c r="C1113" s="104" t="e">
        <v>#REF!</v>
      </c>
      <c r="D1113" s="103"/>
      <c r="E1113" s="53"/>
      <c r="F1113" s="53"/>
      <c r="G1113" s="53"/>
      <c r="H1113" s="53"/>
      <c r="I1113" s="53"/>
      <c r="J1113" s="53"/>
      <c r="K1113" s="53"/>
      <c r="L1113" s="53"/>
      <c r="M1113" s="53"/>
      <c r="N1113" s="53"/>
      <c r="O1113" s="53"/>
      <c r="P1113" s="53"/>
      <c r="Q1113" s="53"/>
      <c r="R1113" s="53"/>
      <c r="S1113" s="53"/>
      <c r="T1113" s="53"/>
      <c r="U1113" s="53"/>
      <c r="V1113" s="53"/>
      <c r="W1113" s="53"/>
      <c r="X1113" s="53"/>
      <c r="Y1113" s="53"/>
      <c r="Z1113" s="53"/>
    </row>
    <row r="1114" spans="1:26" ht="15.75" customHeight="1">
      <c r="A1114" s="103"/>
      <c r="B1114" s="103"/>
      <c r="C1114" s="104" t="e">
        <v>#REF!</v>
      </c>
      <c r="D1114" s="103"/>
      <c r="E1114" s="53"/>
      <c r="F1114" s="53"/>
      <c r="G1114" s="53"/>
      <c r="H1114" s="53"/>
      <c r="I1114" s="53"/>
      <c r="J1114" s="53"/>
      <c r="K1114" s="53"/>
      <c r="L1114" s="53"/>
      <c r="M1114" s="53"/>
      <c r="N1114" s="53"/>
      <c r="O1114" s="53"/>
      <c r="P1114" s="53"/>
      <c r="Q1114" s="53"/>
      <c r="R1114" s="53"/>
      <c r="S1114" s="53"/>
      <c r="T1114" s="53"/>
      <c r="U1114" s="53"/>
      <c r="V1114" s="53"/>
      <c r="W1114" s="53"/>
      <c r="X1114" s="53"/>
      <c r="Y1114" s="53"/>
      <c r="Z1114" s="53"/>
    </row>
    <row r="1115" spans="1:26" ht="15.75" customHeight="1">
      <c r="A1115" s="103"/>
      <c r="B1115" s="103"/>
      <c r="C1115" s="104" t="e">
        <v>#REF!</v>
      </c>
      <c r="D1115" s="103"/>
      <c r="E1115" s="53"/>
      <c r="F1115" s="53"/>
      <c r="G1115" s="53"/>
      <c r="H1115" s="53"/>
      <c r="I1115" s="53"/>
      <c r="J1115" s="53"/>
      <c r="K1115" s="53"/>
      <c r="L1115" s="53"/>
      <c r="M1115" s="53"/>
      <c r="N1115" s="53"/>
      <c r="O1115" s="53"/>
      <c r="P1115" s="53"/>
      <c r="Q1115" s="53"/>
      <c r="R1115" s="53"/>
      <c r="S1115" s="53"/>
      <c r="T1115" s="53"/>
      <c r="U1115" s="53"/>
      <c r="V1115" s="53"/>
      <c r="W1115" s="53"/>
      <c r="X1115" s="53"/>
      <c r="Y1115" s="53"/>
      <c r="Z1115" s="53"/>
    </row>
    <row r="1116" spans="1:26" ht="15.75" customHeight="1">
      <c r="A1116" s="103"/>
      <c r="B1116" s="103"/>
      <c r="C1116" s="104" t="e">
        <v>#REF!</v>
      </c>
      <c r="D1116" s="103"/>
      <c r="E1116" s="53"/>
      <c r="F1116" s="53"/>
      <c r="G1116" s="53"/>
      <c r="H1116" s="53"/>
      <c r="I1116" s="53"/>
      <c r="J1116" s="53"/>
      <c r="K1116" s="53"/>
      <c r="L1116" s="53"/>
      <c r="M1116" s="53"/>
      <c r="N1116" s="53"/>
      <c r="O1116" s="53"/>
      <c r="P1116" s="53"/>
      <c r="Q1116" s="53"/>
      <c r="R1116" s="53"/>
      <c r="S1116" s="53"/>
      <c r="T1116" s="53"/>
      <c r="U1116" s="53"/>
      <c r="V1116" s="53"/>
      <c r="W1116" s="53"/>
      <c r="X1116" s="53"/>
      <c r="Y1116" s="53"/>
      <c r="Z1116" s="53"/>
    </row>
    <row r="1117" spans="1:26" ht="15.75" customHeight="1">
      <c r="A1117" s="103"/>
      <c r="B1117" s="103"/>
      <c r="C1117" s="104" t="e">
        <v>#REF!</v>
      </c>
      <c r="D1117" s="103"/>
      <c r="E1117" s="53"/>
      <c r="F1117" s="53"/>
      <c r="G1117" s="53"/>
      <c r="H1117" s="53"/>
      <c r="I1117" s="53"/>
      <c r="J1117" s="53"/>
      <c r="K1117" s="53"/>
      <c r="L1117" s="53"/>
      <c r="M1117" s="53"/>
      <c r="N1117" s="53"/>
      <c r="O1117" s="53"/>
      <c r="P1117" s="53"/>
      <c r="Q1117" s="53"/>
      <c r="R1117" s="53"/>
      <c r="S1117" s="53"/>
      <c r="T1117" s="53"/>
      <c r="U1117" s="53"/>
      <c r="V1117" s="53"/>
      <c r="W1117" s="53"/>
      <c r="X1117" s="53"/>
      <c r="Y1117" s="53"/>
      <c r="Z1117" s="53"/>
    </row>
    <row r="1118" spans="1:26" ht="15.75" customHeight="1">
      <c r="A1118" s="103"/>
      <c r="B1118" s="103"/>
      <c r="C1118" s="104" t="e">
        <v>#REF!</v>
      </c>
      <c r="D1118" s="103"/>
      <c r="E1118" s="53"/>
      <c r="F1118" s="53"/>
      <c r="G1118" s="53"/>
      <c r="H1118" s="53"/>
      <c r="I1118" s="53"/>
      <c r="J1118" s="53"/>
      <c r="K1118" s="53"/>
      <c r="L1118" s="53"/>
      <c r="M1118" s="53"/>
      <c r="N1118" s="53"/>
      <c r="O1118" s="53"/>
      <c r="P1118" s="53"/>
      <c r="Q1118" s="53"/>
      <c r="R1118" s="53"/>
      <c r="S1118" s="53"/>
      <c r="T1118" s="53"/>
      <c r="U1118" s="53"/>
      <c r="V1118" s="53"/>
      <c r="W1118" s="53"/>
      <c r="X1118" s="53"/>
      <c r="Y1118" s="53"/>
      <c r="Z1118" s="53"/>
    </row>
    <row r="1119" spans="1:26" ht="15.75" customHeight="1">
      <c r="A1119" s="103"/>
      <c r="B1119" s="103"/>
      <c r="C1119" s="104" t="e">
        <v>#REF!</v>
      </c>
      <c r="D1119" s="103"/>
      <c r="E1119" s="53"/>
      <c r="F1119" s="53"/>
      <c r="G1119" s="53"/>
      <c r="H1119" s="53"/>
      <c r="I1119" s="53"/>
      <c r="J1119" s="53"/>
      <c r="K1119" s="53"/>
      <c r="L1119" s="53"/>
      <c r="M1119" s="53"/>
      <c r="N1119" s="53"/>
      <c r="O1119" s="53"/>
      <c r="P1119" s="53"/>
      <c r="Q1119" s="53"/>
      <c r="R1119" s="53"/>
      <c r="S1119" s="53"/>
      <c r="T1119" s="53"/>
      <c r="U1119" s="53"/>
      <c r="V1119" s="53"/>
      <c r="W1119" s="53"/>
      <c r="X1119" s="53"/>
      <c r="Y1119" s="53"/>
      <c r="Z1119" s="53"/>
    </row>
    <row r="1120" spans="1:26" ht="15.75" customHeight="1">
      <c r="A1120" s="103"/>
      <c r="B1120" s="103"/>
      <c r="C1120" s="104" t="e">
        <v>#REF!</v>
      </c>
      <c r="D1120" s="103"/>
      <c r="E1120" s="53"/>
      <c r="F1120" s="53"/>
      <c r="G1120" s="53"/>
      <c r="H1120" s="53"/>
      <c r="I1120" s="53"/>
      <c r="J1120" s="53"/>
      <c r="K1120" s="53"/>
      <c r="L1120" s="53"/>
      <c r="M1120" s="53"/>
      <c r="N1120" s="53"/>
      <c r="O1120" s="53"/>
      <c r="P1120" s="53"/>
      <c r="Q1120" s="53"/>
      <c r="R1120" s="53"/>
      <c r="S1120" s="53"/>
      <c r="T1120" s="53"/>
      <c r="U1120" s="53"/>
      <c r="V1120" s="53"/>
      <c r="W1120" s="53"/>
      <c r="X1120" s="53"/>
      <c r="Y1120" s="53"/>
      <c r="Z1120" s="53"/>
    </row>
    <row r="1121" spans="1:26" ht="15.75" customHeight="1">
      <c r="A1121" s="103"/>
      <c r="B1121" s="103"/>
      <c r="C1121" s="104" t="e">
        <v>#REF!</v>
      </c>
      <c r="D1121" s="103"/>
      <c r="E1121" s="53"/>
      <c r="F1121" s="53"/>
      <c r="G1121" s="53"/>
      <c r="H1121" s="53"/>
      <c r="I1121" s="53"/>
      <c r="J1121" s="53"/>
      <c r="K1121" s="53"/>
      <c r="L1121" s="53"/>
      <c r="M1121" s="53"/>
      <c r="N1121" s="53"/>
      <c r="O1121" s="53"/>
      <c r="P1121" s="53"/>
      <c r="Q1121" s="53"/>
      <c r="R1121" s="53"/>
      <c r="S1121" s="53"/>
      <c r="T1121" s="53"/>
      <c r="U1121" s="53"/>
      <c r="V1121" s="53"/>
      <c r="W1121" s="53"/>
      <c r="X1121" s="53"/>
      <c r="Y1121" s="53"/>
      <c r="Z1121" s="53"/>
    </row>
    <row r="1122" spans="1:26" ht="15.75" customHeight="1">
      <c r="A1122" s="103"/>
      <c r="B1122" s="103"/>
      <c r="C1122" s="104" t="e">
        <v>#REF!</v>
      </c>
      <c r="D1122" s="103"/>
      <c r="E1122" s="53"/>
      <c r="F1122" s="53"/>
      <c r="G1122" s="53"/>
      <c r="H1122" s="53"/>
      <c r="I1122" s="53"/>
      <c r="J1122" s="53"/>
      <c r="K1122" s="53"/>
      <c r="L1122" s="53"/>
      <c r="M1122" s="53"/>
      <c r="N1122" s="53"/>
      <c r="O1122" s="53"/>
      <c r="P1122" s="53"/>
      <c r="Q1122" s="53"/>
      <c r="R1122" s="53"/>
      <c r="S1122" s="53"/>
      <c r="T1122" s="53"/>
      <c r="U1122" s="53"/>
      <c r="V1122" s="53"/>
      <c r="W1122" s="53"/>
      <c r="X1122" s="53"/>
      <c r="Y1122" s="53"/>
      <c r="Z1122" s="53"/>
    </row>
    <row r="1123" spans="1:26" ht="15.75" customHeight="1">
      <c r="A1123" s="103"/>
      <c r="B1123" s="103"/>
      <c r="C1123" s="104" t="e">
        <v>#REF!</v>
      </c>
      <c r="D1123" s="103"/>
      <c r="E1123" s="53"/>
      <c r="F1123" s="53"/>
      <c r="G1123" s="53"/>
      <c r="H1123" s="53"/>
      <c r="I1123" s="53"/>
      <c r="J1123" s="53"/>
      <c r="K1123" s="53"/>
      <c r="L1123" s="53"/>
      <c r="M1123" s="53"/>
      <c r="N1123" s="53"/>
      <c r="O1123" s="53"/>
      <c r="P1123" s="53"/>
      <c r="Q1123" s="53"/>
      <c r="R1123" s="53"/>
      <c r="S1123" s="53"/>
      <c r="T1123" s="53"/>
      <c r="U1123" s="53"/>
      <c r="V1123" s="53"/>
      <c r="W1123" s="53"/>
      <c r="X1123" s="53"/>
      <c r="Y1123" s="53"/>
      <c r="Z1123" s="53"/>
    </row>
    <row r="1124" spans="1:26" ht="15.75" customHeight="1">
      <c r="A1124" s="103"/>
      <c r="B1124" s="103"/>
      <c r="C1124" s="104" t="e">
        <v>#REF!</v>
      </c>
      <c r="D1124" s="103"/>
      <c r="E1124" s="53"/>
      <c r="F1124" s="53"/>
      <c r="G1124" s="53"/>
      <c r="H1124" s="53"/>
      <c r="I1124" s="53"/>
      <c r="J1124" s="53"/>
      <c r="K1124" s="53"/>
      <c r="L1124" s="53"/>
      <c r="M1124" s="53"/>
      <c r="N1124" s="53"/>
      <c r="O1124" s="53"/>
      <c r="P1124" s="53"/>
      <c r="Q1124" s="53"/>
      <c r="R1124" s="53"/>
      <c r="S1124" s="53"/>
      <c r="T1124" s="53"/>
      <c r="U1124" s="53"/>
      <c r="V1124" s="53"/>
      <c r="W1124" s="53"/>
      <c r="X1124" s="53"/>
      <c r="Y1124" s="53"/>
      <c r="Z1124" s="53"/>
    </row>
    <row r="1125" spans="1:26" ht="15.75" customHeight="1">
      <c r="A1125" s="103"/>
      <c r="B1125" s="103"/>
      <c r="C1125" s="104" t="e">
        <v>#REF!</v>
      </c>
      <c r="D1125" s="103"/>
      <c r="E1125" s="53"/>
      <c r="F1125" s="53"/>
      <c r="G1125" s="53"/>
      <c r="H1125" s="53"/>
      <c r="I1125" s="53"/>
      <c r="J1125" s="53"/>
      <c r="K1125" s="53"/>
      <c r="L1125" s="53"/>
      <c r="M1125" s="53"/>
      <c r="N1125" s="53"/>
      <c r="O1125" s="53"/>
      <c r="P1125" s="53"/>
      <c r="Q1125" s="53"/>
      <c r="R1125" s="53"/>
      <c r="S1125" s="53"/>
      <c r="T1125" s="53"/>
      <c r="U1125" s="53"/>
      <c r="V1125" s="53"/>
      <c r="W1125" s="53"/>
      <c r="X1125" s="53"/>
      <c r="Y1125" s="53"/>
      <c r="Z1125" s="53"/>
    </row>
    <row r="1126" spans="1:26" ht="15.75" customHeight="1">
      <c r="A1126" s="103"/>
      <c r="B1126" s="103"/>
      <c r="C1126" s="104" t="e">
        <v>#REF!</v>
      </c>
      <c r="D1126" s="103"/>
      <c r="E1126" s="53"/>
      <c r="F1126" s="53"/>
      <c r="G1126" s="53"/>
      <c r="H1126" s="53"/>
      <c r="I1126" s="53"/>
      <c r="J1126" s="53"/>
      <c r="K1126" s="53"/>
      <c r="L1126" s="53"/>
      <c r="M1126" s="53"/>
      <c r="N1126" s="53"/>
      <c r="O1126" s="53"/>
      <c r="P1126" s="53"/>
      <c r="Q1126" s="53"/>
      <c r="R1126" s="53"/>
      <c r="S1126" s="53"/>
      <c r="T1126" s="53"/>
      <c r="U1126" s="53"/>
      <c r="V1126" s="53"/>
      <c r="W1126" s="53"/>
      <c r="X1126" s="53"/>
      <c r="Y1126" s="53"/>
      <c r="Z1126" s="53"/>
    </row>
    <row r="1127" spans="1:26" ht="15.75" customHeight="1">
      <c r="A1127" s="103"/>
      <c r="B1127" s="103"/>
      <c r="C1127" s="104" t="e">
        <v>#REF!</v>
      </c>
      <c r="D1127" s="103"/>
      <c r="E1127" s="53"/>
      <c r="F1127" s="53"/>
      <c r="G1127" s="53"/>
      <c r="H1127" s="53"/>
      <c r="I1127" s="53"/>
      <c r="J1127" s="53"/>
      <c r="K1127" s="53"/>
      <c r="L1127" s="53"/>
      <c r="M1127" s="53"/>
      <c r="N1127" s="53"/>
      <c r="O1127" s="53"/>
      <c r="P1127" s="53"/>
      <c r="Q1127" s="53"/>
      <c r="R1127" s="53"/>
      <c r="S1127" s="53"/>
      <c r="T1127" s="53"/>
      <c r="U1127" s="53"/>
      <c r="V1127" s="53"/>
      <c r="W1127" s="53"/>
      <c r="X1127" s="53"/>
      <c r="Y1127" s="53"/>
      <c r="Z1127" s="53"/>
    </row>
    <row r="1128" spans="1:26" ht="15.75" customHeight="1">
      <c r="A1128" s="103"/>
      <c r="B1128" s="103"/>
      <c r="C1128" s="104" t="e">
        <v>#REF!</v>
      </c>
      <c r="D1128" s="103"/>
      <c r="E1128" s="53"/>
      <c r="F1128" s="53"/>
      <c r="G1128" s="53"/>
      <c r="H1128" s="53"/>
      <c r="I1128" s="53"/>
      <c r="J1128" s="53"/>
      <c r="K1128" s="53"/>
      <c r="L1128" s="53"/>
      <c r="M1128" s="53"/>
      <c r="N1128" s="53"/>
      <c r="O1128" s="53"/>
      <c r="P1128" s="53"/>
      <c r="Q1128" s="53"/>
      <c r="R1128" s="53"/>
      <c r="S1128" s="53"/>
      <c r="T1128" s="53"/>
      <c r="U1128" s="53"/>
      <c r="V1128" s="53"/>
      <c r="W1128" s="53"/>
      <c r="X1128" s="53"/>
      <c r="Y1128" s="53"/>
      <c r="Z1128" s="53"/>
    </row>
    <row r="1129" spans="1:26" ht="15.75" customHeight="1">
      <c r="A1129" s="103"/>
      <c r="B1129" s="103"/>
      <c r="C1129" s="104" t="e">
        <v>#REF!</v>
      </c>
      <c r="D1129" s="103"/>
      <c r="E1129" s="53"/>
      <c r="F1129" s="53"/>
      <c r="G1129" s="53"/>
      <c r="H1129" s="53"/>
      <c r="I1129" s="53"/>
      <c r="J1129" s="53"/>
      <c r="K1129" s="53"/>
      <c r="L1129" s="53"/>
      <c r="M1129" s="53"/>
      <c r="N1129" s="53"/>
      <c r="O1129" s="53"/>
      <c r="P1129" s="53"/>
      <c r="Q1129" s="53"/>
      <c r="R1129" s="53"/>
      <c r="S1129" s="53"/>
      <c r="T1129" s="53"/>
      <c r="U1129" s="53"/>
      <c r="V1129" s="53"/>
      <c r="W1129" s="53"/>
      <c r="X1129" s="53"/>
      <c r="Y1129" s="53"/>
      <c r="Z1129" s="53"/>
    </row>
    <row r="1130" spans="1:26" ht="15.75" customHeight="1">
      <c r="A1130" s="103"/>
      <c r="B1130" s="103"/>
      <c r="C1130" s="104" t="e">
        <v>#REF!</v>
      </c>
      <c r="D1130" s="103"/>
      <c r="E1130" s="53"/>
      <c r="F1130" s="53"/>
      <c r="G1130" s="53"/>
      <c r="H1130" s="53"/>
      <c r="I1130" s="53"/>
      <c r="J1130" s="53"/>
      <c r="K1130" s="53"/>
      <c r="L1130" s="53"/>
      <c r="M1130" s="53"/>
      <c r="N1130" s="53"/>
      <c r="O1130" s="53"/>
      <c r="P1130" s="53"/>
      <c r="Q1130" s="53"/>
      <c r="R1130" s="53"/>
      <c r="S1130" s="53"/>
      <c r="T1130" s="53"/>
      <c r="U1130" s="53"/>
      <c r="V1130" s="53"/>
      <c r="W1130" s="53"/>
      <c r="X1130" s="53"/>
      <c r="Y1130" s="53"/>
      <c r="Z1130" s="53"/>
    </row>
    <row r="1131" spans="1:26" ht="15.75" customHeight="1">
      <c r="A1131" s="103"/>
      <c r="B1131" s="103"/>
      <c r="C1131" s="104" t="e">
        <v>#REF!</v>
      </c>
      <c r="D1131" s="103"/>
      <c r="E1131" s="53"/>
      <c r="F1131" s="53"/>
      <c r="G1131" s="53"/>
      <c r="H1131" s="53"/>
      <c r="I1131" s="53"/>
      <c r="J1131" s="53"/>
      <c r="K1131" s="53"/>
      <c r="L1131" s="53"/>
      <c r="M1131" s="53"/>
      <c r="N1131" s="53"/>
      <c r="O1131" s="53"/>
      <c r="P1131" s="53"/>
      <c r="Q1131" s="53"/>
      <c r="R1131" s="53"/>
      <c r="S1131" s="53"/>
      <c r="T1131" s="53"/>
      <c r="U1131" s="53"/>
      <c r="V1131" s="53"/>
      <c r="W1131" s="53"/>
      <c r="X1131" s="53"/>
      <c r="Y1131" s="53"/>
      <c r="Z1131" s="53"/>
    </row>
    <row r="1132" spans="1:26" ht="15.75" customHeight="1">
      <c r="A1132" s="103"/>
      <c r="B1132" s="103"/>
      <c r="C1132" s="104" t="e">
        <v>#REF!</v>
      </c>
      <c r="D1132" s="103"/>
      <c r="E1132" s="53"/>
      <c r="F1132" s="53"/>
      <c r="G1132" s="53"/>
      <c r="H1132" s="53"/>
      <c r="I1132" s="53"/>
      <c r="J1132" s="53"/>
      <c r="K1132" s="53"/>
      <c r="L1132" s="53"/>
      <c r="M1132" s="53"/>
      <c r="N1132" s="53"/>
      <c r="O1132" s="53"/>
      <c r="P1132" s="53"/>
      <c r="Q1132" s="53"/>
      <c r="R1132" s="53"/>
      <c r="S1132" s="53"/>
      <c r="T1132" s="53"/>
      <c r="U1132" s="53"/>
      <c r="V1132" s="53"/>
      <c r="W1132" s="53"/>
      <c r="X1132" s="53"/>
      <c r="Y1132" s="53"/>
      <c r="Z1132" s="53"/>
    </row>
    <row r="1133" spans="1:26" ht="15.75" customHeight="1">
      <c r="A1133" s="103"/>
      <c r="B1133" s="103"/>
      <c r="C1133" s="104" t="e">
        <v>#REF!</v>
      </c>
      <c r="D1133" s="103"/>
      <c r="E1133" s="53"/>
      <c r="F1133" s="53"/>
      <c r="G1133" s="53"/>
      <c r="H1133" s="53"/>
      <c r="I1133" s="53"/>
      <c r="J1133" s="53"/>
      <c r="K1133" s="53"/>
      <c r="L1133" s="53"/>
      <c r="M1133" s="53"/>
      <c r="N1133" s="53"/>
      <c r="O1133" s="53"/>
      <c r="P1133" s="53"/>
      <c r="Q1133" s="53"/>
      <c r="R1133" s="53"/>
      <c r="S1133" s="53"/>
      <c r="T1133" s="53"/>
      <c r="U1133" s="53"/>
      <c r="V1133" s="53"/>
      <c r="W1133" s="53"/>
      <c r="X1133" s="53"/>
      <c r="Y1133" s="53"/>
      <c r="Z1133" s="53"/>
    </row>
    <row r="1134" spans="1:26" ht="15.75" customHeight="1">
      <c r="A1134" s="103"/>
      <c r="B1134" s="103"/>
      <c r="C1134" s="104" t="e">
        <v>#REF!</v>
      </c>
      <c r="D1134" s="103"/>
      <c r="E1134" s="53"/>
      <c r="F1134" s="53"/>
      <c r="G1134" s="53"/>
      <c r="H1134" s="53"/>
      <c r="I1134" s="53"/>
      <c r="J1134" s="53"/>
      <c r="K1134" s="53"/>
      <c r="L1134" s="53"/>
      <c r="M1134" s="53"/>
      <c r="N1134" s="53"/>
      <c r="O1134" s="53"/>
      <c r="P1134" s="53"/>
      <c r="Q1134" s="53"/>
      <c r="R1134" s="53"/>
      <c r="S1134" s="53"/>
      <c r="T1134" s="53"/>
      <c r="U1134" s="53"/>
      <c r="V1134" s="53"/>
      <c r="W1134" s="53"/>
      <c r="X1134" s="53"/>
      <c r="Y1134" s="53"/>
      <c r="Z1134" s="53"/>
    </row>
    <row r="1135" spans="1:26" ht="15.75" customHeight="1">
      <c r="A1135" s="103"/>
      <c r="B1135" s="103"/>
      <c r="C1135" s="104" t="e">
        <v>#REF!</v>
      </c>
      <c r="D1135" s="103"/>
      <c r="E1135" s="53"/>
      <c r="F1135" s="53"/>
      <c r="G1135" s="53"/>
      <c r="H1135" s="53"/>
      <c r="I1135" s="53"/>
      <c r="J1135" s="53"/>
      <c r="K1135" s="53"/>
      <c r="L1135" s="53"/>
      <c r="M1135" s="53"/>
      <c r="N1135" s="53"/>
      <c r="O1135" s="53"/>
      <c r="P1135" s="53"/>
      <c r="Q1135" s="53"/>
      <c r="R1135" s="53"/>
      <c r="S1135" s="53"/>
      <c r="T1135" s="53"/>
      <c r="U1135" s="53"/>
      <c r="V1135" s="53"/>
      <c r="W1135" s="53"/>
      <c r="X1135" s="53"/>
      <c r="Y1135" s="53"/>
      <c r="Z1135" s="53"/>
    </row>
    <row r="1136" spans="1:26" ht="15.75" customHeight="1">
      <c r="A1136" s="103"/>
      <c r="B1136" s="103"/>
      <c r="C1136" s="104" t="e">
        <v>#REF!</v>
      </c>
      <c r="D1136" s="103"/>
      <c r="E1136" s="53"/>
      <c r="F1136" s="53"/>
      <c r="G1136" s="53"/>
      <c r="H1136" s="53"/>
      <c r="I1136" s="53"/>
      <c r="J1136" s="53"/>
      <c r="K1136" s="53"/>
      <c r="L1136" s="53"/>
      <c r="M1136" s="53"/>
      <c r="N1136" s="53"/>
      <c r="O1136" s="53"/>
      <c r="P1136" s="53"/>
      <c r="Q1136" s="53"/>
      <c r="R1136" s="53"/>
      <c r="S1136" s="53"/>
      <c r="T1136" s="53"/>
      <c r="U1136" s="53"/>
      <c r="V1136" s="53"/>
      <c r="W1136" s="53"/>
      <c r="X1136" s="53"/>
      <c r="Y1136" s="53"/>
      <c r="Z1136" s="53"/>
    </row>
    <row r="1137" spans="1:26" ht="15.75" customHeight="1">
      <c r="A1137" s="103"/>
      <c r="B1137" s="103"/>
      <c r="C1137" s="104" t="e">
        <v>#REF!</v>
      </c>
      <c r="D1137" s="103"/>
      <c r="E1137" s="53"/>
      <c r="F1137" s="53"/>
      <c r="G1137" s="53"/>
      <c r="H1137" s="53"/>
      <c r="I1137" s="53"/>
      <c r="J1137" s="53"/>
      <c r="K1137" s="53"/>
      <c r="L1137" s="53"/>
      <c r="M1137" s="53"/>
      <c r="N1137" s="53"/>
      <c r="O1137" s="53"/>
      <c r="P1137" s="53"/>
      <c r="Q1137" s="53"/>
      <c r="R1137" s="53"/>
      <c r="S1137" s="53"/>
      <c r="T1137" s="53"/>
      <c r="U1137" s="53"/>
      <c r="V1137" s="53"/>
      <c r="W1137" s="53"/>
      <c r="X1137" s="53"/>
      <c r="Y1137" s="53"/>
      <c r="Z1137" s="53"/>
    </row>
    <row r="1138" spans="1:26" ht="15.75" customHeight="1">
      <c r="A1138" s="103"/>
      <c r="B1138" s="103"/>
      <c r="C1138" s="104" t="e">
        <v>#REF!</v>
      </c>
      <c r="D1138" s="103"/>
      <c r="E1138" s="53"/>
      <c r="F1138" s="53"/>
      <c r="G1138" s="53"/>
      <c r="H1138" s="53"/>
      <c r="I1138" s="53"/>
      <c r="J1138" s="53"/>
      <c r="K1138" s="53"/>
      <c r="L1138" s="53"/>
      <c r="M1138" s="53"/>
      <c r="N1138" s="53"/>
      <c r="O1138" s="53"/>
      <c r="P1138" s="53"/>
      <c r="Q1138" s="53"/>
      <c r="R1138" s="53"/>
      <c r="S1138" s="53"/>
      <c r="T1138" s="53"/>
      <c r="U1138" s="53"/>
      <c r="V1138" s="53"/>
      <c r="W1138" s="53"/>
      <c r="X1138" s="53"/>
      <c r="Y1138" s="53"/>
      <c r="Z1138" s="53"/>
    </row>
    <row r="1139" spans="1:26" ht="15.75" customHeight="1">
      <c r="A1139" s="103"/>
      <c r="B1139" s="103"/>
      <c r="C1139" s="104" t="e">
        <v>#REF!</v>
      </c>
      <c r="D1139" s="103"/>
      <c r="E1139" s="53"/>
      <c r="F1139" s="53"/>
      <c r="G1139" s="53"/>
      <c r="H1139" s="53"/>
      <c r="I1139" s="53"/>
      <c r="J1139" s="53"/>
      <c r="K1139" s="53"/>
      <c r="L1139" s="53"/>
      <c r="M1139" s="53"/>
      <c r="N1139" s="53"/>
      <c r="O1139" s="53"/>
      <c r="P1139" s="53"/>
      <c r="Q1139" s="53"/>
      <c r="R1139" s="53"/>
      <c r="S1139" s="53"/>
      <c r="T1139" s="53"/>
      <c r="U1139" s="53"/>
      <c r="V1139" s="53"/>
      <c r="W1139" s="53"/>
      <c r="X1139" s="53"/>
      <c r="Y1139" s="53"/>
      <c r="Z1139" s="53"/>
    </row>
    <row r="1140" spans="1:26" ht="15.75" customHeight="1">
      <c r="A1140" s="103"/>
      <c r="B1140" s="103"/>
      <c r="C1140" s="104" t="e">
        <v>#REF!</v>
      </c>
      <c r="D1140" s="103"/>
      <c r="E1140" s="53"/>
      <c r="F1140" s="53"/>
      <c r="G1140" s="53"/>
      <c r="H1140" s="53"/>
      <c r="I1140" s="53"/>
      <c r="J1140" s="53"/>
      <c r="K1140" s="53"/>
      <c r="L1140" s="53"/>
      <c r="M1140" s="53"/>
      <c r="N1140" s="53"/>
      <c r="O1140" s="53"/>
      <c r="P1140" s="53"/>
      <c r="Q1140" s="53"/>
      <c r="R1140" s="53"/>
      <c r="S1140" s="53"/>
      <c r="T1140" s="53"/>
      <c r="U1140" s="53"/>
      <c r="V1140" s="53"/>
      <c r="W1140" s="53"/>
      <c r="X1140" s="53"/>
      <c r="Y1140" s="53"/>
      <c r="Z1140" s="53"/>
    </row>
    <row r="1141" spans="1:26" ht="15.75" customHeight="1">
      <c r="A1141" s="103"/>
      <c r="B1141" s="103"/>
      <c r="C1141" s="104" t="e">
        <v>#REF!</v>
      </c>
      <c r="D1141" s="103"/>
      <c r="E1141" s="53"/>
      <c r="F1141" s="53"/>
      <c r="G1141" s="53"/>
      <c r="H1141" s="53"/>
      <c r="I1141" s="53"/>
      <c r="J1141" s="53"/>
      <c r="K1141" s="53"/>
      <c r="L1141" s="53"/>
      <c r="M1141" s="53"/>
      <c r="N1141" s="53"/>
      <c r="O1141" s="53"/>
      <c r="P1141" s="53"/>
      <c r="Q1141" s="53"/>
      <c r="R1141" s="53"/>
      <c r="S1141" s="53"/>
      <c r="T1141" s="53"/>
      <c r="U1141" s="53"/>
      <c r="V1141" s="53"/>
      <c r="W1141" s="53"/>
      <c r="X1141" s="53"/>
      <c r="Y1141" s="53"/>
      <c r="Z1141" s="53"/>
    </row>
    <row r="1142" spans="1:26" ht="15.75" customHeight="1">
      <c r="A1142" s="103"/>
      <c r="B1142" s="103"/>
      <c r="C1142" s="104" t="e">
        <v>#REF!</v>
      </c>
      <c r="D1142" s="103"/>
      <c r="E1142" s="53"/>
      <c r="F1142" s="53"/>
      <c r="G1142" s="53"/>
      <c r="H1142" s="53"/>
      <c r="I1142" s="53"/>
      <c r="J1142" s="53"/>
      <c r="K1142" s="53"/>
      <c r="L1142" s="53"/>
      <c r="M1142" s="53"/>
      <c r="N1142" s="53"/>
      <c r="O1142" s="53"/>
      <c r="P1142" s="53"/>
      <c r="Q1142" s="53"/>
      <c r="R1142" s="53"/>
      <c r="S1142" s="53"/>
      <c r="T1142" s="53"/>
      <c r="U1142" s="53"/>
      <c r="V1142" s="53"/>
      <c r="W1142" s="53"/>
      <c r="X1142" s="53"/>
      <c r="Y1142" s="53"/>
      <c r="Z1142" s="53"/>
    </row>
    <row r="1143" spans="1:26" ht="15.75" customHeight="1">
      <c r="A1143" s="103"/>
      <c r="B1143" s="103"/>
      <c r="C1143" s="104" t="e">
        <v>#REF!</v>
      </c>
      <c r="D1143" s="103"/>
      <c r="E1143" s="53"/>
      <c r="F1143" s="53"/>
      <c r="G1143" s="53"/>
      <c r="H1143" s="53"/>
      <c r="I1143" s="53"/>
      <c r="J1143" s="53"/>
      <c r="K1143" s="53"/>
      <c r="L1143" s="53"/>
      <c r="M1143" s="53"/>
      <c r="N1143" s="53"/>
      <c r="O1143" s="53"/>
      <c r="P1143" s="53"/>
      <c r="Q1143" s="53"/>
      <c r="R1143" s="53"/>
      <c r="S1143" s="53"/>
      <c r="T1143" s="53"/>
      <c r="U1143" s="53"/>
      <c r="V1143" s="53"/>
      <c r="W1143" s="53"/>
      <c r="X1143" s="53"/>
      <c r="Y1143" s="53"/>
      <c r="Z1143" s="53"/>
    </row>
    <row r="1144" spans="1:26" ht="15.75" customHeight="1">
      <c r="A1144" s="103"/>
      <c r="B1144" s="103"/>
      <c r="C1144" s="104" t="e">
        <v>#REF!</v>
      </c>
      <c r="D1144" s="103"/>
      <c r="E1144" s="53"/>
      <c r="F1144" s="53"/>
      <c r="G1144" s="53"/>
      <c r="H1144" s="53"/>
      <c r="I1144" s="53"/>
      <c r="J1144" s="53"/>
      <c r="K1144" s="53"/>
      <c r="L1144" s="53"/>
      <c r="M1144" s="53"/>
      <c r="N1144" s="53"/>
      <c r="O1144" s="53"/>
      <c r="P1144" s="53"/>
      <c r="Q1144" s="53"/>
      <c r="R1144" s="53"/>
      <c r="S1144" s="53"/>
      <c r="T1144" s="53"/>
      <c r="U1144" s="53"/>
      <c r="V1144" s="53"/>
      <c r="W1144" s="53"/>
      <c r="X1144" s="53"/>
      <c r="Y1144" s="53"/>
      <c r="Z1144" s="53"/>
    </row>
    <row r="1145" spans="1:26" ht="15.75" customHeight="1">
      <c r="A1145" s="103"/>
      <c r="B1145" s="103"/>
      <c r="C1145" s="104" t="e">
        <v>#REF!</v>
      </c>
      <c r="D1145" s="103"/>
      <c r="E1145" s="53"/>
      <c r="F1145" s="53"/>
      <c r="G1145" s="53"/>
      <c r="H1145" s="53"/>
      <c r="I1145" s="53"/>
      <c r="J1145" s="53"/>
      <c r="K1145" s="53"/>
      <c r="L1145" s="53"/>
      <c r="M1145" s="53"/>
      <c r="N1145" s="53"/>
      <c r="O1145" s="53"/>
      <c r="P1145" s="53"/>
      <c r="Q1145" s="53"/>
      <c r="R1145" s="53"/>
      <c r="S1145" s="53"/>
      <c r="T1145" s="53"/>
      <c r="U1145" s="53"/>
      <c r="V1145" s="53"/>
      <c r="W1145" s="53"/>
      <c r="X1145" s="53"/>
      <c r="Y1145" s="53"/>
      <c r="Z1145" s="53"/>
    </row>
    <row r="1146" spans="1:26" ht="15.75" customHeight="1">
      <c r="A1146" s="103"/>
      <c r="B1146" s="103"/>
      <c r="C1146" s="104" t="e">
        <v>#REF!</v>
      </c>
      <c r="D1146" s="103"/>
      <c r="E1146" s="53"/>
      <c r="F1146" s="53"/>
      <c r="G1146" s="53"/>
      <c r="H1146" s="53"/>
      <c r="I1146" s="53"/>
      <c r="J1146" s="53"/>
      <c r="K1146" s="53"/>
      <c r="L1146" s="53"/>
      <c r="M1146" s="53"/>
      <c r="N1146" s="53"/>
      <c r="O1146" s="53"/>
      <c r="P1146" s="53"/>
      <c r="Q1146" s="53"/>
      <c r="R1146" s="53"/>
      <c r="S1146" s="53"/>
      <c r="T1146" s="53"/>
      <c r="U1146" s="53"/>
      <c r="V1146" s="53"/>
      <c r="W1146" s="53"/>
      <c r="X1146" s="53"/>
      <c r="Y1146" s="53"/>
      <c r="Z1146" s="53"/>
    </row>
    <row r="1147" spans="1:26" ht="15.75" customHeight="1">
      <c r="A1147" s="103"/>
      <c r="B1147" s="103"/>
      <c r="C1147" s="104" t="e">
        <v>#REF!</v>
      </c>
      <c r="D1147" s="103"/>
      <c r="E1147" s="53"/>
      <c r="F1147" s="53"/>
      <c r="G1147" s="53"/>
      <c r="H1147" s="53"/>
      <c r="I1147" s="53"/>
      <c r="J1147" s="53"/>
      <c r="K1147" s="53"/>
      <c r="L1147" s="53"/>
      <c r="M1147" s="53"/>
      <c r="N1147" s="53"/>
      <c r="O1147" s="53"/>
      <c r="P1147" s="53"/>
      <c r="Q1147" s="53"/>
      <c r="R1147" s="53"/>
      <c r="S1147" s="53"/>
      <c r="T1147" s="53"/>
      <c r="U1147" s="53"/>
      <c r="V1147" s="53"/>
      <c r="W1147" s="53"/>
      <c r="X1147" s="53"/>
      <c r="Y1147" s="53"/>
      <c r="Z1147" s="53"/>
    </row>
    <row r="1148" spans="1:26" ht="15.75" customHeight="1">
      <c r="A1148" s="103"/>
      <c r="B1148" s="103"/>
      <c r="C1148" s="104" t="e">
        <v>#REF!</v>
      </c>
      <c r="D1148" s="103"/>
      <c r="E1148" s="53"/>
      <c r="F1148" s="53"/>
      <c r="G1148" s="53"/>
      <c r="H1148" s="53"/>
      <c r="I1148" s="53"/>
      <c r="J1148" s="53"/>
      <c r="K1148" s="53"/>
      <c r="L1148" s="53"/>
      <c r="M1148" s="53"/>
      <c r="N1148" s="53"/>
      <c r="O1148" s="53"/>
      <c r="P1148" s="53"/>
      <c r="Q1148" s="53"/>
      <c r="R1148" s="53"/>
      <c r="S1148" s="53"/>
      <c r="T1148" s="53"/>
      <c r="U1148" s="53"/>
      <c r="V1148" s="53"/>
      <c r="W1148" s="53"/>
      <c r="X1148" s="53"/>
      <c r="Y1148" s="53"/>
      <c r="Z1148" s="53"/>
    </row>
    <row r="1149" spans="1:26" ht="15.75" customHeight="1">
      <c r="A1149" s="103"/>
      <c r="B1149" s="103"/>
      <c r="C1149" s="104" t="e">
        <v>#REF!</v>
      </c>
      <c r="D1149" s="103"/>
      <c r="E1149" s="53"/>
      <c r="F1149" s="53"/>
      <c r="G1149" s="53"/>
      <c r="H1149" s="53"/>
      <c r="I1149" s="53"/>
      <c r="J1149" s="53"/>
      <c r="K1149" s="53"/>
      <c r="L1149" s="53"/>
      <c r="M1149" s="53"/>
      <c r="N1149" s="53"/>
      <c r="O1149" s="53"/>
      <c r="P1149" s="53"/>
      <c r="Q1149" s="53"/>
      <c r="R1149" s="53"/>
      <c r="S1149" s="53"/>
      <c r="T1149" s="53"/>
      <c r="U1149" s="53"/>
      <c r="V1149" s="53"/>
      <c r="W1149" s="53"/>
      <c r="X1149" s="53"/>
      <c r="Y1149" s="53"/>
      <c r="Z1149" s="53"/>
    </row>
    <row r="1150" spans="1:26" ht="15.75" customHeight="1">
      <c r="A1150" s="103"/>
      <c r="B1150" s="103"/>
      <c r="C1150" s="104" t="e">
        <v>#REF!</v>
      </c>
      <c r="D1150" s="103"/>
      <c r="E1150" s="53"/>
      <c r="F1150" s="53"/>
      <c r="G1150" s="53"/>
      <c r="H1150" s="53"/>
      <c r="I1150" s="53"/>
      <c r="J1150" s="53"/>
      <c r="K1150" s="53"/>
      <c r="L1150" s="53"/>
      <c r="M1150" s="53"/>
      <c r="N1150" s="53"/>
      <c r="O1150" s="53"/>
      <c r="P1150" s="53"/>
      <c r="Q1150" s="53"/>
      <c r="R1150" s="53"/>
      <c r="S1150" s="53"/>
      <c r="T1150" s="53"/>
      <c r="U1150" s="53"/>
      <c r="V1150" s="53"/>
      <c r="W1150" s="53"/>
      <c r="X1150" s="53"/>
      <c r="Y1150" s="53"/>
      <c r="Z1150" s="53"/>
    </row>
    <row r="1151" spans="1:26" ht="15.75" customHeight="1">
      <c r="A1151" s="103"/>
      <c r="B1151" s="103"/>
      <c r="C1151" s="104" t="e">
        <v>#REF!</v>
      </c>
      <c r="D1151" s="103"/>
      <c r="E1151" s="53"/>
      <c r="F1151" s="53"/>
      <c r="G1151" s="53"/>
      <c r="H1151" s="53"/>
      <c r="I1151" s="53"/>
      <c r="J1151" s="53"/>
      <c r="K1151" s="53"/>
      <c r="L1151" s="53"/>
      <c r="M1151" s="53"/>
      <c r="N1151" s="53"/>
      <c r="O1151" s="53"/>
      <c r="P1151" s="53"/>
      <c r="Q1151" s="53"/>
      <c r="R1151" s="53"/>
      <c r="S1151" s="53"/>
      <c r="T1151" s="53"/>
      <c r="U1151" s="53"/>
      <c r="V1151" s="53"/>
      <c r="W1151" s="53"/>
      <c r="X1151" s="53"/>
      <c r="Y1151" s="53"/>
      <c r="Z1151" s="53"/>
    </row>
    <row r="1152" spans="1:26" ht="15.75" customHeight="1">
      <c r="A1152" s="103"/>
      <c r="B1152" s="103"/>
      <c r="C1152" s="104" t="e">
        <v>#REF!</v>
      </c>
      <c r="D1152" s="103"/>
      <c r="E1152" s="53"/>
      <c r="F1152" s="53"/>
      <c r="G1152" s="53"/>
      <c r="H1152" s="53"/>
      <c r="I1152" s="53"/>
      <c r="J1152" s="53"/>
      <c r="K1152" s="53"/>
      <c r="L1152" s="53"/>
      <c r="M1152" s="53"/>
      <c r="N1152" s="53"/>
      <c r="O1152" s="53"/>
      <c r="P1152" s="53"/>
      <c r="Q1152" s="53"/>
      <c r="R1152" s="53"/>
      <c r="S1152" s="53"/>
      <c r="T1152" s="53"/>
      <c r="U1152" s="53"/>
      <c r="V1152" s="53"/>
      <c r="W1152" s="53"/>
      <c r="X1152" s="53"/>
      <c r="Y1152" s="53"/>
      <c r="Z1152" s="53"/>
    </row>
    <row r="1153" spans="1:26" ht="15.75" customHeight="1">
      <c r="A1153" s="103"/>
      <c r="B1153" s="103"/>
      <c r="C1153" s="104" t="e">
        <v>#REF!</v>
      </c>
      <c r="D1153" s="103"/>
      <c r="E1153" s="53"/>
      <c r="F1153" s="53"/>
      <c r="G1153" s="53"/>
      <c r="H1153" s="53"/>
      <c r="I1153" s="53"/>
      <c r="J1153" s="53"/>
      <c r="K1153" s="53"/>
      <c r="L1153" s="53"/>
      <c r="M1153" s="53"/>
      <c r="N1153" s="53"/>
      <c r="O1153" s="53"/>
      <c r="P1153" s="53"/>
      <c r="Q1153" s="53"/>
      <c r="R1153" s="53"/>
      <c r="S1153" s="53"/>
      <c r="T1153" s="53"/>
      <c r="U1153" s="53"/>
      <c r="V1153" s="53"/>
      <c r="W1153" s="53"/>
      <c r="X1153" s="53"/>
      <c r="Y1153" s="53"/>
      <c r="Z1153" s="53"/>
    </row>
    <row r="1154" spans="1:26" ht="15.75" customHeight="1">
      <c r="A1154" s="103"/>
      <c r="B1154" s="103"/>
      <c r="C1154" s="104" t="e">
        <v>#REF!</v>
      </c>
      <c r="D1154" s="103"/>
      <c r="E1154" s="53"/>
      <c r="F1154" s="53"/>
      <c r="G1154" s="53"/>
      <c r="H1154" s="53"/>
      <c r="I1154" s="53"/>
      <c r="J1154" s="53"/>
      <c r="K1154" s="53"/>
      <c r="L1154" s="53"/>
      <c r="M1154" s="53"/>
      <c r="N1154" s="53"/>
      <c r="O1154" s="53"/>
      <c r="P1154" s="53"/>
      <c r="Q1154" s="53"/>
      <c r="R1154" s="53"/>
      <c r="S1154" s="53"/>
      <c r="T1154" s="53"/>
      <c r="U1154" s="53"/>
      <c r="V1154" s="53"/>
      <c r="W1154" s="53"/>
      <c r="X1154" s="53"/>
      <c r="Y1154" s="53"/>
      <c r="Z1154" s="53"/>
    </row>
    <row r="1155" spans="1:26" ht="15.75" customHeight="1">
      <c r="A1155" s="103"/>
      <c r="B1155" s="103"/>
      <c r="C1155" s="104" t="e">
        <v>#REF!</v>
      </c>
      <c r="D1155" s="103"/>
      <c r="E1155" s="53"/>
      <c r="F1155" s="53"/>
      <c r="G1155" s="53"/>
      <c r="H1155" s="53"/>
      <c r="I1155" s="53"/>
      <c r="J1155" s="53"/>
      <c r="K1155" s="53"/>
      <c r="L1155" s="53"/>
      <c r="M1155" s="53"/>
      <c r="N1155" s="53"/>
      <c r="O1155" s="53"/>
      <c r="P1155" s="53"/>
      <c r="Q1155" s="53"/>
      <c r="R1155" s="53"/>
      <c r="S1155" s="53"/>
      <c r="T1155" s="53"/>
      <c r="U1155" s="53"/>
      <c r="V1155" s="53"/>
      <c r="W1155" s="53"/>
      <c r="X1155" s="53"/>
      <c r="Y1155" s="53"/>
      <c r="Z1155" s="53"/>
    </row>
    <row r="1156" spans="1:26" ht="15.75" customHeight="1">
      <c r="A1156" s="103"/>
      <c r="B1156" s="103"/>
      <c r="C1156" s="104" t="e">
        <v>#REF!</v>
      </c>
      <c r="D1156" s="103"/>
      <c r="E1156" s="53"/>
      <c r="F1156" s="53"/>
      <c r="G1156" s="53"/>
      <c r="H1156" s="53"/>
      <c r="I1156" s="53"/>
      <c r="J1156" s="53"/>
      <c r="K1156" s="53"/>
      <c r="L1156" s="53"/>
      <c r="M1156" s="53"/>
      <c r="N1156" s="53"/>
      <c r="O1156" s="53"/>
      <c r="P1156" s="53"/>
      <c r="Q1156" s="53"/>
      <c r="R1156" s="53"/>
      <c r="S1156" s="53"/>
      <c r="T1156" s="53"/>
      <c r="U1156" s="53"/>
      <c r="V1156" s="53"/>
      <c r="W1156" s="53"/>
      <c r="X1156" s="53"/>
      <c r="Y1156" s="53"/>
      <c r="Z1156" s="53"/>
    </row>
    <row r="1157" spans="1:26" ht="15.75" customHeight="1">
      <c r="A1157" s="103"/>
      <c r="B1157" s="103"/>
      <c r="C1157" s="104" t="e">
        <v>#REF!</v>
      </c>
      <c r="D1157" s="103"/>
      <c r="E1157" s="53"/>
      <c r="F1157" s="53"/>
      <c r="G1157" s="53"/>
      <c r="H1157" s="53"/>
      <c r="I1157" s="53"/>
      <c r="J1157" s="53"/>
      <c r="K1157" s="53"/>
      <c r="L1157" s="53"/>
      <c r="M1157" s="53"/>
      <c r="N1157" s="53"/>
      <c r="O1157" s="53"/>
      <c r="P1157" s="53"/>
      <c r="Q1157" s="53"/>
      <c r="R1157" s="53"/>
      <c r="S1157" s="53"/>
      <c r="T1157" s="53"/>
      <c r="U1157" s="53"/>
      <c r="V1157" s="53"/>
      <c r="W1157" s="53"/>
      <c r="X1157" s="53"/>
      <c r="Y1157" s="53"/>
      <c r="Z1157" s="53"/>
    </row>
    <row r="1158" spans="1:26" ht="15.75" customHeight="1">
      <c r="A1158" s="103"/>
      <c r="B1158" s="103"/>
      <c r="C1158" s="104" t="e">
        <v>#REF!</v>
      </c>
      <c r="D1158" s="103"/>
      <c r="E1158" s="53"/>
      <c r="F1158" s="53"/>
      <c r="G1158" s="53"/>
      <c r="H1158" s="53"/>
      <c r="I1158" s="53"/>
      <c r="J1158" s="53"/>
      <c r="K1158" s="53"/>
      <c r="L1158" s="53"/>
      <c r="M1158" s="53"/>
      <c r="N1158" s="53"/>
      <c r="O1158" s="53"/>
      <c r="P1158" s="53"/>
      <c r="Q1158" s="53"/>
      <c r="R1158" s="53"/>
      <c r="S1158" s="53"/>
      <c r="T1158" s="53"/>
      <c r="U1158" s="53"/>
      <c r="V1158" s="53"/>
      <c r="W1158" s="53"/>
      <c r="X1158" s="53"/>
      <c r="Y1158" s="53"/>
      <c r="Z1158" s="53"/>
    </row>
    <row r="1159" spans="1:26" ht="15.75" customHeight="1">
      <c r="A1159" s="103"/>
      <c r="B1159" s="103"/>
      <c r="C1159" s="104" t="e">
        <v>#REF!</v>
      </c>
      <c r="D1159" s="103"/>
      <c r="E1159" s="53"/>
      <c r="F1159" s="53"/>
      <c r="G1159" s="53"/>
      <c r="H1159" s="53"/>
      <c r="I1159" s="53"/>
      <c r="J1159" s="53"/>
      <c r="K1159" s="53"/>
      <c r="L1159" s="53"/>
      <c r="M1159" s="53"/>
      <c r="N1159" s="53"/>
      <c r="O1159" s="53"/>
      <c r="P1159" s="53"/>
      <c r="Q1159" s="53"/>
      <c r="R1159" s="53"/>
      <c r="S1159" s="53"/>
      <c r="T1159" s="53"/>
      <c r="U1159" s="53"/>
      <c r="V1159" s="53"/>
      <c r="W1159" s="53"/>
      <c r="X1159" s="53"/>
      <c r="Y1159" s="53"/>
      <c r="Z1159" s="53"/>
    </row>
    <row r="1160" spans="1:26" ht="15.75" customHeight="1">
      <c r="A1160" s="103"/>
      <c r="B1160" s="103"/>
      <c r="C1160" s="104" t="e">
        <v>#REF!</v>
      </c>
      <c r="D1160" s="103"/>
      <c r="E1160" s="53"/>
      <c r="F1160" s="53"/>
      <c r="G1160" s="53"/>
      <c r="H1160" s="53"/>
      <c r="I1160" s="53"/>
      <c r="J1160" s="53"/>
      <c r="K1160" s="53"/>
      <c r="L1160" s="53"/>
      <c r="M1160" s="53"/>
      <c r="N1160" s="53"/>
      <c r="O1160" s="53"/>
      <c r="P1160" s="53"/>
      <c r="Q1160" s="53"/>
      <c r="R1160" s="53"/>
      <c r="S1160" s="53"/>
      <c r="T1160" s="53"/>
      <c r="U1160" s="53"/>
      <c r="V1160" s="53"/>
      <c r="W1160" s="53"/>
      <c r="X1160" s="53"/>
      <c r="Y1160" s="53"/>
      <c r="Z1160" s="53"/>
    </row>
    <row r="1161" spans="1:26" ht="15.75" customHeight="1">
      <c r="A1161" s="103"/>
      <c r="B1161" s="103"/>
      <c r="C1161" s="104" t="e">
        <v>#REF!</v>
      </c>
      <c r="D1161" s="103"/>
      <c r="E1161" s="53"/>
      <c r="F1161" s="53"/>
      <c r="G1161" s="53"/>
      <c r="H1161" s="53"/>
      <c r="I1161" s="53"/>
      <c r="J1161" s="53"/>
      <c r="K1161" s="53"/>
      <c r="L1161" s="53"/>
      <c r="M1161" s="53"/>
      <c r="N1161" s="53"/>
      <c r="O1161" s="53"/>
      <c r="P1161" s="53"/>
      <c r="Q1161" s="53"/>
      <c r="R1161" s="53"/>
      <c r="S1161" s="53"/>
      <c r="T1161" s="53"/>
      <c r="U1161" s="53"/>
      <c r="V1161" s="53"/>
      <c r="W1161" s="53"/>
      <c r="X1161" s="53"/>
      <c r="Y1161" s="53"/>
      <c r="Z1161" s="53"/>
    </row>
    <row r="1162" spans="1:26" ht="15.75" customHeight="1">
      <c r="A1162" s="103"/>
      <c r="B1162" s="103"/>
      <c r="C1162" s="104" t="e">
        <v>#REF!</v>
      </c>
      <c r="D1162" s="103"/>
      <c r="E1162" s="53"/>
      <c r="F1162" s="53"/>
      <c r="G1162" s="53"/>
      <c r="H1162" s="53"/>
      <c r="I1162" s="53"/>
      <c r="J1162" s="53"/>
      <c r="K1162" s="53"/>
      <c r="L1162" s="53"/>
      <c r="M1162" s="53"/>
      <c r="N1162" s="53"/>
      <c r="O1162" s="53"/>
      <c r="P1162" s="53"/>
      <c r="Q1162" s="53"/>
      <c r="R1162" s="53"/>
      <c r="S1162" s="53"/>
      <c r="T1162" s="53"/>
      <c r="U1162" s="53"/>
      <c r="V1162" s="53"/>
      <c r="W1162" s="53"/>
      <c r="X1162" s="53"/>
      <c r="Y1162" s="53"/>
      <c r="Z1162" s="53"/>
    </row>
    <row r="1163" spans="1:26" ht="15.75" customHeight="1">
      <c r="A1163" s="103"/>
      <c r="B1163" s="103"/>
      <c r="C1163" s="104" t="e">
        <v>#REF!</v>
      </c>
      <c r="D1163" s="103"/>
      <c r="E1163" s="53"/>
      <c r="F1163" s="53"/>
      <c r="G1163" s="53"/>
      <c r="H1163" s="53"/>
      <c r="I1163" s="53"/>
      <c r="J1163" s="53"/>
      <c r="K1163" s="53"/>
      <c r="L1163" s="53"/>
      <c r="M1163" s="53"/>
      <c r="N1163" s="53"/>
      <c r="O1163" s="53"/>
      <c r="P1163" s="53"/>
      <c r="Q1163" s="53"/>
      <c r="R1163" s="53"/>
      <c r="S1163" s="53"/>
      <c r="T1163" s="53"/>
      <c r="U1163" s="53"/>
      <c r="V1163" s="53"/>
      <c r="W1163" s="53"/>
      <c r="X1163" s="53"/>
      <c r="Y1163" s="53"/>
      <c r="Z1163" s="53"/>
    </row>
    <row r="1164" spans="1:26" ht="15.75" customHeight="1">
      <c r="A1164" s="103"/>
      <c r="B1164" s="103"/>
      <c r="C1164" s="104" t="e">
        <v>#REF!</v>
      </c>
      <c r="D1164" s="103"/>
      <c r="E1164" s="53"/>
      <c r="F1164" s="53"/>
      <c r="G1164" s="53"/>
      <c r="H1164" s="53"/>
      <c r="I1164" s="53"/>
      <c r="J1164" s="53"/>
      <c r="K1164" s="53"/>
      <c r="L1164" s="53"/>
      <c r="M1164" s="53"/>
      <c r="N1164" s="53"/>
      <c r="O1164" s="53"/>
      <c r="P1164" s="53"/>
      <c r="Q1164" s="53"/>
      <c r="R1164" s="53"/>
      <c r="S1164" s="53"/>
      <c r="T1164" s="53"/>
      <c r="U1164" s="53"/>
      <c r="V1164" s="53"/>
      <c r="W1164" s="53"/>
      <c r="X1164" s="53"/>
      <c r="Y1164" s="53"/>
      <c r="Z1164" s="53"/>
    </row>
    <row r="1165" spans="1:26" ht="15.75" customHeight="1">
      <c r="A1165" s="103"/>
      <c r="B1165" s="103"/>
      <c r="C1165" s="104" t="e">
        <v>#REF!</v>
      </c>
      <c r="D1165" s="103"/>
      <c r="E1165" s="53"/>
      <c r="F1165" s="53"/>
      <c r="G1165" s="53"/>
      <c r="H1165" s="53"/>
      <c r="I1165" s="53"/>
      <c r="J1165" s="53"/>
      <c r="K1165" s="53"/>
      <c r="L1165" s="53"/>
      <c r="M1165" s="53"/>
      <c r="N1165" s="53"/>
      <c r="O1165" s="53"/>
      <c r="P1165" s="53"/>
      <c r="Q1165" s="53"/>
      <c r="R1165" s="53"/>
      <c r="S1165" s="53"/>
      <c r="T1165" s="53"/>
      <c r="U1165" s="53"/>
      <c r="V1165" s="53"/>
      <c r="W1165" s="53"/>
      <c r="X1165" s="53"/>
      <c r="Y1165" s="53"/>
      <c r="Z1165" s="53"/>
    </row>
    <row r="1166" spans="1:26" ht="15.75" customHeight="1">
      <c r="A1166" s="103"/>
      <c r="B1166" s="103"/>
      <c r="C1166" s="104" t="e">
        <v>#REF!</v>
      </c>
      <c r="D1166" s="103"/>
      <c r="E1166" s="53"/>
      <c r="F1166" s="53"/>
      <c r="G1166" s="53"/>
      <c r="H1166" s="53"/>
      <c r="I1166" s="53"/>
      <c r="J1166" s="53"/>
      <c r="K1166" s="53"/>
      <c r="L1166" s="53"/>
      <c r="M1166" s="53"/>
      <c r="N1166" s="53"/>
      <c r="O1166" s="53"/>
      <c r="P1166" s="53"/>
      <c r="Q1166" s="53"/>
      <c r="R1166" s="53"/>
      <c r="S1166" s="53"/>
      <c r="T1166" s="53"/>
      <c r="U1166" s="53"/>
      <c r="V1166" s="53"/>
      <c r="W1166" s="53"/>
      <c r="X1166" s="53"/>
      <c r="Y1166" s="53"/>
      <c r="Z1166" s="53"/>
    </row>
    <row r="1167" spans="1:26" ht="15.75" customHeight="1">
      <c r="A1167" s="103"/>
      <c r="B1167" s="103"/>
      <c r="C1167" s="104" t="e">
        <v>#REF!</v>
      </c>
      <c r="D1167" s="103"/>
      <c r="E1167" s="53"/>
      <c r="F1167" s="53"/>
      <c r="G1167" s="53"/>
      <c r="H1167" s="53"/>
      <c r="I1167" s="53"/>
      <c r="J1167" s="53"/>
      <c r="K1167" s="53"/>
      <c r="L1167" s="53"/>
      <c r="M1167" s="53"/>
      <c r="N1167" s="53"/>
      <c r="O1167" s="53"/>
      <c r="P1167" s="53"/>
      <c r="Q1167" s="53"/>
      <c r="R1167" s="53"/>
      <c r="S1167" s="53"/>
      <c r="T1167" s="53"/>
      <c r="U1167" s="53"/>
      <c r="V1167" s="53"/>
      <c r="W1167" s="53"/>
      <c r="X1167" s="53"/>
      <c r="Y1167" s="53"/>
      <c r="Z1167" s="53"/>
    </row>
    <row r="1168" spans="1:26" ht="15.75" customHeight="1">
      <c r="A1168" s="103"/>
      <c r="B1168" s="103"/>
      <c r="C1168" s="104" t="e">
        <v>#REF!</v>
      </c>
      <c r="D1168" s="103"/>
      <c r="E1168" s="53"/>
      <c r="F1168" s="53"/>
      <c r="G1168" s="53"/>
      <c r="H1168" s="53"/>
      <c r="I1168" s="53"/>
      <c r="J1168" s="53"/>
      <c r="K1168" s="53"/>
      <c r="L1168" s="53"/>
      <c r="M1168" s="53"/>
      <c r="N1168" s="53"/>
      <c r="O1168" s="53"/>
      <c r="P1168" s="53"/>
      <c r="Q1168" s="53"/>
      <c r="R1168" s="53"/>
      <c r="S1168" s="53"/>
      <c r="T1168" s="53"/>
      <c r="U1168" s="53"/>
      <c r="V1168" s="53"/>
      <c r="W1168" s="53"/>
      <c r="X1168" s="53"/>
      <c r="Y1168" s="53"/>
      <c r="Z1168" s="53"/>
    </row>
    <row r="1169" spans="1:26" ht="15.75" customHeight="1">
      <c r="A1169" s="103"/>
      <c r="B1169" s="103"/>
      <c r="C1169" s="104" t="e">
        <v>#REF!</v>
      </c>
      <c r="D1169" s="103"/>
      <c r="E1169" s="53"/>
      <c r="F1169" s="53"/>
      <c r="G1169" s="53"/>
      <c r="H1169" s="53"/>
      <c r="I1169" s="53"/>
      <c r="J1169" s="53"/>
      <c r="K1169" s="53"/>
      <c r="L1169" s="53"/>
      <c r="M1169" s="53"/>
      <c r="N1169" s="53"/>
      <c r="O1169" s="53"/>
      <c r="P1169" s="53"/>
      <c r="Q1169" s="53"/>
      <c r="R1169" s="53"/>
      <c r="S1169" s="53"/>
      <c r="T1169" s="53"/>
      <c r="U1169" s="53"/>
      <c r="V1169" s="53"/>
      <c r="W1169" s="53"/>
      <c r="X1169" s="53"/>
      <c r="Y1169" s="53"/>
      <c r="Z1169" s="53"/>
    </row>
    <row r="1170" spans="1:26" ht="15.75" customHeight="1">
      <c r="A1170" s="103"/>
      <c r="B1170" s="103"/>
      <c r="C1170" s="104" t="e">
        <v>#REF!</v>
      </c>
      <c r="D1170" s="103"/>
      <c r="E1170" s="53"/>
      <c r="F1170" s="53"/>
      <c r="G1170" s="53"/>
      <c r="H1170" s="53"/>
      <c r="I1170" s="53"/>
      <c r="J1170" s="53"/>
      <c r="K1170" s="53"/>
      <c r="L1170" s="53"/>
      <c r="M1170" s="53"/>
      <c r="N1170" s="53"/>
      <c r="O1170" s="53"/>
      <c r="P1170" s="53"/>
      <c r="Q1170" s="53"/>
      <c r="R1170" s="53"/>
      <c r="S1170" s="53"/>
      <c r="T1170" s="53"/>
      <c r="U1170" s="53"/>
      <c r="V1170" s="53"/>
      <c r="W1170" s="53"/>
      <c r="X1170" s="53"/>
      <c r="Y1170" s="53"/>
      <c r="Z1170" s="53"/>
    </row>
    <row r="1171" spans="1:26" ht="15.75" customHeight="1">
      <c r="A1171" s="103"/>
      <c r="B1171" s="103"/>
      <c r="C1171" s="104" t="e">
        <v>#REF!</v>
      </c>
      <c r="D1171" s="103"/>
      <c r="E1171" s="53"/>
      <c r="F1171" s="53"/>
      <c r="G1171" s="53"/>
      <c r="H1171" s="53"/>
      <c r="I1171" s="53"/>
      <c r="J1171" s="53"/>
      <c r="K1171" s="53"/>
      <c r="L1171" s="53"/>
      <c r="M1171" s="53"/>
      <c r="N1171" s="53"/>
      <c r="O1171" s="53"/>
      <c r="P1171" s="53"/>
      <c r="Q1171" s="53"/>
      <c r="R1171" s="53"/>
      <c r="S1171" s="53"/>
      <c r="T1171" s="53"/>
      <c r="U1171" s="53"/>
      <c r="V1171" s="53"/>
      <c r="W1171" s="53"/>
      <c r="X1171" s="53"/>
      <c r="Y1171" s="53"/>
      <c r="Z1171" s="53"/>
    </row>
    <row r="1172" spans="1:26" ht="15.75" customHeight="1">
      <c r="A1172" s="103"/>
      <c r="B1172" s="103"/>
      <c r="C1172" s="104" t="e">
        <v>#REF!</v>
      </c>
      <c r="D1172" s="103"/>
      <c r="E1172" s="53"/>
      <c r="F1172" s="53"/>
      <c r="G1172" s="53"/>
      <c r="H1172" s="53"/>
      <c r="I1172" s="53"/>
      <c r="J1172" s="53"/>
      <c r="K1172" s="53"/>
      <c r="L1172" s="53"/>
      <c r="M1172" s="53"/>
      <c r="N1172" s="53"/>
      <c r="O1172" s="53"/>
      <c r="P1172" s="53"/>
      <c r="Q1172" s="53"/>
      <c r="R1172" s="53"/>
      <c r="S1172" s="53"/>
      <c r="T1172" s="53"/>
      <c r="U1172" s="53"/>
      <c r="V1172" s="53"/>
      <c r="W1172" s="53"/>
      <c r="X1172" s="53"/>
      <c r="Y1172" s="53"/>
      <c r="Z1172" s="53"/>
    </row>
    <row r="1173" spans="1:26" ht="15.75" customHeight="1">
      <c r="A1173" s="103"/>
      <c r="B1173" s="103"/>
      <c r="C1173" s="104" t="e">
        <v>#REF!</v>
      </c>
      <c r="D1173" s="103"/>
      <c r="E1173" s="53"/>
      <c r="F1173" s="53"/>
      <c r="G1173" s="53"/>
      <c r="H1173" s="53"/>
      <c r="I1173" s="53"/>
      <c r="J1173" s="53"/>
      <c r="K1173" s="53"/>
      <c r="L1173" s="53"/>
      <c r="M1173" s="53"/>
      <c r="N1173" s="53"/>
      <c r="O1173" s="53"/>
      <c r="P1173" s="53"/>
      <c r="Q1173" s="53"/>
      <c r="R1173" s="53"/>
      <c r="S1173" s="53"/>
      <c r="T1173" s="53"/>
      <c r="U1173" s="53"/>
      <c r="V1173" s="53"/>
      <c r="W1173" s="53"/>
      <c r="X1173" s="53"/>
      <c r="Y1173" s="53"/>
      <c r="Z1173" s="53"/>
    </row>
    <row r="1174" spans="1:26" ht="15.75" customHeight="1">
      <c r="A1174" s="103"/>
      <c r="B1174" s="103"/>
      <c r="C1174" s="104" t="e">
        <v>#REF!</v>
      </c>
      <c r="D1174" s="103"/>
      <c r="E1174" s="53"/>
      <c r="F1174" s="53"/>
      <c r="G1174" s="53"/>
      <c r="H1174" s="53"/>
      <c r="I1174" s="53"/>
      <c r="J1174" s="53"/>
      <c r="K1174" s="53"/>
      <c r="L1174" s="53"/>
      <c r="M1174" s="53"/>
      <c r="N1174" s="53"/>
      <c r="O1174" s="53"/>
      <c r="P1174" s="53"/>
      <c r="Q1174" s="53"/>
      <c r="R1174" s="53"/>
      <c r="S1174" s="53"/>
      <c r="T1174" s="53"/>
      <c r="U1174" s="53"/>
      <c r="V1174" s="53"/>
      <c r="W1174" s="53"/>
      <c r="X1174" s="53"/>
      <c r="Y1174" s="53"/>
      <c r="Z1174" s="53"/>
    </row>
    <row r="1175" spans="1:26" ht="15.75" customHeight="1">
      <c r="A1175" s="103"/>
      <c r="B1175" s="103"/>
      <c r="C1175" s="104" t="e">
        <v>#REF!</v>
      </c>
      <c r="D1175" s="103"/>
      <c r="E1175" s="53"/>
      <c r="F1175" s="53"/>
      <c r="G1175" s="53"/>
      <c r="H1175" s="53"/>
      <c r="I1175" s="53"/>
      <c r="J1175" s="53"/>
      <c r="K1175" s="53"/>
      <c r="L1175" s="53"/>
      <c r="M1175" s="53"/>
      <c r="N1175" s="53"/>
      <c r="O1175" s="53"/>
      <c r="P1175" s="53"/>
      <c r="Q1175" s="53"/>
      <c r="R1175" s="53"/>
      <c r="S1175" s="53"/>
      <c r="T1175" s="53"/>
      <c r="U1175" s="53"/>
      <c r="V1175" s="53"/>
      <c r="W1175" s="53"/>
      <c r="X1175" s="53"/>
      <c r="Y1175" s="53"/>
      <c r="Z1175" s="53"/>
    </row>
    <row r="1176" spans="1:26" ht="15.75" customHeight="1">
      <c r="A1176" s="103"/>
      <c r="B1176" s="103"/>
      <c r="C1176" s="104" t="e">
        <v>#REF!</v>
      </c>
      <c r="D1176" s="103"/>
      <c r="E1176" s="53"/>
      <c r="F1176" s="53"/>
      <c r="G1176" s="53"/>
      <c r="H1176" s="53"/>
      <c r="I1176" s="53"/>
      <c r="J1176" s="53"/>
      <c r="K1176" s="53"/>
      <c r="L1176" s="53"/>
      <c r="M1176" s="53"/>
      <c r="N1176" s="53"/>
      <c r="O1176" s="53"/>
      <c r="P1176" s="53"/>
      <c r="Q1176" s="53"/>
      <c r="R1176" s="53"/>
      <c r="S1176" s="53"/>
      <c r="T1176" s="53"/>
      <c r="U1176" s="53"/>
      <c r="V1176" s="53"/>
      <c r="W1176" s="53"/>
      <c r="X1176" s="53"/>
      <c r="Y1176" s="53"/>
      <c r="Z1176" s="53"/>
    </row>
    <row r="1177" spans="1:26" ht="15.75" customHeight="1">
      <c r="A1177" s="103"/>
      <c r="B1177" s="103"/>
      <c r="C1177" s="104" t="e">
        <v>#REF!</v>
      </c>
      <c r="D1177" s="103"/>
      <c r="E1177" s="53"/>
      <c r="F1177" s="53"/>
      <c r="G1177" s="53"/>
      <c r="H1177" s="53"/>
      <c r="I1177" s="53"/>
      <c r="J1177" s="53"/>
      <c r="K1177" s="53"/>
      <c r="L1177" s="53"/>
      <c r="M1177" s="53"/>
      <c r="N1177" s="53"/>
      <c r="O1177" s="53"/>
      <c r="P1177" s="53"/>
      <c r="Q1177" s="53"/>
      <c r="R1177" s="53"/>
      <c r="S1177" s="53"/>
      <c r="T1177" s="53"/>
      <c r="U1177" s="53"/>
      <c r="V1177" s="53"/>
      <c r="W1177" s="53"/>
      <c r="X1177" s="53"/>
      <c r="Y1177" s="53"/>
      <c r="Z1177" s="53"/>
    </row>
    <row r="1178" spans="1:26" ht="15.75" customHeight="1">
      <c r="A1178" s="103"/>
      <c r="B1178" s="103"/>
      <c r="C1178" s="104" t="e">
        <v>#REF!</v>
      </c>
      <c r="D1178" s="103"/>
      <c r="E1178" s="53"/>
      <c r="F1178" s="53"/>
      <c r="G1178" s="53"/>
      <c r="H1178" s="53"/>
      <c r="I1178" s="53"/>
      <c r="J1178" s="53"/>
      <c r="K1178" s="53"/>
      <c r="L1178" s="53"/>
      <c r="M1178" s="53"/>
      <c r="N1178" s="53"/>
      <c r="O1178" s="53"/>
      <c r="P1178" s="53"/>
      <c r="Q1178" s="53"/>
      <c r="R1178" s="53"/>
      <c r="S1178" s="53"/>
      <c r="T1178" s="53"/>
      <c r="U1178" s="53"/>
      <c r="V1178" s="53"/>
      <c r="W1178" s="53"/>
      <c r="X1178" s="53"/>
      <c r="Y1178" s="53"/>
      <c r="Z1178" s="53"/>
    </row>
    <row r="1179" spans="1:26" ht="15.75" customHeight="1">
      <c r="A1179" s="103"/>
      <c r="B1179" s="103"/>
      <c r="C1179" s="104" t="e">
        <v>#REF!</v>
      </c>
      <c r="D1179" s="103"/>
      <c r="E1179" s="53"/>
      <c r="F1179" s="53"/>
      <c r="G1179" s="53"/>
      <c r="H1179" s="53"/>
      <c r="I1179" s="53"/>
      <c r="J1179" s="53"/>
      <c r="K1179" s="53"/>
      <c r="L1179" s="53"/>
      <c r="M1179" s="53"/>
      <c r="N1179" s="53"/>
      <c r="O1179" s="53"/>
      <c r="P1179" s="53"/>
      <c r="Q1179" s="53"/>
      <c r="R1179" s="53"/>
      <c r="S1179" s="53"/>
      <c r="T1179" s="53"/>
      <c r="U1179" s="53"/>
      <c r="V1179" s="53"/>
      <c r="W1179" s="53"/>
      <c r="X1179" s="53"/>
      <c r="Y1179" s="53"/>
      <c r="Z1179" s="53"/>
    </row>
    <row r="1180" spans="1:26" ht="15.75" customHeight="1">
      <c r="A1180" s="103"/>
      <c r="B1180" s="103"/>
      <c r="C1180" s="104" t="e">
        <v>#REF!</v>
      </c>
      <c r="D1180" s="103"/>
      <c r="E1180" s="53"/>
      <c r="F1180" s="53"/>
      <c r="G1180" s="53"/>
      <c r="H1180" s="53"/>
      <c r="I1180" s="53"/>
      <c r="J1180" s="53"/>
      <c r="K1180" s="53"/>
      <c r="L1180" s="53"/>
      <c r="M1180" s="53"/>
      <c r="N1180" s="53"/>
      <c r="O1180" s="53"/>
      <c r="P1180" s="53"/>
      <c r="Q1180" s="53"/>
      <c r="R1180" s="53"/>
      <c r="S1180" s="53"/>
      <c r="T1180" s="53"/>
      <c r="U1180" s="53"/>
      <c r="V1180" s="53"/>
      <c r="W1180" s="53"/>
      <c r="X1180" s="53"/>
      <c r="Y1180" s="53"/>
      <c r="Z1180" s="53"/>
    </row>
    <row r="1181" spans="1:26" ht="15.75" customHeight="1">
      <c r="A1181" s="103"/>
      <c r="B1181" s="103"/>
      <c r="C1181" s="104" t="e">
        <v>#REF!</v>
      </c>
      <c r="D1181" s="103"/>
      <c r="E1181" s="53"/>
      <c r="F1181" s="53"/>
      <c r="G1181" s="53"/>
      <c r="H1181" s="53"/>
      <c r="I1181" s="53"/>
      <c r="J1181" s="53"/>
      <c r="K1181" s="53"/>
      <c r="L1181" s="53"/>
      <c r="M1181" s="53"/>
      <c r="N1181" s="53"/>
      <c r="O1181" s="53"/>
      <c r="P1181" s="53"/>
      <c r="Q1181" s="53"/>
      <c r="R1181" s="53"/>
      <c r="S1181" s="53"/>
      <c r="T1181" s="53"/>
      <c r="U1181" s="53"/>
      <c r="V1181" s="53"/>
      <c r="W1181" s="53"/>
      <c r="X1181" s="53"/>
      <c r="Y1181" s="53"/>
      <c r="Z1181" s="53"/>
    </row>
    <row r="1182" spans="1:26" ht="15.75" customHeight="1">
      <c r="A1182" s="103"/>
      <c r="B1182" s="103"/>
      <c r="C1182" s="104" t="e">
        <v>#REF!</v>
      </c>
      <c r="D1182" s="103"/>
      <c r="E1182" s="53"/>
      <c r="F1182" s="53"/>
      <c r="G1182" s="53"/>
      <c r="H1182" s="53"/>
      <c r="I1182" s="53"/>
      <c r="J1182" s="53"/>
      <c r="K1182" s="53"/>
      <c r="L1182" s="53"/>
      <c r="M1182" s="53"/>
      <c r="N1182" s="53"/>
      <c r="O1182" s="53"/>
      <c r="P1182" s="53"/>
      <c r="Q1182" s="53"/>
      <c r="R1182" s="53"/>
      <c r="S1182" s="53"/>
      <c r="T1182" s="53"/>
      <c r="U1182" s="53"/>
      <c r="V1182" s="53"/>
      <c r="W1182" s="53"/>
      <c r="X1182" s="53"/>
      <c r="Y1182" s="53"/>
      <c r="Z1182" s="53"/>
    </row>
    <row r="1183" spans="1:26" ht="15.75" customHeight="1">
      <c r="A1183" s="103"/>
      <c r="B1183" s="103"/>
      <c r="C1183" s="104" t="e">
        <v>#REF!</v>
      </c>
      <c r="D1183" s="103"/>
      <c r="E1183" s="53"/>
      <c r="F1183" s="53"/>
      <c r="G1183" s="53"/>
      <c r="H1183" s="53"/>
      <c r="I1183" s="53"/>
      <c r="J1183" s="53"/>
      <c r="K1183" s="53"/>
      <c r="L1183" s="53"/>
      <c r="M1183" s="53"/>
      <c r="N1183" s="53"/>
      <c r="O1183" s="53"/>
      <c r="P1183" s="53"/>
      <c r="Q1183" s="53"/>
      <c r="R1183" s="53"/>
      <c r="S1183" s="53"/>
      <c r="T1183" s="53"/>
      <c r="U1183" s="53"/>
      <c r="V1183" s="53"/>
      <c r="W1183" s="53"/>
      <c r="X1183" s="53"/>
      <c r="Y1183" s="53"/>
      <c r="Z1183" s="53"/>
    </row>
    <row r="1184" spans="1:26" ht="15.75" customHeight="1">
      <c r="A1184" s="103"/>
      <c r="B1184" s="103"/>
      <c r="C1184" s="104" t="e">
        <v>#REF!</v>
      </c>
      <c r="D1184" s="103"/>
      <c r="E1184" s="53"/>
      <c r="F1184" s="53"/>
      <c r="G1184" s="53"/>
      <c r="H1184" s="53"/>
      <c r="I1184" s="53"/>
      <c r="J1184" s="53"/>
      <c r="K1184" s="53"/>
      <c r="L1184" s="53"/>
      <c r="M1184" s="53"/>
      <c r="N1184" s="53"/>
      <c r="O1184" s="53"/>
      <c r="P1184" s="53"/>
      <c r="Q1184" s="53"/>
      <c r="R1184" s="53"/>
      <c r="S1184" s="53"/>
      <c r="T1184" s="53"/>
      <c r="U1184" s="53"/>
      <c r="V1184" s="53"/>
      <c r="W1184" s="53"/>
      <c r="X1184" s="53"/>
      <c r="Y1184" s="53"/>
      <c r="Z1184" s="53"/>
    </row>
    <row r="1185" spans="1:26" ht="15.75" customHeight="1">
      <c r="A1185" s="103"/>
      <c r="B1185" s="103"/>
      <c r="C1185" s="104" t="e">
        <v>#REF!</v>
      </c>
      <c r="D1185" s="103"/>
      <c r="E1185" s="53"/>
      <c r="F1185" s="53"/>
      <c r="G1185" s="53"/>
      <c r="H1185" s="53"/>
      <c r="I1185" s="53"/>
      <c r="J1185" s="53"/>
      <c r="K1185" s="53"/>
      <c r="L1185" s="53"/>
      <c r="M1185" s="53"/>
      <c r="N1185" s="53"/>
      <c r="O1185" s="53"/>
      <c r="P1185" s="53"/>
      <c r="Q1185" s="53"/>
      <c r="R1185" s="53"/>
      <c r="S1185" s="53"/>
      <c r="T1185" s="53"/>
      <c r="U1185" s="53"/>
      <c r="V1185" s="53"/>
      <c r="W1185" s="53"/>
      <c r="X1185" s="53"/>
      <c r="Y1185" s="53"/>
      <c r="Z1185" s="53"/>
    </row>
    <row r="1186" spans="1:26" ht="15.75" customHeight="1">
      <c r="A1186" s="103"/>
      <c r="B1186" s="103"/>
      <c r="C1186" s="104" t="e">
        <v>#REF!</v>
      </c>
      <c r="D1186" s="103"/>
      <c r="E1186" s="53"/>
      <c r="F1186" s="53"/>
      <c r="G1186" s="53"/>
      <c r="H1186" s="53"/>
      <c r="I1186" s="53"/>
      <c r="J1186" s="53"/>
      <c r="K1186" s="53"/>
      <c r="L1186" s="53"/>
      <c r="M1186" s="53"/>
      <c r="N1186" s="53"/>
      <c r="O1186" s="53"/>
      <c r="P1186" s="53"/>
      <c r="Q1186" s="53"/>
      <c r="R1186" s="53"/>
      <c r="S1186" s="53"/>
      <c r="T1186" s="53"/>
      <c r="U1186" s="53"/>
      <c r="V1186" s="53"/>
      <c r="W1186" s="53"/>
      <c r="X1186" s="53"/>
      <c r="Y1186" s="53"/>
      <c r="Z1186" s="53"/>
    </row>
    <row r="1187" spans="1:26" ht="15.75" customHeight="1">
      <c r="A1187" s="103"/>
      <c r="B1187" s="103"/>
      <c r="C1187" s="104" t="e">
        <v>#REF!</v>
      </c>
      <c r="D1187" s="103"/>
      <c r="E1187" s="53"/>
      <c r="F1187" s="53"/>
      <c r="G1187" s="53"/>
      <c r="H1187" s="53"/>
      <c r="I1187" s="53"/>
      <c r="J1187" s="53"/>
      <c r="K1187" s="53"/>
      <c r="L1187" s="53"/>
      <c r="M1187" s="53"/>
      <c r="N1187" s="53"/>
      <c r="O1187" s="53"/>
      <c r="P1187" s="53"/>
      <c r="Q1187" s="53"/>
      <c r="R1187" s="53"/>
      <c r="S1187" s="53"/>
      <c r="T1187" s="53"/>
      <c r="U1187" s="53"/>
      <c r="V1187" s="53"/>
      <c r="W1187" s="53"/>
      <c r="X1187" s="53"/>
      <c r="Y1187" s="53"/>
      <c r="Z1187" s="53"/>
    </row>
    <row r="1188" spans="1:26" ht="15.75" customHeight="1">
      <c r="A1188" s="103"/>
      <c r="B1188" s="103"/>
      <c r="C1188" s="104" t="e">
        <v>#REF!</v>
      </c>
      <c r="D1188" s="103"/>
      <c r="E1188" s="53"/>
      <c r="F1188" s="53"/>
      <c r="G1188" s="53"/>
      <c r="H1188" s="53"/>
      <c r="I1188" s="53"/>
      <c r="J1188" s="53"/>
      <c r="K1188" s="53"/>
      <c r="L1188" s="53"/>
      <c r="M1188" s="53"/>
      <c r="N1188" s="53"/>
      <c r="O1188" s="53"/>
      <c r="P1188" s="53"/>
      <c r="Q1188" s="53"/>
      <c r="R1188" s="53"/>
      <c r="S1188" s="53"/>
      <c r="T1188" s="53"/>
      <c r="U1188" s="53"/>
      <c r="V1188" s="53"/>
      <c r="W1188" s="53"/>
      <c r="X1188" s="53"/>
      <c r="Y1188" s="53"/>
      <c r="Z1188" s="53"/>
    </row>
    <row r="1189" spans="1:26" ht="15.75" customHeight="1">
      <c r="A1189" s="103"/>
      <c r="B1189" s="103"/>
      <c r="C1189" s="104" t="e">
        <v>#REF!</v>
      </c>
      <c r="D1189" s="103"/>
      <c r="E1189" s="53"/>
      <c r="F1189" s="53"/>
      <c r="G1189" s="53"/>
      <c r="H1189" s="53"/>
      <c r="I1189" s="53"/>
      <c r="J1189" s="53"/>
      <c r="K1189" s="53"/>
      <c r="L1189" s="53"/>
      <c r="M1189" s="53"/>
      <c r="N1189" s="53"/>
      <c r="O1189" s="53"/>
      <c r="P1189" s="53"/>
      <c r="Q1189" s="53"/>
      <c r="R1189" s="53"/>
      <c r="S1189" s="53"/>
      <c r="T1189" s="53"/>
      <c r="U1189" s="53"/>
      <c r="V1189" s="53"/>
      <c r="W1189" s="53"/>
      <c r="X1189" s="53"/>
      <c r="Y1189" s="53"/>
      <c r="Z1189" s="53"/>
    </row>
    <row r="1190" spans="1:26" ht="15.75" customHeight="1">
      <c r="A1190" s="103"/>
      <c r="B1190" s="103"/>
      <c r="C1190" s="104" t="e">
        <v>#REF!</v>
      </c>
      <c r="D1190" s="103"/>
      <c r="E1190" s="53"/>
      <c r="F1190" s="53"/>
      <c r="G1190" s="53"/>
      <c r="H1190" s="53"/>
      <c r="I1190" s="53"/>
      <c r="J1190" s="53"/>
      <c r="K1190" s="53"/>
      <c r="L1190" s="53"/>
      <c r="M1190" s="53"/>
      <c r="N1190" s="53"/>
      <c r="O1190" s="53"/>
      <c r="P1190" s="53"/>
      <c r="Q1190" s="53"/>
      <c r="R1190" s="53"/>
      <c r="S1190" s="53"/>
      <c r="T1190" s="53"/>
      <c r="U1190" s="53"/>
      <c r="V1190" s="53"/>
      <c r="W1190" s="53"/>
      <c r="X1190" s="53"/>
      <c r="Y1190" s="53"/>
      <c r="Z1190" s="53"/>
    </row>
    <row r="1191" spans="1:26" ht="15.75" customHeight="1">
      <c r="A1191" s="103"/>
      <c r="B1191" s="103"/>
      <c r="C1191" s="104" t="e">
        <v>#REF!</v>
      </c>
      <c r="D1191" s="103"/>
      <c r="E1191" s="53"/>
      <c r="F1191" s="53"/>
      <c r="G1191" s="53"/>
      <c r="H1191" s="53"/>
      <c r="I1191" s="53"/>
      <c r="J1191" s="53"/>
      <c r="K1191" s="53"/>
      <c r="L1191" s="53"/>
      <c r="M1191" s="53"/>
      <c r="N1191" s="53"/>
      <c r="O1191" s="53"/>
      <c r="P1191" s="53"/>
      <c r="Q1191" s="53"/>
      <c r="R1191" s="53"/>
      <c r="S1191" s="53"/>
      <c r="T1191" s="53"/>
      <c r="U1191" s="53"/>
      <c r="V1191" s="53"/>
      <c r="W1191" s="53"/>
      <c r="X1191" s="53"/>
      <c r="Y1191" s="53"/>
      <c r="Z1191" s="53"/>
    </row>
    <row r="1192" spans="1:26" ht="15.75" customHeight="1">
      <c r="A1192" s="103"/>
      <c r="B1192" s="103"/>
      <c r="C1192" s="104" t="e">
        <v>#REF!</v>
      </c>
      <c r="D1192" s="103"/>
      <c r="E1192" s="53"/>
      <c r="F1192" s="53"/>
      <c r="G1192" s="53"/>
      <c r="H1192" s="53"/>
      <c r="I1192" s="53"/>
      <c r="J1192" s="53"/>
      <c r="K1192" s="53"/>
      <c r="L1192" s="53"/>
      <c r="M1192" s="53"/>
      <c r="N1192" s="53"/>
      <c r="O1192" s="53"/>
      <c r="P1192" s="53"/>
      <c r="Q1192" s="53"/>
      <c r="R1192" s="53"/>
      <c r="S1192" s="53"/>
      <c r="T1192" s="53"/>
      <c r="U1192" s="53"/>
      <c r="V1192" s="53"/>
      <c r="W1192" s="53"/>
      <c r="X1192" s="53"/>
      <c r="Y1192" s="53"/>
      <c r="Z1192" s="53"/>
    </row>
    <row r="1193" spans="1:26" ht="15.75" customHeight="1">
      <c r="A1193" s="103"/>
      <c r="B1193" s="103"/>
      <c r="C1193" s="104" t="e">
        <v>#REF!</v>
      </c>
      <c r="D1193" s="103"/>
      <c r="E1193" s="53"/>
      <c r="F1193" s="53"/>
      <c r="G1193" s="53"/>
      <c r="H1193" s="53"/>
      <c r="I1193" s="53"/>
      <c r="J1193" s="53"/>
      <c r="K1193" s="53"/>
      <c r="L1193" s="53"/>
      <c r="M1193" s="53"/>
      <c r="N1193" s="53"/>
      <c r="O1193" s="53"/>
      <c r="P1193" s="53"/>
      <c r="Q1193" s="53"/>
      <c r="R1193" s="53"/>
      <c r="S1193" s="53"/>
      <c r="T1193" s="53"/>
      <c r="U1193" s="53"/>
      <c r="V1193" s="53"/>
      <c r="W1193" s="53"/>
      <c r="X1193" s="53"/>
      <c r="Y1193" s="53"/>
      <c r="Z1193" s="53"/>
    </row>
    <row r="1194" spans="1:26" ht="15.75" customHeight="1">
      <c r="A1194" s="103"/>
      <c r="B1194" s="103"/>
      <c r="C1194" s="104" t="e">
        <v>#REF!</v>
      </c>
      <c r="D1194" s="103"/>
      <c r="E1194" s="53"/>
      <c r="F1194" s="53"/>
      <c r="G1194" s="53"/>
      <c r="H1194" s="53"/>
      <c r="I1194" s="53"/>
      <c r="J1194" s="53"/>
      <c r="K1194" s="53"/>
      <c r="L1194" s="53"/>
      <c r="M1194" s="53"/>
      <c r="N1194" s="53"/>
      <c r="O1194" s="53"/>
      <c r="P1194" s="53"/>
      <c r="Q1194" s="53"/>
      <c r="R1194" s="53"/>
      <c r="S1194" s="53"/>
      <c r="T1194" s="53"/>
      <c r="U1194" s="53"/>
      <c r="V1194" s="53"/>
      <c r="W1194" s="53"/>
      <c r="X1194" s="53"/>
      <c r="Y1194" s="53"/>
      <c r="Z1194" s="53"/>
    </row>
    <row r="1195" spans="1:26" ht="15.75" customHeight="1">
      <c r="A1195" s="103"/>
      <c r="B1195" s="103"/>
      <c r="C1195" s="104" t="e">
        <v>#REF!</v>
      </c>
      <c r="D1195" s="103"/>
      <c r="E1195" s="53"/>
      <c r="F1195" s="53"/>
      <c r="G1195" s="53"/>
      <c r="H1195" s="53"/>
      <c r="I1195" s="53"/>
      <c r="J1195" s="53"/>
      <c r="K1195" s="53"/>
      <c r="L1195" s="53"/>
      <c r="M1195" s="53"/>
      <c r="N1195" s="53"/>
      <c r="O1195" s="53"/>
      <c r="P1195" s="53"/>
      <c r="Q1195" s="53"/>
      <c r="R1195" s="53"/>
      <c r="S1195" s="53"/>
      <c r="T1195" s="53"/>
      <c r="U1195" s="53"/>
      <c r="V1195" s="53"/>
      <c r="W1195" s="53"/>
      <c r="X1195" s="53"/>
      <c r="Y1195" s="53"/>
      <c r="Z1195" s="53"/>
    </row>
    <row r="1196" spans="1:26" ht="15.75" customHeight="1">
      <c r="A1196" s="103"/>
      <c r="B1196" s="103"/>
      <c r="C1196" s="104" t="e">
        <v>#REF!</v>
      </c>
      <c r="D1196" s="103"/>
      <c r="E1196" s="53"/>
      <c r="F1196" s="53"/>
      <c r="G1196" s="53"/>
      <c r="H1196" s="53"/>
      <c r="I1196" s="53"/>
      <c r="J1196" s="53"/>
      <c r="K1196" s="53"/>
      <c r="L1196" s="53"/>
      <c r="M1196" s="53"/>
      <c r="N1196" s="53"/>
      <c r="O1196" s="53"/>
      <c r="P1196" s="53"/>
      <c r="Q1196" s="53"/>
      <c r="R1196" s="53"/>
      <c r="S1196" s="53"/>
      <c r="T1196" s="53"/>
      <c r="U1196" s="53"/>
      <c r="V1196" s="53"/>
      <c r="W1196" s="53"/>
      <c r="X1196" s="53"/>
      <c r="Y1196" s="53"/>
      <c r="Z1196" s="53"/>
    </row>
    <row r="1197" spans="1:26" ht="15.75" customHeight="1">
      <c r="A1197" s="103"/>
      <c r="B1197" s="103"/>
      <c r="C1197" s="104" t="e">
        <v>#REF!</v>
      </c>
      <c r="D1197" s="103"/>
      <c r="E1197" s="53"/>
      <c r="F1197" s="53"/>
      <c r="G1197" s="53"/>
      <c r="H1197" s="53"/>
      <c r="I1197" s="53"/>
      <c r="J1197" s="53"/>
      <c r="K1197" s="53"/>
      <c r="L1197" s="53"/>
      <c r="M1197" s="53"/>
      <c r="N1197" s="53"/>
      <c r="O1197" s="53"/>
      <c r="P1197" s="53"/>
      <c r="Q1197" s="53"/>
      <c r="R1197" s="53"/>
      <c r="S1197" s="53"/>
      <c r="T1197" s="53"/>
      <c r="U1197" s="53"/>
      <c r="V1197" s="53"/>
      <c r="W1197" s="53"/>
      <c r="X1197" s="53"/>
      <c r="Y1197" s="53"/>
      <c r="Z1197" s="53"/>
    </row>
    <row r="1198" spans="1:26" ht="15.75" customHeight="1">
      <c r="A1198" s="103"/>
      <c r="B1198" s="103"/>
      <c r="C1198" s="104" t="e">
        <v>#REF!</v>
      </c>
      <c r="D1198" s="103"/>
      <c r="E1198" s="53"/>
      <c r="F1198" s="53"/>
      <c r="G1198" s="53"/>
      <c r="H1198" s="53"/>
      <c r="I1198" s="53"/>
      <c r="J1198" s="53"/>
      <c r="K1198" s="53"/>
      <c r="L1198" s="53"/>
      <c r="M1198" s="53"/>
      <c r="N1198" s="53"/>
      <c r="O1198" s="53"/>
      <c r="P1198" s="53"/>
      <c r="Q1198" s="53"/>
      <c r="R1198" s="53"/>
      <c r="S1198" s="53"/>
      <c r="T1198" s="53"/>
      <c r="U1198" s="53"/>
      <c r="V1198" s="53"/>
      <c r="W1198" s="53"/>
      <c r="X1198" s="53"/>
      <c r="Y1198" s="53"/>
      <c r="Z1198" s="53"/>
    </row>
    <row r="1199" spans="1:26" ht="15.75" customHeight="1">
      <c r="A1199" s="103"/>
      <c r="B1199" s="103"/>
      <c r="C1199" s="104" t="e">
        <v>#REF!</v>
      </c>
      <c r="D1199" s="103"/>
      <c r="E1199" s="53"/>
      <c r="F1199" s="53"/>
      <c r="G1199" s="53"/>
      <c r="H1199" s="53"/>
      <c r="I1199" s="53"/>
      <c r="J1199" s="53"/>
      <c r="K1199" s="53"/>
      <c r="L1199" s="53"/>
      <c r="M1199" s="53"/>
      <c r="N1199" s="53"/>
      <c r="O1199" s="53"/>
      <c r="P1199" s="53"/>
      <c r="Q1199" s="53"/>
      <c r="R1199" s="53"/>
      <c r="S1199" s="53"/>
      <c r="T1199" s="53"/>
      <c r="U1199" s="53"/>
      <c r="V1199" s="53"/>
      <c r="W1199" s="53"/>
      <c r="X1199" s="53"/>
      <c r="Y1199" s="53"/>
      <c r="Z1199" s="53"/>
    </row>
    <row r="1200" spans="1:26" ht="15.75" customHeight="1">
      <c r="A1200" s="103"/>
      <c r="B1200" s="103"/>
      <c r="C1200" s="104" t="e">
        <v>#REF!</v>
      </c>
      <c r="D1200" s="103"/>
      <c r="E1200" s="53"/>
      <c r="F1200" s="53"/>
      <c r="G1200" s="53"/>
      <c r="H1200" s="53"/>
      <c r="I1200" s="53"/>
      <c r="J1200" s="53"/>
      <c r="K1200" s="53"/>
      <c r="L1200" s="53"/>
      <c r="M1200" s="53"/>
      <c r="N1200" s="53"/>
      <c r="O1200" s="53"/>
      <c r="P1200" s="53"/>
      <c r="Q1200" s="53"/>
      <c r="R1200" s="53"/>
      <c r="S1200" s="53"/>
      <c r="T1200" s="53"/>
      <c r="U1200" s="53"/>
      <c r="V1200" s="53"/>
      <c r="W1200" s="53"/>
      <c r="X1200" s="53"/>
      <c r="Y1200" s="53"/>
      <c r="Z1200" s="53"/>
    </row>
    <row r="1201" spans="1:26" ht="15.75" customHeight="1">
      <c r="A1201" s="103"/>
      <c r="B1201" s="103"/>
      <c r="C1201" s="104" t="e">
        <v>#REF!</v>
      </c>
      <c r="D1201" s="103"/>
      <c r="E1201" s="53"/>
      <c r="F1201" s="53"/>
      <c r="G1201" s="53"/>
      <c r="H1201" s="53"/>
      <c r="I1201" s="53"/>
      <c r="J1201" s="53"/>
      <c r="K1201" s="53"/>
      <c r="L1201" s="53"/>
      <c r="M1201" s="53"/>
      <c r="N1201" s="53"/>
      <c r="O1201" s="53"/>
      <c r="P1201" s="53"/>
      <c r="Q1201" s="53"/>
      <c r="R1201" s="53"/>
      <c r="S1201" s="53"/>
      <c r="T1201" s="53"/>
      <c r="U1201" s="53"/>
      <c r="V1201" s="53"/>
      <c r="W1201" s="53"/>
      <c r="X1201" s="53"/>
      <c r="Y1201" s="53"/>
      <c r="Z1201" s="53"/>
    </row>
    <row r="1202" spans="1:26" ht="15.75" customHeight="1">
      <c r="A1202" s="103"/>
      <c r="B1202" s="103"/>
      <c r="C1202" s="104" t="e">
        <v>#REF!</v>
      </c>
      <c r="D1202" s="103"/>
      <c r="E1202" s="53"/>
      <c r="F1202" s="53"/>
      <c r="G1202" s="53"/>
      <c r="H1202" s="53"/>
      <c r="I1202" s="53"/>
      <c r="J1202" s="53"/>
      <c r="K1202" s="53"/>
      <c r="L1202" s="53"/>
      <c r="M1202" s="53"/>
      <c r="N1202" s="53"/>
      <c r="O1202" s="53"/>
      <c r="P1202" s="53"/>
      <c r="Q1202" s="53"/>
      <c r="R1202" s="53"/>
      <c r="S1202" s="53"/>
      <c r="T1202" s="53"/>
      <c r="U1202" s="53"/>
      <c r="V1202" s="53"/>
      <c r="W1202" s="53"/>
      <c r="X1202" s="53"/>
      <c r="Y1202" s="53"/>
      <c r="Z1202" s="53"/>
    </row>
    <row r="1203" spans="1:26" ht="15.75" customHeight="1">
      <c r="A1203" s="103"/>
      <c r="B1203" s="103"/>
      <c r="C1203" s="104" t="e">
        <v>#REF!</v>
      </c>
      <c r="D1203" s="103"/>
      <c r="E1203" s="53"/>
      <c r="F1203" s="53"/>
      <c r="G1203" s="53"/>
      <c r="H1203" s="53"/>
      <c r="I1203" s="53"/>
      <c r="J1203" s="53"/>
      <c r="K1203" s="53"/>
      <c r="L1203" s="53"/>
      <c r="M1203" s="53"/>
      <c r="N1203" s="53"/>
      <c r="O1203" s="53"/>
      <c r="P1203" s="53"/>
      <c r="Q1203" s="53"/>
      <c r="R1203" s="53"/>
      <c r="S1203" s="53"/>
      <c r="T1203" s="53"/>
      <c r="U1203" s="53"/>
      <c r="V1203" s="53"/>
      <c r="W1203" s="53"/>
      <c r="X1203" s="53"/>
      <c r="Y1203" s="53"/>
      <c r="Z1203" s="53"/>
    </row>
    <row r="1204" spans="1:26" ht="15.75" customHeight="1">
      <c r="A1204" s="103"/>
      <c r="B1204" s="103"/>
      <c r="C1204" s="104" t="e">
        <v>#REF!</v>
      </c>
      <c r="D1204" s="103"/>
      <c r="E1204" s="53"/>
      <c r="F1204" s="53"/>
      <c r="G1204" s="53"/>
      <c r="H1204" s="53"/>
      <c r="I1204" s="53"/>
      <c r="J1204" s="53"/>
      <c r="K1204" s="53"/>
      <c r="L1204" s="53"/>
      <c r="M1204" s="53"/>
      <c r="N1204" s="53"/>
      <c r="O1204" s="53"/>
      <c r="P1204" s="53"/>
      <c r="Q1204" s="53"/>
      <c r="R1204" s="53"/>
      <c r="S1204" s="53"/>
      <c r="T1204" s="53"/>
      <c r="U1204" s="53"/>
      <c r="V1204" s="53"/>
      <c r="W1204" s="53"/>
      <c r="X1204" s="53"/>
      <c r="Y1204" s="53"/>
      <c r="Z1204" s="53"/>
    </row>
    <row r="1205" spans="1:26" ht="15.75" customHeight="1">
      <c r="A1205" s="103"/>
      <c r="B1205" s="103"/>
      <c r="C1205" s="104" t="e">
        <v>#REF!</v>
      </c>
      <c r="D1205" s="103"/>
      <c r="E1205" s="53"/>
      <c r="F1205" s="53"/>
      <c r="G1205" s="53"/>
      <c r="H1205" s="53"/>
      <c r="I1205" s="53"/>
      <c r="J1205" s="53"/>
      <c r="K1205" s="53"/>
      <c r="L1205" s="53"/>
      <c r="M1205" s="53"/>
      <c r="N1205" s="53"/>
      <c r="O1205" s="53"/>
      <c r="P1205" s="53"/>
      <c r="Q1205" s="53"/>
      <c r="R1205" s="53"/>
      <c r="S1205" s="53"/>
      <c r="T1205" s="53"/>
      <c r="U1205" s="53"/>
      <c r="V1205" s="53"/>
      <c r="W1205" s="53"/>
      <c r="X1205" s="53"/>
      <c r="Y1205" s="53"/>
      <c r="Z1205" s="53"/>
    </row>
    <row r="1206" spans="1:26" ht="15.75" customHeight="1">
      <c r="A1206" s="103"/>
      <c r="B1206" s="103"/>
      <c r="C1206" s="104" t="e">
        <v>#REF!</v>
      </c>
      <c r="D1206" s="103"/>
      <c r="E1206" s="53"/>
      <c r="F1206" s="53"/>
      <c r="G1206" s="53"/>
      <c r="H1206" s="53"/>
      <c r="I1206" s="53"/>
      <c r="J1206" s="53"/>
      <c r="K1206" s="53"/>
      <c r="L1206" s="53"/>
      <c r="M1206" s="53"/>
      <c r="N1206" s="53"/>
      <c r="O1206" s="53"/>
      <c r="P1206" s="53"/>
      <c r="Q1206" s="53"/>
      <c r="R1206" s="53"/>
      <c r="S1206" s="53"/>
      <c r="T1206" s="53"/>
      <c r="U1206" s="53"/>
      <c r="V1206" s="53"/>
      <c r="W1206" s="53"/>
      <c r="X1206" s="53"/>
      <c r="Y1206" s="53"/>
      <c r="Z1206" s="53"/>
    </row>
    <row r="1207" spans="1:26" ht="15.75" customHeight="1">
      <c r="A1207" s="103"/>
      <c r="B1207" s="103"/>
      <c r="C1207" s="104" t="e">
        <v>#REF!</v>
      </c>
      <c r="D1207" s="103"/>
      <c r="E1207" s="53"/>
      <c r="F1207" s="53"/>
      <c r="G1207" s="53"/>
      <c r="H1207" s="53"/>
      <c r="I1207" s="53"/>
      <c r="J1207" s="53"/>
      <c r="K1207" s="53"/>
      <c r="L1207" s="53"/>
      <c r="M1207" s="53"/>
      <c r="N1207" s="53"/>
      <c r="O1207" s="53"/>
      <c r="P1207" s="53"/>
      <c r="Q1207" s="53"/>
      <c r="R1207" s="53"/>
      <c r="S1207" s="53"/>
      <c r="T1207" s="53"/>
      <c r="U1207" s="53"/>
      <c r="V1207" s="53"/>
      <c r="W1207" s="53"/>
      <c r="X1207" s="53"/>
      <c r="Y1207" s="53"/>
      <c r="Z1207" s="53"/>
    </row>
    <row r="1208" spans="1:26" ht="15.75" customHeight="1">
      <c r="A1208" s="103"/>
      <c r="B1208" s="103"/>
      <c r="C1208" s="104" t="e">
        <v>#REF!</v>
      </c>
      <c r="D1208" s="103"/>
      <c r="E1208" s="53"/>
      <c r="F1208" s="53"/>
      <c r="G1208" s="53"/>
      <c r="H1208" s="53"/>
      <c r="I1208" s="53"/>
      <c r="J1208" s="53"/>
      <c r="K1208" s="53"/>
      <c r="L1208" s="53"/>
      <c r="M1208" s="53"/>
      <c r="N1208" s="53"/>
      <c r="O1208" s="53"/>
      <c r="P1208" s="53"/>
      <c r="Q1208" s="53"/>
      <c r="R1208" s="53"/>
      <c r="S1208" s="53"/>
      <c r="T1208" s="53"/>
      <c r="U1208" s="53"/>
      <c r="V1208" s="53"/>
      <c r="W1208" s="53"/>
      <c r="X1208" s="53"/>
      <c r="Y1208" s="53"/>
      <c r="Z1208" s="53"/>
    </row>
    <row r="1209" spans="1:26" ht="15.75" customHeight="1">
      <c r="A1209" s="103"/>
      <c r="B1209" s="103"/>
      <c r="C1209" s="104" t="e">
        <v>#REF!</v>
      </c>
      <c r="D1209" s="103"/>
      <c r="E1209" s="53"/>
      <c r="F1209" s="53"/>
      <c r="G1209" s="53"/>
      <c r="H1209" s="53"/>
      <c r="I1209" s="53"/>
      <c r="J1209" s="53"/>
      <c r="K1209" s="53"/>
      <c r="L1209" s="53"/>
      <c r="M1209" s="53"/>
      <c r="N1209" s="53"/>
      <c r="O1209" s="53"/>
      <c r="P1209" s="53"/>
      <c r="Q1209" s="53"/>
      <c r="R1209" s="53"/>
      <c r="S1209" s="53"/>
      <c r="T1209" s="53"/>
      <c r="U1209" s="53"/>
      <c r="V1209" s="53"/>
      <c r="W1209" s="53"/>
      <c r="X1209" s="53"/>
      <c r="Y1209" s="53"/>
      <c r="Z1209" s="53"/>
    </row>
    <row r="1210" spans="1:26" ht="15.75" customHeight="1">
      <c r="A1210" s="103"/>
      <c r="B1210" s="103"/>
      <c r="C1210" s="104" t="e">
        <v>#REF!</v>
      </c>
      <c r="D1210" s="103"/>
      <c r="E1210" s="53"/>
      <c r="F1210" s="53"/>
      <c r="G1210" s="53"/>
      <c r="H1210" s="53"/>
      <c r="I1210" s="53"/>
      <c r="J1210" s="53"/>
      <c r="K1210" s="53"/>
      <c r="L1210" s="53"/>
      <c r="M1210" s="53"/>
      <c r="N1210" s="53"/>
      <c r="O1210" s="53"/>
      <c r="P1210" s="53"/>
      <c r="Q1210" s="53"/>
      <c r="R1210" s="53"/>
      <c r="S1210" s="53"/>
      <c r="T1210" s="53"/>
      <c r="U1210" s="53"/>
      <c r="V1210" s="53"/>
      <c r="W1210" s="53"/>
      <c r="X1210" s="53"/>
      <c r="Y1210" s="53"/>
      <c r="Z1210" s="53"/>
    </row>
    <row r="1211" spans="1:26" ht="15.75" customHeight="1">
      <c r="A1211" s="103"/>
      <c r="B1211" s="103"/>
      <c r="C1211" s="104" t="e">
        <v>#REF!</v>
      </c>
      <c r="D1211" s="103"/>
      <c r="E1211" s="53"/>
      <c r="F1211" s="53"/>
      <c r="G1211" s="53"/>
      <c r="H1211" s="53"/>
      <c r="I1211" s="53"/>
      <c r="J1211" s="53"/>
      <c r="K1211" s="53"/>
      <c r="L1211" s="53"/>
      <c r="M1211" s="53"/>
      <c r="N1211" s="53"/>
      <c r="O1211" s="53"/>
      <c r="P1211" s="53"/>
      <c r="Q1211" s="53"/>
      <c r="R1211" s="53"/>
      <c r="S1211" s="53"/>
      <c r="T1211" s="53"/>
      <c r="U1211" s="53"/>
      <c r="V1211" s="53"/>
      <c r="W1211" s="53"/>
      <c r="X1211" s="53"/>
      <c r="Y1211" s="53"/>
      <c r="Z1211" s="53"/>
    </row>
    <row r="1212" spans="1:26" ht="15.75" customHeight="1">
      <c r="A1212" s="103"/>
      <c r="B1212" s="103"/>
      <c r="C1212" s="104" t="e">
        <v>#REF!</v>
      </c>
      <c r="D1212" s="103"/>
      <c r="E1212" s="53"/>
      <c r="F1212" s="53"/>
      <c r="G1212" s="53"/>
      <c r="H1212" s="53"/>
      <c r="I1212" s="53"/>
      <c r="J1212" s="53"/>
      <c r="K1212" s="53"/>
      <c r="L1212" s="53"/>
      <c r="M1212" s="53"/>
      <c r="N1212" s="53"/>
      <c r="O1212" s="53"/>
      <c r="P1212" s="53"/>
      <c r="Q1212" s="53"/>
      <c r="R1212" s="53"/>
      <c r="S1212" s="53"/>
      <c r="T1212" s="53"/>
      <c r="U1212" s="53"/>
      <c r="V1212" s="53"/>
      <c r="W1212" s="53"/>
      <c r="X1212" s="53"/>
      <c r="Y1212" s="53"/>
      <c r="Z1212" s="53"/>
    </row>
    <row r="1213" spans="1:26" ht="15.75" customHeight="1">
      <c r="A1213" s="103"/>
      <c r="B1213" s="103"/>
      <c r="C1213" s="104" t="e">
        <v>#REF!</v>
      </c>
      <c r="D1213" s="103"/>
      <c r="E1213" s="53"/>
      <c r="F1213" s="53"/>
      <c r="G1213" s="53"/>
      <c r="H1213" s="53"/>
      <c r="I1213" s="53"/>
      <c r="J1213" s="53"/>
      <c r="K1213" s="53"/>
      <c r="L1213" s="53"/>
      <c r="M1213" s="53"/>
      <c r="N1213" s="53"/>
      <c r="O1213" s="53"/>
      <c r="P1213" s="53"/>
      <c r="Q1213" s="53"/>
      <c r="R1213" s="53"/>
      <c r="S1213" s="53"/>
      <c r="T1213" s="53"/>
      <c r="U1213" s="53"/>
      <c r="V1213" s="53"/>
      <c r="W1213" s="53"/>
      <c r="X1213" s="53"/>
      <c r="Y1213" s="53"/>
      <c r="Z1213" s="53"/>
    </row>
    <row r="1214" spans="1:26" ht="15.75" customHeight="1">
      <c r="A1214" s="103"/>
      <c r="B1214" s="103"/>
      <c r="C1214" s="104" t="e">
        <v>#REF!</v>
      </c>
      <c r="D1214" s="103"/>
      <c r="E1214" s="53"/>
      <c r="F1214" s="53"/>
      <c r="G1214" s="53"/>
      <c r="H1214" s="53"/>
      <c r="I1214" s="53"/>
      <c r="J1214" s="53"/>
      <c r="K1214" s="53"/>
      <c r="L1214" s="53"/>
      <c r="M1214" s="53"/>
      <c r="N1214" s="53"/>
      <c r="O1214" s="53"/>
      <c r="P1214" s="53"/>
      <c r="Q1214" s="53"/>
      <c r="R1214" s="53"/>
      <c r="S1214" s="53"/>
      <c r="T1214" s="53"/>
      <c r="U1214" s="53"/>
      <c r="V1214" s="53"/>
      <c r="W1214" s="53"/>
      <c r="X1214" s="53"/>
      <c r="Y1214" s="53"/>
      <c r="Z1214" s="53"/>
    </row>
    <row r="1215" spans="1:26" ht="15.75" customHeight="1">
      <c r="A1215" s="103"/>
      <c r="B1215" s="103"/>
      <c r="C1215" s="104" t="e">
        <v>#REF!</v>
      </c>
      <c r="D1215" s="103"/>
      <c r="E1215" s="53"/>
      <c r="F1215" s="53"/>
      <c r="G1215" s="53"/>
      <c r="H1215" s="53"/>
      <c r="I1215" s="53"/>
      <c r="J1215" s="53"/>
      <c r="K1215" s="53"/>
      <c r="L1215" s="53"/>
      <c r="M1215" s="53"/>
      <c r="N1215" s="53"/>
      <c r="O1215" s="53"/>
      <c r="P1215" s="53"/>
      <c r="Q1215" s="53"/>
      <c r="R1215" s="53"/>
      <c r="S1215" s="53"/>
      <c r="T1215" s="53"/>
      <c r="U1215" s="53"/>
      <c r="V1215" s="53"/>
      <c r="W1215" s="53"/>
      <c r="X1215" s="53"/>
      <c r="Y1215" s="53"/>
      <c r="Z1215" s="53"/>
    </row>
    <row r="1216" spans="1:26" ht="15.75" customHeight="1">
      <c r="A1216" s="103"/>
      <c r="B1216" s="103"/>
      <c r="C1216" s="104" t="e">
        <v>#REF!</v>
      </c>
      <c r="D1216" s="103"/>
      <c r="E1216" s="53"/>
      <c r="F1216" s="53"/>
      <c r="G1216" s="53"/>
      <c r="H1216" s="53"/>
      <c r="I1216" s="53"/>
      <c r="J1216" s="53"/>
      <c r="K1216" s="53"/>
      <c r="L1216" s="53"/>
      <c r="M1216" s="53"/>
      <c r="N1216" s="53"/>
      <c r="O1216" s="53"/>
      <c r="P1216" s="53"/>
      <c r="Q1216" s="53"/>
      <c r="R1216" s="53"/>
      <c r="S1216" s="53"/>
      <c r="T1216" s="53"/>
      <c r="U1216" s="53"/>
      <c r="V1216" s="53"/>
      <c r="W1216" s="53"/>
      <c r="X1216" s="53"/>
      <c r="Y1216" s="53"/>
      <c r="Z1216" s="53"/>
    </row>
    <row r="1217" spans="1:26" ht="15.75" customHeight="1">
      <c r="A1217" s="103"/>
      <c r="B1217" s="103"/>
      <c r="C1217" s="104" t="e">
        <v>#REF!</v>
      </c>
      <c r="D1217" s="103"/>
      <c r="E1217" s="53"/>
      <c r="F1217" s="53"/>
      <c r="G1217" s="53"/>
      <c r="H1217" s="53"/>
      <c r="I1217" s="53"/>
      <c r="J1217" s="53"/>
      <c r="K1217" s="53"/>
      <c r="L1217" s="53"/>
      <c r="M1217" s="53"/>
      <c r="N1217" s="53"/>
      <c r="O1217" s="53"/>
      <c r="P1217" s="53"/>
      <c r="Q1217" s="53"/>
      <c r="R1217" s="53"/>
      <c r="S1217" s="53"/>
      <c r="T1217" s="53"/>
      <c r="U1217" s="53"/>
      <c r="V1217" s="53"/>
      <c r="W1217" s="53"/>
      <c r="X1217" s="53"/>
      <c r="Y1217" s="53"/>
      <c r="Z1217" s="53"/>
    </row>
    <row r="1218" spans="1:26" ht="15.75" customHeight="1">
      <c r="A1218" s="103"/>
      <c r="B1218" s="103"/>
      <c r="C1218" s="104" t="e">
        <v>#REF!</v>
      </c>
      <c r="D1218" s="103"/>
      <c r="E1218" s="53"/>
      <c r="F1218" s="53"/>
      <c r="G1218" s="53"/>
      <c r="H1218" s="53"/>
      <c r="I1218" s="53"/>
      <c r="J1218" s="53"/>
      <c r="K1218" s="53"/>
      <c r="L1218" s="53"/>
      <c r="M1218" s="53"/>
      <c r="N1218" s="53"/>
      <c r="O1218" s="53"/>
      <c r="P1218" s="53"/>
      <c r="Q1218" s="53"/>
      <c r="R1218" s="53"/>
      <c r="S1218" s="53"/>
      <c r="T1218" s="53"/>
      <c r="U1218" s="53"/>
      <c r="V1218" s="53"/>
      <c r="W1218" s="53"/>
      <c r="X1218" s="53"/>
      <c r="Y1218" s="53"/>
      <c r="Z1218" s="53"/>
    </row>
    <row r="1219" spans="1:26" ht="15.75" customHeight="1">
      <c r="A1219" s="103"/>
      <c r="B1219" s="103"/>
      <c r="C1219" s="104" t="e">
        <v>#REF!</v>
      </c>
      <c r="D1219" s="103"/>
      <c r="E1219" s="53"/>
      <c r="F1219" s="53"/>
      <c r="G1219" s="53"/>
      <c r="H1219" s="53"/>
      <c r="I1219" s="53"/>
      <c r="J1219" s="53"/>
      <c r="K1219" s="53"/>
      <c r="L1219" s="53"/>
      <c r="M1219" s="53"/>
      <c r="N1219" s="53"/>
      <c r="O1219" s="53"/>
      <c r="P1219" s="53"/>
      <c r="Q1219" s="53"/>
      <c r="R1219" s="53"/>
      <c r="S1219" s="53"/>
      <c r="T1219" s="53"/>
      <c r="U1219" s="53"/>
      <c r="V1219" s="53"/>
      <c r="W1219" s="53"/>
      <c r="X1219" s="53"/>
      <c r="Y1219" s="53"/>
      <c r="Z1219" s="53"/>
    </row>
    <row r="1220" spans="1:26" ht="15.75" customHeight="1">
      <c r="A1220" s="103"/>
      <c r="B1220" s="103"/>
      <c r="C1220" s="104" t="e">
        <v>#REF!</v>
      </c>
      <c r="D1220" s="103"/>
      <c r="E1220" s="53"/>
      <c r="F1220" s="53"/>
      <c r="G1220" s="53"/>
      <c r="H1220" s="53"/>
      <c r="I1220" s="53"/>
      <c r="J1220" s="53"/>
      <c r="K1220" s="53"/>
      <c r="L1220" s="53"/>
      <c r="M1220" s="53"/>
      <c r="N1220" s="53"/>
      <c r="O1220" s="53"/>
      <c r="P1220" s="53"/>
      <c r="Q1220" s="53"/>
      <c r="R1220" s="53"/>
      <c r="S1220" s="53"/>
      <c r="T1220" s="53"/>
      <c r="U1220" s="53"/>
      <c r="V1220" s="53"/>
      <c r="W1220" s="53"/>
      <c r="X1220" s="53"/>
      <c r="Y1220" s="53"/>
      <c r="Z1220" s="53"/>
    </row>
    <row r="1221" spans="1:26" ht="15.75" customHeight="1">
      <c r="A1221" s="103"/>
      <c r="B1221" s="103"/>
      <c r="C1221" s="104" t="e">
        <v>#REF!</v>
      </c>
      <c r="D1221" s="103"/>
      <c r="E1221" s="53"/>
      <c r="F1221" s="53"/>
      <c r="G1221" s="53"/>
      <c r="H1221" s="53"/>
      <c r="I1221" s="53"/>
      <c r="J1221" s="53"/>
      <c r="K1221" s="53"/>
      <c r="L1221" s="53"/>
      <c r="M1221" s="53"/>
      <c r="N1221" s="53"/>
      <c r="O1221" s="53"/>
      <c r="P1221" s="53"/>
      <c r="Q1221" s="53"/>
      <c r="R1221" s="53"/>
      <c r="S1221" s="53"/>
      <c r="T1221" s="53"/>
      <c r="U1221" s="53"/>
      <c r="V1221" s="53"/>
      <c r="W1221" s="53"/>
      <c r="X1221" s="53"/>
      <c r="Y1221" s="53"/>
      <c r="Z1221" s="53"/>
    </row>
    <row r="1222" spans="1:26" ht="15.75" customHeight="1">
      <c r="A1222" s="103"/>
      <c r="B1222" s="103"/>
      <c r="C1222" s="104" t="e">
        <v>#REF!</v>
      </c>
      <c r="D1222" s="103"/>
      <c r="E1222" s="53"/>
      <c r="F1222" s="53"/>
      <c r="G1222" s="53"/>
      <c r="H1222" s="53"/>
      <c r="I1222" s="53"/>
      <c r="J1222" s="53"/>
      <c r="K1222" s="53"/>
      <c r="L1222" s="53"/>
      <c r="M1222" s="53"/>
      <c r="N1222" s="53"/>
      <c r="O1222" s="53"/>
      <c r="P1222" s="53"/>
      <c r="Q1222" s="53"/>
      <c r="R1222" s="53"/>
      <c r="S1222" s="53"/>
      <c r="T1222" s="53"/>
      <c r="U1222" s="53"/>
      <c r="V1222" s="53"/>
      <c r="W1222" s="53"/>
      <c r="X1222" s="53"/>
      <c r="Y1222" s="53"/>
      <c r="Z1222" s="53"/>
    </row>
    <row r="1223" spans="1:26" ht="15.75" customHeight="1">
      <c r="A1223" s="103"/>
      <c r="B1223" s="103"/>
      <c r="C1223" s="104" t="e">
        <v>#REF!</v>
      </c>
      <c r="D1223" s="103"/>
      <c r="E1223" s="53"/>
      <c r="F1223" s="53"/>
      <c r="G1223" s="53"/>
      <c r="H1223" s="53"/>
      <c r="I1223" s="53"/>
      <c r="J1223" s="53"/>
      <c r="K1223" s="53"/>
      <c r="L1223" s="53"/>
      <c r="M1223" s="53"/>
      <c r="N1223" s="53"/>
      <c r="O1223" s="53"/>
      <c r="P1223" s="53"/>
      <c r="Q1223" s="53"/>
      <c r="R1223" s="53"/>
      <c r="S1223" s="53"/>
      <c r="T1223" s="53"/>
      <c r="U1223" s="53"/>
      <c r="V1223" s="53"/>
      <c r="W1223" s="53"/>
      <c r="X1223" s="53"/>
      <c r="Y1223" s="53"/>
      <c r="Z1223" s="53"/>
    </row>
    <row r="1224" spans="1:26" ht="15.75" customHeight="1">
      <c r="A1224" s="103"/>
      <c r="B1224" s="103"/>
      <c r="C1224" s="104" t="e">
        <v>#REF!</v>
      </c>
      <c r="D1224" s="103"/>
      <c r="E1224" s="53"/>
      <c r="F1224" s="53"/>
      <c r="G1224" s="53"/>
      <c r="H1224" s="53"/>
      <c r="I1224" s="53"/>
      <c r="J1224" s="53"/>
      <c r="K1224" s="53"/>
      <c r="L1224" s="53"/>
      <c r="M1224" s="53"/>
      <c r="N1224" s="53"/>
      <c r="O1224" s="53"/>
      <c r="P1224" s="53"/>
      <c r="Q1224" s="53"/>
      <c r="R1224" s="53"/>
      <c r="S1224" s="53"/>
      <c r="T1224" s="53"/>
      <c r="U1224" s="53"/>
      <c r="V1224" s="53"/>
      <c r="W1224" s="53"/>
      <c r="X1224" s="53"/>
      <c r="Y1224" s="53"/>
      <c r="Z1224" s="53"/>
    </row>
    <row r="1225" spans="1:26" ht="15.75" customHeight="1">
      <c r="A1225" s="103"/>
      <c r="B1225" s="103"/>
      <c r="C1225" s="104" t="e">
        <v>#REF!</v>
      </c>
      <c r="D1225" s="103"/>
      <c r="E1225" s="53"/>
      <c r="F1225" s="53"/>
      <c r="G1225" s="53"/>
      <c r="H1225" s="53"/>
      <c r="I1225" s="53"/>
      <c r="J1225" s="53"/>
      <c r="K1225" s="53"/>
      <c r="L1225" s="53"/>
      <c r="M1225" s="53"/>
      <c r="N1225" s="53"/>
      <c r="O1225" s="53"/>
      <c r="P1225" s="53"/>
      <c r="Q1225" s="53"/>
      <c r="R1225" s="53"/>
      <c r="S1225" s="53"/>
      <c r="T1225" s="53"/>
      <c r="U1225" s="53"/>
      <c r="V1225" s="53"/>
      <c r="W1225" s="53"/>
      <c r="X1225" s="53"/>
      <c r="Y1225" s="53"/>
      <c r="Z1225" s="53"/>
    </row>
    <row r="1226" spans="1:26" ht="15.75" customHeight="1">
      <c r="A1226" s="103"/>
      <c r="B1226" s="103"/>
      <c r="C1226" s="104" t="e">
        <v>#REF!</v>
      </c>
      <c r="D1226" s="103"/>
      <c r="E1226" s="53"/>
      <c r="F1226" s="53"/>
      <c r="G1226" s="53"/>
      <c r="H1226" s="53"/>
      <c r="I1226" s="53"/>
      <c r="J1226" s="53"/>
      <c r="K1226" s="53"/>
      <c r="L1226" s="53"/>
      <c r="M1226" s="53"/>
      <c r="N1226" s="53"/>
      <c r="O1226" s="53"/>
      <c r="P1226" s="53"/>
      <c r="Q1226" s="53"/>
      <c r="R1226" s="53"/>
      <c r="S1226" s="53"/>
      <c r="T1226" s="53"/>
      <c r="U1226" s="53"/>
      <c r="V1226" s="53"/>
      <c r="W1226" s="53"/>
      <c r="X1226" s="53"/>
      <c r="Y1226" s="53"/>
      <c r="Z1226" s="53"/>
    </row>
    <row r="1227" spans="1:26" ht="15.75" customHeight="1">
      <c r="A1227" s="103"/>
      <c r="B1227" s="103"/>
      <c r="C1227" s="104" t="e">
        <v>#REF!</v>
      </c>
      <c r="D1227" s="103"/>
      <c r="E1227" s="53"/>
      <c r="F1227" s="53"/>
      <c r="G1227" s="53"/>
      <c r="H1227" s="53"/>
      <c r="I1227" s="53"/>
      <c r="J1227" s="53"/>
      <c r="K1227" s="53"/>
      <c r="L1227" s="53"/>
      <c r="M1227" s="53"/>
      <c r="N1227" s="53"/>
      <c r="O1227" s="53"/>
      <c r="P1227" s="53"/>
      <c r="Q1227" s="53"/>
      <c r="R1227" s="53"/>
      <c r="S1227" s="53"/>
      <c r="T1227" s="53"/>
      <c r="U1227" s="53"/>
      <c r="V1227" s="53"/>
      <c r="W1227" s="53"/>
      <c r="X1227" s="53"/>
      <c r="Y1227" s="53"/>
      <c r="Z1227" s="53"/>
    </row>
    <row r="1228" spans="1:26" ht="15.75" customHeight="1">
      <c r="A1228" s="103"/>
      <c r="B1228" s="103"/>
      <c r="C1228" s="104" t="e">
        <v>#REF!</v>
      </c>
      <c r="D1228" s="103"/>
      <c r="E1228" s="53"/>
      <c r="F1228" s="53"/>
      <c r="G1228" s="53"/>
      <c r="H1228" s="53"/>
      <c r="I1228" s="53"/>
      <c r="J1228" s="53"/>
      <c r="K1228" s="53"/>
      <c r="L1228" s="53"/>
      <c r="M1228" s="53"/>
      <c r="N1228" s="53"/>
      <c r="O1228" s="53"/>
      <c r="P1228" s="53"/>
      <c r="Q1228" s="53"/>
      <c r="R1228" s="53"/>
      <c r="S1228" s="53"/>
      <c r="T1228" s="53"/>
      <c r="U1228" s="53"/>
      <c r="V1228" s="53"/>
      <c r="W1228" s="53"/>
      <c r="X1228" s="53"/>
      <c r="Y1228" s="53"/>
      <c r="Z1228" s="53"/>
    </row>
    <row r="1229" spans="1:26" ht="15.75" customHeight="1">
      <c r="A1229" s="103"/>
      <c r="B1229" s="103"/>
      <c r="C1229" s="104" t="e">
        <v>#REF!</v>
      </c>
      <c r="D1229" s="103"/>
      <c r="E1229" s="53"/>
      <c r="F1229" s="53"/>
      <c r="G1229" s="53"/>
      <c r="H1229" s="53"/>
      <c r="I1229" s="53"/>
      <c r="J1229" s="53"/>
      <c r="K1229" s="53"/>
      <c r="L1229" s="53"/>
      <c r="M1229" s="53"/>
      <c r="N1229" s="53"/>
      <c r="O1229" s="53"/>
      <c r="P1229" s="53"/>
      <c r="Q1229" s="53"/>
      <c r="R1229" s="53"/>
      <c r="S1229" s="53"/>
      <c r="T1229" s="53"/>
      <c r="U1229" s="53"/>
      <c r="V1229" s="53"/>
      <c r="W1229" s="53"/>
      <c r="X1229" s="53"/>
      <c r="Y1229" s="53"/>
      <c r="Z1229" s="53"/>
    </row>
    <row r="1230" spans="1:26" ht="15.75" customHeight="1">
      <c r="A1230" s="103"/>
      <c r="B1230" s="103"/>
      <c r="C1230" s="104" t="e">
        <v>#REF!</v>
      </c>
      <c r="D1230" s="103"/>
      <c r="E1230" s="53"/>
      <c r="F1230" s="53"/>
      <c r="G1230" s="53"/>
      <c r="H1230" s="53"/>
      <c r="I1230" s="53"/>
      <c r="J1230" s="53"/>
      <c r="K1230" s="53"/>
      <c r="L1230" s="53"/>
      <c r="M1230" s="53"/>
      <c r="N1230" s="53"/>
      <c r="O1230" s="53"/>
      <c r="P1230" s="53"/>
      <c r="Q1230" s="53"/>
      <c r="R1230" s="53"/>
      <c r="S1230" s="53"/>
      <c r="T1230" s="53"/>
      <c r="U1230" s="53"/>
      <c r="V1230" s="53"/>
      <c r="W1230" s="53"/>
      <c r="X1230" s="53"/>
      <c r="Y1230" s="53"/>
      <c r="Z1230" s="53"/>
    </row>
    <row r="1231" spans="1:26" ht="15.75" customHeight="1">
      <c r="A1231" s="103"/>
      <c r="B1231" s="103"/>
      <c r="C1231" s="104" t="e">
        <v>#REF!</v>
      </c>
      <c r="D1231" s="103"/>
      <c r="E1231" s="53"/>
      <c r="F1231" s="53"/>
      <c r="G1231" s="53"/>
      <c r="H1231" s="53"/>
      <c r="I1231" s="53"/>
      <c r="J1231" s="53"/>
      <c r="K1231" s="53"/>
      <c r="L1231" s="53"/>
      <c r="M1231" s="53"/>
      <c r="N1231" s="53"/>
      <c r="O1231" s="53"/>
      <c r="P1231" s="53"/>
      <c r="Q1231" s="53"/>
      <c r="R1231" s="53"/>
      <c r="S1231" s="53"/>
      <c r="T1231" s="53"/>
      <c r="U1231" s="53"/>
      <c r="V1231" s="53"/>
      <c r="W1231" s="53"/>
      <c r="X1231" s="53"/>
      <c r="Y1231" s="53"/>
      <c r="Z1231" s="53"/>
    </row>
    <row r="1232" spans="1:26" ht="15.75" customHeight="1">
      <c r="A1232" s="103"/>
      <c r="B1232" s="103"/>
      <c r="C1232" s="104" t="e">
        <v>#REF!</v>
      </c>
      <c r="D1232" s="103"/>
      <c r="E1232" s="53"/>
      <c r="F1232" s="53"/>
      <c r="G1232" s="53"/>
      <c r="H1232" s="53"/>
      <c r="I1232" s="53"/>
      <c r="J1232" s="53"/>
      <c r="K1232" s="53"/>
      <c r="L1232" s="53"/>
      <c r="M1232" s="53"/>
      <c r="N1232" s="53"/>
      <c r="O1232" s="53"/>
      <c r="P1232" s="53"/>
      <c r="Q1232" s="53"/>
      <c r="R1232" s="53"/>
      <c r="S1232" s="53"/>
      <c r="T1232" s="53"/>
      <c r="U1232" s="53"/>
      <c r="V1232" s="53"/>
      <c r="W1232" s="53"/>
      <c r="X1232" s="53"/>
      <c r="Y1232" s="53"/>
      <c r="Z1232" s="53"/>
    </row>
    <row r="1233" spans="1:26" ht="15.75" customHeight="1">
      <c r="A1233" s="103"/>
      <c r="B1233" s="103"/>
      <c r="C1233" s="104" t="e">
        <v>#REF!</v>
      </c>
      <c r="D1233" s="103"/>
      <c r="E1233" s="53"/>
      <c r="F1233" s="53"/>
      <c r="G1233" s="53"/>
      <c r="H1233" s="53"/>
      <c r="I1233" s="53"/>
      <c r="J1233" s="53"/>
      <c r="K1233" s="53"/>
      <c r="L1233" s="53"/>
      <c r="M1233" s="53"/>
      <c r="N1233" s="53"/>
      <c r="O1233" s="53"/>
      <c r="P1233" s="53"/>
      <c r="Q1233" s="53"/>
      <c r="R1233" s="53"/>
      <c r="S1233" s="53"/>
      <c r="T1233" s="53"/>
      <c r="U1233" s="53"/>
      <c r="V1233" s="53"/>
      <c r="W1233" s="53"/>
      <c r="X1233" s="53"/>
      <c r="Y1233" s="53"/>
      <c r="Z1233" s="53"/>
    </row>
    <row r="1234" spans="1:26" ht="15.75" customHeight="1">
      <c r="A1234" s="103"/>
      <c r="B1234" s="103"/>
      <c r="C1234" s="104" t="e">
        <v>#REF!</v>
      </c>
      <c r="D1234" s="103"/>
      <c r="E1234" s="53"/>
      <c r="F1234" s="53"/>
      <c r="G1234" s="53"/>
      <c r="H1234" s="53"/>
      <c r="I1234" s="53"/>
      <c r="J1234" s="53"/>
      <c r="K1234" s="53"/>
      <c r="L1234" s="53"/>
      <c r="M1234" s="53"/>
      <c r="N1234" s="53"/>
      <c r="O1234" s="53"/>
      <c r="P1234" s="53"/>
      <c r="Q1234" s="53"/>
      <c r="R1234" s="53"/>
      <c r="S1234" s="53"/>
      <c r="T1234" s="53"/>
      <c r="U1234" s="53"/>
      <c r="V1234" s="53"/>
      <c r="W1234" s="53"/>
      <c r="X1234" s="53"/>
      <c r="Y1234" s="53"/>
      <c r="Z1234" s="53"/>
    </row>
    <row r="1235" spans="1:26" ht="15.75" customHeight="1">
      <c r="A1235" s="103"/>
      <c r="B1235" s="103"/>
      <c r="C1235" s="104" t="e">
        <v>#REF!</v>
      </c>
      <c r="D1235" s="103"/>
      <c r="E1235" s="53"/>
      <c r="F1235" s="53"/>
      <c r="G1235" s="53"/>
      <c r="H1235" s="53"/>
      <c r="I1235" s="53"/>
      <c r="J1235" s="53"/>
      <c r="K1235" s="53"/>
      <c r="L1235" s="53"/>
      <c r="M1235" s="53"/>
      <c r="N1235" s="53"/>
      <c r="O1235" s="53"/>
      <c r="P1235" s="53"/>
      <c r="Q1235" s="53"/>
      <c r="R1235" s="53"/>
      <c r="S1235" s="53"/>
      <c r="T1235" s="53"/>
      <c r="U1235" s="53"/>
      <c r="V1235" s="53"/>
      <c r="W1235" s="53"/>
      <c r="X1235" s="53"/>
      <c r="Y1235" s="53"/>
      <c r="Z1235" s="53"/>
    </row>
    <row r="1236" spans="1:26" ht="15.75" customHeight="1">
      <c r="A1236" s="103"/>
      <c r="B1236" s="103"/>
      <c r="C1236" s="104" t="e">
        <v>#REF!</v>
      </c>
      <c r="D1236" s="103"/>
      <c r="E1236" s="53"/>
      <c r="F1236" s="53"/>
      <c r="G1236" s="53"/>
      <c r="H1236" s="53"/>
      <c r="I1236" s="53"/>
      <c r="J1236" s="53"/>
      <c r="K1236" s="53"/>
      <c r="L1236" s="53"/>
      <c r="M1236" s="53"/>
      <c r="N1236" s="53"/>
      <c r="O1236" s="53"/>
      <c r="P1236" s="53"/>
      <c r="Q1236" s="53"/>
      <c r="R1236" s="53"/>
      <c r="S1236" s="53"/>
      <c r="T1236" s="53"/>
      <c r="U1236" s="53"/>
      <c r="V1236" s="53"/>
      <c r="W1236" s="53"/>
      <c r="X1236" s="53"/>
      <c r="Y1236" s="53"/>
      <c r="Z1236" s="53"/>
    </row>
    <row r="1237" spans="1:26" ht="15.75" customHeight="1">
      <c r="A1237" s="103"/>
      <c r="B1237" s="103"/>
      <c r="C1237" s="104" t="e">
        <v>#REF!</v>
      </c>
      <c r="D1237" s="103"/>
      <c r="E1237" s="53"/>
      <c r="F1237" s="53"/>
      <c r="G1237" s="53"/>
      <c r="H1237" s="53"/>
      <c r="I1237" s="53"/>
      <c r="J1237" s="53"/>
      <c r="K1237" s="53"/>
      <c r="L1237" s="53"/>
      <c r="M1237" s="53"/>
      <c r="N1237" s="53"/>
      <c r="O1237" s="53"/>
      <c r="P1237" s="53"/>
      <c r="Q1237" s="53"/>
      <c r="R1237" s="53"/>
      <c r="S1237" s="53"/>
      <c r="T1237" s="53"/>
      <c r="U1237" s="53"/>
      <c r="V1237" s="53"/>
      <c r="W1237" s="53"/>
      <c r="X1237" s="53"/>
      <c r="Y1237" s="53"/>
      <c r="Z1237" s="53"/>
    </row>
    <row r="1238" spans="1:26" ht="15.75" customHeight="1">
      <c r="A1238" s="103"/>
      <c r="B1238" s="103"/>
      <c r="C1238" s="104" t="e">
        <v>#REF!</v>
      </c>
      <c r="D1238" s="103"/>
      <c r="E1238" s="53"/>
      <c r="F1238" s="53"/>
      <c r="G1238" s="53"/>
      <c r="H1238" s="53"/>
      <c r="I1238" s="53"/>
      <c r="J1238" s="53"/>
      <c r="K1238" s="53"/>
      <c r="L1238" s="53"/>
      <c r="M1238" s="53"/>
      <c r="N1238" s="53"/>
      <c r="O1238" s="53"/>
      <c r="P1238" s="53"/>
      <c r="Q1238" s="53"/>
      <c r="R1238" s="53"/>
      <c r="S1238" s="53"/>
      <c r="T1238" s="53"/>
      <c r="U1238" s="53"/>
      <c r="V1238" s="53"/>
      <c r="W1238" s="53"/>
      <c r="X1238" s="53"/>
      <c r="Y1238" s="53"/>
      <c r="Z1238" s="53"/>
    </row>
    <row r="1239" spans="1:26" ht="15.75" customHeight="1">
      <c r="A1239" s="103"/>
      <c r="B1239" s="103"/>
      <c r="C1239" s="104" t="e">
        <v>#REF!</v>
      </c>
      <c r="D1239" s="103"/>
      <c r="E1239" s="53"/>
      <c r="F1239" s="53"/>
      <c r="G1239" s="53"/>
      <c r="H1239" s="53"/>
      <c r="I1239" s="53"/>
      <c r="J1239" s="53"/>
      <c r="K1239" s="53"/>
      <c r="L1239" s="53"/>
      <c r="M1239" s="53"/>
      <c r="N1239" s="53"/>
      <c r="O1239" s="53"/>
      <c r="P1239" s="53"/>
      <c r="Q1239" s="53"/>
      <c r="R1239" s="53"/>
      <c r="S1239" s="53"/>
      <c r="T1239" s="53"/>
      <c r="U1239" s="53"/>
      <c r="V1239" s="53"/>
      <c r="W1239" s="53"/>
      <c r="X1239" s="53"/>
      <c r="Y1239" s="53"/>
      <c r="Z1239" s="53"/>
    </row>
    <row r="1240" spans="1:26" ht="15.75" customHeight="1">
      <c r="A1240" s="103"/>
      <c r="B1240" s="103"/>
      <c r="C1240" s="104" t="e">
        <v>#REF!</v>
      </c>
      <c r="D1240" s="103"/>
      <c r="E1240" s="53"/>
      <c r="F1240" s="53"/>
      <c r="G1240" s="53"/>
      <c r="H1240" s="53"/>
      <c r="I1240" s="53"/>
      <c r="J1240" s="53"/>
      <c r="K1240" s="53"/>
      <c r="L1240" s="53"/>
      <c r="M1240" s="53"/>
      <c r="N1240" s="53"/>
      <c r="O1240" s="53"/>
      <c r="P1240" s="53"/>
      <c r="Q1240" s="53"/>
      <c r="R1240" s="53"/>
      <c r="S1240" s="53"/>
      <c r="T1240" s="53"/>
      <c r="U1240" s="53"/>
      <c r="V1240" s="53"/>
      <c r="W1240" s="53"/>
      <c r="X1240" s="53"/>
      <c r="Y1240" s="53"/>
      <c r="Z1240" s="53"/>
    </row>
    <row r="1241" spans="1:26" ht="15.75" customHeight="1">
      <c r="A1241" s="103"/>
      <c r="B1241" s="103"/>
      <c r="C1241" s="104" t="e">
        <v>#REF!</v>
      </c>
      <c r="D1241" s="103"/>
      <c r="E1241" s="53"/>
      <c r="F1241" s="53"/>
      <c r="G1241" s="53"/>
      <c r="H1241" s="53"/>
      <c r="I1241" s="53"/>
      <c r="J1241" s="53"/>
      <c r="K1241" s="53"/>
      <c r="L1241" s="53"/>
      <c r="M1241" s="53"/>
      <c r="N1241" s="53"/>
      <c r="O1241" s="53"/>
      <c r="P1241" s="53"/>
      <c r="Q1241" s="53"/>
      <c r="R1241" s="53"/>
      <c r="S1241" s="53"/>
      <c r="T1241" s="53"/>
      <c r="U1241" s="53"/>
      <c r="V1241" s="53"/>
      <c r="W1241" s="53"/>
      <c r="X1241" s="53"/>
      <c r="Y1241" s="53"/>
      <c r="Z1241" s="53"/>
    </row>
    <row r="1242" spans="1:26" ht="15.75" customHeight="1">
      <c r="A1242" s="103"/>
      <c r="B1242" s="103"/>
      <c r="C1242" s="104" t="e">
        <v>#REF!</v>
      </c>
      <c r="D1242" s="103"/>
      <c r="E1242" s="53"/>
      <c r="F1242" s="53"/>
      <c r="G1242" s="53"/>
      <c r="H1242" s="53"/>
      <c r="I1242" s="53"/>
      <c r="J1242" s="53"/>
      <c r="K1242" s="53"/>
      <c r="L1242" s="53"/>
      <c r="M1242" s="53"/>
      <c r="N1242" s="53"/>
      <c r="O1242" s="53"/>
      <c r="P1242" s="53"/>
      <c r="Q1242" s="53"/>
      <c r="R1242" s="53"/>
      <c r="S1242" s="53"/>
      <c r="T1242" s="53"/>
      <c r="U1242" s="53"/>
      <c r="V1242" s="53"/>
      <c r="W1242" s="53"/>
      <c r="X1242" s="53"/>
      <c r="Y1242" s="53"/>
      <c r="Z1242" s="53"/>
    </row>
    <row r="1243" spans="1:26" ht="15.75" customHeight="1">
      <c r="A1243" s="103"/>
      <c r="B1243" s="103"/>
      <c r="C1243" s="104" t="e">
        <v>#REF!</v>
      </c>
      <c r="D1243" s="103"/>
      <c r="E1243" s="53"/>
      <c r="F1243" s="53"/>
      <c r="G1243" s="53"/>
      <c r="H1243" s="53"/>
      <c r="I1243" s="53"/>
      <c r="J1243" s="53"/>
      <c r="K1243" s="53"/>
      <c r="L1243" s="53"/>
      <c r="M1243" s="53"/>
      <c r="N1243" s="53"/>
      <c r="O1243" s="53"/>
      <c r="P1243" s="53"/>
      <c r="Q1243" s="53"/>
      <c r="R1243" s="53"/>
      <c r="S1243" s="53"/>
      <c r="T1243" s="53"/>
      <c r="U1243" s="53"/>
      <c r="V1243" s="53"/>
      <c r="W1243" s="53"/>
      <c r="X1243" s="53"/>
      <c r="Y1243" s="53"/>
      <c r="Z1243" s="53"/>
    </row>
    <row r="1244" spans="1:26" ht="15.75" customHeight="1">
      <c r="A1244" s="103"/>
      <c r="B1244" s="103"/>
      <c r="C1244" s="104" t="e">
        <v>#REF!</v>
      </c>
      <c r="D1244" s="103"/>
      <c r="E1244" s="53"/>
      <c r="F1244" s="53"/>
      <c r="G1244" s="53"/>
      <c r="H1244" s="53"/>
      <c r="I1244" s="53"/>
      <c r="J1244" s="53"/>
      <c r="K1244" s="53"/>
      <c r="L1244" s="53"/>
      <c r="M1244" s="53"/>
      <c r="N1244" s="53"/>
      <c r="O1244" s="53"/>
      <c r="P1244" s="53"/>
      <c r="Q1244" s="53"/>
      <c r="R1244" s="53"/>
      <c r="S1244" s="53"/>
      <c r="T1244" s="53"/>
      <c r="U1244" s="53"/>
      <c r="V1244" s="53"/>
      <c r="W1244" s="53"/>
      <c r="X1244" s="53"/>
      <c r="Y1244" s="53"/>
      <c r="Z1244" s="53"/>
    </row>
    <row r="1245" spans="1:26" ht="15.75" customHeight="1">
      <c r="A1245" s="103"/>
      <c r="B1245" s="103"/>
      <c r="C1245" s="104" t="e">
        <v>#REF!</v>
      </c>
      <c r="D1245" s="103"/>
      <c r="E1245" s="53"/>
      <c r="F1245" s="53"/>
      <c r="G1245" s="53"/>
      <c r="H1245" s="53"/>
      <c r="I1245" s="53"/>
      <c r="J1245" s="53"/>
      <c r="K1245" s="53"/>
      <c r="L1245" s="53"/>
      <c r="M1245" s="53"/>
      <c r="N1245" s="53"/>
      <c r="O1245" s="53"/>
      <c r="P1245" s="53"/>
      <c r="Q1245" s="53"/>
      <c r="R1245" s="53"/>
      <c r="S1245" s="53"/>
      <c r="T1245" s="53"/>
      <c r="U1245" s="53"/>
      <c r="V1245" s="53"/>
      <c r="W1245" s="53"/>
      <c r="X1245" s="53"/>
      <c r="Y1245" s="53"/>
      <c r="Z1245" s="53"/>
    </row>
    <row r="1246" spans="1:26" ht="15.75" customHeight="1">
      <c r="A1246" s="103"/>
      <c r="B1246" s="103"/>
      <c r="C1246" s="104" t="e">
        <v>#REF!</v>
      </c>
      <c r="D1246" s="103"/>
      <c r="E1246" s="53"/>
      <c r="F1246" s="53"/>
      <c r="G1246" s="53"/>
      <c r="H1246" s="53"/>
      <c r="I1246" s="53"/>
      <c r="J1246" s="53"/>
      <c r="K1246" s="53"/>
      <c r="L1246" s="53"/>
      <c r="M1246" s="53"/>
      <c r="N1246" s="53"/>
      <c r="O1246" s="53"/>
      <c r="P1246" s="53"/>
      <c r="Q1246" s="53"/>
      <c r="R1246" s="53"/>
      <c r="S1246" s="53"/>
      <c r="T1246" s="53"/>
      <c r="U1246" s="53"/>
      <c r="V1246" s="53"/>
      <c r="W1246" s="53"/>
      <c r="X1246" s="53"/>
      <c r="Y1246" s="53"/>
      <c r="Z1246" s="53"/>
    </row>
    <row r="1247" spans="1:26" ht="15.75" customHeight="1">
      <c r="A1247" s="103"/>
      <c r="B1247" s="103"/>
      <c r="C1247" s="104" t="e">
        <v>#REF!</v>
      </c>
      <c r="D1247" s="103"/>
      <c r="E1247" s="53"/>
      <c r="F1247" s="53"/>
      <c r="G1247" s="53"/>
      <c r="H1247" s="53"/>
      <c r="I1247" s="53"/>
      <c r="J1247" s="53"/>
      <c r="K1247" s="53"/>
      <c r="L1247" s="53"/>
      <c r="M1247" s="53"/>
      <c r="N1247" s="53"/>
      <c r="O1247" s="53"/>
      <c r="P1247" s="53"/>
      <c r="Q1247" s="53"/>
      <c r="R1247" s="53"/>
      <c r="S1247" s="53"/>
      <c r="T1247" s="53"/>
      <c r="U1247" s="53"/>
      <c r="V1247" s="53"/>
      <c r="W1247" s="53"/>
      <c r="X1247" s="53"/>
      <c r="Y1247" s="53"/>
      <c r="Z1247" s="53"/>
    </row>
    <row r="1248" spans="1:26" ht="15.75" customHeight="1">
      <c r="A1248" s="103"/>
      <c r="B1248" s="103"/>
      <c r="C1248" s="104" t="e">
        <v>#REF!</v>
      </c>
      <c r="D1248" s="103"/>
      <c r="E1248" s="53"/>
      <c r="F1248" s="53"/>
      <c r="G1248" s="53"/>
      <c r="H1248" s="53"/>
      <c r="I1248" s="53"/>
      <c r="J1248" s="53"/>
      <c r="K1248" s="53"/>
      <c r="L1248" s="53"/>
      <c r="M1248" s="53"/>
      <c r="N1248" s="53"/>
      <c r="O1248" s="53"/>
      <c r="P1248" s="53"/>
      <c r="Q1248" s="53"/>
      <c r="R1248" s="53"/>
      <c r="S1248" s="53"/>
      <c r="T1248" s="53"/>
      <c r="U1248" s="53"/>
      <c r="V1248" s="53"/>
      <c r="W1248" s="53"/>
      <c r="X1248" s="53"/>
      <c r="Y1248" s="53"/>
      <c r="Z1248" s="53"/>
    </row>
    <row r="1249" spans="1:26" ht="15.75" customHeight="1">
      <c r="A1249" s="103"/>
      <c r="B1249" s="103"/>
      <c r="C1249" s="104" t="e">
        <v>#REF!</v>
      </c>
      <c r="D1249" s="103"/>
      <c r="E1249" s="53"/>
      <c r="F1249" s="53"/>
      <c r="G1249" s="53"/>
      <c r="H1249" s="53"/>
      <c r="I1249" s="53"/>
      <c r="J1249" s="53"/>
      <c r="K1249" s="53"/>
      <c r="L1249" s="53"/>
      <c r="M1249" s="53"/>
      <c r="N1249" s="53"/>
      <c r="O1249" s="53"/>
      <c r="P1249" s="53"/>
      <c r="Q1249" s="53"/>
      <c r="R1249" s="53"/>
      <c r="S1249" s="53"/>
      <c r="T1249" s="53"/>
      <c r="U1249" s="53"/>
      <c r="V1249" s="53"/>
      <c r="W1249" s="53"/>
      <c r="X1249" s="53"/>
      <c r="Y1249" s="53"/>
      <c r="Z1249" s="53"/>
    </row>
    <row r="1250" spans="1:26" ht="15.75" customHeight="1">
      <c r="A1250" s="103"/>
      <c r="B1250" s="103"/>
      <c r="C1250" s="104" t="e">
        <v>#REF!</v>
      </c>
      <c r="D1250" s="103"/>
      <c r="E1250" s="53"/>
      <c r="F1250" s="53"/>
      <c r="G1250" s="53"/>
      <c r="H1250" s="53"/>
      <c r="I1250" s="53"/>
      <c r="J1250" s="53"/>
      <c r="K1250" s="53"/>
      <c r="L1250" s="53"/>
      <c r="M1250" s="53"/>
      <c r="N1250" s="53"/>
      <c r="O1250" s="53"/>
      <c r="P1250" s="53"/>
      <c r="Q1250" s="53"/>
      <c r="R1250" s="53"/>
      <c r="S1250" s="53"/>
      <c r="T1250" s="53"/>
      <c r="U1250" s="53"/>
      <c r="V1250" s="53"/>
      <c r="W1250" s="53"/>
      <c r="X1250" s="53"/>
      <c r="Y1250" s="53"/>
      <c r="Z1250" s="53"/>
    </row>
    <row r="1251" spans="1:26" ht="15.75" customHeight="1">
      <c r="A1251" s="103"/>
      <c r="B1251" s="103"/>
      <c r="C1251" s="104" t="e">
        <v>#REF!</v>
      </c>
      <c r="D1251" s="103"/>
      <c r="E1251" s="53"/>
      <c r="F1251" s="53"/>
      <c r="G1251" s="53"/>
      <c r="H1251" s="53"/>
      <c r="I1251" s="53"/>
      <c r="J1251" s="53"/>
      <c r="K1251" s="53"/>
      <c r="L1251" s="53"/>
      <c r="M1251" s="53"/>
      <c r="N1251" s="53"/>
      <c r="O1251" s="53"/>
      <c r="P1251" s="53"/>
      <c r="Q1251" s="53"/>
      <c r="R1251" s="53"/>
      <c r="S1251" s="53"/>
      <c r="T1251" s="53"/>
      <c r="U1251" s="53"/>
      <c r="V1251" s="53"/>
      <c r="W1251" s="53"/>
      <c r="X1251" s="53"/>
      <c r="Y1251" s="53"/>
      <c r="Z1251" s="53"/>
    </row>
    <row r="1252" spans="1:26" ht="15.75" customHeight="1">
      <c r="A1252" s="103"/>
      <c r="B1252" s="103"/>
      <c r="C1252" s="104" t="e">
        <v>#REF!</v>
      </c>
      <c r="D1252" s="103"/>
      <c r="E1252" s="53"/>
      <c r="F1252" s="53"/>
      <c r="G1252" s="53"/>
      <c r="H1252" s="53"/>
      <c r="I1252" s="53"/>
      <c r="J1252" s="53"/>
      <c r="K1252" s="53"/>
      <c r="L1252" s="53"/>
      <c r="M1252" s="53"/>
      <c r="N1252" s="53"/>
      <c r="O1252" s="53"/>
      <c r="P1252" s="53"/>
      <c r="Q1252" s="53"/>
      <c r="R1252" s="53"/>
      <c r="S1252" s="53"/>
      <c r="T1252" s="53"/>
      <c r="U1252" s="53"/>
      <c r="V1252" s="53"/>
      <c r="W1252" s="53"/>
      <c r="X1252" s="53"/>
      <c r="Y1252" s="53"/>
      <c r="Z1252" s="53"/>
    </row>
    <row r="1253" spans="1:26" ht="15.75" customHeight="1">
      <c r="A1253" s="103"/>
      <c r="B1253" s="103"/>
      <c r="C1253" s="104" t="e">
        <v>#REF!</v>
      </c>
      <c r="D1253" s="103"/>
      <c r="E1253" s="53"/>
      <c r="F1253" s="53"/>
      <c r="G1253" s="53"/>
      <c r="H1253" s="53"/>
      <c r="I1253" s="53"/>
      <c r="J1253" s="53"/>
      <c r="K1253" s="53"/>
      <c r="L1253" s="53"/>
      <c r="M1253" s="53"/>
      <c r="N1253" s="53"/>
      <c r="O1253" s="53"/>
      <c r="P1253" s="53"/>
      <c r="Q1253" s="53"/>
      <c r="R1253" s="53"/>
      <c r="S1253" s="53"/>
      <c r="T1253" s="53"/>
      <c r="U1253" s="53"/>
      <c r="V1253" s="53"/>
      <c r="W1253" s="53"/>
      <c r="X1253" s="53"/>
      <c r="Y1253" s="53"/>
      <c r="Z1253" s="53"/>
    </row>
    <row r="1254" spans="1:26" ht="15.75" customHeight="1">
      <c r="A1254" s="103"/>
      <c r="B1254" s="103"/>
      <c r="C1254" s="104" t="e">
        <v>#REF!</v>
      </c>
      <c r="D1254" s="103"/>
      <c r="E1254" s="53"/>
      <c r="F1254" s="53"/>
      <c r="G1254" s="53"/>
      <c r="H1254" s="53"/>
      <c r="I1254" s="53"/>
      <c r="J1254" s="53"/>
      <c r="K1254" s="53"/>
      <c r="L1254" s="53"/>
      <c r="M1254" s="53"/>
      <c r="N1254" s="53"/>
      <c r="O1254" s="53"/>
      <c r="P1254" s="53"/>
      <c r="Q1254" s="53"/>
      <c r="R1254" s="53"/>
      <c r="S1254" s="53"/>
      <c r="T1254" s="53"/>
      <c r="U1254" s="53"/>
      <c r="V1254" s="53"/>
      <c r="W1254" s="53"/>
      <c r="X1254" s="53"/>
      <c r="Y1254" s="53"/>
      <c r="Z1254" s="53"/>
    </row>
    <row r="1255" spans="1:26" ht="15.75" customHeight="1">
      <c r="A1255" s="103"/>
      <c r="B1255" s="103"/>
      <c r="C1255" s="104" t="e">
        <v>#REF!</v>
      </c>
      <c r="D1255" s="103"/>
      <c r="E1255" s="53"/>
      <c r="F1255" s="53"/>
      <c r="G1255" s="53"/>
      <c r="H1255" s="53"/>
      <c r="I1255" s="53"/>
      <c r="J1255" s="53"/>
      <c r="K1255" s="53"/>
      <c r="L1255" s="53"/>
      <c r="M1255" s="53"/>
      <c r="N1255" s="53"/>
      <c r="O1255" s="53"/>
      <c r="P1255" s="53"/>
      <c r="Q1255" s="53"/>
      <c r="R1255" s="53"/>
      <c r="S1255" s="53"/>
      <c r="T1255" s="53"/>
      <c r="U1255" s="53"/>
      <c r="V1255" s="53"/>
      <c r="W1255" s="53"/>
      <c r="X1255" s="53"/>
      <c r="Y1255" s="53"/>
      <c r="Z1255" s="53"/>
    </row>
    <row r="1256" spans="1:26" ht="15.75" customHeight="1">
      <c r="A1256" s="103"/>
      <c r="B1256" s="103"/>
      <c r="C1256" s="104" t="e">
        <v>#REF!</v>
      </c>
      <c r="D1256" s="103"/>
      <c r="E1256" s="53"/>
      <c r="F1256" s="53"/>
      <c r="G1256" s="53"/>
      <c r="H1256" s="53"/>
      <c r="I1256" s="53"/>
      <c r="J1256" s="53"/>
      <c r="K1256" s="53"/>
      <c r="L1256" s="53"/>
      <c r="M1256" s="53"/>
      <c r="N1256" s="53"/>
      <c r="O1256" s="53"/>
      <c r="P1256" s="53"/>
      <c r="Q1256" s="53"/>
      <c r="R1256" s="53"/>
      <c r="S1256" s="53"/>
      <c r="T1256" s="53"/>
      <c r="U1256" s="53"/>
      <c r="V1256" s="53"/>
      <c r="W1256" s="53"/>
      <c r="X1256" s="53"/>
      <c r="Y1256" s="53"/>
      <c r="Z1256" s="53"/>
    </row>
    <row r="1257" spans="1:26" ht="15.75" customHeight="1">
      <c r="A1257" s="103"/>
      <c r="B1257" s="103"/>
      <c r="C1257" s="104" t="e">
        <v>#REF!</v>
      </c>
      <c r="D1257" s="103"/>
      <c r="E1257" s="53"/>
      <c r="F1257" s="53"/>
      <c r="G1257" s="53"/>
      <c r="H1257" s="53"/>
      <c r="I1257" s="53"/>
      <c r="J1257" s="53"/>
      <c r="K1257" s="53"/>
      <c r="L1257" s="53"/>
      <c r="M1257" s="53"/>
      <c r="N1257" s="53"/>
      <c r="O1257" s="53"/>
      <c r="P1257" s="53"/>
      <c r="Q1257" s="53"/>
      <c r="R1257" s="53"/>
      <c r="S1257" s="53"/>
      <c r="T1257" s="53"/>
      <c r="U1257" s="53"/>
      <c r="V1257" s="53"/>
      <c r="W1257" s="53"/>
      <c r="X1257" s="53"/>
      <c r="Y1257" s="53"/>
      <c r="Z1257" s="53"/>
    </row>
    <row r="1258" spans="1:26" ht="15.75" customHeight="1">
      <c r="A1258" s="103"/>
      <c r="B1258" s="103"/>
      <c r="C1258" s="104" t="e">
        <v>#REF!</v>
      </c>
      <c r="D1258" s="103"/>
      <c r="E1258" s="53"/>
      <c r="F1258" s="53"/>
      <c r="G1258" s="53"/>
      <c r="H1258" s="53"/>
      <c r="I1258" s="53"/>
      <c r="J1258" s="53"/>
      <c r="K1258" s="53"/>
      <c r="L1258" s="53"/>
      <c r="M1258" s="53"/>
      <c r="N1258" s="53"/>
      <c r="O1258" s="53"/>
      <c r="P1258" s="53"/>
      <c r="Q1258" s="53"/>
      <c r="R1258" s="53"/>
      <c r="S1258" s="53"/>
      <c r="T1258" s="53"/>
      <c r="U1258" s="53"/>
      <c r="V1258" s="53"/>
      <c r="W1258" s="53"/>
      <c r="X1258" s="53"/>
      <c r="Y1258" s="53"/>
      <c r="Z1258" s="53"/>
    </row>
    <row r="1259" spans="1:26" ht="15.75" customHeight="1">
      <c r="A1259" s="103"/>
      <c r="B1259" s="103"/>
      <c r="C1259" s="104" t="e">
        <v>#REF!</v>
      </c>
      <c r="D1259" s="103"/>
      <c r="E1259" s="53"/>
      <c r="F1259" s="53"/>
      <c r="G1259" s="53"/>
      <c r="H1259" s="53"/>
      <c r="I1259" s="53"/>
      <c r="J1259" s="53"/>
      <c r="K1259" s="53"/>
      <c r="L1259" s="53"/>
      <c r="M1259" s="53"/>
      <c r="N1259" s="53"/>
      <c r="O1259" s="53"/>
      <c r="P1259" s="53"/>
      <c r="Q1259" s="53"/>
      <c r="R1259" s="53"/>
      <c r="S1259" s="53"/>
      <c r="T1259" s="53"/>
      <c r="U1259" s="53"/>
      <c r="V1259" s="53"/>
      <c r="W1259" s="53"/>
      <c r="X1259" s="53"/>
      <c r="Y1259" s="53"/>
      <c r="Z1259" s="53"/>
    </row>
    <row r="1260" spans="1:26" ht="15.75" customHeight="1">
      <c r="A1260" s="103"/>
      <c r="B1260" s="103"/>
      <c r="C1260" s="104" t="e">
        <v>#REF!</v>
      </c>
      <c r="D1260" s="103"/>
      <c r="E1260" s="53"/>
      <c r="F1260" s="53"/>
      <c r="G1260" s="53"/>
      <c r="H1260" s="53"/>
      <c r="I1260" s="53"/>
      <c r="J1260" s="53"/>
      <c r="K1260" s="53"/>
      <c r="L1260" s="53"/>
      <c r="M1260" s="53"/>
      <c r="N1260" s="53"/>
      <c r="O1260" s="53"/>
      <c r="P1260" s="53"/>
      <c r="Q1260" s="53"/>
      <c r="R1260" s="53"/>
      <c r="S1260" s="53"/>
      <c r="T1260" s="53"/>
      <c r="U1260" s="53"/>
      <c r="V1260" s="53"/>
      <c r="W1260" s="53"/>
      <c r="X1260" s="53"/>
      <c r="Y1260" s="53"/>
      <c r="Z1260" s="53"/>
    </row>
    <row r="1261" spans="1:26" ht="15.75" customHeight="1">
      <c r="A1261" s="103"/>
      <c r="B1261" s="103"/>
      <c r="C1261" s="104" t="e">
        <v>#REF!</v>
      </c>
      <c r="D1261" s="103"/>
      <c r="E1261" s="53"/>
      <c r="F1261" s="53"/>
      <c r="G1261" s="53"/>
      <c r="H1261" s="53"/>
      <c r="I1261" s="53"/>
      <c r="J1261" s="53"/>
      <c r="K1261" s="53"/>
      <c r="L1261" s="53"/>
      <c r="M1261" s="53"/>
      <c r="N1261" s="53"/>
      <c r="O1261" s="53"/>
      <c r="P1261" s="53"/>
      <c r="Q1261" s="53"/>
      <c r="R1261" s="53"/>
      <c r="S1261" s="53"/>
      <c r="T1261" s="53"/>
      <c r="U1261" s="53"/>
      <c r="V1261" s="53"/>
      <c r="W1261" s="53"/>
      <c r="X1261" s="53"/>
      <c r="Y1261" s="53"/>
      <c r="Z1261" s="53"/>
    </row>
    <row r="1262" spans="1:26" ht="15.75" customHeight="1">
      <c r="A1262" s="103"/>
      <c r="B1262" s="103"/>
      <c r="C1262" s="104" t="e">
        <v>#REF!</v>
      </c>
      <c r="D1262" s="103"/>
      <c r="E1262" s="53"/>
      <c r="F1262" s="53"/>
      <c r="G1262" s="53"/>
      <c r="H1262" s="53"/>
      <c r="I1262" s="53"/>
      <c r="J1262" s="53"/>
      <c r="K1262" s="53"/>
      <c r="L1262" s="53"/>
      <c r="M1262" s="53"/>
      <c r="N1262" s="53"/>
      <c r="O1262" s="53"/>
      <c r="P1262" s="53"/>
      <c r="Q1262" s="53"/>
      <c r="R1262" s="53"/>
      <c r="S1262" s="53"/>
      <c r="T1262" s="53"/>
      <c r="U1262" s="53"/>
      <c r="V1262" s="53"/>
      <c r="W1262" s="53"/>
      <c r="X1262" s="53"/>
      <c r="Y1262" s="53"/>
      <c r="Z1262" s="53"/>
    </row>
    <row r="1263" spans="1:26" ht="15.75" customHeight="1">
      <c r="A1263" s="103"/>
      <c r="B1263" s="103"/>
      <c r="C1263" s="104" t="e">
        <v>#REF!</v>
      </c>
      <c r="D1263" s="103"/>
      <c r="E1263" s="53"/>
      <c r="F1263" s="53"/>
      <c r="G1263" s="53"/>
      <c r="H1263" s="53"/>
      <c r="I1263" s="53"/>
      <c r="J1263" s="53"/>
      <c r="K1263" s="53"/>
      <c r="L1263" s="53"/>
      <c r="M1263" s="53"/>
      <c r="N1263" s="53"/>
      <c r="O1263" s="53"/>
      <c r="P1263" s="53"/>
      <c r="Q1263" s="53"/>
      <c r="R1263" s="53"/>
      <c r="S1263" s="53"/>
      <c r="T1263" s="53"/>
      <c r="U1263" s="53"/>
      <c r="V1263" s="53"/>
      <c r="W1263" s="53"/>
      <c r="X1263" s="53"/>
      <c r="Y1263" s="53"/>
      <c r="Z1263" s="53"/>
    </row>
    <row r="1264" spans="1:26" ht="15.75" customHeight="1">
      <c r="A1264" s="103"/>
      <c r="B1264" s="103"/>
      <c r="C1264" s="104" t="e">
        <v>#REF!</v>
      </c>
      <c r="D1264" s="103"/>
      <c r="E1264" s="53"/>
      <c r="F1264" s="53"/>
      <c r="G1264" s="53"/>
      <c r="H1264" s="53"/>
      <c r="I1264" s="53"/>
      <c r="J1264" s="53"/>
      <c r="K1264" s="53"/>
      <c r="L1264" s="53"/>
      <c r="M1264" s="53"/>
      <c r="N1264" s="53"/>
      <c r="O1264" s="53"/>
      <c r="P1264" s="53"/>
      <c r="Q1264" s="53"/>
      <c r="R1264" s="53"/>
      <c r="S1264" s="53"/>
      <c r="T1264" s="53"/>
      <c r="U1264" s="53"/>
      <c r="V1264" s="53"/>
      <c r="W1264" s="53"/>
      <c r="X1264" s="53"/>
      <c r="Y1264" s="53"/>
      <c r="Z1264" s="53"/>
    </row>
    <row r="1265" spans="1:26" ht="15.75" customHeight="1">
      <c r="A1265" s="103"/>
      <c r="B1265" s="103"/>
      <c r="C1265" s="104" t="e">
        <v>#REF!</v>
      </c>
      <c r="D1265" s="103"/>
      <c r="E1265" s="53"/>
      <c r="F1265" s="53"/>
      <c r="G1265" s="53"/>
      <c r="H1265" s="53"/>
      <c r="I1265" s="53"/>
      <c r="J1265" s="53"/>
      <c r="K1265" s="53"/>
      <c r="L1265" s="53"/>
      <c r="M1265" s="53"/>
      <c r="N1265" s="53"/>
      <c r="O1265" s="53"/>
      <c r="P1265" s="53"/>
      <c r="Q1265" s="53"/>
      <c r="R1265" s="53"/>
      <c r="S1265" s="53"/>
      <c r="T1265" s="53"/>
      <c r="U1265" s="53"/>
      <c r="V1265" s="53"/>
      <c r="W1265" s="53"/>
      <c r="X1265" s="53"/>
      <c r="Y1265" s="53"/>
      <c r="Z1265" s="53"/>
    </row>
    <row r="1266" spans="1:26" ht="15.75" customHeight="1">
      <c r="A1266" s="103"/>
      <c r="B1266" s="103"/>
      <c r="C1266" s="104" t="e">
        <v>#REF!</v>
      </c>
      <c r="D1266" s="103"/>
      <c r="E1266" s="53"/>
      <c r="F1266" s="53"/>
      <c r="G1266" s="53"/>
      <c r="H1266" s="53"/>
      <c r="I1266" s="53"/>
      <c r="J1266" s="53"/>
      <c r="K1266" s="53"/>
      <c r="L1266" s="53"/>
      <c r="M1266" s="53"/>
      <c r="N1266" s="53"/>
      <c r="O1266" s="53"/>
      <c r="P1266" s="53"/>
      <c r="Q1266" s="53"/>
      <c r="R1266" s="53"/>
      <c r="S1266" s="53"/>
      <c r="T1266" s="53"/>
      <c r="U1266" s="53"/>
      <c r="V1266" s="53"/>
      <c r="W1266" s="53"/>
      <c r="X1266" s="53"/>
      <c r="Y1266" s="53"/>
      <c r="Z1266" s="53"/>
    </row>
    <row r="1267" spans="1:26" ht="15.75" customHeight="1">
      <c r="A1267" s="103"/>
      <c r="B1267" s="103"/>
      <c r="C1267" s="104" t="e">
        <v>#REF!</v>
      </c>
      <c r="D1267" s="103"/>
      <c r="E1267" s="53"/>
      <c r="F1267" s="53"/>
      <c r="G1267" s="53"/>
      <c r="H1267" s="53"/>
      <c r="I1267" s="53"/>
      <c r="J1267" s="53"/>
      <c r="K1267" s="53"/>
      <c r="L1267" s="53"/>
      <c r="M1267" s="53"/>
      <c r="N1267" s="53"/>
      <c r="O1267" s="53"/>
      <c r="P1267" s="53"/>
      <c r="Q1267" s="53"/>
      <c r="R1267" s="53"/>
      <c r="S1267" s="53"/>
      <c r="T1267" s="53"/>
      <c r="U1267" s="53"/>
      <c r="V1267" s="53"/>
      <c r="W1267" s="53"/>
      <c r="X1267" s="53"/>
      <c r="Y1267" s="53"/>
      <c r="Z1267" s="53"/>
    </row>
    <row r="1268" spans="1:26" ht="15.75" customHeight="1">
      <c r="A1268" s="103"/>
      <c r="B1268" s="103"/>
      <c r="C1268" s="104" t="e">
        <v>#REF!</v>
      </c>
      <c r="D1268" s="103"/>
      <c r="E1268" s="53"/>
      <c r="F1268" s="53"/>
      <c r="G1268" s="53"/>
      <c r="H1268" s="53"/>
      <c r="I1268" s="53"/>
      <c r="J1268" s="53"/>
      <c r="K1268" s="53"/>
      <c r="L1268" s="53"/>
      <c r="M1268" s="53"/>
      <c r="N1268" s="53"/>
      <c r="O1268" s="53"/>
      <c r="P1268" s="53"/>
      <c r="Q1268" s="53"/>
      <c r="R1268" s="53"/>
      <c r="S1268" s="53"/>
      <c r="T1268" s="53"/>
      <c r="U1268" s="53"/>
      <c r="V1268" s="53"/>
      <c r="W1268" s="53"/>
      <c r="X1268" s="53"/>
      <c r="Y1268" s="53"/>
      <c r="Z1268" s="53"/>
    </row>
    <row r="1269" spans="1:26" ht="15.75" customHeight="1">
      <c r="A1269" s="103"/>
      <c r="B1269" s="103"/>
      <c r="C1269" s="104" t="e">
        <v>#REF!</v>
      </c>
      <c r="D1269" s="103"/>
      <c r="E1269" s="53"/>
      <c r="F1269" s="53"/>
      <c r="G1269" s="53"/>
      <c r="H1269" s="53"/>
      <c r="I1269" s="53"/>
      <c r="J1269" s="53"/>
      <c r="K1269" s="53"/>
      <c r="L1269" s="53"/>
      <c r="M1269" s="53"/>
      <c r="N1269" s="53"/>
      <c r="O1269" s="53"/>
      <c r="P1269" s="53"/>
      <c r="Q1269" s="53"/>
      <c r="R1269" s="53"/>
      <c r="S1269" s="53"/>
      <c r="T1269" s="53"/>
      <c r="U1269" s="53"/>
      <c r="V1269" s="53"/>
      <c r="W1269" s="53"/>
      <c r="X1269" s="53"/>
      <c r="Y1269" s="53"/>
      <c r="Z1269" s="53"/>
    </row>
    <row r="1270" spans="1:26" ht="15.75" customHeight="1">
      <c r="A1270" s="103"/>
      <c r="B1270" s="103"/>
      <c r="C1270" s="104" t="e">
        <v>#REF!</v>
      </c>
      <c r="D1270" s="103"/>
      <c r="E1270" s="53"/>
      <c r="F1270" s="53"/>
      <c r="G1270" s="53"/>
      <c r="H1270" s="53"/>
      <c r="I1270" s="53"/>
      <c r="J1270" s="53"/>
      <c r="K1270" s="53"/>
      <c r="L1270" s="53"/>
      <c r="M1270" s="53"/>
      <c r="N1270" s="53"/>
      <c r="O1270" s="53"/>
      <c r="P1270" s="53"/>
      <c r="Q1270" s="53"/>
      <c r="R1270" s="53"/>
      <c r="S1270" s="53"/>
      <c r="T1270" s="53"/>
      <c r="U1270" s="53"/>
      <c r="V1270" s="53"/>
      <c r="W1270" s="53"/>
      <c r="X1270" s="53"/>
      <c r="Y1270" s="53"/>
      <c r="Z1270" s="53"/>
    </row>
    <row r="1271" spans="1:26" ht="15.75" customHeight="1">
      <c r="A1271" s="103"/>
      <c r="B1271" s="103"/>
      <c r="C1271" s="104" t="e">
        <v>#REF!</v>
      </c>
      <c r="D1271" s="103"/>
      <c r="E1271" s="53"/>
      <c r="F1271" s="53"/>
      <c r="G1271" s="53"/>
      <c r="H1271" s="53"/>
      <c r="I1271" s="53"/>
      <c r="J1271" s="53"/>
      <c r="K1271" s="53"/>
      <c r="L1271" s="53"/>
      <c r="M1271" s="53"/>
      <c r="N1271" s="53"/>
      <c r="O1271" s="53"/>
      <c r="P1271" s="53"/>
      <c r="Q1271" s="53"/>
      <c r="R1271" s="53"/>
      <c r="S1271" s="53"/>
      <c r="T1271" s="53"/>
      <c r="U1271" s="53"/>
      <c r="V1271" s="53"/>
      <c r="W1271" s="53"/>
      <c r="X1271" s="53"/>
      <c r="Y1271" s="53"/>
      <c r="Z1271" s="53"/>
    </row>
    <row r="1272" spans="1:26" ht="15.75" customHeight="1">
      <c r="A1272" s="103"/>
      <c r="B1272" s="103"/>
      <c r="C1272" s="104" t="e">
        <v>#REF!</v>
      </c>
      <c r="D1272" s="103"/>
      <c r="E1272" s="53"/>
      <c r="F1272" s="53"/>
      <c r="G1272" s="53"/>
      <c r="H1272" s="53"/>
      <c r="I1272" s="53"/>
      <c r="J1272" s="53"/>
      <c r="K1272" s="53"/>
      <c r="L1272" s="53"/>
      <c r="M1272" s="53"/>
      <c r="N1272" s="53"/>
      <c r="O1272" s="53"/>
      <c r="P1272" s="53"/>
      <c r="Q1272" s="53"/>
      <c r="R1272" s="53"/>
      <c r="S1272" s="53"/>
      <c r="T1272" s="53"/>
      <c r="U1272" s="53"/>
      <c r="V1272" s="53"/>
      <c r="W1272" s="53"/>
      <c r="X1272" s="53"/>
      <c r="Y1272" s="53"/>
      <c r="Z1272" s="53"/>
    </row>
    <row r="1273" spans="1:26" ht="15.75" customHeight="1">
      <c r="A1273" s="103"/>
      <c r="B1273" s="103"/>
      <c r="C1273" s="104" t="e">
        <v>#REF!</v>
      </c>
      <c r="D1273" s="103"/>
      <c r="E1273" s="53"/>
      <c r="F1273" s="53"/>
      <c r="G1273" s="53"/>
      <c r="H1273" s="53"/>
      <c r="I1273" s="53"/>
      <c r="J1273" s="53"/>
      <c r="K1273" s="53"/>
      <c r="L1273" s="53"/>
      <c r="M1273" s="53"/>
      <c r="N1273" s="53"/>
      <c r="O1273" s="53"/>
      <c r="P1273" s="53"/>
      <c r="Q1273" s="53"/>
      <c r="R1273" s="53"/>
      <c r="S1273" s="53"/>
      <c r="T1273" s="53"/>
      <c r="U1273" s="53"/>
      <c r="V1273" s="53"/>
      <c r="W1273" s="53"/>
      <c r="X1273" s="53"/>
      <c r="Y1273" s="53"/>
      <c r="Z1273" s="53"/>
    </row>
    <row r="1274" spans="1:26" ht="15.75" customHeight="1">
      <c r="A1274" s="103"/>
      <c r="B1274" s="103"/>
      <c r="C1274" s="104" t="e">
        <v>#REF!</v>
      </c>
      <c r="D1274" s="103"/>
      <c r="E1274" s="53"/>
      <c r="F1274" s="53"/>
      <c r="G1274" s="53"/>
      <c r="H1274" s="53"/>
      <c r="I1274" s="53"/>
      <c r="J1274" s="53"/>
      <c r="K1274" s="53"/>
      <c r="L1274" s="53"/>
      <c r="M1274" s="53"/>
      <c r="N1274" s="53"/>
      <c r="O1274" s="53"/>
      <c r="P1274" s="53"/>
      <c r="Q1274" s="53"/>
      <c r="R1274" s="53"/>
      <c r="S1274" s="53"/>
      <c r="T1274" s="53"/>
      <c r="U1274" s="53"/>
      <c r="V1274" s="53"/>
      <c r="W1274" s="53"/>
      <c r="X1274" s="53"/>
      <c r="Y1274" s="53"/>
      <c r="Z1274" s="53"/>
    </row>
    <row r="1275" spans="1:26" ht="15.75" customHeight="1">
      <c r="A1275" s="103"/>
      <c r="B1275" s="103"/>
      <c r="C1275" s="104" t="e">
        <v>#REF!</v>
      </c>
      <c r="D1275" s="103"/>
      <c r="E1275" s="53"/>
      <c r="F1275" s="53"/>
      <c r="G1275" s="53"/>
      <c r="H1275" s="53"/>
      <c r="I1275" s="53"/>
      <c r="J1275" s="53"/>
      <c r="K1275" s="53"/>
      <c r="L1275" s="53"/>
      <c r="M1275" s="53"/>
      <c r="N1275" s="53"/>
      <c r="O1275" s="53"/>
      <c r="P1275" s="53"/>
      <c r="Q1275" s="53"/>
      <c r="R1275" s="53"/>
      <c r="S1275" s="53"/>
      <c r="T1275" s="53"/>
      <c r="U1275" s="53"/>
      <c r="V1275" s="53"/>
      <c r="W1275" s="53"/>
      <c r="X1275" s="53"/>
      <c r="Y1275" s="53"/>
      <c r="Z1275" s="53"/>
    </row>
    <row r="1276" spans="1:26" ht="15.75" customHeight="1">
      <c r="A1276" s="103"/>
      <c r="B1276" s="103"/>
      <c r="C1276" s="104" t="e">
        <v>#REF!</v>
      </c>
      <c r="D1276" s="103"/>
      <c r="E1276" s="53"/>
      <c r="F1276" s="53"/>
      <c r="G1276" s="53"/>
      <c r="H1276" s="53"/>
      <c r="I1276" s="53"/>
      <c r="J1276" s="53"/>
      <c r="K1276" s="53"/>
      <c r="L1276" s="53"/>
      <c r="M1276" s="53"/>
      <c r="N1276" s="53"/>
      <c r="O1276" s="53"/>
      <c r="P1276" s="53"/>
      <c r="Q1276" s="53"/>
      <c r="R1276" s="53"/>
      <c r="S1276" s="53"/>
      <c r="T1276" s="53"/>
      <c r="U1276" s="53"/>
      <c r="V1276" s="53"/>
      <c r="W1276" s="53"/>
      <c r="X1276" s="53"/>
      <c r="Y1276" s="53"/>
      <c r="Z1276" s="53"/>
    </row>
    <row r="1277" spans="1:26" ht="15.75" customHeight="1">
      <c r="A1277" s="103"/>
      <c r="B1277" s="103"/>
      <c r="C1277" s="104" t="e">
        <v>#REF!</v>
      </c>
      <c r="D1277" s="103"/>
      <c r="E1277" s="53"/>
      <c r="F1277" s="53"/>
      <c r="G1277" s="53"/>
      <c r="H1277" s="53"/>
      <c r="I1277" s="53"/>
      <c r="J1277" s="53"/>
      <c r="K1277" s="53"/>
      <c r="L1277" s="53"/>
      <c r="M1277" s="53"/>
      <c r="N1277" s="53"/>
      <c r="O1277" s="53"/>
      <c r="P1277" s="53"/>
      <c r="Q1277" s="53"/>
      <c r="R1277" s="53"/>
      <c r="S1277" s="53"/>
      <c r="T1277" s="53"/>
      <c r="U1277" s="53"/>
      <c r="V1277" s="53"/>
      <c r="W1277" s="53"/>
      <c r="X1277" s="53"/>
      <c r="Y1277" s="53"/>
      <c r="Z1277" s="53"/>
    </row>
    <row r="1278" spans="1:26" ht="15.75" customHeight="1">
      <c r="A1278" s="103"/>
      <c r="B1278" s="103"/>
      <c r="C1278" s="104" t="e">
        <v>#REF!</v>
      </c>
      <c r="D1278" s="103"/>
      <c r="E1278" s="53"/>
      <c r="F1278" s="53"/>
      <c r="G1278" s="53"/>
      <c r="H1278" s="53"/>
      <c r="I1278" s="53"/>
      <c r="J1278" s="53"/>
      <c r="K1278" s="53"/>
      <c r="L1278" s="53"/>
      <c r="M1278" s="53"/>
      <c r="N1278" s="53"/>
      <c r="O1278" s="53"/>
      <c r="P1278" s="53"/>
      <c r="Q1278" s="53"/>
      <c r="R1278" s="53"/>
      <c r="S1278" s="53"/>
      <c r="T1278" s="53"/>
      <c r="U1278" s="53"/>
      <c r="V1278" s="53"/>
      <c r="W1278" s="53"/>
      <c r="X1278" s="53"/>
      <c r="Y1278" s="53"/>
      <c r="Z1278" s="53"/>
    </row>
    <row r="1279" spans="1:26" ht="15.75" customHeight="1">
      <c r="A1279" s="103"/>
      <c r="B1279" s="103"/>
      <c r="C1279" s="104" t="e">
        <v>#REF!</v>
      </c>
      <c r="D1279" s="103"/>
      <c r="E1279" s="53"/>
      <c r="F1279" s="53"/>
      <c r="G1279" s="53"/>
      <c r="H1279" s="53"/>
      <c r="I1279" s="53"/>
      <c r="J1279" s="53"/>
      <c r="K1279" s="53"/>
      <c r="L1279" s="53"/>
      <c r="M1279" s="53"/>
      <c r="N1279" s="53"/>
      <c r="O1279" s="53"/>
      <c r="P1279" s="53"/>
      <c r="Q1279" s="53"/>
      <c r="R1279" s="53"/>
      <c r="S1279" s="53"/>
      <c r="T1279" s="53"/>
      <c r="U1279" s="53"/>
      <c r="V1279" s="53"/>
      <c r="W1279" s="53"/>
      <c r="X1279" s="53"/>
      <c r="Y1279" s="53"/>
      <c r="Z1279" s="53"/>
    </row>
    <row r="1280" spans="1:26" ht="15.75" customHeight="1">
      <c r="A1280" s="103"/>
      <c r="B1280" s="103"/>
      <c r="C1280" s="104" t="e">
        <v>#REF!</v>
      </c>
      <c r="D1280" s="103"/>
      <c r="E1280" s="53"/>
      <c r="F1280" s="53"/>
      <c r="G1280" s="53"/>
      <c r="H1280" s="53"/>
      <c r="I1280" s="53"/>
      <c r="J1280" s="53"/>
      <c r="K1280" s="53"/>
      <c r="L1280" s="53"/>
      <c r="M1280" s="53"/>
      <c r="N1280" s="53"/>
      <c r="O1280" s="53"/>
      <c r="P1280" s="53"/>
      <c r="Q1280" s="53"/>
      <c r="R1280" s="53"/>
      <c r="S1280" s="53"/>
      <c r="T1280" s="53"/>
      <c r="U1280" s="53"/>
      <c r="V1280" s="53"/>
      <c r="W1280" s="53"/>
      <c r="X1280" s="53"/>
      <c r="Y1280" s="53"/>
      <c r="Z1280" s="53"/>
    </row>
    <row r="1281" spans="1:26" ht="15.75" customHeight="1">
      <c r="A1281" s="103"/>
      <c r="B1281" s="103"/>
      <c r="C1281" s="104" t="e">
        <v>#REF!</v>
      </c>
      <c r="D1281" s="103"/>
      <c r="E1281" s="53"/>
      <c r="F1281" s="53"/>
      <c r="G1281" s="53"/>
      <c r="H1281" s="53"/>
      <c r="I1281" s="53"/>
      <c r="J1281" s="53"/>
      <c r="K1281" s="53"/>
      <c r="L1281" s="53"/>
      <c r="M1281" s="53"/>
      <c r="N1281" s="53"/>
      <c r="O1281" s="53"/>
      <c r="P1281" s="53"/>
      <c r="Q1281" s="53"/>
      <c r="R1281" s="53"/>
      <c r="S1281" s="53"/>
      <c r="T1281" s="53"/>
      <c r="U1281" s="53"/>
      <c r="V1281" s="53"/>
      <c r="W1281" s="53"/>
      <c r="X1281" s="53"/>
      <c r="Y1281" s="53"/>
      <c r="Z1281" s="53"/>
    </row>
    <row r="1282" spans="1:26" ht="15.75" customHeight="1">
      <c r="A1282" s="103"/>
      <c r="B1282" s="103"/>
      <c r="C1282" s="104" t="e">
        <v>#REF!</v>
      </c>
      <c r="D1282" s="103"/>
      <c r="E1282" s="53"/>
      <c r="F1282" s="53"/>
      <c r="G1282" s="53"/>
      <c r="H1282" s="53"/>
      <c r="I1282" s="53"/>
      <c r="J1282" s="53"/>
      <c r="K1282" s="53"/>
      <c r="L1282" s="53"/>
      <c r="M1282" s="53"/>
      <c r="N1282" s="53"/>
      <c r="O1282" s="53"/>
      <c r="P1282" s="53"/>
      <c r="Q1282" s="53"/>
      <c r="R1282" s="53"/>
      <c r="S1282" s="53"/>
      <c r="T1282" s="53"/>
      <c r="U1282" s="53"/>
      <c r="V1282" s="53"/>
      <c r="W1282" s="53"/>
      <c r="X1282" s="53"/>
      <c r="Y1282" s="53"/>
      <c r="Z1282" s="53"/>
    </row>
    <row r="1283" spans="1:26" ht="15.75" customHeight="1">
      <c r="A1283" s="103"/>
      <c r="B1283" s="103"/>
      <c r="C1283" s="104" t="e">
        <v>#REF!</v>
      </c>
      <c r="D1283" s="103"/>
      <c r="E1283" s="53"/>
      <c r="F1283" s="53"/>
      <c r="G1283" s="53"/>
      <c r="H1283" s="53"/>
      <c r="I1283" s="53"/>
      <c r="J1283" s="53"/>
      <c r="K1283" s="53"/>
      <c r="L1283" s="53"/>
      <c r="M1283" s="53"/>
      <c r="N1283" s="53"/>
      <c r="O1283" s="53"/>
      <c r="P1283" s="53"/>
      <c r="Q1283" s="53"/>
      <c r="R1283" s="53"/>
      <c r="S1283" s="53"/>
      <c r="T1283" s="53"/>
      <c r="U1283" s="53"/>
      <c r="V1283" s="53"/>
      <c r="W1283" s="53"/>
      <c r="X1283" s="53"/>
      <c r="Y1283" s="53"/>
      <c r="Z1283" s="53"/>
    </row>
    <row r="1284" spans="1:26" ht="15.75" customHeight="1">
      <c r="A1284" s="103"/>
      <c r="B1284" s="103"/>
      <c r="C1284" s="104" t="e">
        <v>#REF!</v>
      </c>
      <c r="D1284" s="103"/>
      <c r="E1284" s="53"/>
      <c r="F1284" s="53"/>
      <c r="G1284" s="53"/>
      <c r="H1284" s="53"/>
      <c r="I1284" s="53"/>
      <c r="J1284" s="53"/>
      <c r="K1284" s="53"/>
      <c r="L1284" s="53"/>
      <c r="M1284" s="53"/>
      <c r="N1284" s="53"/>
      <c r="O1284" s="53"/>
      <c r="P1284" s="53"/>
      <c r="Q1284" s="53"/>
      <c r="R1284" s="53"/>
      <c r="S1284" s="53"/>
      <c r="T1284" s="53"/>
      <c r="U1284" s="53"/>
      <c r="V1284" s="53"/>
      <c r="W1284" s="53"/>
      <c r="X1284" s="53"/>
      <c r="Y1284" s="53"/>
      <c r="Z1284" s="53"/>
    </row>
    <row r="1285" spans="1:26" ht="15.75" customHeight="1">
      <c r="A1285" s="103"/>
      <c r="B1285" s="103"/>
      <c r="C1285" s="104" t="e">
        <v>#REF!</v>
      </c>
      <c r="D1285" s="103"/>
      <c r="E1285" s="53"/>
      <c r="F1285" s="53"/>
      <c r="G1285" s="53"/>
      <c r="H1285" s="53"/>
      <c r="I1285" s="53"/>
      <c r="J1285" s="53"/>
      <c r="K1285" s="53"/>
      <c r="L1285" s="53"/>
      <c r="M1285" s="53"/>
      <c r="N1285" s="53"/>
      <c r="O1285" s="53"/>
      <c r="P1285" s="53"/>
      <c r="Q1285" s="53"/>
      <c r="R1285" s="53"/>
      <c r="S1285" s="53"/>
      <c r="T1285" s="53"/>
      <c r="U1285" s="53"/>
      <c r="V1285" s="53"/>
      <c r="W1285" s="53"/>
      <c r="X1285" s="53"/>
      <c r="Y1285" s="53"/>
      <c r="Z1285" s="53"/>
    </row>
    <row r="1286" spans="1:26" ht="15.75" customHeight="1">
      <c r="A1286" s="103"/>
      <c r="B1286" s="103"/>
      <c r="C1286" s="104" t="e">
        <v>#REF!</v>
      </c>
      <c r="D1286" s="103"/>
      <c r="E1286" s="53"/>
      <c r="F1286" s="53"/>
      <c r="G1286" s="53"/>
      <c r="H1286" s="53"/>
      <c r="I1286" s="53"/>
      <c r="J1286" s="53"/>
      <c r="K1286" s="53"/>
      <c r="L1286" s="53"/>
      <c r="M1286" s="53"/>
      <c r="N1286" s="53"/>
      <c r="O1286" s="53"/>
      <c r="P1286" s="53"/>
      <c r="Q1286" s="53"/>
      <c r="R1286" s="53"/>
      <c r="S1286" s="53"/>
      <c r="T1286" s="53"/>
      <c r="U1286" s="53"/>
      <c r="V1286" s="53"/>
      <c r="W1286" s="53"/>
      <c r="X1286" s="53"/>
      <c r="Y1286" s="53"/>
      <c r="Z1286" s="53"/>
    </row>
    <row r="1287" spans="1:26" ht="15.75" customHeight="1">
      <c r="A1287" s="103"/>
      <c r="B1287" s="103"/>
      <c r="C1287" s="104" t="e">
        <v>#REF!</v>
      </c>
      <c r="D1287" s="103"/>
      <c r="E1287" s="53"/>
      <c r="F1287" s="53"/>
      <c r="G1287" s="53"/>
      <c r="H1287" s="53"/>
      <c r="I1287" s="53"/>
      <c r="J1287" s="53"/>
      <c r="K1287" s="53"/>
      <c r="L1287" s="53"/>
      <c r="M1287" s="53"/>
      <c r="N1287" s="53"/>
      <c r="O1287" s="53"/>
      <c r="P1287" s="53"/>
      <c r="Q1287" s="53"/>
      <c r="R1287" s="53"/>
      <c r="S1287" s="53"/>
      <c r="T1287" s="53"/>
      <c r="U1287" s="53"/>
      <c r="V1287" s="53"/>
      <c r="W1287" s="53"/>
      <c r="X1287" s="53"/>
      <c r="Y1287" s="53"/>
      <c r="Z1287" s="53"/>
    </row>
    <row r="1288" spans="1:26" ht="15.75" customHeight="1">
      <c r="A1288" s="103"/>
      <c r="B1288" s="103"/>
      <c r="C1288" s="104" t="e">
        <v>#REF!</v>
      </c>
      <c r="D1288" s="103"/>
      <c r="E1288" s="53"/>
      <c r="F1288" s="53"/>
      <c r="G1288" s="53"/>
      <c r="H1288" s="53"/>
      <c r="I1288" s="53"/>
      <c r="J1288" s="53"/>
      <c r="K1288" s="53"/>
      <c r="L1288" s="53"/>
      <c r="M1288" s="53"/>
      <c r="N1288" s="53"/>
      <c r="O1288" s="53"/>
      <c r="P1288" s="53"/>
      <c r="Q1288" s="53"/>
      <c r="R1288" s="53"/>
      <c r="S1288" s="53"/>
      <c r="T1288" s="53"/>
      <c r="U1288" s="53"/>
      <c r="V1288" s="53"/>
      <c r="W1288" s="53"/>
      <c r="X1288" s="53"/>
      <c r="Y1288" s="53"/>
      <c r="Z1288" s="53"/>
    </row>
    <row r="1289" spans="1:26" ht="15.75" customHeight="1">
      <c r="A1289" s="103"/>
      <c r="B1289" s="103"/>
      <c r="C1289" s="104" t="e">
        <v>#REF!</v>
      </c>
      <c r="D1289" s="103"/>
      <c r="E1289" s="53"/>
      <c r="F1289" s="53"/>
      <c r="G1289" s="53"/>
      <c r="H1289" s="53"/>
      <c r="I1289" s="53"/>
      <c r="J1289" s="53"/>
      <c r="K1289" s="53"/>
      <c r="L1289" s="53"/>
      <c r="M1289" s="53"/>
      <c r="N1289" s="53"/>
      <c r="O1289" s="53"/>
      <c r="P1289" s="53"/>
      <c r="Q1289" s="53"/>
      <c r="R1289" s="53"/>
      <c r="S1289" s="53"/>
      <c r="T1289" s="53"/>
      <c r="U1289" s="53"/>
      <c r="V1289" s="53"/>
      <c r="W1289" s="53"/>
      <c r="X1289" s="53"/>
      <c r="Y1289" s="53"/>
      <c r="Z1289" s="53"/>
    </row>
    <row r="1290" spans="1:26" ht="15.75" customHeight="1">
      <c r="A1290" s="103"/>
      <c r="B1290" s="103"/>
      <c r="C1290" s="104" t="e">
        <v>#REF!</v>
      </c>
      <c r="D1290" s="103"/>
      <c r="E1290" s="53"/>
      <c r="F1290" s="53"/>
      <c r="G1290" s="53"/>
      <c r="H1290" s="53"/>
      <c r="I1290" s="53"/>
      <c r="J1290" s="53"/>
      <c r="K1290" s="53"/>
      <c r="L1290" s="53"/>
      <c r="M1290" s="53"/>
      <c r="N1290" s="53"/>
      <c r="O1290" s="53"/>
      <c r="P1290" s="53"/>
      <c r="Q1290" s="53"/>
      <c r="R1290" s="53"/>
      <c r="S1290" s="53"/>
      <c r="T1290" s="53"/>
      <c r="U1290" s="53"/>
      <c r="V1290" s="53"/>
      <c r="W1290" s="53"/>
      <c r="X1290" s="53"/>
      <c r="Y1290" s="53"/>
      <c r="Z1290" s="53"/>
    </row>
    <row r="1291" spans="1:26" ht="15.75" customHeight="1">
      <c r="A1291" s="103"/>
      <c r="B1291" s="103"/>
      <c r="C1291" s="104" t="e">
        <v>#REF!</v>
      </c>
      <c r="D1291" s="103"/>
      <c r="E1291" s="53"/>
      <c r="F1291" s="53"/>
      <c r="G1291" s="53"/>
      <c r="H1291" s="53"/>
      <c r="I1291" s="53"/>
      <c r="J1291" s="53"/>
      <c r="K1291" s="53"/>
      <c r="L1291" s="53"/>
      <c r="M1291" s="53"/>
      <c r="N1291" s="53"/>
      <c r="O1291" s="53"/>
      <c r="P1291" s="53"/>
      <c r="Q1291" s="53"/>
      <c r="R1291" s="53"/>
      <c r="S1291" s="53"/>
      <c r="T1291" s="53"/>
      <c r="U1291" s="53"/>
      <c r="V1291" s="53"/>
      <c r="W1291" s="53"/>
      <c r="X1291" s="53"/>
      <c r="Y1291" s="53"/>
      <c r="Z1291" s="53"/>
    </row>
    <row r="1292" spans="1:26" ht="15.75" customHeight="1">
      <c r="A1292" s="103"/>
      <c r="B1292" s="103"/>
      <c r="C1292" s="104" t="e">
        <v>#REF!</v>
      </c>
      <c r="D1292" s="103"/>
      <c r="E1292" s="53"/>
      <c r="F1292" s="53"/>
      <c r="G1292" s="53"/>
      <c r="H1292" s="53"/>
      <c r="I1292" s="53"/>
      <c r="J1292" s="53"/>
      <c r="K1292" s="53"/>
      <c r="L1292" s="53"/>
      <c r="M1292" s="53"/>
      <c r="N1292" s="53"/>
      <c r="O1292" s="53"/>
      <c r="P1292" s="53"/>
      <c r="Q1292" s="53"/>
      <c r="R1292" s="53"/>
      <c r="S1292" s="53"/>
      <c r="T1292" s="53"/>
      <c r="U1292" s="53"/>
      <c r="V1292" s="53"/>
      <c r="W1292" s="53"/>
      <c r="X1292" s="53"/>
      <c r="Y1292" s="53"/>
      <c r="Z1292" s="53"/>
    </row>
    <row r="1293" spans="1:26" ht="15.75" customHeight="1">
      <c r="A1293" s="103"/>
      <c r="B1293" s="103"/>
      <c r="C1293" s="104" t="e">
        <v>#REF!</v>
      </c>
      <c r="D1293" s="103"/>
      <c r="E1293" s="53"/>
      <c r="F1293" s="53"/>
      <c r="G1293" s="53"/>
      <c r="H1293" s="53"/>
      <c r="I1293" s="53"/>
      <c r="J1293" s="53"/>
      <c r="K1293" s="53"/>
      <c r="L1293" s="53"/>
      <c r="M1293" s="53"/>
      <c r="N1293" s="53"/>
      <c r="O1293" s="53"/>
      <c r="P1293" s="53"/>
      <c r="Q1293" s="53"/>
      <c r="R1293" s="53"/>
      <c r="S1293" s="53"/>
      <c r="T1293" s="53"/>
      <c r="U1293" s="53"/>
      <c r="V1293" s="53"/>
      <c r="W1293" s="53"/>
      <c r="X1293" s="53"/>
      <c r="Y1293" s="53"/>
      <c r="Z1293" s="53"/>
    </row>
    <row r="1294" spans="1:26" ht="15.75" customHeight="1">
      <c r="A1294" s="103"/>
      <c r="B1294" s="103"/>
      <c r="C1294" s="104" t="e">
        <v>#REF!</v>
      </c>
      <c r="D1294" s="103"/>
      <c r="E1294" s="53"/>
      <c r="F1294" s="53"/>
      <c r="G1294" s="53"/>
      <c r="H1294" s="53"/>
      <c r="I1294" s="53"/>
      <c r="J1294" s="53"/>
      <c r="K1294" s="53"/>
      <c r="L1294" s="53"/>
      <c r="M1294" s="53"/>
      <c r="N1294" s="53"/>
      <c r="O1294" s="53"/>
      <c r="P1294" s="53"/>
      <c r="Q1294" s="53"/>
      <c r="R1294" s="53"/>
      <c r="S1294" s="53"/>
      <c r="T1294" s="53"/>
      <c r="U1294" s="53"/>
      <c r="V1294" s="53"/>
      <c r="W1294" s="53"/>
      <c r="X1294" s="53"/>
      <c r="Y1294" s="53"/>
      <c r="Z1294" s="53"/>
    </row>
    <row r="1295" spans="1:26" ht="15.75" customHeight="1">
      <c r="A1295" s="103"/>
      <c r="B1295" s="103"/>
      <c r="C1295" s="104" t="e">
        <v>#REF!</v>
      </c>
      <c r="D1295" s="103"/>
      <c r="E1295" s="53"/>
      <c r="F1295" s="53"/>
      <c r="G1295" s="53"/>
      <c r="H1295" s="53"/>
      <c r="I1295" s="53"/>
      <c r="J1295" s="53"/>
      <c r="K1295" s="53"/>
      <c r="L1295" s="53"/>
      <c r="M1295" s="53"/>
      <c r="N1295" s="53"/>
      <c r="O1295" s="53"/>
      <c r="P1295" s="53"/>
      <c r="Q1295" s="53"/>
      <c r="R1295" s="53"/>
      <c r="S1295" s="53"/>
      <c r="T1295" s="53"/>
      <c r="U1295" s="53"/>
      <c r="V1295" s="53"/>
      <c r="W1295" s="53"/>
      <c r="X1295" s="53"/>
      <c r="Y1295" s="53"/>
      <c r="Z1295" s="53"/>
    </row>
    <row r="1296" spans="1:26" ht="15.75" customHeight="1">
      <c r="A1296" s="103"/>
      <c r="B1296" s="103"/>
      <c r="C1296" s="104" t="e">
        <v>#REF!</v>
      </c>
      <c r="D1296" s="103"/>
      <c r="E1296" s="53"/>
      <c r="F1296" s="53"/>
      <c r="G1296" s="53"/>
      <c r="H1296" s="53"/>
      <c r="I1296" s="53"/>
      <c r="J1296" s="53"/>
      <c r="K1296" s="53"/>
      <c r="L1296" s="53"/>
      <c r="M1296" s="53"/>
      <c r="N1296" s="53"/>
      <c r="O1296" s="53"/>
      <c r="P1296" s="53"/>
      <c r="Q1296" s="53"/>
      <c r="R1296" s="53"/>
      <c r="S1296" s="53"/>
      <c r="T1296" s="53"/>
      <c r="U1296" s="53"/>
      <c r="V1296" s="53"/>
      <c r="W1296" s="53"/>
      <c r="X1296" s="53"/>
      <c r="Y1296" s="53"/>
      <c r="Z1296" s="53"/>
    </row>
    <row r="1297" spans="1:26" ht="15.75" customHeight="1">
      <c r="A1297" s="103"/>
      <c r="B1297" s="103"/>
      <c r="C1297" s="104" t="e">
        <v>#REF!</v>
      </c>
      <c r="D1297" s="103"/>
      <c r="E1297" s="53"/>
      <c r="F1297" s="53"/>
      <c r="G1297" s="53"/>
      <c r="H1297" s="53"/>
      <c r="I1297" s="53"/>
      <c r="J1297" s="53"/>
      <c r="K1297" s="53"/>
      <c r="L1297" s="53"/>
      <c r="M1297" s="53"/>
      <c r="N1297" s="53"/>
      <c r="O1297" s="53"/>
      <c r="P1297" s="53"/>
      <c r="Q1297" s="53"/>
      <c r="R1297" s="53"/>
      <c r="S1297" s="53"/>
      <c r="T1297" s="53"/>
      <c r="U1297" s="53"/>
      <c r="V1297" s="53"/>
      <c r="W1297" s="53"/>
      <c r="X1297" s="53"/>
      <c r="Y1297" s="53"/>
      <c r="Z1297" s="53"/>
    </row>
    <row r="1298" spans="1:26" ht="15.75" customHeight="1">
      <c r="A1298" s="103"/>
      <c r="B1298" s="103"/>
      <c r="C1298" s="104" t="e">
        <v>#REF!</v>
      </c>
      <c r="D1298" s="103"/>
      <c r="E1298" s="53"/>
      <c r="F1298" s="53"/>
      <c r="G1298" s="53"/>
      <c r="H1298" s="53"/>
      <c r="I1298" s="53"/>
      <c r="J1298" s="53"/>
      <c r="K1298" s="53"/>
      <c r="L1298" s="53"/>
      <c r="M1298" s="53"/>
      <c r="N1298" s="53"/>
      <c r="O1298" s="53"/>
      <c r="P1298" s="53"/>
      <c r="Q1298" s="53"/>
      <c r="R1298" s="53"/>
      <c r="S1298" s="53"/>
      <c r="T1298" s="53"/>
      <c r="U1298" s="53"/>
      <c r="V1298" s="53"/>
      <c r="W1298" s="53"/>
      <c r="X1298" s="53"/>
      <c r="Y1298" s="53"/>
      <c r="Z1298" s="53"/>
    </row>
    <row r="1299" spans="1:26" ht="15.75" customHeight="1">
      <c r="A1299" s="103"/>
      <c r="B1299" s="103"/>
      <c r="C1299" s="104" t="e">
        <v>#REF!</v>
      </c>
      <c r="D1299" s="103"/>
      <c r="E1299" s="53"/>
      <c r="F1299" s="53"/>
      <c r="G1299" s="53"/>
      <c r="H1299" s="53"/>
      <c r="I1299" s="53"/>
      <c r="J1299" s="53"/>
      <c r="K1299" s="53"/>
      <c r="L1299" s="53"/>
      <c r="M1299" s="53"/>
      <c r="N1299" s="53"/>
      <c r="O1299" s="53"/>
      <c r="P1299" s="53"/>
      <c r="Q1299" s="53"/>
      <c r="R1299" s="53"/>
      <c r="S1299" s="53"/>
      <c r="T1299" s="53"/>
      <c r="U1299" s="53"/>
      <c r="V1299" s="53"/>
      <c r="W1299" s="53"/>
      <c r="X1299" s="53"/>
      <c r="Y1299" s="53"/>
      <c r="Z1299" s="53"/>
    </row>
    <row r="1300" spans="1:26" ht="15.75" customHeight="1">
      <c r="A1300" s="103"/>
      <c r="B1300" s="103"/>
      <c r="C1300" s="104" t="e">
        <v>#REF!</v>
      </c>
      <c r="D1300" s="103"/>
      <c r="E1300" s="53"/>
      <c r="F1300" s="53"/>
      <c r="G1300" s="53"/>
      <c r="H1300" s="53"/>
      <c r="I1300" s="53"/>
      <c r="J1300" s="53"/>
      <c r="K1300" s="53"/>
      <c r="L1300" s="53"/>
      <c r="M1300" s="53"/>
      <c r="N1300" s="53"/>
      <c r="O1300" s="53"/>
      <c r="P1300" s="53"/>
      <c r="Q1300" s="53"/>
      <c r="R1300" s="53"/>
      <c r="S1300" s="53"/>
      <c r="T1300" s="53"/>
      <c r="U1300" s="53"/>
      <c r="V1300" s="53"/>
      <c r="W1300" s="53"/>
      <c r="X1300" s="53"/>
      <c r="Y1300" s="53"/>
      <c r="Z1300" s="53"/>
    </row>
    <row r="1301" spans="1:26" ht="15.75" customHeight="1">
      <c r="A1301" s="103"/>
      <c r="B1301" s="103"/>
      <c r="C1301" s="104" t="e">
        <v>#REF!</v>
      </c>
      <c r="D1301" s="103"/>
      <c r="E1301" s="53"/>
      <c r="F1301" s="53"/>
      <c r="G1301" s="53"/>
      <c r="H1301" s="53"/>
      <c r="I1301" s="53"/>
      <c r="J1301" s="53"/>
      <c r="K1301" s="53"/>
      <c r="L1301" s="53"/>
      <c r="M1301" s="53"/>
      <c r="N1301" s="53"/>
      <c r="O1301" s="53"/>
      <c r="P1301" s="53"/>
      <c r="Q1301" s="53"/>
      <c r="R1301" s="53"/>
      <c r="S1301" s="53"/>
      <c r="T1301" s="53"/>
      <c r="U1301" s="53"/>
      <c r="V1301" s="53"/>
      <c r="W1301" s="53"/>
      <c r="X1301" s="53"/>
      <c r="Y1301" s="53"/>
      <c r="Z1301" s="53"/>
    </row>
    <row r="1302" spans="1:26" ht="15.75" customHeight="1">
      <c r="A1302" s="103"/>
      <c r="B1302" s="103"/>
      <c r="C1302" s="104" t="e">
        <v>#REF!</v>
      </c>
      <c r="D1302" s="103"/>
      <c r="E1302" s="53"/>
      <c r="F1302" s="53"/>
      <c r="G1302" s="53"/>
      <c r="H1302" s="53"/>
      <c r="I1302" s="53"/>
      <c r="J1302" s="53"/>
      <c r="K1302" s="53"/>
      <c r="L1302" s="53"/>
      <c r="M1302" s="53"/>
      <c r="N1302" s="53"/>
      <c r="O1302" s="53"/>
      <c r="P1302" s="53"/>
      <c r="Q1302" s="53"/>
      <c r="R1302" s="53"/>
      <c r="S1302" s="53"/>
      <c r="T1302" s="53"/>
      <c r="U1302" s="53"/>
      <c r="V1302" s="53"/>
      <c r="W1302" s="53"/>
      <c r="X1302" s="53"/>
      <c r="Y1302" s="53"/>
      <c r="Z1302" s="53"/>
    </row>
    <row r="1303" spans="1:26" ht="15.75" customHeight="1">
      <c r="A1303" s="103"/>
      <c r="B1303" s="103"/>
      <c r="C1303" s="104" t="e">
        <v>#REF!</v>
      </c>
      <c r="D1303" s="103"/>
      <c r="E1303" s="53"/>
      <c r="F1303" s="53"/>
      <c r="G1303" s="53"/>
      <c r="H1303" s="53"/>
      <c r="I1303" s="53"/>
      <c r="J1303" s="53"/>
      <c r="K1303" s="53"/>
      <c r="L1303" s="53"/>
      <c r="M1303" s="53"/>
      <c r="N1303" s="53"/>
      <c r="O1303" s="53"/>
      <c r="P1303" s="53"/>
      <c r="Q1303" s="53"/>
      <c r="R1303" s="53"/>
      <c r="S1303" s="53"/>
      <c r="T1303" s="53"/>
      <c r="U1303" s="53"/>
      <c r="V1303" s="53"/>
      <c r="W1303" s="53"/>
      <c r="X1303" s="53"/>
      <c r="Y1303" s="53"/>
      <c r="Z1303" s="53"/>
    </row>
    <row r="1304" spans="1:26" ht="15.75" customHeight="1">
      <c r="A1304" s="103"/>
      <c r="B1304" s="103"/>
      <c r="C1304" s="104" t="e">
        <v>#REF!</v>
      </c>
      <c r="D1304" s="103"/>
      <c r="E1304" s="53"/>
      <c r="F1304" s="53"/>
      <c r="G1304" s="53"/>
      <c r="H1304" s="53"/>
      <c r="I1304" s="53"/>
      <c r="J1304" s="53"/>
      <c r="K1304" s="53"/>
      <c r="L1304" s="53"/>
      <c r="M1304" s="53"/>
      <c r="N1304" s="53"/>
      <c r="O1304" s="53"/>
      <c r="P1304" s="53"/>
      <c r="Q1304" s="53"/>
      <c r="R1304" s="53"/>
      <c r="S1304" s="53"/>
      <c r="T1304" s="53"/>
      <c r="U1304" s="53"/>
      <c r="V1304" s="53"/>
      <c r="W1304" s="53"/>
      <c r="X1304" s="53"/>
      <c r="Y1304" s="53"/>
      <c r="Z1304" s="53"/>
    </row>
    <row r="1305" spans="1:26" ht="15.75" customHeight="1">
      <c r="A1305" s="103"/>
      <c r="B1305" s="103"/>
      <c r="C1305" s="104" t="e">
        <v>#REF!</v>
      </c>
      <c r="D1305" s="103"/>
      <c r="E1305" s="53"/>
      <c r="F1305" s="53"/>
      <c r="G1305" s="53"/>
      <c r="H1305" s="53"/>
      <c r="I1305" s="53"/>
      <c r="J1305" s="53"/>
      <c r="K1305" s="53"/>
      <c r="L1305" s="53"/>
      <c r="M1305" s="53"/>
      <c r="N1305" s="53"/>
      <c r="O1305" s="53"/>
      <c r="P1305" s="53"/>
      <c r="Q1305" s="53"/>
      <c r="R1305" s="53"/>
      <c r="S1305" s="53"/>
      <c r="T1305" s="53"/>
      <c r="U1305" s="53"/>
      <c r="V1305" s="53"/>
      <c r="W1305" s="53"/>
      <c r="X1305" s="53"/>
      <c r="Y1305" s="53"/>
      <c r="Z1305" s="53"/>
    </row>
    <row r="1306" spans="1:26" ht="15.75" customHeight="1">
      <c r="A1306" s="103"/>
      <c r="B1306" s="103"/>
      <c r="C1306" s="104" t="e">
        <v>#REF!</v>
      </c>
      <c r="D1306" s="103"/>
      <c r="E1306" s="53"/>
      <c r="F1306" s="53"/>
      <c r="G1306" s="53"/>
      <c r="H1306" s="53"/>
      <c r="I1306" s="53"/>
      <c r="J1306" s="53"/>
      <c r="K1306" s="53"/>
      <c r="L1306" s="53"/>
      <c r="M1306" s="53"/>
      <c r="N1306" s="53"/>
      <c r="O1306" s="53"/>
      <c r="P1306" s="53"/>
      <c r="Q1306" s="53"/>
      <c r="R1306" s="53"/>
      <c r="S1306" s="53"/>
      <c r="T1306" s="53"/>
      <c r="U1306" s="53"/>
      <c r="V1306" s="53"/>
      <c r="W1306" s="53"/>
      <c r="X1306" s="53"/>
      <c r="Y1306" s="53"/>
      <c r="Z1306" s="53"/>
    </row>
    <row r="1307" spans="1:26" ht="15.75" customHeight="1">
      <c r="A1307" s="103"/>
      <c r="B1307" s="103"/>
      <c r="C1307" s="104" t="e">
        <v>#REF!</v>
      </c>
      <c r="D1307" s="103"/>
      <c r="E1307" s="53"/>
      <c r="F1307" s="53"/>
      <c r="G1307" s="53"/>
      <c r="H1307" s="53"/>
      <c r="I1307" s="53"/>
      <c r="J1307" s="53"/>
      <c r="K1307" s="53"/>
      <c r="L1307" s="53"/>
      <c r="M1307" s="53"/>
      <c r="N1307" s="53"/>
      <c r="O1307" s="53"/>
      <c r="P1307" s="53"/>
      <c r="Q1307" s="53"/>
      <c r="R1307" s="53"/>
      <c r="S1307" s="53"/>
      <c r="T1307" s="53"/>
      <c r="U1307" s="53"/>
      <c r="V1307" s="53"/>
      <c r="W1307" s="53"/>
      <c r="X1307" s="53"/>
      <c r="Y1307" s="53"/>
      <c r="Z1307" s="53"/>
    </row>
    <row r="1308" spans="1:26" ht="15.75" customHeight="1">
      <c r="A1308" s="103"/>
      <c r="B1308" s="103"/>
      <c r="C1308" s="104" t="e">
        <v>#REF!</v>
      </c>
      <c r="D1308" s="103"/>
      <c r="E1308" s="53"/>
      <c r="F1308" s="53"/>
      <c r="G1308" s="53"/>
      <c r="H1308" s="53"/>
      <c r="I1308" s="53"/>
      <c r="J1308" s="53"/>
      <c r="K1308" s="53"/>
      <c r="L1308" s="53"/>
      <c r="M1308" s="53"/>
      <c r="N1308" s="53"/>
      <c r="O1308" s="53"/>
      <c r="P1308" s="53"/>
      <c r="Q1308" s="53"/>
      <c r="R1308" s="53"/>
      <c r="S1308" s="53"/>
      <c r="T1308" s="53"/>
      <c r="U1308" s="53"/>
      <c r="V1308" s="53"/>
      <c r="W1308" s="53"/>
      <c r="X1308" s="53"/>
      <c r="Y1308" s="53"/>
      <c r="Z1308" s="53"/>
    </row>
    <row r="1309" spans="1:26" ht="15.75" customHeight="1">
      <c r="A1309" s="103"/>
      <c r="B1309" s="103"/>
      <c r="C1309" s="104" t="e">
        <v>#REF!</v>
      </c>
      <c r="D1309" s="103"/>
      <c r="E1309" s="53"/>
      <c r="F1309" s="53"/>
      <c r="G1309" s="53"/>
      <c r="H1309" s="53"/>
      <c r="I1309" s="53"/>
      <c r="J1309" s="53"/>
      <c r="K1309" s="53"/>
      <c r="L1309" s="53"/>
      <c r="M1309" s="53"/>
      <c r="N1309" s="53"/>
      <c r="O1309" s="53"/>
      <c r="P1309" s="53"/>
      <c r="Q1309" s="53"/>
      <c r="R1309" s="53"/>
      <c r="S1309" s="53"/>
      <c r="T1309" s="53"/>
      <c r="U1309" s="53"/>
      <c r="V1309" s="53"/>
      <c r="W1309" s="53"/>
      <c r="X1309" s="53"/>
      <c r="Y1309" s="53"/>
      <c r="Z1309" s="53"/>
    </row>
    <row r="1310" spans="1:26" ht="15.75" customHeight="1">
      <c r="A1310" s="103"/>
      <c r="B1310" s="103"/>
      <c r="C1310" s="104" t="e">
        <v>#REF!</v>
      </c>
      <c r="D1310" s="103"/>
      <c r="E1310" s="53"/>
      <c r="F1310" s="53"/>
      <c r="G1310" s="53"/>
      <c r="H1310" s="53"/>
      <c r="I1310" s="53"/>
      <c r="J1310" s="53"/>
      <c r="K1310" s="53"/>
      <c r="L1310" s="53"/>
      <c r="M1310" s="53"/>
      <c r="N1310" s="53"/>
      <c r="O1310" s="53"/>
      <c r="P1310" s="53"/>
      <c r="Q1310" s="53"/>
      <c r="R1310" s="53"/>
      <c r="S1310" s="53"/>
      <c r="T1310" s="53"/>
      <c r="U1310" s="53"/>
      <c r="V1310" s="53"/>
      <c r="W1310" s="53"/>
      <c r="X1310" s="53"/>
      <c r="Y1310" s="53"/>
      <c r="Z1310" s="53"/>
    </row>
    <row r="1311" spans="1:26" ht="15.75" customHeight="1">
      <c r="A1311" s="103"/>
      <c r="B1311" s="103"/>
      <c r="C1311" s="104" t="e">
        <v>#REF!</v>
      </c>
      <c r="D1311" s="103"/>
      <c r="E1311" s="53"/>
      <c r="F1311" s="53"/>
      <c r="G1311" s="53"/>
      <c r="H1311" s="53"/>
      <c r="I1311" s="53"/>
      <c r="J1311" s="53"/>
      <c r="K1311" s="53"/>
      <c r="L1311" s="53"/>
      <c r="M1311" s="53"/>
      <c r="N1311" s="53"/>
      <c r="O1311" s="53"/>
      <c r="P1311" s="53"/>
      <c r="Q1311" s="53"/>
      <c r="R1311" s="53"/>
      <c r="S1311" s="53"/>
      <c r="T1311" s="53"/>
      <c r="U1311" s="53"/>
      <c r="V1311" s="53"/>
      <c r="W1311" s="53"/>
      <c r="X1311" s="53"/>
      <c r="Y1311" s="53"/>
      <c r="Z1311" s="53"/>
    </row>
    <row r="1312" spans="1:26" ht="15.75" customHeight="1">
      <c r="A1312" s="103"/>
      <c r="B1312" s="103"/>
      <c r="C1312" s="104" t="e">
        <v>#REF!</v>
      </c>
      <c r="D1312" s="103"/>
      <c r="E1312" s="53"/>
      <c r="F1312" s="53"/>
      <c r="G1312" s="53"/>
      <c r="H1312" s="53"/>
      <c r="I1312" s="53"/>
      <c r="J1312" s="53"/>
      <c r="K1312" s="53"/>
      <c r="L1312" s="53"/>
      <c r="M1312" s="53"/>
      <c r="N1312" s="53"/>
      <c r="O1312" s="53"/>
      <c r="P1312" s="53"/>
      <c r="Q1312" s="53"/>
      <c r="R1312" s="53"/>
      <c r="S1312" s="53"/>
      <c r="T1312" s="53"/>
      <c r="U1312" s="53"/>
      <c r="V1312" s="53"/>
      <c r="W1312" s="53"/>
      <c r="X1312" s="53"/>
      <c r="Y1312" s="53"/>
      <c r="Z1312" s="53"/>
    </row>
    <row r="1313" spans="1:26" ht="15.75" customHeight="1">
      <c r="A1313" s="103"/>
      <c r="B1313" s="103"/>
      <c r="C1313" s="104" t="e">
        <v>#REF!</v>
      </c>
      <c r="D1313" s="103"/>
      <c r="E1313" s="53"/>
      <c r="F1313" s="53"/>
      <c r="G1313" s="53"/>
      <c r="H1313" s="53"/>
      <c r="I1313" s="53"/>
      <c r="J1313" s="53"/>
      <c r="K1313" s="53"/>
      <c r="L1313" s="53"/>
      <c r="M1313" s="53"/>
      <c r="N1313" s="53"/>
      <c r="O1313" s="53"/>
      <c r="P1313" s="53"/>
      <c r="Q1313" s="53"/>
      <c r="R1313" s="53"/>
      <c r="S1313" s="53"/>
      <c r="T1313" s="53"/>
      <c r="U1313" s="53"/>
      <c r="V1313" s="53"/>
      <c r="W1313" s="53"/>
      <c r="X1313" s="53"/>
      <c r="Y1313" s="53"/>
      <c r="Z1313" s="53"/>
    </row>
    <row r="1314" spans="1:26" ht="15.75" customHeight="1">
      <c r="A1314" s="103"/>
      <c r="B1314" s="103"/>
      <c r="C1314" s="104" t="e">
        <v>#REF!</v>
      </c>
      <c r="D1314" s="103"/>
      <c r="E1314" s="53"/>
      <c r="F1314" s="53"/>
      <c r="G1314" s="53"/>
      <c r="H1314" s="53"/>
      <c r="I1314" s="53"/>
      <c r="J1314" s="53"/>
      <c r="K1314" s="53"/>
      <c r="L1314" s="53"/>
      <c r="M1314" s="53"/>
      <c r="N1314" s="53"/>
      <c r="O1314" s="53"/>
      <c r="P1314" s="53"/>
      <c r="Q1314" s="53"/>
      <c r="R1314" s="53"/>
      <c r="S1314" s="53"/>
      <c r="T1314" s="53"/>
      <c r="U1314" s="53"/>
      <c r="V1314" s="53"/>
      <c r="W1314" s="53"/>
      <c r="X1314" s="53"/>
      <c r="Y1314" s="53"/>
      <c r="Z1314" s="53"/>
    </row>
    <row r="1315" spans="1:26" ht="15.75" customHeight="1">
      <c r="A1315" s="103"/>
      <c r="B1315" s="103"/>
      <c r="C1315" s="104" t="e">
        <v>#REF!</v>
      </c>
      <c r="D1315" s="103"/>
      <c r="E1315" s="53"/>
      <c r="F1315" s="53"/>
      <c r="G1315" s="53"/>
      <c r="H1315" s="53"/>
      <c r="I1315" s="53"/>
      <c r="J1315" s="53"/>
      <c r="K1315" s="53"/>
      <c r="L1315" s="53"/>
      <c r="M1315" s="53"/>
      <c r="N1315" s="53"/>
      <c r="O1315" s="53"/>
      <c r="P1315" s="53"/>
      <c r="Q1315" s="53"/>
      <c r="R1315" s="53"/>
      <c r="S1315" s="53"/>
      <c r="T1315" s="53"/>
      <c r="U1315" s="53"/>
      <c r="V1315" s="53"/>
      <c r="W1315" s="53"/>
      <c r="X1315" s="53"/>
      <c r="Y1315" s="53"/>
      <c r="Z1315" s="53"/>
    </row>
    <row r="1316" spans="1:26" ht="15.75" customHeight="1">
      <c r="A1316" s="103"/>
      <c r="B1316" s="103"/>
      <c r="C1316" s="104" t="e">
        <v>#REF!</v>
      </c>
      <c r="D1316" s="103"/>
      <c r="E1316" s="53"/>
      <c r="F1316" s="53"/>
      <c r="G1316" s="53"/>
      <c r="H1316" s="53"/>
      <c r="I1316" s="53"/>
      <c r="J1316" s="53"/>
      <c r="K1316" s="53"/>
      <c r="L1316" s="53"/>
      <c r="M1316" s="53"/>
      <c r="N1316" s="53"/>
      <c r="O1316" s="53"/>
      <c r="P1316" s="53"/>
      <c r="Q1316" s="53"/>
      <c r="R1316" s="53"/>
      <c r="S1316" s="53"/>
      <c r="T1316" s="53"/>
      <c r="U1316" s="53"/>
      <c r="V1316" s="53"/>
      <c r="W1316" s="53"/>
      <c r="X1316" s="53"/>
      <c r="Y1316" s="53"/>
      <c r="Z1316" s="53"/>
    </row>
    <row r="1317" spans="1:26" ht="15.75" customHeight="1">
      <c r="A1317" s="103"/>
      <c r="B1317" s="103"/>
      <c r="C1317" s="104" t="e">
        <v>#REF!</v>
      </c>
      <c r="D1317" s="103"/>
      <c r="E1317" s="53"/>
      <c r="F1317" s="53"/>
      <c r="G1317" s="53"/>
      <c r="H1317" s="53"/>
      <c r="I1317" s="53"/>
      <c r="J1317" s="53"/>
      <c r="K1317" s="53"/>
      <c r="L1317" s="53"/>
      <c r="M1317" s="53"/>
      <c r="N1317" s="53"/>
      <c r="O1317" s="53"/>
      <c r="P1317" s="53"/>
      <c r="Q1317" s="53"/>
      <c r="R1317" s="53"/>
      <c r="S1317" s="53"/>
      <c r="T1317" s="53"/>
      <c r="U1317" s="53"/>
      <c r="V1317" s="53"/>
      <c r="W1317" s="53"/>
      <c r="X1317" s="53"/>
      <c r="Y1317" s="53"/>
      <c r="Z1317" s="53"/>
    </row>
    <row r="1318" spans="1:26" ht="15.75" customHeight="1">
      <c r="A1318" s="103"/>
      <c r="B1318" s="103"/>
      <c r="C1318" s="104" t="e">
        <v>#REF!</v>
      </c>
      <c r="D1318" s="103"/>
      <c r="E1318" s="53"/>
      <c r="F1318" s="53"/>
      <c r="G1318" s="53"/>
      <c r="H1318" s="53"/>
      <c r="I1318" s="53"/>
      <c r="J1318" s="53"/>
      <c r="K1318" s="53"/>
      <c r="L1318" s="53"/>
      <c r="M1318" s="53"/>
      <c r="N1318" s="53"/>
      <c r="O1318" s="53"/>
      <c r="P1318" s="53"/>
      <c r="Q1318" s="53"/>
      <c r="R1318" s="53"/>
      <c r="S1318" s="53"/>
      <c r="T1318" s="53"/>
      <c r="U1318" s="53"/>
      <c r="V1318" s="53"/>
      <c r="W1318" s="53"/>
      <c r="X1318" s="53"/>
      <c r="Y1318" s="53"/>
      <c r="Z1318" s="53"/>
    </row>
    <row r="1319" spans="1:26" ht="15.75" customHeight="1">
      <c r="A1319" s="103"/>
      <c r="B1319" s="103"/>
      <c r="C1319" s="104" t="e">
        <v>#REF!</v>
      </c>
      <c r="D1319" s="103"/>
      <c r="E1319" s="53"/>
      <c r="F1319" s="53"/>
      <c r="G1319" s="53"/>
      <c r="H1319" s="53"/>
      <c r="I1319" s="53"/>
      <c r="J1319" s="53"/>
      <c r="K1319" s="53"/>
      <c r="L1319" s="53"/>
      <c r="M1319" s="53"/>
      <c r="N1319" s="53"/>
      <c r="O1319" s="53"/>
      <c r="P1319" s="53"/>
      <c r="Q1319" s="53"/>
      <c r="R1319" s="53"/>
      <c r="S1319" s="53"/>
      <c r="T1319" s="53"/>
      <c r="U1319" s="53"/>
      <c r="V1319" s="53"/>
      <c r="W1319" s="53"/>
      <c r="X1319" s="53"/>
      <c r="Y1319" s="53"/>
      <c r="Z1319" s="53"/>
    </row>
    <row r="1320" spans="1:26" ht="15.75" customHeight="1">
      <c r="A1320" s="103"/>
      <c r="B1320" s="103"/>
      <c r="C1320" s="104" t="e">
        <v>#REF!</v>
      </c>
      <c r="D1320" s="103"/>
      <c r="E1320" s="53"/>
      <c r="F1320" s="53"/>
      <c r="G1320" s="53"/>
      <c r="H1320" s="53"/>
      <c r="I1320" s="53"/>
      <c r="J1320" s="53"/>
      <c r="K1320" s="53"/>
      <c r="L1320" s="53"/>
      <c r="M1320" s="53"/>
      <c r="N1320" s="53"/>
      <c r="O1320" s="53"/>
      <c r="P1320" s="53"/>
      <c r="Q1320" s="53"/>
      <c r="R1320" s="53"/>
      <c r="S1320" s="53"/>
      <c r="T1320" s="53"/>
      <c r="U1320" s="53"/>
      <c r="V1320" s="53"/>
      <c r="W1320" s="53"/>
      <c r="X1320" s="53"/>
      <c r="Y1320" s="53"/>
      <c r="Z1320" s="53"/>
    </row>
    <row r="1321" spans="1:26" ht="15.75" customHeight="1">
      <c r="A1321" s="103"/>
      <c r="B1321" s="103"/>
      <c r="C1321" s="104" t="e">
        <v>#REF!</v>
      </c>
      <c r="D1321" s="103"/>
      <c r="E1321" s="53"/>
      <c r="F1321" s="53"/>
      <c r="G1321" s="53"/>
      <c r="H1321" s="53"/>
      <c r="I1321" s="53"/>
      <c r="J1321" s="53"/>
      <c r="K1321" s="53"/>
      <c r="L1321" s="53"/>
      <c r="M1321" s="53"/>
      <c r="N1321" s="53"/>
      <c r="O1321" s="53"/>
      <c r="P1321" s="53"/>
      <c r="Q1321" s="53"/>
      <c r="R1321" s="53"/>
      <c r="S1321" s="53"/>
      <c r="T1321" s="53"/>
      <c r="U1321" s="53"/>
      <c r="V1321" s="53"/>
      <c r="W1321" s="53"/>
      <c r="X1321" s="53"/>
      <c r="Y1321" s="53"/>
      <c r="Z1321" s="53"/>
    </row>
    <row r="1322" spans="1:26" ht="15.75" customHeight="1">
      <c r="A1322" s="103"/>
      <c r="B1322" s="103"/>
      <c r="C1322" s="104" t="e">
        <v>#REF!</v>
      </c>
      <c r="D1322" s="103"/>
      <c r="E1322" s="53"/>
      <c r="F1322" s="53"/>
      <c r="G1322" s="53"/>
      <c r="H1322" s="53"/>
      <c r="I1322" s="53"/>
      <c r="J1322" s="53"/>
      <c r="K1322" s="53"/>
      <c r="L1322" s="53"/>
      <c r="M1322" s="53"/>
      <c r="N1322" s="53"/>
      <c r="O1322" s="53"/>
      <c r="P1322" s="53"/>
      <c r="Q1322" s="53"/>
      <c r="R1322" s="53"/>
      <c r="S1322" s="53"/>
      <c r="T1322" s="53"/>
      <c r="U1322" s="53"/>
      <c r="V1322" s="53"/>
      <c r="W1322" s="53"/>
      <c r="X1322" s="53"/>
      <c r="Y1322" s="53"/>
      <c r="Z1322" s="53"/>
    </row>
    <row r="1323" spans="1:26" ht="15.75" customHeight="1">
      <c r="A1323" s="103"/>
      <c r="B1323" s="103"/>
      <c r="C1323" s="104" t="e">
        <v>#REF!</v>
      </c>
      <c r="D1323" s="103"/>
      <c r="E1323" s="53"/>
      <c r="F1323" s="53"/>
      <c r="G1323" s="53"/>
      <c r="H1323" s="53"/>
      <c r="I1323" s="53"/>
      <c r="J1323" s="53"/>
      <c r="K1323" s="53"/>
      <c r="L1323" s="53"/>
      <c r="M1323" s="53"/>
      <c r="N1323" s="53"/>
      <c r="O1323" s="53"/>
      <c r="P1323" s="53"/>
      <c r="Q1323" s="53"/>
      <c r="R1323" s="53"/>
      <c r="S1323" s="53"/>
      <c r="T1323" s="53"/>
      <c r="U1323" s="53"/>
      <c r="V1323" s="53"/>
      <c r="W1323" s="53"/>
      <c r="X1323" s="53"/>
      <c r="Y1323" s="53"/>
      <c r="Z1323" s="53"/>
    </row>
    <row r="1324" spans="1:26" ht="15.75" customHeight="1">
      <c r="A1324" s="103"/>
      <c r="B1324" s="103"/>
      <c r="C1324" s="104" t="e">
        <v>#REF!</v>
      </c>
      <c r="D1324" s="103"/>
      <c r="E1324" s="53"/>
      <c r="F1324" s="53"/>
      <c r="G1324" s="53"/>
      <c r="H1324" s="53"/>
      <c r="I1324" s="53"/>
      <c r="J1324" s="53"/>
      <c r="K1324" s="53"/>
      <c r="L1324" s="53"/>
      <c r="M1324" s="53"/>
      <c r="N1324" s="53"/>
      <c r="O1324" s="53"/>
      <c r="P1324" s="53"/>
      <c r="Q1324" s="53"/>
      <c r="R1324" s="53"/>
      <c r="S1324" s="53"/>
      <c r="T1324" s="53"/>
      <c r="U1324" s="53"/>
      <c r="V1324" s="53"/>
      <c r="W1324" s="53"/>
      <c r="X1324" s="53"/>
      <c r="Y1324" s="53"/>
      <c r="Z1324" s="53"/>
    </row>
    <row r="1325" spans="1:26" ht="15.75" customHeight="1">
      <c r="A1325" s="103"/>
      <c r="B1325" s="103"/>
      <c r="C1325" s="104" t="e">
        <v>#REF!</v>
      </c>
      <c r="D1325" s="103"/>
      <c r="E1325" s="53"/>
      <c r="F1325" s="53"/>
      <c r="G1325" s="53"/>
      <c r="H1325" s="53"/>
      <c r="I1325" s="53"/>
      <c r="J1325" s="53"/>
      <c r="K1325" s="53"/>
      <c r="L1325" s="53"/>
      <c r="M1325" s="53"/>
      <c r="N1325" s="53"/>
      <c r="O1325" s="53"/>
      <c r="P1325" s="53"/>
      <c r="Q1325" s="53"/>
      <c r="R1325" s="53"/>
      <c r="S1325" s="53"/>
      <c r="T1325" s="53"/>
      <c r="U1325" s="53"/>
      <c r="V1325" s="53"/>
      <c r="W1325" s="53"/>
      <c r="X1325" s="53"/>
      <c r="Y1325" s="53"/>
      <c r="Z1325" s="53"/>
    </row>
    <row r="1326" spans="1:26" ht="15.75" customHeight="1">
      <c r="A1326" s="103"/>
      <c r="B1326" s="103"/>
      <c r="C1326" s="104" t="e">
        <v>#REF!</v>
      </c>
      <c r="D1326" s="103"/>
      <c r="E1326" s="53"/>
      <c r="F1326" s="53"/>
      <c r="G1326" s="53"/>
      <c r="H1326" s="53"/>
      <c r="I1326" s="53"/>
      <c r="J1326" s="53"/>
      <c r="K1326" s="53"/>
      <c r="L1326" s="53"/>
      <c r="M1326" s="53"/>
      <c r="N1326" s="53"/>
      <c r="O1326" s="53"/>
      <c r="P1326" s="53"/>
      <c r="Q1326" s="53"/>
      <c r="R1326" s="53"/>
      <c r="S1326" s="53"/>
      <c r="T1326" s="53"/>
      <c r="U1326" s="53"/>
      <c r="V1326" s="53"/>
      <c r="W1326" s="53"/>
      <c r="X1326" s="53"/>
      <c r="Y1326" s="53"/>
      <c r="Z1326" s="53"/>
    </row>
    <row r="1327" spans="1:26" ht="15.75" customHeight="1">
      <c r="A1327" s="103"/>
      <c r="B1327" s="103"/>
      <c r="C1327" s="104" t="e">
        <v>#REF!</v>
      </c>
      <c r="D1327" s="103"/>
      <c r="E1327" s="53"/>
      <c r="F1327" s="53"/>
      <c r="G1327" s="53"/>
      <c r="H1327" s="53"/>
      <c r="I1327" s="53"/>
      <c r="J1327" s="53"/>
      <c r="K1327" s="53"/>
      <c r="L1327" s="53"/>
      <c r="M1327" s="53"/>
      <c r="N1327" s="53"/>
      <c r="O1327" s="53"/>
      <c r="P1327" s="53"/>
      <c r="Q1327" s="53"/>
      <c r="R1327" s="53"/>
      <c r="S1327" s="53"/>
      <c r="T1327" s="53"/>
      <c r="U1327" s="53"/>
      <c r="V1327" s="53"/>
      <c r="W1327" s="53"/>
      <c r="X1327" s="53"/>
      <c r="Y1327" s="53"/>
      <c r="Z1327" s="53"/>
    </row>
    <row r="1328" spans="1:26" ht="15.75" customHeight="1">
      <c r="A1328" s="103"/>
      <c r="B1328" s="103"/>
      <c r="C1328" s="104" t="e">
        <v>#REF!</v>
      </c>
      <c r="D1328" s="103"/>
      <c r="E1328" s="53"/>
      <c r="F1328" s="53"/>
      <c r="G1328" s="53"/>
      <c r="H1328" s="53"/>
      <c r="I1328" s="53"/>
      <c r="J1328" s="53"/>
      <c r="K1328" s="53"/>
      <c r="L1328" s="53"/>
      <c r="M1328" s="53"/>
      <c r="N1328" s="53"/>
      <c r="O1328" s="53"/>
      <c r="P1328" s="53"/>
      <c r="Q1328" s="53"/>
      <c r="R1328" s="53"/>
      <c r="S1328" s="53"/>
      <c r="T1328" s="53"/>
      <c r="U1328" s="53"/>
      <c r="V1328" s="53"/>
      <c r="W1328" s="53"/>
      <c r="X1328" s="53"/>
      <c r="Y1328" s="53"/>
      <c r="Z1328" s="53"/>
    </row>
    <row r="1329" spans="1:26" ht="15.75" customHeight="1">
      <c r="A1329" s="103"/>
      <c r="B1329" s="103"/>
      <c r="C1329" s="104" t="e">
        <v>#REF!</v>
      </c>
      <c r="D1329" s="103"/>
      <c r="E1329" s="53"/>
      <c r="F1329" s="53"/>
      <c r="G1329" s="53"/>
      <c r="H1329" s="53"/>
      <c r="I1329" s="53"/>
      <c r="J1329" s="53"/>
      <c r="K1329" s="53"/>
      <c r="L1329" s="53"/>
      <c r="M1329" s="53"/>
      <c r="N1329" s="53"/>
      <c r="O1329" s="53"/>
      <c r="P1329" s="53"/>
      <c r="Q1329" s="53"/>
      <c r="R1329" s="53"/>
      <c r="S1329" s="53"/>
      <c r="T1329" s="53"/>
      <c r="U1329" s="53"/>
      <c r="V1329" s="53"/>
      <c r="W1329" s="53"/>
      <c r="X1329" s="53"/>
      <c r="Y1329" s="53"/>
      <c r="Z1329" s="53"/>
    </row>
    <row r="1330" spans="1:26" ht="15.75" customHeight="1">
      <c r="A1330" s="103"/>
      <c r="B1330" s="103"/>
      <c r="C1330" s="104" t="e">
        <v>#REF!</v>
      </c>
      <c r="D1330" s="103"/>
      <c r="E1330" s="53"/>
      <c r="F1330" s="53"/>
      <c r="G1330" s="53"/>
      <c r="H1330" s="53"/>
      <c r="I1330" s="53"/>
      <c r="J1330" s="53"/>
      <c r="K1330" s="53"/>
      <c r="L1330" s="53"/>
      <c r="M1330" s="53"/>
      <c r="N1330" s="53"/>
      <c r="O1330" s="53"/>
      <c r="P1330" s="53"/>
      <c r="Q1330" s="53"/>
      <c r="R1330" s="53"/>
      <c r="S1330" s="53"/>
      <c r="T1330" s="53"/>
      <c r="U1330" s="53"/>
      <c r="V1330" s="53"/>
      <c r="W1330" s="53"/>
      <c r="X1330" s="53"/>
      <c r="Y1330" s="53"/>
      <c r="Z1330" s="53"/>
    </row>
    <row r="1331" spans="1:26" ht="15.75" customHeight="1">
      <c r="A1331" s="103"/>
      <c r="B1331" s="103"/>
      <c r="C1331" s="104" t="e">
        <v>#REF!</v>
      </c>
      <c r="D1331" s="103"/>
      <c r="E1331" s="53"/>
      <c r="F1331" s="53"/>
      <c r="G1331" s="53"/>
      <c r="H1331" s="53"/>
      <c r="I1331" s="53"/>
      <c r="J1331" s="53"/>
      <c r="K1331" s="53"/>
      <c r="L1331" s="53"/>
      <c r="M1331" s="53"/>
      <c r="N1331" s="53"/>
      <c r="O1331" s="53"/>
      <c r="P1331" s="53"/>
      <c r="Q1331" s="53"/>
      <c r="R1331" s="53"/>
      <c r="S1331" s="53"/>
      <c r="T1331" s="53"/>
      <c r="U1331" s="53"/>
      <c r="V1331" s="53"/>
      <c r="W1331" s="53"/>
      <c r="X1331" s="53"/>
      <c r="Y1331" s="53"/>
      <c r="Z1331" s="53"/>
    </row>
    <row r="1332" spans="1:26" ht="15.75" customHeight="1">
      <c r="A1332" s="103"/>
      <c r="B1332" s="103"/>
      <c r="C1332" s="104" t="e">
        <v>#REF!</v>
      </c>
      <c r="D1332" s="103"/>
      <c r="E1332" s="53"/>
      <c r="F1332" s="53"/>
      <c r="G1332" s="53"/>
      <c r="H1332" s="53"/>
      <c r="I1332" s="53"/>
      <c r="J1332" s="53"/>
      <c r="K1332" s="53"/>
      <c r="L1332" s="53"/>
      <c r="M1332" s="53"/>
      <c r="N1332" s="53"/>
      <c r="O1332" s="53"/>
      <c r="P1332" s="53"/>
      <c r="Q1332" s="53"/>
      <c r="R1332" s="53"/>
      <c r="S1332" s="53"/>
      <c r="T1332" s="53"/>
      <c r="U1332" s="53"/>
      <c r="V1332" s="53"/>
      <c r="W1332" s="53"/>
      <c r="X1332" s="53"/>
      <c r="Y1332" s="53"/>
      <c r="Z1332" s="53"/>
    </row>
    <row r="1333" spans="1:26" ht="15.75" customHeight="1">
      <c r="A1333" s="103"/>
      <c r="B1333" s="103"/>
      <c r="C1333" s="104" t="e">
        <v>#REF!</v>
      </c>
      <c r="D1333" s="103"/>
      <c r="E1333" s="53"/>
      <c r="F1333" s="53"/>
      <c r="G1333" s="53"/>
      <c r="H1333" s="53"/>
      <c r="I1333" s="53"/>
      <c r="J1333" s="53"/>
      <c r="K1333" s="53"/>
      <c r="L1333" s="53"/>
      <c r="M1333" s="53"/>
      <c r="N1333" s="53"/>
      <c r="O1333" s="53"/>
      <c r="P1333" s="53"/>
      <c r="Q1333" s="53"/>
      <c r="R1333" s="53"/>
      <c r="S1333" s="53"/>
      <c r="T1333" s="53"/>
      <c r="U1333" s="53"/>
      <c r="V1333" s="53"/>
      <c r="W1333" s="53"/>
      <c r="X1333" s="53"/>
      <c r="Y1333" s="53"/>
      <c r="Z1333" s="53"/>
    </row>
    <row r="1334" spans="1:26" ht="15.75" customHeight="1">
      <c r="A1334" s="103"/>
      <c r="B1334" s="103"/>
      <c r="C1334" s="104" t="e">
        <v>#REF!</v>
      </c>
      <c r="D1334" s="103"/>
      <c r="E1334" s="53"/>
      <c r="F1334" s="53"/>
      <c r="G1334" s="53"/>
      <c r="H1334" s="53"/>
      <c r="I1334" s="53"/>
      <c r="J1334" s="53"/>
      <c r="K1334" s="53"/>
      <c r="L1334" s="53"/>
      <c r="M1334" s="53"/>
      <c r="N1334" s="53"/>
      <c r="O1334" s="53"/>
      <c r="P1334" s="53"/>
      <c r="Q1334" s="53"/>
      <c r="R1334" s="53"/>
      <c r="S1334" s="53"/>
      <c r="T1334" s="53"/>
      <c r="U1334" s="53"/>
      <c r="V1334" s="53"/>
      <c r="W1334" s="53"/>
      <c r="X1334" s="53"/>
      <c r="Y1334" s="53"/>
      <c r="Z1334" s="53"/>
    </row>
    <row r="1335" spans="1:26" ht="15.75" customHeight="1">
      <c r="A1335" s="103"/>
      <c r="B1335" s="103"/>
      <c r="C1335" s="104" t="e">
        <v>#REF!</v>
      </c>
      <c r="D1335" s="103"/>
      <c r="E1335" s="53"/>
      <c r="F1335" s="53"/>
      <c r="G1335" s="53"/>
      <c r="H1335" s="53"/>
      <c r="I1335" s="53"/>
      <c r="J1335" s="53"/>
      <c r="K1335" s="53"/>
      <c r="L1335" s="53"/>
      <c r="M1335" s="53"/>
      <c r="N1335" s="53"/>
      <c r="O1335" s="53"/>
      <c r="P1335" s="53"/>
      <c r="Q1335" s="53"/>
      <c r="R1335" s="53"/>
      <c r="S1335" s="53"/>
      <c r="T1335" s="53"/>
      <c r="U1335" s="53"/>
      <c r="V1335" s="53"/>
      <c r="W1335" s="53"/>
      <c r="X1335" s="53"/>
      <c r="Y1335" s="53"/>
      <c r="Z1335" s="53"/>
    </row>
    <row r="1336" spans="1:26" ht="15.75" customHeight="1">
      <c r="A1336" s="103"/>
      <c r="B1336" s="103"/>
      <c r="C1336" s="104" t="e">
        <v>#REF!</v>
      </c>
      <c r="D1336" s="103"/>
      <c r="E1336" s="53"/>
      <c r="F1336" s="53"/>
      <c r="G1336" s="53"/>
      <c r="H1336" s="53"/>
      <c r="I1336" s="53"/>
      <c r="J1336" s="53"/>
      <c r="K1336" s="53"/>
      <c r="L1336" s="53"/>
      <c r="M1336" s="53"/>
      <c r="N1336" s="53"/>
      <c r="O1336" s="53"/>
      <c r="P1336" s="53"/>
      <c r="Q1336" s="53"/>
      <c r="R1336" s="53"/>
      <c r="S1336" s="53"/>
      <c r="T1336" s="53"/>
      <c r="U1336" s="53"/>
      <c r="V1336" s="53"/>
      <c r="W1336" s="53"/>
      <c r="X1336" s="53"/>
      <c r="Y1336" s="53"/>
      <c r="Z1336" s="53"/>
    </row>
    <row r="1337" spans="1:26" ht="15.75" customHeight="1">
      <c r="A1337" s="103"/>
      <c r="B1337" s="103"/>
      <c r="C1337" s="104" t="e">
        <v>#REF!</v>
      </c>
      <c r="D1337" s="103"/>
      <c r="E1337" s="53"/>
      <c r="F1337" s="53"/>
      <c r="G1337" s="53"/>
      <c r="H1337" s="53"/>
      <c r="I1337" s="53"/>
      <c r="J1337" s="53"/>
      <c r="K1337" s="53"/>
      <c r="L1337" s="53"/>
      <c r="M1337" s="53"/>
      <c r="N1337" s="53"/>
      <c r="O1337" s="53"/>
      <c r="P1337" s="53"/>
      <c r="Q1337" s="53"/>
      <c r="R1337" s="53"/>
      <c r="S1337" s="53"/>
      <c r="T1337" s="53"/>
      <c r="U1337" s="53"/>
      <c r="V1337" s="53"/>
      <c r="W1337" s="53"/>
      <c r="X1337" s="53"/>
      <c r="Y1337" s="53"/>
      <c r="Z1337" s="53"/>
    </row>
    <row r="1338" spans="1:26" ht="15.75" customHeight="1">
      <c r="A1338" s="103"/>
      <c r="B1338" s="103"/>
      <c r="C1338" s="104" t="e">
        <v>#REF!</v>
      </c>
      <c r="D1338" s="103"/>
      <c r="E1338" s="53"/>
      <c r="F1338" s="53"/>
      <c r="G1338" s="53"/>
      <c r="H1338" s="53"/>
      <c r="I1338" s="53"/>
      <c r="J1338" s="53"/>
      <c r="K1338" s="53"/>
      <c r="L1338" s="53"/>
      <c r="M1338" s="53"/>
      <c r="N1338" s="53"/>
      <c r="O1338" s="53"/>
      <c r="P1338" s="53"/>
      <c r="Q1338" s="53"/>
      <c r="R1338" s="53"/>
      <c r="S1338" s="53"/>
      <c r="T1338" s="53"/>
      <c r="U1338" s="53"/>
      <c r="V1338" s="53"/>
      <c r="W1338" s="53"/>
      <c r="X1338" s="53"/>
      <c r="Y1338" s="53"/>
      <c r="Z1338" s="53"/>
    </row>
    <row r="1339" spans="1:26" ht="15.75" customHeight="1">
      <c r="A1339" s="103"/>
      <c r="B1339" s="103"/>
      <c r="C1339" s="104" t="e">
        <v>#REF!</v>
      </c>
      <c r="D1339" s="103"/>
      <c r="E1339" s="53"/>
      <c r="F1339" s="53"/>
      <c r="G1339" s="53"/>
      <c r="H1339" s="53"/>
      <c r="I1339" s="53"/>
      <c r="J1339" s="53"/>
      <c r="K1339" s="53"/>
      <c r="L1339" s="53"/>
      <c r="M1339" s="53"/>
      <c r="N1339" s="53"/>
      <c r="O1339" s="53"/>
      <c r="P1339" s="53"/>
      <c r="Q1339" s="53"/>
      <c r="R1339" s="53"/>
      <c r="S1339" s="53"/>
      <c r="T1339" s="53"/>
      <c r="U1339" s="53"/>
      <c r="V1339" s="53"/>
      <c r="W1339" s="53"/>
      <c r="X1339" s="53"/>
      <c r="Y1339" s="53"/>
      <c r="Z1339" s="53"/>
    </row>
    <row r="1340" spans="1:26" ht="15.75" customHeight="1">
      <c r="A1340" s="103"/>
      <c r="B1340" s="103"/>
      <c r="C1340" s="104" t="e">
        <v>#REF!</v>
      </c>
      <c r="D1340" s="103"/>
      <c r="E1340" s="53"/>
      <c r="F1340" s="53"/>
      <c r="G1340" s="53"/>
      <c r="H1340" s="53"/>
      <c r="I1340" s="53"/>
      <c r="J1340" s="53"/>
      <c r="K1340" s="53"/>
      <c r="L1340" s="53"/>
      <c r="M1340" s="53"/>
      <c r="N1340" s="53"/>
      <c r="O1340" s="53"/>
      <c r="P1340" s="53"/>
      <c r="Q1340" s="53"/>
      <c r="R1340" s="53"/>
      <c r="S1340" s="53"/>
      <c r="T1340" s="53"/>
      <c r="U1340" s="53"/>
      <c r="V1340" s="53"/>
      <c r="W1340" s="53"/>
      <c r="X1340" s="53"/>
      <c r="Y1340" s="53"/>
      <c r="Z1340" s="53"/>
    </row>
    <row r="1341" spans="1:26" ht="15.75" customHeight="1">
      <c r="A1341" s="103"/>
      <c r="B1341" s="103"/>
      <c r="C1341" s="104" t="e">
        <v>#REF!</v>
      </c>
      <c r="D1341" s="103"/>
      <c r="E1341" s="53"/>
      <c r="F1341" s="53"/>
      <c r="G1341" s="53"/>
      <c r="H1341" s="53"/>
      <c r="I1341" s="53"/>
      <c r="J1341" s="53"/>
      <c r="K1341" s="53"/>
      <c r="L1341" s="53"/>
      <c r="M1341" s="53"/>
      <c r="N1341" s="53"/>
      <c r="O1341" s="53"/>
      <c r="P1341" s="53"/>
      <c r="Q1341" s="53"/>
      <c r="R1341" s="53"/>
      <c r="S1341" s="53"/>
      <c r="T1341" s="53"/>
      <c r="U1341" s="53"/>
      <c r="V1341" s="53"/>
      <c r="W1341" s="53"/>
      <c r="X1341" s="53"/>
      <c r="Y1341" s="53"/>
      <c r="Z1341" s="53"/>
    </row>
    <row r="1342" spans="1:26" ht="15.75" customHeight="1">
      <c r="A1342" s="103"/>
      <c r="B1342" s="103"/>
      <c r="C1342" s="104" t="e">
        <v>#REF!</v>
      </c>
      <c r="D1342" s="103"/>
      <c r="E1342" s="53"/>
      <c r="F1342" s="53"/>
      <c r="G1342" s="53"/>
      <c r="H1342" s="53"/>
      <c r="I1342" s="53"/>
      <c r="J1342" s="53"/>
      <c r="K1342" s="53"/>
      <c r="L1342" s="53"/>
      <c r="M1342" s="53"/>
      <c r="N1342" s="53"/>
      <c r="O1342" s="53"/>
      <c r="P1342" s="53"/>
      <c r="Q1342" s="53"/>
      <c r="R1342" s="53"/>
      <c r="S1342" s="53"/>
      <c r="T1342" s="53"/>
      <c r="U1342" s="53"/>
      <c r="V1342" s="53"/>
      <c r="W1342" s="53"/>
      <c r="X1342" s="53"/>
      <c r="Y1342" s="53"/>
      <c r="Z1342" s="53"/>
    </row>
    <row r="1343" spans="1:26" ht="15.75" customHeight="1">
      <c r="A1343" s="103"/>
      <c r="B1343" s="103"/>
      <c r="C1343" s="104" t="e">
        <v>#REF!</v>
      </c>
      <c r="D1343" s="103"/>
      <c r="E1343" s="53"/>
      <c r="F1343" s="53"/>
      <c r="G1343" s="53"/>
      <c r="H1343" s="53"/>
      <c r="I1343" s="53"/>
      <c r="J1343" s="53"/>
      <c r="K1343" s="53"/>
      <c r="L1343" s="53"/>
      <c r="M1343" s="53"/>
      <c r="N1343" s="53"/>
      <c r="O1343" s="53"/>
      <c r="P1343" s="53"/>
      <c r="Q1343" s="53"/>
      <c r="R1343" s="53"/>
      <c r="S1343" s="53"/>
      <c r="T1343" s="53"/>
      <c r="U1343" s="53"/>
      <c r="V1343" s="53"/>
      <c r="W1343" s="53"/>
      <c r="X1343" s="53"/>
      <c r="Y1343" s="53"/>
      <c r="Z1343" s="53"/>
    </row>
    <row r="1344" spans="1:26" ht="15.75" customHeight="1">
      <c r="A1344" s="103"/>
      <c r="B1344" s="103"/>
      <c r="C1344" s="104" t="e">
        <v>#REF!</v>
      </c>
      <c r="D1344" s="103"/>
      <c r="E1344" s="53"/>
      <c r="F1344" s="53"/>
      <c r="G1344" s="53"/>
      <c r="H1344" s="53"/>
      <c r="I1344" s="53"/>
      <c r="J1344" s="53"/>
      <c r="K1344" s="53"/>
      <c r="L1344" s="53"/>
      <c r="M1344" s="53"/>
      <c r="N1344" s="53"/>
      <c r="O1344" s="53"/>
      <c r="P1344" s="53"/>
      <c r="Q1344" s="53"/>
      <c r="R1344" s="53"/>
      <c r="S1344" s="53"/>
      <c r="T1344" s="53"/>
      <c r="U1344" s="53"/>
      <c r="V1344" s="53"/>
      <c r="W1344" s="53"/>
      <c r="X1344" s="53"/>
      <c r="Y1344" s="53"/>
      <c r="Z1344" s="53"/>
    </row>
    <row r="1345" spans="1:26" ht="15.75" customHeight="1">
      <c r="A1345" s="103"/>
      <c r="B1345" s="103"/>
      <c r="C1345" s="104" t="e">
        <v>#REF!</v>
      </c>
      <c r="D1345" s="103"/>
      <c r="E1345" s="53"/>
      <c r="F1345" s="53"/>
      <c r="G1345" s="53"/>
      <c r="H1345" s="53"/>
      <c r="I1345" s="53"/>
      <c r="J1345" s="53"/>
      <c r="K1345" s="53"/>
      <c r="L1345" s="53"/>
      <c r="M1345" s="53"/>
      <c r="N1345" s="53"/>
      <c r="O1345" s="53"/>
      <c r="P1345" s="53"/>
      <c r="Q1345" s="53"/>
      <c r="R1345" s="53"/>
      <c r="S1345" s="53"/>
      <c r="T1345" s="53"/>
      <c r="U1345" s="53"/>
      <c r="V1345" s="53"/>
      <c r="W1345" s="53"/>
      <c r="X1345" s="53"/>
      <c r="Y1345" s="53"/>
      <c r="Z1345" s="53"/>
    </row>
    <row r="1346" spans="1:26" ht="15.75" customHeight="1">
      <c r="A1346" s="103"/>
      <c r="B1346" s="103"/>
      <c r="C1346" s="104" t="e">
        <v>#REF!</v>
      </c>
      <c r="D1346" s="103"/>
      <c r="E1346" s="53"/>
      <c r="F1346" s="53"/>
      <c r="G1346" s="53"/>
      <c r="H1346" s="53"/>
      <c r="I1346" s="53"/>
      <c r="J1346" s="53"/>
      <c r="K1346" s="53"/>
      <c r="L1346" s="53"/>
      <c r="M1346" s="53"/>
      <c r="N1346" s="53"/>
      <c r="O1346" s="53"/>
      <c r="P1346" s="53"/>
      <c r="Q1346" s="53"/>
      <c r="R1346" s="53"/>
      <c r="S1346" s="53"/>
      <c r="T1346" s="53"/>
      <c r="U1346" s="53"/>
      <c r="V1346" s="53"/>
      <c r="W1346" s="53"/>
      <c r="X1346" s="53"/>
      <c r="Y1346" s="53"/>
      <c r="Z1346" s="53"/>
    </row>
    <row r="1347" spans="1:26" ht="15.75" customHeight="1">
      <c r="A1347" s="103"/>
      <c r="B1347" s="103"/>
      <c r="C1347" s="104" t="e">
        <v>#REF!</v>
      </c>
      <c r="D1347" s="103"/>
      <c r="E1347" s="53"/>
      <c r="F1347" s="53"/>
      <c r="G1347" s="53"/>
      <c r="H1347" s="53"/>
      <c r="I1347" s="53"/>
      <c r="J1347" s="53"/>
      <c r="K1347" s="53"/>
      <c r="L1347" s="53"/>
      <c r="M1347" s="53"/>
      <c r="N1347" s="53"/>
      <c r="O1347" s="53"/>
      <c r="P1347" s="53"/>
      <c r="Q1347" s="53"/>
      <c r="R1347" s="53"/>
      <c r="S1347" s="53"/>
      <c r="T1347" s="53"/>
      <c r="U1347" s="53"/>
      <c r="V1347" s="53"/>
      <c r="W1347" s="53"/>
      <c r="X1347" s="53"/>
      <c r="Y1347" s="53"/>
      <c r="Z1347" s="53"/>
    </row>
    <row r="1348" spans="1:26" ht="15.75" customHeight="1">
      <c r="A1348" s="103"/>
      <c r="B1348" s="103"/>
      <c r="C1348" s="104" t="e">
        <v>#REF!</v>
      </c>
      <c r="D1348" s="103"/>
      <c r="E1348" s="53"/>
      <c r="F1348" s="53"/>
      <c r="G1348" s="53"/>
      <c r="H1348" s="53"/>
      <c r="I1348" s="53"/>
      <c r="J1348" s="53"/>
      <c r="K1348" s="53"/>
      <c r="L1348" s="53"/>
      <c r="M1348" s="53"/>
      <c r="N1348" s="53"/>
      <c r="O1348" s="53"/>
      <c r="P1348" s="53"/>
      <c r="Q1348" s="53"/>
      <c r="R1348" s="53"/>
      <c r="S1348" s="53"/>
      <c r="T1348" s="53"/>
      <c r="U1348" s="53"/>
      <c r="V1348" s="53"/>
      <c r="W1348" s="53"/>
      <c r="X1348" s="53"/>
      <c r="Y1348" s="53"/>
      <c r="Z1348" s="53"/>
    </row>
    <row r="1349" spans="1:26" ht="15.75" customHeight="1">
      <c r="A1349" s="103"/>
      <c r="B1349" s="103"/>
      <c r="C1349" s="104" t="e">
        <v>#REF!</v>
      </c>
      <c r="D1349" s="103"/>
      <c r="E1349" s="53"/>
      <c r="F1349" s="53"/>
      <c r="G1349" s="53"/>
      <c r="H1349" s="53"/>
      <c r="I1349" s="53"/>
      <c r="J1349" s="53"/>
      <c r="K1349" s="53"/>
      <c r="L1349" s="53"/>
      <c r="M1349" s="53"/>
      <c r="N1349" s="53"/>
      <c r="O1349" s="53"/>
      <c r="P1349" s="53"/>
      <c r="Q1349" s="53"/>
      <c r="R1349" s="53"/>
      <c r="S1349" s="53"/>
      <c r="T1349" s="53"/>
      <c r="U1349" s="53"/>
      <c r="V1349" s="53"/>
      <c r="W1349" s="53"/>
      <c r="X1349" s="53"/>
      <c r="Y1349" s="53"/>
      <c r="Z1349" s="53"/>
    </row>
    <row r="1350" spans="1:26" ht="15.75" customHeight="1">
      <c r="A1350" s="103"/>
      <c r="B1350" s="103"/>
      <c r="C1350" s="104" t="e">
        <v>#REF!</v>
      </c>
      <c r="D1350" s="103"/>
      <c r="E1350" s="53"/>
      <c r="F1350" s="53"/>
      <c r="G1350" s="53"/>
      <c r="H1350" s="53"/>
      <c r="I1350" s="53"/>
      <c r="J1350" s="53"/>
      <c r="K1350" s="53"/>
      <c r="L1350" s="53"/>
      <c r="M1350" s="53"/>
      <c r="N1350" s="53"/>
      <c r="O1350" s="53"/>
      <c r="P1350" s="53"/>
      <c r="Q1350" s="53"/>
      <c r="R1350" s="53"/>
      <c r="S1350" s="53"/>
      <c r="T1350" s="53"/>
      <c r="U1350" s="53"/>
      <c r="V1350" s="53"/>
      <c r="W1350" s="53"/>
      <c r="X1350" s="53"/>
      <c r="Y1350" s="53"/>
      <c r="Z1350" s="53"/>
    </row>
    <row r="1351" spans="1:26" ht="15.75" customHeight="1">
      <c r="A1351" s="103"/>
      <c r="B1351" s="103"/>
      <c r="C1351" s="104" t="e">
        <v>#REF!</v>
      </c>
      <c r="D1351" s="103"/>
      <c r="E1351" s="53"/>
      <c r="F1351" s="53"/>
      <c r="G1351" s="53"/>
      <c r="H1351" s="53"/>
      <c r="I1351" s="53"/>
      <c r="J1351" s="53"/>
      <c r="K1351" s="53"/>
      <c r="L1351" s="53"/>
      <c r="M1351" s="53"/>
      <c r="N1351" s="53"/>
      <c r="O1351" s="53"/>
      <c r="P1351" s="53"/>
      <c r="Q1351" s="53"/>
      <c r="R1351" s="53"/>
      <c r="S1351" s="53"/>
      <c r="T1351" s="53"/>
      <c r="U1351" s="53"/>
      <c r="V1351" s="53"/>
      <c r="W1351" s="53"/>
      <c r="X1351" s="53"/>
      <c r="Y1351" s="53"/>
      <c r="Z1351" s="53"/>
    </row>
    <row r="1352" spans="1:26" ht="15.75" customHeight="1">
      <c r="A1352" s="103"/>
      <c r="B1352" s="103"/>
      <c r="C1352" s="104" t="e">
        <v>#REF!</v>
      </c>
      <c r="D1352" s="103"/>
      <c r="E1352" s="53"/>
      <c r="F1352" s="53"/>
      <c r="G1352" s="53"/>
      <c r="H1352" s="53"/>
      <c r="I1352" s="53"/>
      <c r="J1352" s="53"/>
      <c r="K1352" s="53"/>
      <c r="L1352" s="53"/>
      <c r="M1352" s="53"/>
      <c r="N1352" s="53"/>
      <c r="O1352" s="53"/>
      <c r="P1352" s="53"/>
      <c r="Q1352" s="53"/>
      <c r="R1352" s="53"/>
      <c r="S1352" s="53"/>
      <c r="T1352" s="53"/>
      <c r="U1352" s="53"/>
      <c r="V1352" s="53"/>
      <c r="W1352" s="53"/>
      <c r="X1352" s="53"/>
      <c r="Y1352" s="53"/>
      <c r="Z1352" s="53"/>
    </row>
    <row r="1353" spans="1:26" ht="15.75" customHeight="1">
      <c r="A1353" s="103"/>
      <c r="B1353" s="103"/>
      <c r="C1353" s="104" t="e">
        <v>#REF!</v>
      </c>
      <c r="D1353" s="103"/>
      <c r="E1353" s="53"/>
      <c r="F1353" s="53"/>
      <c r="G1353" s="53"/>
      <c r="H1353" s="53"/>
      <c r="I1353" s="53"/>
      <c r="J1353" s="53"/>
      <c r="K1353" s="53"/>
      <c r="L1353" s="53"/>
      <c r="M1353" s="53"/>
      <c r="N1353" s="53"/>
      <c r="O1353" s="53"/>
      <c r="P1353" s="53"/>
      <c r="Q1353" s="53"/>
      <c r="R1353" s="53"/>
      <c r="S1353" s="53"/>
      <c r="T1353" s="53"/>
      <c r="U1353" s="53"/>
      <c r="V1353" s="53"/>
      <c r="W1353" s="53"/>
      <c r="X1353" s="53"/>
      <c r="Y1353" s="53"/>
      <c r="Z1353" s="53"/>
    </row>
    <row r="1354" spans="1:26" ht="15.75" customHeight="1">
      <c r="A1354" s="103"/>
      <c r="B1354" s="103"/>
      <c r="C1354" s="104" t="e">
        <v>#REF!</v>
      </c>
      <c r="D1354" s="103"/>
      <c r="E1354" s="53"/>
      <c r="F1354" s="53"/>
      <c r="G1354" s="53"/>
      <c r="H1354" s="53"/>
      <c r="I1354" s="53"/>
      <c r="J1354" s="53"/>
      <c r="K1354" s="53"/>
      <c r="L1354" s="53"/>
      <c r="M1354" s="53"/>
      <c r="N1354" s="53"/>
      <c r="O1354" s="53"/>
      <c r="P1354" s="53"/>
      <c r="Q1354" s="53"/>
      <c r="R1354" s="53"/>
      <c r="S1354" s="53"/>
      <c r="T1354" s="53"/>
      <c r="U1354" s="53"/>
      <c r="V1354" s="53"/>
      <c r="W1354" s="53"/>
      <c r="X1354" s="53"/>
      <c r="Y1354" s="53"/>
      <c r="Z1354" s="53"/>
    </row>
    <row r="1355" spans="1:26" ht="15.75" customHeight="1">
      <c r="A1355" s="103"/>
      <c r="B1355" s="103"/>
      <c r="C1355" s="104" t="e">
        <v>#REF!</v>
      </c>
      <c r="D1355" s="103"/>
      <c r="E1355" s="53"/>
      <c r="F1355" s="53"/>
      <c r="G1355" s="53"/>
      <c r="H1355" s="53"/>
      <c r="I1355" s="53"/>
      <c r="J1355" s="53"/>
      <c r="K1355" s="53"/>
      <c r="L1355" s="53"/>
      <c r="M1355" s="53"/>
      <c r="N1355" s="53"/>
      <c r="O1355" s="53"/>
      <c r="P1355" s="53"/>
      <c r="Q1355" s="53"/>
      <c r="R1355" s="53"/>
      <c r="S1355" s="53"/>
      <c r="T1355" s="53"/>
      <c r="U1355" s="53"/>
      <c r="V1355" s="53"/>
      <c r="W1355" s="53"/>
      <c r="X1355" s="53"/>
      <c r="Y1355" s="53"/>
      <c r="Z1355" s="53"/>
    </row>
    <row r="1356" spans="1:26" ht="15.75" customHeight="1">
      <c r="A1356" s="103"/>
      <c r="B1356" s="103"/>
      <c r="C1356" s="104" t="e">
        <v>#REF!</v>
      </c>
      <c r="D1356" s="103"/>
      <c r="E1356" s="53"/>
      <c r="F1356" s="53"/>
      <c r="G1356" s="53"/>
      <c r="H1356" s="53"/>
      <c r="I1356" s="53"/>
      <c r="J1356" s="53"/>
      <c r="K1356" s="53"/>
      <c r="L1356" s="53"/>
      <c r="M1356" s="53"/>
      <c r="N1356" s="53"/>
      <c r="O1356" s="53"/>
      <c r="P1356" s="53"/>
      <c r="Q1356" s="53"/>
      <c r="R1356" s="53"/>
      <c r="S1356" s="53"/>
      <c r="T1356" s="53"/>
      <c r="U1356" s="53"/>
      <c r="V1356" s="53"/>
      <c r="W1356" s="53"/>
      <c r="X1356" s="53"/>
      <c r="Y1356" s="53"/>
      <c r="Z1356" s="53"/>
    </row>
    <row r="1357" spans="1:26" ht="15.75" customHeight="1">
      <c r="A1357" s="103"/>
      <c r="B1357" s="103"/>
      <c r="C1357" s="104" t="e">
        <v>#REF!</v>
      </c>
      <c r="D1357" s="103"/>
      <c r="E1357" s="53"/>
      <c r="F1357" s="53"/>
      <c r="G1357" s="53"/>
      <c r="H1357" s="53"/>
      <c r="I1357" s="53"/>
      <c r="J1357" s="53"/>
      <c r="K1357" s="53"/>
      <c r="L1357" s="53"/>
      <c r="M1357" s="53"/>
      <c r="N1357" s="53"/>
      <c r="O1357" s="53"/>
      <c r="P1357" s="53"/>
      <c r="Q1357" s="53"/>
      <c r="R1357" s="53"/>
      <c r="S1357" s="53"/>
      <c r="T1357" s="53"/>
      <c r="U1357" s="53"/>
      <c r="V1357" s="53"/>
      <c r="W1357" s="53"/>
      <c r="X1357" s="53"/>
      <c r="Y1357" s="53"/>
      <c r="Z1357" s="53"/>
    </row>
    <row r="1358" spans="1:26" ht="15.75" customHeight="1">
      <c r="A1358" s="103"/>
      <c r="B1358" s="103"/>
      <c r="C1358" s="104" t="e">
        <v>#REF!</v>
      </c>
      <c r="D1358" s="103"/>
      <c r="E1358" s="53"/>
      <c r="F1358" s="53"/>
      <c r="G1358" s="53"/>
      <c r="H1358" s="53"/>
      <c r="I1358" s="53"/>
      <c r="J1358" s="53"/>
      <c r="K1358" s="53"/>
      <c r="L1358" s="53"/>
      <c r="M1358" s="53"/>
      <c r="N1358" s="53"/>
      <c r="O1358" s="53"/>
      <c r="P1358" s="53"/>
      <c r="Q1358" s="53"/>
      <c r="R1358" s="53"/>
      <c r="S1358" s="53"/>
      <c r="T1358" s="53"/>
      <c r="U1358" s="53"/>
      <c r="V1358" s="53"/>
      <c r="W1358" s="53"/>
      <c r="X1358" s="53"/>
      <c r="Y1358" s="53"/>
      <c r="Z1358" s="53"/>
    </row>
    <row r="1359" spans="1:26" ht="15.75" customHeight="1">
      <c r="A1359" s="103"/>
      <c r="B1359" s="103"/>
      <c r="C1359" s="104" t="e">
        <v>#REF!</v>
      </c>
      <c r="D1359" s="103"/>
      <c r="E1359" s="53"/>
      <c r="F1359" s="53"/>
      <c r="G1359" s="53"/>
      <c r="H1359" s="53"/>
      <c r="I1359" s="53"/>
      <c r="J1359" s="53"/>
      <c r="K1359" s="53"/>
      <c r="L1359" s="53"/>
      <c r="M1359" s="53"/>
      <c r="N1359" s="53"/>
      <c r="O1359" s="53"/>
      <c r="P1359" s="53"/>
      <c r="Q1359" s="53"/>
      <c r="R1359" s="53"/>
      <c r="S1359" s="53"/>
      <c r="T1359" s="53"/>
      <c r="U1359" s="53"/>
      <c r="V1359" s="53"/>
      <c r="W1359" s="53"/>
      <c r="X1359" s="53"/>
      <c r="Y1359" s="53"/>
      <c r="Z1359" s="53"/>
    </row>
    <row r="1360" spans="1:26" ht="15.75" customHeight="1">
      <c r="A1360" s="103"/>
      <c r="B1360" s="103"/>
      <c r="C1360" s="104" t="e">
        <v>#REF!</v>
      </c>
      <c r="D1360" s="103"/>
      <c r="E1360" s="53"/>
      <c r="F1360" s="53"/>
      <c r="G1360" s="53"/>
      <c r="H1360" s="53"/>
      <c r="I1360" s="53"/>
      <c r="J1360" s="53"/>
      <c r="K1360" s="53"/>
      <c r="L1360" s="53"/>
      <c r="M1360" s="53"/>
      <c r="N1360" s="53"/>
      <c r="O1360" s="53"/>
      <c r="P1360" s="53"/>
      <c r="Q1360" s="53"/>
      <c r="R1360" s="53"/>
      <c r="S1360" s="53"/>
      <c r="T1360" s="53"/>
      <c r="U1360" s="53"/>
      <c r="V1360" s="53"/>
      <c r="W1360" s="53"/>
      <c r="X1360" s="53"/>
      <c r="Y1360" s="53"/>
      <c r="Z1360" s="53"/>
    </row>
    <row r="1361" spans="1:26" ht="15.75" customHeight="1">
      <c r="A1361" s="103"/>
      <c r="B1361" s="103"/>
      <c r="C1361" s="104" t="e">
        <v>#REF!</v>
      </c>
      <c r="D1361" s="103"/>
      <c r="E1361" s="53"/>
      <c r="F1361" s="53"/>
      <c r="G1361" s="53"/>
      <c r="H1361" s="53"/>
      <c r="I1361" s="53"/>
      <c r="J1361" s="53"/>
      <c r="K1361" s="53"/>
      <c r="L1361" s="53"/>
      <c r="M1361" s="53"/>
      <c r="N1361" s="53"/>
      <c r="O1361" s="53"/>
      <c r="P1361" s="53"/>
      <c r="Q1361" s="53"/>
      <c r="R1361" s="53"/>
      <c r="S1361" s="53"/>
      <c r="T1361" s="53"/>
      <c r="U1361" s="53"/>
      <c r="V1361" s="53"/>
      <c r="W1361" s="53"/>
      <c r="X1361" s="53"/>
      <c r="Y1361" s="53"/>
      <c r="Z1361" s="53"/>
    </row>
    <row r="1362" spans="1:26" ht="15.75" customHeight="1">
      <c r="A1362" s="103"/>
      <c r="B1362" s="103"/>
      <c r="C1362" s="104" t="e">
        <v>#REF!</v>
      </c>
      <c r="D1362" s="103"/>
      <c r="E1362" s="53"/>
      <c r="F1362" s="53"/>
      <c r="G1362" s="53"/>
      <c r="H1362" s="53"/>
      <c r="I1362" s="53"/>
      <c r="J1362" s="53"/>
      <c r="K1362" s="53"/>
      <c r="L1362" s="53"/>
      <c r="M1362" s="53"/>
      <c r="N1362" s="53"/>
      <c r="O1362" s="53"/>
      <c r="P1362" s="53"/>
      <c r="Q1362" s="53"/>
      <c r="R1362" s="53"/>
      <c r="S1362" s="53"/>
      <c r="T1362" s="53"/>
      <c r="U1362" s="53"/>
      <c r="V1362" s="53"/>
      <c r="W1362" s="53"/>
      <c r="X1362" s="53"/>
      <c r="Y1362" s="53"/>
      <c r="Z1362" s="53"/>
    </row>
    <row r="1363" spans="1:26" ht="15.75" customHeight="1">
      <c r="A1363" s="103"/>
      <c r="B1363" s="103"/>
      <c r="C1363" s="104" t="e">
        <v>#REF!</v>
      </c>
      <c r="D1363" s="103"/>
      <c r="E1363" s="53"/>
      <c r="F1363" s="53"/>
      <c r="G1363" s="53"/>
      <c r="H1363" s="53"/>
      <c r="I1363" s="53"/>
      <c r="J1363" s="53"/>
      <c r="K1363" s="53"/>
      <c r="L1363" s="53"/>
      <c r="M1363" s="53"/>
      <c r="N1363" s="53"/>
      <c r="O1363" s="53"/>
      <c r="P1363" s="53"/>
      <c r="Q1363" s="53"/>
      <c r="R1363" s="53"/>
      <c r="S1363" s="53"/>
      <c r="T1363" s="53"/>
      <c r="U1363" s="53"/>
      <c r="V1363" s="53"/>
      <c r="W1363" s="53"/>
      <c r="X1363" s="53"/>
      <c r="Y1363" s="53"/>
      <c r="Z1363" s="53"/>
    </row>
    <row r="1364" spans="1:26" ht="15.75" customHeight="1">
      <c r="A1364" s="103"/>
      <c r="B1364" s="103"/>
      <c r="C1364" s="104" t="e">
        <v>#REF!</v>
      </c>
      <c r="D1364" s="103"/>
      <c r="E1364" s="53"/>
      <c r="F1364" s="53"/>
      <c r="G1364" s="53"/>
      <c r="H1364" s="53"/>
      <c r="I1364" s="53"/>
      <c r="J1364" s="53"/>
      <c r="K1364" s="53"/>
      <c r="L1364" s="53"/>
      <c r="M1364" s="53"/>
      <c r="N1364" s="53"/>
      <c r="O1364" s="53"/>
      <c r="P1364" s="53"/>
      <c r="Q1364" s="53"/>
      <c r="R1364" s="53"/>
      <c r="S1364" s="53"/>
      <c r="T1364" s="53"/>
      <c r="U1364" s="53"/>
      <c r="V1364" s="53"/>
      <c r="W1364" s="53"/>
      <c r="X1364" s="53"/>
      <c r="Y1364" s="53"/>
      <c r="Z1364" s="53"/>
    </row>
    <row r="1365" spans="1:26" ht="15.75" customHeight="1">
      <c r="A1365" s="103"/>
      <c r="B1365" s="103"/>
      <c r="C1365" s="104" t="e">
        <v>#REF!</v>
      </c>
      <c r="D1365" s="103"/>
      <c r="E1365" s="53"/>
      <c r="F1365" s="53"/>
      <c r="G1365" s="53"/>
      <c r="H1365" s="53"/>
      <c r="I1365" s="53"/>
      <c r="J1365" s="53"/>
      <c r="K1365" s="53"/>
      <c r="L1365" s="53"/>
      <c r="M1365" s="53"/>
      <c r="N1365" s="53"/>
      <c r="O1365" s="53"/>
      <c r="P1365" s="53"/>
      <c r="Q1365" s="53"/>
      <c r="R1365" s="53"/>
      <c r="S1365" s="53"/>
      <c r="T1365" s="53"/>
      <c r="U1365" s="53"/>
      <c r="V1365" s="53"/>
      <c r="W1365" s="53"/>
      <c r="X1365" s="53"/>
      <c r="Y1365" s="53"/>
      <c r="Z1365" s="53"/>
    </row>
    <row r="1366" spans="1:26" ht="15.75" customHeight="1">
      <c r="A1366" s="103"/>
      <c r="B1366" s="103"/>
      <c r="C1366" s="104" t="e">
        <v>#REF!</v>
      </c>
      <c r="D1366" s="103"/>
      <c r="E1366" s="53"/>
      <c r="F1366" s="53"/>
      <c r="G1366" s="53"/>
      <c r="H1366" s="53"/>
      <c r="I1366" s="53"/>
      <c r="J1366" s="53"/>
      <c r="K1366" s="53"/>
      <c r="L1366" s="53"/>
      <c r="M1366" s="53"/>
      <c r="N1366" s="53"/>
      <c r="O1366" s="53"/>
      <c r="P1366" s="53"/>
      <c r="Q1366" s="53"/>
      <c r="R1366" s="53"/>
      <c r="S1366" s="53"/>
      <c r="T1366" s="53"/>
      <c r="U1366" s="53"/>
      <c r="V1366" s="53"/>
      <c r="W1366" s="53"/>
      <c r="X1366" s="53"/>
      <c r="Y1366" s="53"/>
      <c r="Z1366" s="53"/>
    </row>
    <row r="1367" spans="1:26" ht="15.75" customHeight="1">
      <c r="A1367" s="103"/>
      <c r="B1367" s="103"/>
      <c r="C1367" s="104" t="e">
        <v>#REF!</v>
      </c>
      <c r="D1367" s="103"/>
      <c r="E1367" s="53"/>
      <c r="F1367" s="53"/>
      <c r="G1367" s="53"/>
      <c r="H1367" s="53"/>
      <c r="I1367" s="53"/>
      <c r="J1367" s="53"/>
      <c r="K1367" s="53"/>
      <c r="L1367" s="53"/>
      <c r="M1367" s="53"/>
      <c r="N1367" s="53"/>
      <c r="O1367" s="53"/>
      <c r="P1367" s="53"/>
      <c r="Q1367" s="53"/>
      <c r="R1367" s="53"/>
      <c r="S1367" s="53"/>
      <c r="T1367" s="53"/>
      <c r="U1367" s="53"/>
      <c r="V1367" s="53"/>
      <c r="W1367" s="53"/>
      <c r="X1367" s="53"/>
      <c r="Y1367" s="53"/>
      <c r="Z1367" s="53"/>
    </row>
    <row r="1368" spans="1:26" ht="15.75" customHeight="1">
      <c r="A1368" s="103"/>
      <c r="B1368" s="103"/>
      <c r="C1368" s="104" t="e">
        <v>#REF!</v>
      </c>
      <c r="D1368" s="103"/>
      <c r="E1368" s="53"/>
      <c r="F1368" s="53"/>
      <c r="G1368" s="53"/>
      <c r="H1368" s="53"/>
      <c r="I1368" s="53"/>
      <c r="J1368" s="53"/>
      <c r="K1368" s="53"/>
      <c r="L1368" s="53"/>
      <c r="M1368" s="53"/>
      <c r="N1368" s="53"/>
      <c r="O1368" s="53"/>
      <c r="P1368" s="53"/>
      <c r="Q1368" s="53"/>
      <c r="R1368" s="53"/>
      <c r="S1368" s="53"/>
      <c r="T1368" s="53"/>
      <c r="U1368" s="53"/>
      <c r="V1368" s="53"/>
      <c r="W1368" s="53"/>
      <c r="X1368" s="53"/>
      <c r="Y1368" s="53"/>
      <c r="Z1368" s="53"/>
    </row>
    <row r="1369" spans="1:26" ht="15.75" customHeight="1">
      <c r="A1369" s="103"/>
      <c r="B1369" s="103"/>
      <c r="C1369" s="104" t="e">
        <v>#REF!</v>
      </c>
      <c r="D1369" s="103"/>
      <c r="E1369" s="53"/>
      <c r="F1369" s="53"/>
      <c r="G1369" s="53"/>
      <c r="H1369" s="53"/>
      <c r="I1369" s="53"/>
      <c r="J1369" s="53"/>
      <c r="K1369" s="53"/>
      <c r="L1369" s="53"/>
      <c r="M1369" s="53"/>
      <c r="N1369" s="53"/>
      <c r="O1369" s="53"/>
      <c r="P1369" s="53"/>
      <c r="Q1369" s="53"/>
      <c r="R1369" s="53"/>
      <c r="S1369" s="53"/>
      <c r="T1369" s="53"/>
      <c r="U1369" s="53"/>
      <c r="V1369" s="53"/>
      <c r="W1369" s="53"/>
      <c r="X1369" s="53"/>
      <c r="Y1369" s="53"/>
      <c r="Z1369" s="53"/>
    </row>
    <row r="1370" spans="1:26" ht="15.75" customHeight="1">
      <c r="A1370" s="103"/>
      <c r="B1370" s="103"/>
      <c r="C1370" s="104" t="e">
        <v>#REF!</v>
      </c>
      <c r="D1370" s="103"/>
      <c r="E1370" s="53"/>
      <c r="F1370" s="53"/>
      <c r="G1370" s="53"/>
      <c r="H1370" s="53"/>
      <c r="I1370" s="53"/>
      <c r="J1370" s="53"/>
      <c r="K1370" s="53"/>
      <c r="L1370" s="53"/>
      <c r="M1370" s="53"/>
      <c r="N1370" s="53"/>
      <c r="O1370" s="53"/>
      <c r="P1370" s="53"/>
      <c r="Q1370" s="53"/>
      <c r="R1370" s="53"/>
      <c r="S1370" s="53"/>
      <c r="T1370" s="53"/>
      <c r="U1370" s="53"/>
      <c r="V1370" s="53"/>
      <c r="W1370" s="53"/>
      <c r="X1370" s="53"/>
      <c r="Y1370" s="53"/>
      <c r="Z1370" s="53"/>
    </row>
    <row r="1371" spans="1:26" ht="15.75" customHeight="1">
      <c r="A1371" s="103"/>
      <c r="B1371" s="103"/>
      <c r="C1371" s="104" t="e">
        <v>#REF!</v>
      </c>
      <c r="D1371" s="103"/>
      <c r="E1371" s="53"/>
      <c r="F1371" s="53"/>
      <c r="G1371" s="53"/>
      <c r="H1371" s="53"/>
      <c r="I1371" s="53"/>
      <c r="J1371" s="53"/>
      <c r="K1371" s="53"/>
      <c r="L1371" s="53"/>
      <c r="M1371" s="53"/>
      <c r="N1371" s="53"/>
      <c r="O1371" s="53"/>
      <c r="P1371" s="53"/>
      <c r="Q1371" s="53"/>
      <c r="R1371" s="53"/>
      <c r="S1371" s="53"/>
      <c r="T1371" s="53"/>
      <c r="U1371" s="53"/>
      <c r="V1371" s="53"/>
      <c r="W1371" s="53"/>
      <c r="X1371" s="53"/>
      <c r="Y1371" s="53"/>
      <c r="Z1371" s="53"/>
    </row>
    <row r="1372" spans="1:26" ht="15.75" customHeight="1">
      <c r="A1372" s="103"/>
      <c r="B1372" s="103"/>
      <c r="C1372" s="104" t="e">
        <v>#REF!</v>
      </c>
      <c r="D1372" s="103"/>
      <c r="E1372" s="53"/>
      <c r="F1372" s="53"/>
      <c r="G1372" s="53"/>
      <c r="H1372" s="53"/>
      <c r="I1372" s="53"/>
      <c r="J1372" s="53"/>
      <c r="K1372" s="53"/>
      <c r="L1372" s="53"/>
      <c r="M1372" s="53"/>
      <c r="N1372" s="53"/>
      <c r="O1372" s="53"/>
      <c r="P1372" s="53"/>
      <c r="Q1372" s="53"/>
      <c r="R1372" s="53"/>
      <c r="S1372" s="53"/>
      <c r="T1372" s="53"/>
      <c r="U1372" s="53"/>
      <c r="V1372" s="53"/>
      <c r="W1372" s="53"/>
      <c r="X1372" s="53"/>
      <c r="Y1372" s="53"/>
      <c r="Z1372" s="53"/>
    </row>
    <row r="1373" spans="1:26" ht="15.75" customHeight="1">
      <c r="A1373" s="103"/>
      <c r="B1373" s="103"/>
      <c r="C1373" s="104" t="e">
        <v>#REF!</v>
      </c>
      <c r="D1373" s="103"/>
      <c r="E1373" s="53"/>
      <c r="F1373" s="53"/>
      <c r="G1373" s="53"/>
      <c r="H1373" s="53"/>
      <c r="I1373" s="53"/>
      <c r="J1373" s="53"/>
      <c r="K1373" s="53"/>
      <c r="L1373" s="53"/>
      <c r="M1373" s="53"/>
      <c r="N1373" s="53"/>
      <c r="O1373" s="53"/>
      <c r="P1373" s="53"/>
      <c r="Q1373" s="53"/>
      <c r="R1373" s="53"/>
      <c r="S1373" s="53"/>
      <c r="T1373" s="53"/>
      <c r="U1373" s="53"/>
      <c r="V1373" s="53"/>
      <c r="W1373" s="53"/>
      <c r="X1373" s="53"/>
      <c r="Y1373" s="53"/>
      <c r="Z1373" s="53"/>
    </row>
    <row r="1374" spans="1:26" ht="15.75" customHeight="1">
      <c r="A1374" s="103"/>
      <c r="B1374" s="103"/>
      <c r="C1374" s="104" t="e">
        <v>#REF!</v>
      </c>
      <c r="D1374" s="103"/>
      <c r="E1374" s="53"/>
      <c r="F1374" s="53"/>
      <c r="G1374" s="53"/>
      <c r="H1374" s="53"/>
      <c r="I1374" s="53"/>
      <c r="J1374" s="53"/>
      <c r="K1374" s="53"/>
      <c r="L1374" s="53"/>
      <c r="M1374" s="53"/>
      <c r="N1374" s="53"/>
      <c r="O1374" s="53"/>
      <c r="P1374" s="53"/>
      <c r="Q1374" s="53"/>
      <c r="R1374" s="53"/>
      <c r="S1374" s="53"/>
      <c r="T1374" s="53"/>
      <c r="U1374" s="53"/>
      <c r="V1374" s="53"/>
      <c r="W1374" s="53"/>
      <c r="X1374" s="53"/>
      <c r="Y1374" s="53"/>
      <c r="Z1374" s="53"/>
    </row>
    <row r="1375" spans="1:26" ht="15.75" customHeight="1">
      <c r="A1375" s="103"/>
      <c r="B1375" s="103"/>
      <c r="C1375" s="104" t="e">
        <v>#REF!</v>
      </c>
      <c r="D1375" s="103"/>
      <c r="E1375" s="53"/>
      <c r="F1375" s="53"/>
      <c r="G1375" s="53"/>
      <c r="H1375" s="53"/>
      <c r="I1375" s="53"/>
      <c r="J1375" s="53"/>
      <c r="K1375" s="53"/>
      <c r="L1375" s="53"/>
      <c r="M1375" s="53"/>
      <c r="N1375" s="53"/>
      <c r="O1375" s="53"/>
      <c r="P1375" s="53"/>
      <c r="Q1375" s="53"/>
      <c r="R1375" s="53"/>
      <c r="S1375" s="53"/>
      <c r="T1375" s="53"/>
      <c r="U1375" s="53"/>
      <c r="V1375" s="53"/>
      <c r="W1375" s="53"/>
      <c r="X1375" s="53"/>
      <c r="Y1375" s="53"/>
      <c r="Z1375" s="53"/>
    </row>
    <row r="1376" spans="1:26" ht="15.75" customHeight="1">
      <c r="A1376" s="103"/>
      <c r="B1376" s="103"/>
      <c r="C1376" s="104" t="e">
        <v>#REF!</v>
      </c>
      <c r="D1376" s="103"/>
      <c r="E1376" s="53"/>
      <c r="F1376" s="53"/>
      <c r="G1376" s="53"/>
      <c r="H1376" s="53"/>
      <c r="I1376" s="53"/>
      <c r="J1376" s="53"/>
      <c r="K1376" s="53"/>
      <c r="L1376" s="53"/>
      <c r="M1376" s="53"/>
      <c r="N1376" s="53"/>
      <c r="O1376" s="53"/>
      <c r="P1376" s="53"/>
      <c r="Q1376" s="53"/>
      <c r="R1376" s="53"/>
      <c r="S1376" s="53"/>
      <c r="T1376" s="53"/>
      <c r="U1376" s="53"/>
      <c r="V1376" s="53"/>
      <c r="W1376" s="53"/>
      <c r="X1376" s="53"/>
      <c r="Y1376" s="53"/>
      <c r="Z1376" s="53"/>
    </row>
    <row r="1377" spans="1:26" ht="15.75" customHeight="1">
      <c r="A1377" s="103"/>
      <c r="B1377" s="103"/>
      <c r="C1377" s="104" t="e">
        <v>#REF!</v>
      </c>
      <c r="D1377" s="103"/>
      <c r="E1377" s="53"/>
      <c r="F1377" s="53"/>
      <c r="G1377" s="53"/>
      <c r="H1377" s="53"/>
      <c r="I1377" s="53"/>
      <c r="J1377" s="53"/>
      <c r="K1377" s="53"/>
      <c r="L1377" s="53"/>
      <c r="M1377" s="53"/>
      <c r="N1377" s="53"/>
      <c r="O1377" s="53"/>
      <c r="P1377" s="53"/>
      <c r="Q1377" s="53"/>
      <c r="R1377" s="53"/>
      <c r="S1377" s="53"/>
      <c r="T1377" s="53"/>
      <c r="U1377" s="53"/>
      <c r="V1377" s="53"/>
      <c r="W1377" s="53"/>
      <c r="X1377" s="53"/>
      <c r="Y1377" s="53"/>
      <c r="Z1377" s="53"/>
    </row>
    <row r="1378" spans="1:26" ht="15.75" customHeight="1">
      <c r="A1378" s="103"/>
      <c r="B1378" s="103"/>
      <c r="C1378" s="104" t="e">
        <v>#REF!</v>
      </c>
      <c r="D1378" s="103"/>
      <c r="E1378" s="53"/>
      <c r="F1378" s="53"/>
      <c r="G1378" s="53"/>
      <c r="H1378" s="53"/>
      <c r="I1378" s="53"/>
      <c r="J1378" s="53"/>
      <c r="K1378" s="53"/>
      <c r="L1378" s="53"/>
      <c r="M1378" s="53"/>
      <c r="N1378" s="53"/>
      <c r="O1378" s="53"/>
      <c r="P1378" s="53"/>
      <c r="Q1378" s="53"/>
      <c r="R1378" s="53"/>
      <c r="S1378" s="53"/>
      <c r="T1378" s="53"/>
      <c r="U1378" s="53"/>
      <c r="V1378" s="53"/>
      <c r="W1378" s="53"/>
      <c r="X1378" s="53"/>
      <c r="Y1378" s="53"/>
      <c r="Z1378" s="53"/>
    </row>
    <row r="1379" spans="1:26" ht="15.75" customHeight="1">
      <c r="A1379" s="103"/>
      <c r="B1379" s="103"/>
      <c r="C1379" s="104" t="e">
        <v>#REF!</v>
      </c>
      <c r="D1379" s="103"/>
      <c r="E1379" s="53"/>
      <c r="F1379" s="53"/>
      <c r="G1379" s="53"/>
      <c r="H1379" s="53"/>
      <c r="I1379" s="53"/>
      <c r="J1379" s="53"/>
      <c r="K1379" s="53"/>
      <c r="L1379" s="53"/>
      <c r="M1379" s="53"/>
      <c r="N1379" s="53"/>
      <c r="O1379" s="53"/>
      <c r="P1379" s="53"/>
      <c r="Q1379" s="53"/>
      <c r="R1379" s="53"/>
      <c r="S1379" s="53"/>
      <c r="T1379" s="53"/>
      <c r="U1379" s="53"/>
      <c r="V1379" s="53"/>
      <c r="W1379" s="53"/>
      <c r="X1379" s="53"/>
      <c r="Y1379" s="53"/>
      <c r="Z1379" s="53"/>
    </row>
    <row r="1380" spans="1:26" ht="15.75" customHeight="1">
      <c r="A1380" s="103"/>
      <c r="B1380" s="103"/>
      <c r="C1380" s="104" t="e">
        <v>#REF!</v>
      </c>
      <c r="D1380" s="103"/>
      <c r="E1380" s="53"/>
      <c r="F1380" s="53"/>
      <c r="G1380" s="53"/>
      <c r="H1380" s="53"/>
      <c r="I1380" s="53"/>
      <c r="J1380" s="53"/>
      <c r="K1380" s="53"/>
      <c r="L1380" s="53"/>
      <c r="M1380" s="53"/>
      <c r="N1380" s="53"/>
      <c r="O1380" s="53"/>
      <c r="P1380" s="53"/>
      <c r="Q1380" s="53"/>
      <c r="R1380" s="53"/>
      <c r="S1380" s="53"/>
      <c r="T1380" s="53"/>
      <c r="U1380" s="53"/>
      <c r="V1380" s="53"/>
      <c r="W1380" s="53"/>
      <c r="X1380" s="53"/>
      <c r="Y1380" s="53"/>
      <c r="Z1380" s="53"/>
    </row>
    <row r="1381" spans="1:26" ht="15.75" customHeight="1">
      <c r="A1381" s="103"/>
      <c r="B1381" s="103"/>
      <c r="C1381" s="104" t="e">
        <v>#REF!</v>
      </c>
      <c r="D1381" s="103"/>
      <c r="E1381" s="53"/>
      <c r="F1381" s="53"/>
      <c r="G1381" s="53"/>
      <c r="H1381" s="53"/>
      <c r="I1381" s="53"/>
      <c r="J1381" s="53"/>
      <c r="K1381" s="53"/>
      <c r="L1381" s="53"/>
      <c r="M1381" s="53"/>
      <c r="N1381" s="53"/>
      <c r="O1381" s="53"/>
      <c r="P1381" s="53"/>
      <c r="Q1381" s="53"/>
      <c r="R1381" s="53"/>
      <c r="S1381" s="53"/>
      <c r="T1381" s="53"/>
      <c r="U1381" s="53"/>
      <c r="V1381" s="53"/>
      <c r="W1381" s="53"/>
      <c r="X1381" s="53"/>
      <c r="Y1381" s="53"/>
      <c r="Z1381" s="53"/>
    </row>
    <row r="1382" spans="1:26" ht="15.75" customHeight="1">
      <c r="A1382" s="103"/>
      <c r="B1382" s="103"/>
      <c r="C1382" s="104" t="e">
        <v>#REF!</v>
      </c>
      <c r="D1382" s="103"/>
      <c r="E1382" s="53"/>
      <c r="F1382" s="53"/>
      <c r="G1382" s="53"/>
      <c r="H1382" s="53"/>
      <c r="I1382" s="53"/>
      <c r="J1382" s="53"/>
      <c r="K1382" s="53"/>
      <c r="L1382" s="53"/>
      <c r="M1382" s="53"/>
      <c r="N1382" s="53"/>
      <c r="O1382" s="53"/>
      <c r="P1382" s="53"/>
      <c r="Q1382" s="53"/>
      <c r="R1382" s="53"/>
      <c r="S1382" s="53"/>
      <c r="T1382" s="53"/>
      <c r="U1382" s="53"/>
      <c r="V1382" s="53"/>
      <c r="W1382" s="53"/>
      <c r="X1382" s="53"/>
      <c r="Y1382" s="53"/>
      <c r="Z1382" s="53"/>
    </row>
    <row r="1383" spans="1:26" ht="15.75" customHeight="1">
      <c r="A1383" s="103"/>
      <c r="B1383" s="103"/>
      <c r="C1383" s="104" t="e">
        <v>#REF!</v>
      </c>
      <c r="D1383" s="103"/>
      <c r="E1383" s="53"/>
      <c r="F1383" s="53"/>
      <c r="G1383" s="53"/>
      <c r="H1383" s="53"/>
      <c r="I1383" s="53"/>
      <c r="J1383" s="53"/>
      <c r="K1383" s="53"/>
      <c r="L1383" s="53"/>
      <c r="M1383" s="53"/>
      <c r="N1383" s="53"/>
      <c r="O1383" s="53"/>
      <c r="P1383" s="53"/>
      <c r="Q1383" s="53"/>
      <c r="R1383" s="53"/>
      <c r="S1383" s="53"/>
      <c r="T1383" s="53"/>
      <c r="U1383" s="53"/>
      <c r="V1383" s="53"/>
      <c r="W1383" s="53"/>
      <c r="X1383" s="53"/>
      <c r="Y1383" s="53"/>
      <c r="Z1383" s="53"/>
    </row>
    <row r="1384" spans="1:26" ht="15.75" customHeight="1">
      <c r="A1384" s="103"/>
      <c r="B1384" s="103"/>
      <c r="C1384" s="104" t="e">
        <v>#REF!</v>
      </c>
      <c r="D1384" s="103"/>
      <c r="E1384" s="53"/>
      <c r="F1384" s="53"/>
      <c r="G1384" s="53"/>
      <c r="H1384" s="53"/>
      <c r="I1384" s="53"/>
      <c r="J1384" s="53"/>
      <c r="K1384" s="53"/>
      <c r="L1384" s="53"/>
      <c r="M1384" s="53"/>
      <c r="N1384" s="53"/>
      <c r="O1384" s="53"/>
      <c r="P1384" s="53"/>
      <c r="Q1384" s="53"/>
      <c r="R1384" s="53"/>
      <c r="S1384" s="53"/>
      <c r="T1384" s="53"/>
      <c r="U1384" s="53"/>
      <c r="V1384" s="53"/>
      <c r="W1384" s="53"/>
      <c r="X1384" s="53"/>
      <c r="Y1384" s="53"/>
      <c r="Z1384" s="53"/>
    </row>
    <row r="1385" spans="1:26" ht="15.75" customHeight="1">
      <c r="A1385" s="103"/>
      <c r="B1385" s="103"/>
      <c r="C1385" s="104" t="e">
        <v>#REF!</v>
      </c>
      <c r="D1385" s="103"/>
      <c r="E1385" s="53"/>
      <c r="F1385" s="53"/>
      <c r="G1385" s="53"/>
      <c r="H1385" s="53"/>
      <c r="I1385" s="53"/>
      <c r="J1385" s="53"/>
      <c r="K1385" s="53"/>
      <c r="L1385" s="53"/>
      <c r="M1385" s="53"/>
      <c r="N1385" s="53"/>
      <c r="O1385" s="53"/>
      <c r="P1385" s="53"/>
      <c r="Q1385" s="53"/>
      <c r="R1385" s="53"/>
      <c r="S1385" s="53"/>
      <c r="T1385" s="53"/>
      <c r="U1385" s="53"/>
      <c r="V1385" s="53"/>
      <c r="W1385" s="53"/>
      <c r="X1385" s="53"/>
      <c r="Y1385" s="53"/>
      <c r="Z1385" s="53"/>
    </row>
    <row r="1386" spans="1:26" ht="15.75" customHeight="1">
      <c r="A1386" s="103"/>
      <c r="B1386" s="103"/>
      <c r="C1386" s="104" t="e">
        <v>#REF!</v>
      </c>
      <c r="D1386" s="103"/>
      <c r="E1386" s="53"/>
      <c r="F1386" s="53"/>
      <c r="G1386" s="53"/>
      <c r="H1386" s="53"/>
      <c r="I1386" s="53"/>
      <c r="J1386" s="53"/>
      <c r="K1386" s="53"/>
      <c r="L1386" s="53"/>
      <c r="M1386" s="53"/>
      <c r="N1386" s="53"/>
      <c r="O1386" s="53"/>
      <c r="P1386" s="53"/>
      <c r="Q1386" s="53"/>
      <c r="R1386" s="53"/>
      <c r="S1386" s="53"/>
      <c r="T1386" s="53"/>
      <c r="U1386" s="53"/>
      <c r="V1386" s="53"/>
      <c r="W1386" s="53"/>
      <c r="X1386" s="53"/>
      <c r="Y1386" s="53"/>
      <c r="Z1386" s="53"/>
    </row>
    <row r="1387" spans="1:26" ht="15.75" customHeight="1">
      <c r="A1387" s="103"/>
      <c r="B1387" s="103"/>
      <c r="C1387" s="104" t="e">
        <v>#REF!</v>
      </c>
      <c r="D1387" s="103"/>
      <c r="E1387" s="53"/>
      <c r="F1387" s="53"/>
      <c r="G1387" s="53"/>
      <c r="H1387" s="53"/>
      <c r="I1387" s="53"/>
      <c r="J1387" s="53"/>
      <c r="K1387" s="53"/>
      <c r="L1387" s="53"/>
      <c r="M1387" s="53"/>
      <c r="N1387" s="53"/>
      <c r="O1387" s="53"/>
      <c r="P1387" s="53"/>
      <c r="Q1387" s="53"/>
      <c r="R1387" s="53"/>
      <c r="S1387" s="53"/>
      <c r="T1387" s="53"/>
      <c r="U1387" s="53"/>
      <c r="V1387" s="53"/>
      <c r="W1387" s="53"/>
      <c r="X1387" s="53"/>
      <c r="Y1387" s="53"/>
      <c r="Z1387" s="53"/>
    </row>
    <row r="1388" spans="1:26" ht="15.75" customHeight="1">
      <c r="A1388" s="103"/>
      <c r="B1388" s="103"/>
      <c r="C1388" s="104" t="e">
        <v>#REF!</v>
      </c>
      <c r="D1388" s="103"/>
      <c r="E1388" s="53"/>
      <c r="F1388" s="53"/>
      <c r="G1388" s="53"/>
      <c r="H1388" s="53"/>
      <c r="I1388" s="53"/>
      <c r="J1388" s="53"/>
      <c r="K1388" s="53"/>
      <c r="L1388" s="53"/>
      <c r="M1388" s="53"/>
      <c r="N1388" s="53"/>
      <c r="O1388" s="53"/>
      <c r="P1388" s="53"/>
      <c r="Q1388" s="53"/>
      <c r="R1388" s="53"/>
      <c r="S1388" s="53"/>
      <c r="T1388" s="53"/>
      <c r="U1388" s="53"/>
      <c r="V1388" s="53"/>
      <c r="W1388" s="53"/>
      <c r="X1388" s="53"/>
      <c r="Y1388" s="53"/>
      <c r="Z1388" s="53"/>
    </row>
    <row r="1389" spans="1:26" ht="15.75" customHeight="1">
      <c r="A1389" s="103"/>
      <c r="B1389" s="103"/>
      <c r="C1389" s="104" t="e">
        <v>#REF!</v>
      </c>
      <c r="D1389" s="103"/>
      <c r="E1389" s="53"/>
      <c r="F1389" s="53"/>
      <c r="G1389" s="53"/>
      <c r="H1389" s="53"/>
      <c r="I1389" s="53"/>
      <c r="J1389" s="53"/>
      <c r="K1389" s="53"/>
      <c r="L1389" s="53"/>
      <c r="M1389" s="53"/>
      <c r="N1389" s="53"/>
      <c r="O1389" s="53"/>
      <c r="P1389" s="53"/>
      <c r="Q1389" s="53"/>
      <c r="R1389" s="53"/>
      <c r="S1389" s="53"/>
      <c r="T1389" s="53"/>
      <c r="U1389" s="53"/>
      <c r="V1389" s="53"/>
      <c r="W1389" s="53"/>
      <c r="X1389" s="53"/>
      <c r="Y1389" s="53"/>
      <c r="Z1389" s="53"/>
    </row>
    <row r="1390" spans="1:26" ht="15.75" customHeight="1">
      <c r="A1390" s="103"/>
      <c r="B1390" s="103"/>
      <c r="C1390" s="104" t="e">
        <v>#REF!</v>
      </c>
      <c r="D1390" s="103"/>
      <c r="E1390" s="53"/>
      <c r="F1390" s="53"/>
      <c r="G1390" s="53"/>
      <c r="H1390" s="53"/>
      <c r="I1390" s="53"/>
      <c r="J1390" s="53"/>
      <c r="K1390" s="53"/>
      <c r="L1390" s="53"/>
      <c r="M1390" s="53"/>
      <c r="N1390" s="53"/>
      <c r="O1390" s="53"/>
      <c r="P1390" s="53"/>
      <c r="Q1390" s="53"/>
      <c r="R1390" s="53"/>
      <c r="S1390" s="53"/>
      <c r="T1390" s="53"/>
      <c r="U1390" s="53"/>
      <c r="V1390" s="53"/>
      <c r="W1390" s="53"/>
      <c r="X1390" s="53"/>
      <c r="Y1390" s="53"/>
      <c r="Z1390" s="53"/>
    </row>
    <row r="1391" spans="1:26" ht="15.75" customHeight="1">
      <c r="A1391" s="103"/>
      <c r="B1391" s="103"/>
      <c r="C1391" s="104" t="e">
        <v>#REF!</v>
      </c>
      <c r="D1391" s="103"/>
      <c r="E1391" s="53"/>
      <c r="F1391" s="53"/>
      <c r="G1391" s="53"/>
      <c r="H1391" s="53"/>
      <c r="I1391" s="53"/>
      <c r="J1391" s="53"/>
      <c r="K1391" s="53"/>
      <c r="L1391" s="53"/>
      <c r="M1391" s="53"/>
      <c r="N1391" s="53"/>
      <c r="O1391" s="53"/>
      <c r="P1391" s="53"/>
      <c r="Q1391" s="53"/>
      <c r="R1391" s="53"/>
      <c r="S1391" s="53"/>
      <c r="T1391" s="53"/>
      <c r="U1391" s="53"/>
      <c r="V1391" s="53"/>
      <c r="W1391" s="53"/>
      <c r="X1391" s="53"/>
      <c r="Y1391" s="53"/>
      <c r="Z1391" s="53"/>
    </row>
    <row r="1392" spans="1:26" ht="15.75" customHeight="1">
      <c r="A1392" s="103"/>
      <c r="B1392" s="103"/>
      <c r="C1392" s="104" t="e">
        <v>#REF!</v>
      </c>
      <c r="D1392" s="103"/>
      <c r="E1392" s="53"/>
      <c r="F1392" s="53"/>
      <c r="G1392" s="53"/>
      <c r="H1392" s="53"/>
      <c r="I1392" s="53"/>
      <c r="J1392" s="53"/>
      <c r="K1392" s="53"/>
      <c r="L1392" s="53"/>
      <c r="M1392" s="53"/>
      <c r="N1392" s="53"/>
      <c r="O1392" s="53"/>
      <c r="P1392" s="53"/>
      <c r="Q1392" s="53"/>
      <c r="R1392" s="53"/>
      <c r="S1392" s="53"/>
      <c r="T1392" s="53"/>
      <c r="U1392" s="53"/>
      <c r="V1392" s="53"/>
      <c r="W1392" s="53"/>
      <c r="X1392" s="53"/>
      <c r="Y1392" s="53"/>
      <c r="Z1392" s="53"/>
    </row>
    <row r="1393" spans="1:26" ht="15.75" customHeight="1">
      <c r="A1393" s="103"/>
      <c r="B1393" s="103"/>
      <c r="C1393" s="104" t="e">
        <v>#REF!</v>
      </c>
      <c r="D1393" s="103"/>
      <c r="E1393" s="53"/>
      <c r="F1393" s="53"/>
      <c r="G1393" s="53"/>
      <c r="H1393" s="53"/>
      <c r="I1393" s="53"/>
      <c r="J1393" s="53"/>
      <c r="K1393" s="53"/>
      <c r="L1393" s="53"/>
      <c r="M1393" s="53"/>
      <c r="N1393" s="53"/>
      <c r="O1393" s="53"/>
      <c r="P1393" s="53"/>
      <c r="Q1393" s="53"/>
      <c r="R1393" s="53"/>
      <c r="S1393" s="53"/>
      <c r="T1393" s="53"/>
      <c r="U1393" s="53"/>
      <c r="V1393" s="53"/>
      <c r="W1393" s="53"/>
      <c r="X1393" s="53"/>
      <c r="Y1393" s="53"/>
      <c r="Z1393" s="53"/>
    </row>
    <row r="1394" spans="1:26" ht="15.75" customHeight="1">
      <c r="A1394" s="103"/>
      <c r="B1394" s="103"/>
      <c r="C1394" s="104" t="e">
        <v>#REF!</v>
      </c>
      <c r="D1394" s="103"/>
      <c r="E1394" s="53"/>
      <c r="F1394" s="53"/>
      <c r="G1394" s="53"/>
      <c r="H1394" s="53"/>
      <c r="I1394" s="53"/>
      <c r="J1394" s="53"/>
      <c r="K1394" s="53"/>
      <c r="L1394" s="53"/>
      <c r="M1394" s="53"/>
      <c r="N1394" s="53"/>
      <c r="O1394" s="53"/>
      <c r="P1394" s="53"/>
      <c r="Q1394" s="53"/>
      <c r="R1394" s="53"/>
      <c r="S1394" s="53"/>
      <c r="T1394" s="53"/>
      <c r="U1394" s="53"/>
      <c r="V1394" s="53"/>
      <c r="W1394" s="53"/>
      <c r="X1394" s="53"/>
      <c r="Y1394" s="53"/>
      <c r="Z1394" s="53"/>
    </row>
    <row r="1395" spans="1:26" ht="15.75" customHeight="1">
      <c r="A1395" s="103"/>
      <c r="B1395" s="103"/>
      <c r="C1395" s="104" t="e">
        <v>#REF!</v>
      </c>
      <c r="D1395" s="103"/>
      <c r="E1395" s="53"/>
      <c r="F1395" s="53"/>
      <c r="G1395" s="53"/>
      <c r="H1395" s="53"/>
      <c r="I1395" s="53"/>
      <c r="J1395" s="53"/>
      <c r="K1395" s="53"/>
      <c r="L1395" s="53"/>
      <c r="M1395" s="53"/>
      <c r="N1395" s="53"/>
      <c r="O1395" s="53"/>
      <c r="P1395" s="53"/>
      <c r="Q1395" s="53"/>
      <c r="R1395" s="53"/>
      <c r="S1395" s="53"/>
      <c r="T1395" s="53"/>
      <c r="U1395" s="53"/>
      <c r="V1395" s="53"/>
      <c r="W1395" s="53"/>
      <c r="X1395" s="53"/>
      <c r="Y1395" s="53"/>
      <c r="Z1395" s="53"/>
    </row>
    <row r="1396" spans="1:26" ht="15.75" customHeight="1">
      <c r="A1396" s="103"/>
      <c r="B1396" s="103"/>
      <c r="C1396" s="104" t="e">
        <v>#REF!</v>
      </c>
      <c r="D1396" s="103"/>
      <c r="E1396" s="53"/>
      <c r="F1396" s="53"/>
      <c r="G1396" s="53"/>
      <c r="H1396" s="53"/>
      <c r="I1396" s="53"/>
      <c r="J1396" s="53"/>
      <c r="K1396" s="53"/>
      <c r="L1396" s="53"/>
      <c r="M1396" s="53"/>
      <c r="N1396" s="53"/>
      <c r="O1396" s="53"/>
      <c r="P1396" s="53"/>
      <c r="Q1396" s="53"/>
      <c r="R1396" s="53"/>
      <c r="S1396" s="53"/>
      <c r="T1396" s="53"/>
      <c r="U1396" s="53"/>
      <c r="V1396" s="53"/>
      <c r="W1396" s="53"/>
      <c r="X1396" s="53"/>
      <c r="Y1396" s="53"/>
      <c r="Z1396" s="53"/>
    </row>
    <row r="1397" spans="1:26" ht="15.75" customHeight="1">
      <c r="A1397" s="103"/>
      <c r="B1397" s="103"/>
      <c r="C1397" s="104" t="e">
        <v>#REF!</v>
      </c>
      <c r="D1397" s="103"/>
      <c r="E1397" s="53"/>
      <c r="F1397" s="53"/>
      <c r="G1397" s="53"/>
      <c r="H1397" s="53"/>
      <c r="I1397" s="53"/>
      <c r="J1397" s="53"/>
      <c r="K1397" s="53"/>
      <c r="L1397" s="53"/>
      <c r="M1397" s="53"/>
      <c r="N1397" s="53"/>
      <c r="O1397" s="53"/>
      <c r="P1397" s="53"/>
      <c r="Q1397" s="53"/>
      <c r="R1397" s="53"/>
      <c r="S1397" s="53"/>
      <c r="T1397" s="53"/>
      <c r="U1397" s="53"/>
      <c r="V1397" s="53"/>
      <c r="W1397" s="53"/>
      <c r="X1397" s="53"/>
      <c r="Y1397" s="53"/>
      <c r="Z1397" s="53"/>
    </row>
    <row r="1398" spans="1:26" ht="15.75" customHeight="1">
      <c r="A1398" s="103"/>
      <c r="B1398" s="103"/>
      <c r="C1398" s="104" t="e">
        <v>#REF!</v>
      </c>
      <c r="D1398" s="103"/>
      <c r="E1398" s="53"/>
      <c r="F1398" s="53"/>
      <c r="G1398" s="53"/>
      <c r="H1398" s="53"/>
      <c r="I1398" s="53"/>
      <c r="J1398" s="53"/>
      <c r="K1398" s="53"/>
      <c r="L1398" s="53"/>
      <c r="M1398" s="53"/>
      <c r="N1398" s="53"/>
      <c r="O1398" s="53"/>
      <c r="P1398" s="53"/>
      <c r="Q1398" s="53"/>
      <c r="R1398" s="53"/>
      <c r="S1398" s="53"/>
      <c r="T1398" s="53"/>
      <c r="U1398" s="53"/>
      <c r="V1398" s="53"/>
      <c r="W1398" s="53"/>
      <c r="X1398" s="53"/>
      <c r="Y1398" s="53"/>
      <c r="Z1398" s="53"/>
    </row>
    <row r="1399" spans="1:26" ht="15.75" customHeight="1">
      <c r="A1399" s="103"/>
      <c r="B1399" s="103"/>
      <c r="C1399" s="104" t="e">
        <v>#REF!</v>
      </c>
      <c r="D1399" s="103"/>
      <c r="E1399" s="53"/>
      <c r="F1399" s="53"/>
      <c r="G1399" s="53"/>
      <c r="H1399" s="53"/>
      <c r="I1399" s="53"/>
      <c r="J1399" s="53"/>
      <c r="K1399" s="53"/>
      <c r="L1399" s="53"/>
      <c r="M1399" s="53"/>
      <c r="N1399" s="53"/>
      <c r="O1399" s="53"/>
      <c r="P1399" s="53"/>
      <c r="Q1399" s="53"/>
      <c r="R1399" s="53"/>
      <c r="S1399" s="53"/>
      <c r="T1399" s="53"/>
      <c r="U1399" s="53"/>
      <c r="V1399" s="53"/>
      <c r="W1399" s="53"/>
      <c r="X1399" s="53"/>
      <c r="Y1399" s="53"/>
      <c r="Z1399" s="53"/>
    </row>
    <row r="1400" spans="1:26" ht="15.75" customHeight="1">
      <c r="A1400" s="103"/>
      <c r="B1400" s="103"/>
      <c r="C1400" s="104" t="e">
        <v>#REF!</v>
      </c>
      <c r="D1400" s="103"/>
      <c r="E1400" s="53"/>
      <c r="F1400" s="53"/>
      <c r="G1400" s="53"/>
      <c r="H1400" s="53"/>
      <c r="I1400" s="53"/>
      <c r="J1400" s="53"/>
      <c r="K1400" s="53"/>
      <c r="L1400" s="53"/>
      <c r="M1400" s="53"/>
      <c r="N1400" s="53"/>
      <c r="O1400" s="53"/>
      <c r="P1400" s="53"/>
      <c r="Q1400" s="53"/>
      <c r="R1400" s="53"/>
      <c r="S1400" s="53"/>
      <c r="T1400" s="53"/>
      <c r="U1400" s="53"/>
      <c r="V1400" s="53"/>
      <c r="W1400" s="53"/>
      <c r="X1400" s="53"/>
      <c r="Y1400" s="53"/>
      <c r="Z1400" s="53"/>
    </row>
    <row r="1401" spans="1:26" ht="15.75" customHeight="1">
      <c r="A1401" s="103"/>
      <c r="B1401" s="103"/>
      <c r="C1401" s="104" t="e">
        <v>#REF!</v>
      </c>
      <c r="D1401" s="103"/>
      <c r="E1401" s="53"/>
      <c r="F1401" s="53"/>
      <c r="G1401" s="53"/>
      <c r="H1401" s="53"/>
      <c r="I1401" s="53"/>
      <c r="J1401" s="53"/>
      <c r="K1401" s="53"/>
      <c r="L1401" s="53"/>
      <c r="M1401" s="53"/>
      <c r="N1401" s="53"/>
      <c r="O1401" s="53"/>
      <c r="P1401" s="53"/>
      <c r="Q1401" s="53"/>
      <c r="R1401" s="53"/>
      <c r="S1401" s="53"/>
      <c r="T1401" s="53"/>
      <c r="U1401" s="53"/>
      <c r="V1401" s="53"/>
      <c r="W1401" s="53"/>
      <c r="X1401" s="53"/>
      <c r="Y1401" s="53"/>
      <c r="Z1401" s="53"/>
    </row>
    <row r="1402" spans="1:26" ht="15.75" customHeight="1">
      <c r="A1402" s="103"/>
      <c r="B1402" s="103"/>
      <c r="C1402" s="104" t="e">
        <v>#REF!</v>
      </c>
      <c r="D1402" s="103"/>
      <c r="E1402" s="53"/>
      <c r="F1402" s="53"/>
      <c r="G1402" s="53"/>
      <c r="H1402" s="53"/>
      <c r="I1402" s="53"/>
      <c r="J1402" s="53"/>
      <c r="K1402" s="53"/>
      <c r="L1402" s="53"/>
      <c r="M1402" s="53"/>
      <c r="N1402" s="53"/>
      <c r="O1402" s="53"/>
      <c r="P1402" s="53"/>
      <c r="Q1402" s="53"/>
      <c r="R1402" s="53"/>
      <c r="S1402" s="53"/>
      <c r="T1402" s="53"/>
      <c r="U1402" s="53"/>
      <c r="V1402" s="53"/>
      <c r="W1402" s="53"/>
      <c r="X1402" s="53"/>
      <c r="Y1402" s="53"/>
      <c r="Z1402" s="53"/>
    </row>
    <row r="1403" spans="1:26" ht="15.75" customHeight="1">
      <c r="A1403" s="103"/>
      <c r="B1403" s="103"/>
      <c r="C1403" s="104" t="e">
        <v>#REF!</v>
      </c>
      <c r="D1403" s="103"/>
      <c r="E1403" s="53"/>
      <c r="F1403" s="53"/>
      <c r="G1403" s="53"/>
      <c r="H1403" s="53"/>
      <c r="I1403" s="53"/>
      <c r="J1403" s="53"/>
      <c r="K1403" s="53"/>
      <c r="L1403" s="53"/>
      <c r="M1403" s="53"/>
      <c r="N1403" s="53"/>
      <c r="O1403" s="53"/>
      <c r="P1403" s="53"/>
      <c r="Q1403" s="53"/>
      <c r="R1403" s="53"/>
      <c r="S1403" s="53"/>
      <c r="T1403" s="53"/>
      <c r="U1403" s="53"/>
      <c r="V1403" s="53"/>
      <c r="W1403" s="53"/>
      <c r="X1403" s="53"/>
      <c r="Y1403" s="53"/>
      <c r="Z1403" s="53"/>
    </row>
    <row r="1404" spans="1:26" ht="15.75" customHeight="1">
      <c r="A1404" s="103"/>
      <c r="B1404" s="103"/>
      <c r="C1404" s="104" t="e">
        <v>#REF!</v>
      </c>
      <c r="D1404" s="103"/>
      <c r="E1404" s="53"/>
      <c r="F1404" s="53"/>
      <c r="G1404" s="53"/>
      <c r="H1404" s="53"/>
      <c r="I1404" s="53"/>
      <c r="J1404" s="53"/>
      <c r="K1404" s="53"/>
      <c r="L1404" s="53"/>
      <c r="M1404" s="53"/>
      <c r="N1404" s="53"/>
      <c r="O1404" s="53"/>
      <c r="P1404" s="53"/>
      <c r="Q1404" s="53"/>
      <c r="R1404" s="53"/>
      <c r="S1404" s="53"/>
      <c r="T1404" s="53"/>
      <c r="U1404" s="53"/>
      <c r="V1404" s="53"/>
      <c r="W1404" s="53"/>
      <c r="X1404" s="53"/>
      <c r="Y1404" s="53"/>
      <c r="Z1404" s="53"/>
    </row>
    <row r="1405" spans="1:26" ht="15.75" customHeight="1">
      <c r="A1405" s="103"/>
      <c r="B1405" s="103"/>
      <c r="C1405" s="104" t="e">
        <v>#REF!</v>
      </c>
      <c r="D1405" s="103"/>
      <c r="E1405" s="53"/>
      <c r="F1405" s="53"/>
      <c r="G1405" s="53"/>
      <c r="H1405" s="53"/>
      <c r="I1405" s="53"/>
      <c r="J1405" s="53"/>
      <c r="K1405" s="53"/>
      <c r="L1405" s="53"/>
      <c r="M1405" s="53"/>
      <c r="N1405" s="53"/>
      <c r="O1405" s="53"/>
      <c r="P1405" s="53"/>
      <c r="Q1405" s="53"/>
      <c r="R1405" s="53"/>
      <c r="S1405" s="53"/>
      <c r="T1405" s="53"/>
      <c r="U1405" s="53"/>
      <c r="V1405" s="53"/>
      <c r="W1405" s="53"/>
      <c r="X1405" s="53"/>
      <c r="Y1405" s="53"/>
      <c r="Z1405" s="53"/>
    </row>
    <row r="1406" spans="1:26" ht="15.75" customHeight="1">
      <c r="A1406" s="103"/>
      <c r="B1406" s="103"/>
      <c r="C1406" s="104" t="e">
        <v>#REF!</v>
      </c>
      <c r="D1406" s="103"/>
      <c r="E1406" s="53"/>
      <c r="F1406" s="53"/>
      <c r="G1406" s="53"/>
      <c r="H1406" s="53"/>
      <c r="I1406" s="53"/>
      <c r="J1406" s="53"/>
      <c r="K1406" s="53"/>
      <c r="L1406" s="53"/>
      <c r="M1406" s="53"/>
      <c r="N1406" s="53"/>
      <c r="O1406" s="53"/>
      <c r="P1406" s="53"/>
      <c r="Q1406" s="53"/>
      <c r="R1406" s="53"/>
      <c r="S1406" s="53"/>
      <c r="T1406" s="53"/>
      <c r="U1406" s="53"/>
      <c r="V1406" s="53"/>
      <c r="W1406" s="53"/>
      <c r="X1406" s="53"/>
      <c r="Y1406" s="53"/>
      <c r="Z1406" s="53"/>
    </row>
    <row r="1407" spans="1:26" ht="15.75" customHeight="1">
      <c r="A1407" s="103"/>
      <c r="B1407" s="103"/>
      <c r="C1407" s="104" t="e">
        <v>#REF!</v>
      </c>
      <c r="D1407" s="103"/>
      <c r="E1407" s="53"/>
      <c r="F1407" s="53"/>
      <c r="G1407" s="53"/>
      <c r="H1407" s="53"/>
      <c r="I1407" s="53"/>
      <c r="J1407" s="53"/>
      <c r="K1407" s="53"/>
      <c r="L1407" s="53"/>
      <c r="M1407" s="53"/>
      <c r="N1407" s="53"/>
      <c r="O1407" s="53"/>
      <c r="P1407" s="53"/>
      <c r="Q1407" s="53"/>
      <c r="R1407" s="53"/>
      <c r="S1407" s="53"/>
      <c r="T1407" s="53"/>
      <c r="U1407" s="53"/>
      <c r="V1407" s="53"/>
      <c r="W1407" s="53"/>
      <c r="X1407" s="53"/>
      <c r="Y1407" s="53"/>
      <c r="Z1407" s="53"/>
    </row>
    <row r="1408" spans="1:26" ht="15.75" customHeight="1">
      <c r="A1408" s="103"/>
      <c r="B1408" s="103"/>
      <c r="C1408" s="104" t="e">
        <v>#REF!</v>
      </c>
      <c r="D1408" s="103"/>
      <c r="E1408" s="53"/>
      <c r="F1408" s="53"/>
      <c r="G1408" s="53"/>
      <c r="H1408" s="53"/>
      <c r="I1408" s="53"/>
      <c r="J1408" s="53"/>
      <c r="K1408" s="53"/>
      <c r="L1408" s="53"/>
      <c r="M1408" s="53"/>
      <c r="N1408" s="53"/>
      <c r="O1408" s="53"/>
      <c r="P1408" s="53"/>
      <c r="Q1408" s="53"/>
      <c r="R1408" s="53"/>
      <c r="S1408" s="53"/>
      <c r="T1408" s="53"/>
      <c r="U1408" s="53"/>
      <c r="V1408" s="53"/>
      <c r="W1408" s="53"/>
      <c r="X1408" s="53"/>
      <c r="Y1408" s="53"/>
      <c r="Z1408" s="53"/>
    </row>
    <row r="1409" spans="1:26" ht="15.75" customHeight="1">
      <c r="A1409" s="103"/>
      <c r="B1409" s="103"/>
      <c r="C1409" s="104" t="e">
        <v>#REF!</v>
      </c>
      <c r="D1409" s="103"/>
      <c r="E1409" s="53"/>
      <c r="F1409" s="53"/>
      <c r="G1409" s="53"/>
      <c r="H1409" s="53"/>
      <c r="I1409" s="53"/>
      <c r="J1409" s="53"/>
      <c r="K1409" s="53"/>
      <c r="L1409" s="53"/>
      <c r="M1409" s="53"/>
      <c r="N1409" s="53"/>
      <c r="O1409" s="53"/>
      <c r="P1409" s="53"/>
      <c r="Q1409" s="53"/>
      <c r="R1409" s="53"/>
      <c r="S1409" s="53"/>
      <c r="T1409" s="53"/>
      <c r="U1409" s="53"/>
      <c r="V1409" s="53"/>
      <c r="W1409" s="53"/>
      <c r="X1409" s="53"/>
      <c r="Y1409" s="53"/>
      <c r="Z1409" s="53"/>
    </row>
    <row r="1410" spans="1:26" ht="15.75" customHeight="1">
      <c r="A1410" s="103"/>
      <c r="B1410" s="103"/>
      <c r="C1410" s="104" t="e">
        <v>#REF!</v>
      </c>
      <c r="D1410" s="103"/>
      <c r="E1410" s="53"/>
      <c r="F1410" s="53"/>
      <c r="G1410" s="53"/>
      <c r="H1410" s="53"/>
      <c r="I1410" s="53"/>
      <c r="J1410" s="53"/>
      <c r="K1410" s="53"/>
      <c r="L1410" s="53"/>
      <c r="M1410" s="53"/>
      <c r="N1410" s="53"/>
      <c r="O1410" s="53"/>
      <c r="P1410" s="53"/>
      <c r="Q1410" s="53"/>
      <c r="R1410" s="53"/>
      <c r="S1410" s="53"/>
      <c r="T1410" s="53"/>
      <c r="U1410" s="53"/>
      <c r="V1410" s="53"/>
      <c r="W1410" s="53"/>
      <c r="X1410" s="53"/>
      <c r="Y1410" s="53"/>
      <c r="Z1410" s="53"/>
    </row>
    <row r="1411" spans="1:26" ht="15.75" customHeight="1">
      <c r="A1411" s="103"/>
      <c r="B1411" s="103"/>
      <c r="C1411" s="104" t="e">
        <v>#REF!</v>
      </c>
      <c r="D1411" s="103"/>
      <c r="E1411" s="53"/>
      <c r="F1411" s="53"/>
      <c r="G1411" s="53"/>
      <c r="H1411" s="53"/>
      <c r="I1411" s="53"/>
      <c r="J1411" s="53"/>
      <c r="K1411" s="53"/>
      <c r="L1411" s="53"/>
      <c r="M1411" s="53"/>
      <c r="N1411" s="53"/>
      <c r="O1411" s="53"/>
      <c r="P1411" s="53"/>
      <c r="Q1411" s="53"/>
      <c r="R1411" s="53"/>
      <c r="S1411" s="53"/>
      <c r="T1411" s="53"/>
      <c r="U1411" s="53"/>
      <c r="V1411" s="53"/>
      <c r="W1411" s="53"/>
      <c r="X1411" s="53"/>
      <c r="Y1411" s="53"/>
      <c r="Z1411" s="53"/>
    </row>
    <row r="1412" spans="1:26" ht="15.75" customHeight="1">
      <c r="A1412" s="103"/>
      <c r="B1412" s="103"/>
      <c r="C1412" s="104" t="e">
        <v>#REF!</v>
      </c>
      <c r="D1412" s="103"/>
      <c r="E1412" s="53"/>
      <c r="F1412" s="53"/>
      <c r="G1412" s="53"/>
      <c r="H1412" s="53"/>
      <c r="I1412" s="53"/>
      <c r="J1412" s="53"/>
      <c r="K1412" s="53"/>
      <c r="L1412" s="53"/>
      <c r="M1412" s="53"/>
      <c r="N1412" s="53"/>
      <c r="O1412" s="53"/>
      <c r="P1412" s="53"/>
      <c r="Q1412" s="53"/>
      <c r="R1412" s="53"/>
      <c r="S1412" s="53"/>
      <c r="T1412" s="53"/>
      <c r="U1412" s="53"/>
      <c r="V1412" s="53"/>
      <c r="W1412" s="53"/>
      <c r="X1412" s="53"/>
      <c r="Y1412" s="53"/>
      <c r="Z1412" s="53"/>
    </row>
    <row r="1413" spans="1:26" ht="15.75" customHeight="1">
      <c r="A1413" s="103"/>
      <c r="B1413" s="103"/>
      <c r="C1413" s="104" t="e">
        <v>#REF!</v>
      </c>
      <c r="D1413" s="103"/>
      <c r="E1413" s="53"/>
      <c r="F1413" s="53"/>
      <c r="G1413" s="53"/>
      <c r="H1413" s="53"/>
      <c r="I1413" s="53"/>
      <c r="J1413" s="53"/>
      <c r="K1413" s="53"/>
      <c r="L1413" s="53"/>
      <c r="M1413" s="53"/>
      <c r="N1413" s="53"/>
      <c r="O1413" s="53"/>
      <c r="P1413" s="53"/>
      <c r="Q1413" s="53"/>
      <c r="R1413" s="53"/>
      <c r="S1413" s="53"/>
      <c r="T1413" s="53"/>
      <c r="U1413" s="53"/>
      <c r="V1413" s="53"/>
      <c r="W1413" s="53"/>
      <c r="X1413" s="53"/>
      <c r="Y1413" s="53"/>
      <c r="Z1413" s="53"/>
    </row>
    <row r="1414" spans="1:26" ht="15.75" customHeight="1">
      <c r="A1414" s="103"/>
      <c r="B1414" s="103"/>
      <c r="C1414" s="104" t="e">
        <v>#REF!</v>
      </c>
      <c r="D1414" s="103"/>
      <c r="E1414" s="53"/>
      <c r="F1414" s="53"/>
      <c r="G1414" s="53"/>
      <c r="H1414" s="53"/>
      <c r="I1414" s="53"/>
      <c r="J1414" s="53"/>
      <c r="K1414" s="53"/>
      <c r="L1414" s="53"/>
      <c r="M1414" s="53"/>
      <c r="N1414" s="53"/>
      <c r="O1414" s="53"/>
      <c r="P1414" s="53"/>
      <c r="Q1414" s="53"/>
      <c r="R1414" s="53"/>
      <c r="S1414" s="53"/>
      <c r="T1414" s="53"/>
      <c r="U1414" s="53"/>
      <c r="V1414" s="53"/>
      <c r="W1414" s="53"/>
      <c r="X1414" s="53"/>
      <c r="Y1414" s="53"/>
      <c r="Z1414" s="53"/>
    </row>
    <row r="1415" spans="1:26" ht="15.75" customHeight="1">
      <c r="A1415" s="103"/>
      <c r="B1415" s="103"/>
      <c r="C1415" s="104" t="e">
        <v>#REF!</v>
      </c>
      <c r="D1415" s="103"/>
      <c r="E1415" s="53"/>
      <c r="F1415" s="53"/>
      <c r="G1415" s="53"/>
      <c r="H1415" s="53"/>
      <c r="I1415" s="53"/>
      <c r="J1415" s="53"/>
      <c r="K1415" s="53"/>
      <c r="L1415" s="53"/>
      <c r="M1415" s="53"/>
      <c r="N1415" s="53"/>
      <c r="O1415" s="53"/>
      <c r="P1415" s="53"/>
      <c r="Q1415" s="53"/>
      <c r="R1415" s="53"/>
      <c r="S1415" s="53"/>
      <c r="T1415" s="53"/>
      <c r="U1415" s="53"/>
      <c r="V1415" s="53"/>
      <c r="W1415" s="53"/>
      <c r="X1415" s="53"/>
      <c r="Y1415" s="53"/>
      <c r="Z1415" s="53"/>
    </row>
    <row r="1416" spans="1:26" ht="15.75" customHeight="1">
      <c r="A1416" s="103"/>
      <c r="B1416" s="103"/>
      <c r="C1416" s="104" t="e">
        <v>#REF!</v>
      </c>
      <c r="D1416" s="103"/>
      <c r="E1416" s="53"/>
      <c r="F1416" s="53"/>
      <c r="G1416" s="53"/>
      <c r="H1416" s="53"/>
      <c r="I1416" s="53"/>
      <c r="J1416" s="53"/>
      <c r="K1416" s="53"/>
      <c r="L1416" s="53"/>
      <c r="M1416" s="53"/>
      <c r="N1416" s="53"/>
      <c r="O1416" s="53"/>
      <c r="P1416" s="53"/>
      <c r="Q1416" s="53"/>
      <c r="R1416" s="53"/>
      <c r="S1416" s="53"/>
      <c r="T1416" s="53"/>
      <c r="U1416" s="53"/>
      <c r="V1416" s="53"/>
      <c r="W1416" s="53"/>
      <c r="X1416" s="53"/>
      <c r="Y1416" s="53"/>
      <c r="Z1416" s="53"/>
    </row>
    <row r="1417" spans="1:26" ht="15.75" customHeight="1">
      <c r="A1417" s="103"/>
      <c r="B1417" s="103"/>
      <c r="C1417" s="104" t="e">
        <v>#REF!</v>
      </c>
      <c r="D1417" s="103"/>
      <c r="E1417" s="53"/>
      <c r="F1417" s="53"/>
      <c r="G1417" s="53"/>
      <c r="H1417" s="53"/>
      <c r="I1417" s="53"/>
      <c r="J1417" s="53"/>
      <c r="K1417" s="53"/>
      <c r="L1417" s="53"/>
      <c r="M1417" s="53"/>
      <c r="N1417" s="53"/>
      <c r="O1417" s="53"/>
      <c r="P1417" s="53"/>
      <c r="Q1417" s="53"/>
      <c r="R1417" s="53"/>
      <c r="S1417" s="53"/>
      <c r="T1417" s="53"/>
      <c r="U1417" s="53"/>
      <c r="V1417" s="53"/>
      <c r="W1417" s="53"/>
      <c r="X1417" s="53"/>
      <c r="Y1417" s="53"/>
      <c r="Z1417" s="53"/>
    </row>
    <row r="1418" spans="1:26" ht="15.75" customHeight="1">
      <c r="A1418" s="103"/>
      <c r="B1418" s="103"/>
      <c r="C1418" s="104" t="e">
        <v>#REF!</v>
      </c>
      <c r="D1418" s="103"/>
      <c r="E1418" s="53"/>
      <c r="F1418" s="53"/>
      <c r="G1418" s="53"/>
      <c r="H1418" s="53"/>
      <c r="I1418" s="53"/>
      <c r="J1418" s="53"/>
      <c r="K1418" s="53"/>
      <c r="L1418" s="53"/>
      <c r="M1418" s="53"/>
      <c r="N1418" s="53"/>
      <c r="O1418" s="53"/>
      <c r="P1418" s="53"/>
      <c r="Q1418" s="53"/>
      <c r="R1418" s="53"/>
      <c r="S1418" s="53"/>
      <c r="T1418" s="53"/>
      <c r="U1418" s="53"/>
      <c r="V1418" s="53"/>
      <c r="W1418" s="53"/>
      <c r="X1418" s="53"/>
      <c r="Y1418" s="53"/>
      <c r="Z1418" s="53"/>
    </row>
    <row r="1419" spans="1:26" ht="15.75" customHeight="1">
      <c r="A1419" s="103"/>
      <c r="B1419" s="103"/>
      <c r="C1419" s="104" t="e">
        <v>#REF!</v>
      </c>
      <c r="D1419" s="103"/>
      <c r="E1419" s="53"/>
      <c r="F1419" s="53"/>
      <c r="G1419" s="53"/>
      <c r="H1419" s="53"/>
      <c r="I1419" s="53"/>
      <c r="J1419" s="53"/>
      <c r="K1419" s="53"/>
      <c r="L1419" s="53"/>
      <c r="M1419" s="53"/>
      <c r="N1419" s="53"/>
      <c r="O1419" s="53"/>
      <c r="P1419" s="53"/>
      <c r="Q1419" s="53"/>
      <c r="R1419" s="53"/>
      <c r="S1419" s="53"/>
      <c r="T1419" s="53"/>
      <c r="U1419" s="53"/>
      <c r="V1419" s="53"/>
      <c r="W1419" s="53"/>
      <c r="X1419" s="53"/>
      <c r="Y1419" s="53"/>
      <c r="Z1419" s="53"/>
    </row>
    <row r="1420" spans="1:26" ht="15.75" customHeight="1">
      <c r="A1420" s="103"/>
      <c r="B1420" s="103"/>
      <c r="C1420" s="104" t="e">
        <v>#REF!</v>
      </c>
      <c r="D1420" s="103"/>
      <c r="E1420" s="53"/>
      <c r="F1420" s="53"/>
      <c r="G1420" s="53"/>
      <c r="H1420" s="53"/>
      <c r="I1420" s="53"/>
      <c r="J1420" s="53"/>
      <c r="K1420" s="53"/>
      <c r="L1420" s="53"/>
      <c r="M1420" s="53"/>
      <c r="N1420" s="53"/>
      <c r="O1420" s="53"/>
      <c r="P1420" s="53"/>
      <c r="Q1420" s="53"/>
      <c r="R1420" s="53"/>
      <c r="S1420" s="53"/>
      <c r="T1420" s="53"/>
      <c r="U1420" s="53"/>
      <c r="V1420" s="53"/>
      <c r="W1420" s="53"/>
      <c r="X1420" s="53"/>
      <c r="Y1420" s="53"/>
      <c r="Z1420" s="53"/>
    </row>
    <row r="1421" spans="1:26" ht="15.75" customHeight="1">
      <c r="A1421" s="103"/>
      <c r="B1421" s="103"/>
      <c r="C1421" s="104" t="e">
        <v>#REF!</v>
      </c>
      <c r="D1421" s="103"/>
      <c r="E1421" s="53"/>
      <c r="F1421" s="53"/>
      <c r="G1421" s="53"/>
      <c r="H1421" s="53"/>
      <c r="I1421" s="53"/>
      <c r="J1421" s="53"/>
      <c r="K1421" s="53"/>
      <c r="L1421" s="53"/>
      <c r="M1421" s="53"/>
      <c r="N1421" s="53"/>
      <c r="O1421" s="53"/>
      <c r="P1421" s="53"/>
      <c r="Q1421" s="53"/>
      <c r="R1421" s="53"/>
      <c r="S1421" s="53"/>
      <c r="T1421" s="53"/>
      <c r="U1421" s="53"/>
      <c r="V1421" s="53"/>
      <c r="W1421" s="53"/>
      <c r="X1421" s="53"/>
      <c r="Y1421" s="53"/>
      <c r="Z1421" s="53"/>
    </row>
    <row r="1422" spans="1:26" ht="15.75" customHeight="1">
      <c r="A1422" s="103"/>
      <c r="B1422" s="103"/>
      <c r="C1422" s="104" t="e">
        <v>#REF!</v>
      </c>
      <c r="D1422" s="103"/>
      <c r="E1422" s="53"/>
      <c r="F1422" s="53"/>
      <c r="G1422" s="53"/>
      <c r="H1422" s="53"/>
      <c r="I1422" s="53"/>
      <c r="J1422" s="53"/>
      <c r="K1422" s="53"/>
      <c r="L1422" s="53"/>
      <c r="M1422" s="53"/>
      <c r="N1422" s="53"/>
      <c r="O1422" s="53"/>
      <c r="P1422" s="53"/>
      <c r="Q1422" s="53"/>
      <c r="R1422" s="53"/>
      <c r="S1422" s="53"/>
      <c r="T1422" s="53"/>
      <c r="U1422" s="53"/>
      <c r="V1422" s="53"/>
      <c r="W1422" s="53"/>
      <c r="X1422" s="53"/>
      <c r="Y1422" s="53"/>
      <c r="Z1422" s="53"/>
    </row>
    <row r="1423" spans="1:26" ht="15.75" customHeight="1">
      <c r="A1423" s="103"/>
      <c r="B1423" s="103"/>
      <c r="C1423" s="104" t="e">
        <v>#REF!</v>
      </c>
      <c r="D1423" s="103"/>
      <c r="E1423" s="53"/>
      <c r="F1423" s="53"/>
      <c r="G1423" s="53"/>
      <c r="H1423" s="53"/>
      <c r="I1423" s="53"/>
      <c r="J1423" s="53"/>
      <c r="K1423" s="53"/>
      <c r="L1423" s="53"/>
      <c r="M1423" s="53"/>
      <c r="N1423" s="53"/>
      <c r="O1423" s="53"/>
      <c r="P1423" s="53"/>
      <c r="Q1423" s="53"/>
      <c r="R1423" s="53"/>
      <c r="S1423" s="53"/>
      <c r="T1423" s="53"/>
      <c r="U1423" s="53"/>
      <c r="V1423" s="53"/>
      <c r="W1423" s="53"/>
      <c r="X1423" s="53"/>
      <c r="Y1423" s="53"/>
      <c r="Z1423" s="53"/>
    </row>
    <row r="1424" spans="1:26" ht="15.75" customHeight="1">
      <c r="A1424" s="103"/>
      <c r="B1424" s="103"/>
      <c r="C1424" s="104" t="e">
        <v>#REF!</v>
      </c>
      <c r="D1424" s="103"/>
      <c r="E1424" s="53"/>
      <c r="F1424" s="53"/>
      <c r="G1424" s="53"/>
      <c r="H1424" s="53"/>
      <c r="I1424" s="53"/>
      <c r="J1424" s="53"/>
      <c r="K1424" s="53"/>
      <c r="L1424" s="53"/>
      <c r="M1424" s="53"/>
      <c r="N1424" s="53"/>
      <c r="O1424" s="53"/>
      <c r="P1424" s="53"/>
      <c r="Q1424" s="53"/>
      <c r="R1424" s="53"/>
      <c r="S1424" s="53"/>
      <c r="T1424" s="53"/>
      <c r="U1424" s="53"/>
      <c r="V1424" s="53"/>
      <c r="W1424" s="53"/>
      <c r="X1424" s="53"/>
      <c r="Y1424" s="53"/>
      <c r="Z1424" s="53"/>
    </row>
    <row r="1425" spans="1:26" ht="15.75" customHeight="1">
      <c r="A1425" s="103"/>
      <c r="B1425" s="103"/>
      <c r="C1425" s="104" t="e">
        <v>#REF!</v>
      </c>
      <c r="D1425" s="103"/>
      <c r="E1425" s="53"/>
      <c r="F1425" s="53"/>
      <c r="G1425" s="53"/>
      <c r="H1425" s="53"/>
      <c r="I1425" s="53"/>
      <c r="J1425" s="53"/>
      <c r="K1425" s="53"/>
      <c r="L1425" s="53"/>
      <c r="M1425" s="53"/>
      <c r="N1425" s="53"/>
      <c r="O1425" s="53"/>
      <c r="P1425" s="53"/>
      <c r="Q1425" s="53"/>
      <c r="R1425" s="53"/>
      <c r="S1425" s="53"/>
      <c r="T1425" s="53"/>
      <c r="U1425" s="53"/>
      <c r="V1425" s="53"/>
      <c r="W1425" s="53"/>
      <c r="X1425" s="53"/>
      <c r="Y1425" s="53"/>
      <c r="Z1425" s="53"/>
    </row>
    <row r="1426" spans="1:26" ht="15.75" customHeight="1">
      <c r="A1426" s="103"/>
      <c r="B1426" s="103"/>
      <c r="C1426" s="104" t="e">
        <v>#REF!</v>
      </c>
      <c r="D1426" s="103"/>
      <c r="E1426" s="53"/>
      <c r="F1426" s="53"/>
      <c r="G1426" s="53"/>
      <c r="H1426" s="53"/>
      <c r="I1426" s="53"/>
      <c r="J1426" s="53"/>
      <c r="K1426" s="53"/>
      <c r="L1426" s="53"/>
      <c r="M1426" s="53"/>
      <c r="N1426" s="53"/>
      <c r="O1426" s="53"/>
      <c r="P1426" s="53"/>
      <c r="Q1426" s="53"/>
      <c r="R1426" s="53"/>
      <c r="S1426" s="53"/>
      <c r="T1426" s="53"/>
      <c r="U1426" s="53"/>
      <c r="V1426" s="53"/>
      <c r="W1426" s="53"/>
      <c r="X1426" s="53"/>
      <c r="Y1426" s="53"/>
      <c r="Z1426" s="53"/>
    </row>
    <row r="1427" spans="1:26" ht="15.75" customHeight="1">
      <c r="A1427" s="103"/>
      <c r="B1427" s="103"/>
      <c r="C1427" s="104" t="e">
        <v>#REF!</v>
      </c>
      <c r="D1427" s="103"/>
      <c r="E1427" s="53"/>
      <c r="F1427" s="53"/>
      <c r="G1427" s="53"/>
      <c r="H1427" s="53"/>
      <c r="I1427" s="53"/>
      <c r="J1427" s="53"/>
      <c r="K1427" s="53"/>
      <c r="L1427" s="53"/>
      <c r="M1427" s="53"/>
      <c r="N1427" s="53"/>
      <c r="O1427" s="53"/>
      <c r="P1427" s="53"/>
      <c r="Q1427" s="53"/>
      <c r="R1427" s="53"/>
      <c r="S1427" s="53"/>
      <c r="T1427" s="53"/>
      <c r="U1427" s="53"/>
      <c r="V1427" s="53"/>
      <c r="W1427" s="53"/>
      <c r="X1427" s="53"/>
      <c r="Y1427" s="53"/>
      <c r="Z1427" s="53"/>
    </row>
    <row r="1428" spans="1:26" ht="15.75" customHeight="1">
      <c r="A1428" s="103"/>
      <c r="B1428" s="103"/>
      <c r="C1428" s="104" t="e">
        <v>#REF!</v>
      </c>
      <c r="D1428" s="103"/>
      <c r="E1428" s="53"/>
      <c r="F1428" s="53"/>
      <c r="G1428" s="53"/>
      <c r="H1428" s="53"/>
      <c r="I1428" s="53"/>
      <c r="J1428" s="53"/>
      <c r="K1428" s="53"/>
      <c r="L1428" s="53"/>
      <c r="M1428" s="53"/>
      <c r="N1428" s="53"/>
      <c r="O1428" s="53"/>
      <c r="P1428" s="53"/>
      <c r="Q1428" s="53"/>
      <c r="R1428" s="53"/>
      <c r="S1428" s="53"/>
      <c r="T1428" s="53"/>
      <c r="U1428" s="53"/>
      <c r="V1428" s="53"/>
      <c r="W1428" s="53"/>
      <c r="X1428" s="53"/>
      <c r="Y1428" s="53"/>
      <c r="Z1428" s="53"/>
    </row>
    <row r="1429" spans="1:26" ht="15.75" customHeight="1">
      <c r="A1429" s="103"/>
      <c r="B1429" s="103"/>
      <c r="C1429" s="104" t="e">
        <v>#REF!</v>
      </c>
      <c r="D1429" s="103"/>
      <c r="E1429" s="53"/>
      <c r="F1429" s="53"/>
      <c r="G1429" s="53"/>
      <c r="H1429" s="53"/>
      <c r="I1429" s="53"/>
      <c r="J1429" s="53"/>
      <c r="K1429" s="53"/>
      <c r="L1429" s="53"/>
      <c r="M1429" s="53"/>
      <c r="N1429" s="53"/>
      <c r="O1429" s="53"/>
      <c r="P1429" s="53"/>
      <c r="Q1429" s="53"/>
      <c r="R1429" s="53"/>
      <c r="S1429" s="53"/>
      <c r="T1429" s="53"/>
      <c r="U1429" s="53"/>
      <c r="V1429" s="53"/>
      <c r="W1429" s="53"/>
      <c r="X1429" s="53"/>
      <c r="Y1429" s="53"/>
      <c r="Z1429" s="53"/>
    </row>
    <row r="1430" spans="1:26" ht="15.75" customHeight="1">
      <c r="A1430" s="103"/>
      <c r="B1430" s="103"/>
      <c r="C1430" s="104" t="e">
        <v>#REF!</v>
      </c>
      <c r="D1430" s="103"/>
      <c r="E1430" s="53"/>
      <c r="F1430" s="53"/>
      <c r="G1430" s="53"/>
      <c r="H1430" s="53"/>
      <c r="I1430" s="53"/>
      <c r="J1430" s="53"/>
      <c r="K1430" s="53"/>
      <c r="L1430" s="53"/>
      <c r="M1430" s="53"/>
      <c r="N1430" s="53"/>
      <c r="O1430" s="53"/>
      <c r="P1430" s="53"/>
      <c r="Q1430" s="53"/>
      <c r="R1430" s="53"/>
      <c r="S1430" s="53"/>
      <c r="T1430" s="53"/>
      <c r="U1430" s="53"/>
      <c r="V1430" s="53"/>
      <c r="W1430" s="53"/>
      <c r="X1430" s="53"/>
      <c r="Y1430" s="53"/>
      <c r="Z1430" s="53"/>
    </row>
    <row r="1431" spans="1:26" ht="15.75" customHeight="1">
      <c r="A1431" s="103"/>
      <c r="B1431" s="103"/>
      <c r="C1431" s="104" t="e">
        <v>#REF!</v>
      </c>
      <c r="D1431" s="103"/>
      <c r="E1431" s="53"/>
      <c r="F1431" s="53"/>
      <c r="G1431" s="53"/>
      <c r="H1431" s="53"/>
      <c r="I1431" s="53"/>
      <c r="J1431" s="53"/>
      <c r="K1431" s="53"/>
      <c r="L1431" s="53"/>
      <c r="M1431" s="53"/>
      <c r="N1431" s="53"/>
      <c r="O1431" s="53"/>
      <c r="P1431" s="53"/>
      <c r="Q1431" s="53"/>
      <c r="R1431" s="53"/>
      <c r="S1431" s="53"/>
      <c r="T1431" s="53"/>
      <c r="U1431" s="53"/>
      <c r="V1431" s="53"/>
      <c r="W1431" s="53"/>
      <c r="X1431" s="53"/>
      <c r="Y1431" s="53"/>
      <c r="Z1431" s="53"/>
    </row>
    <row r="1432" spans="1:26" ht="15.75" customHeight="1">
      <c r="A1432" s="103"/>
      <c r="B1432" s="103"/>
      <c r="C1432" s="104" t="e">
        <v>#REF!</v>
      </c>
      <c r="D1432" s="103"/>
      <c r="E1432" s="53"/>
      <c r="F1432" s="53"/>
      <c r="G1432" s="53"/>
      <c r="H1432" s="53"/>
      <c r="I1432" s="53"/>
      <c r="J1432" s="53"/>
      <c r="K1432" s="53"/>
      <c r="L1432" s="53"/>
      <c r="M1432" s="53"/>
      <c r="N1432" s="53"/>
      <c r="O1432" s="53"/>
      <c r="P1432" s="53"/>
      <c r="Q1432" s="53"/>
      <c r="R1432" s="53"/>
      <c r="S1432" s="53"/>
      <c r="T1432" s="53"/>
      <c r="U1432" s="53"/>
      <c r="V1432" s="53"/>
      <c r="W1432" s="53"/>
      <c r="X1432" s="53"/>
      <c r="Y1432" s="53"/>
      <c r="Z1432" s="53"/>
    </row>
    <row r="1433" spans="1:26" ht="15.75" customHeight="1">
      <c r="A1433" s="103"/>
      <c r="B1433" s="103"/>
      <c r="C1433" s="104" t="e">
        <v>#REF!</v>
      </c>
      <c r="D1433" s="103"/>
      <c r="E1433" s="53"/>
      <c r="F1433" s="53"/>
      <c r="G1433" s="53"/>
      <c r="H1433" s="53"/>
      <c r="I1433" s="53"/>
      <c r="J1433" s="53"/>
      <c r="K1433" s="53"/>
      <c r="L1433" s="53"/>
      <c r="M1433" s="53"/>
      <c r="N1433" s="53"/>
      <c r="O1433" s="53"/>
      <c r="P1433" s="53"/>
      <c r="Q1433" s="53"/>
      <c r="R1433" s="53"/>
      <c r="S1433" s="53"/>
      <c r="T1433" s="53"/>
      <c r="U1433" s="53"/>
      <c r="V1433" s="53"/>
      <c r="W1433" s="53"/>
      <c r="X1433" s="53"/>
      <c r="Y1433" s="53"/>
      <c r="Z1433" s="53"/>
    </row>
    <row r="1434" spans="1:26" ht="15.75" customHeight="1">
      <c r="A1434" s="103"/>
      <c r="B1434" s="103"/>
      <c r="C1434" s="104" t="e">
        <v>#REF!</v>
      </c>
      <c r="D1434" s="103"/>
      <c r="E1434" s="53"/>
      <c r="F1434" s="53"/>
      <c r="G1434" s="53"/>
      <c r="H1434" s="53"/>
      <c r="I1434" s="53"/>
      <c r="J1434" s="53"/>
      <c r="K1434" s="53"/>
      <c r="L1434" s="53"/>
      <c r="M1434" s="53"/>
      <c r="N1434" s="53"/>
      <c r="O1434" s="53"/>
      <c r="P1434" s="53"/>
      <c r="Q1434" s="53"/>
      <c r="R1434" s="53"/>
      <c r="S1434" s="53"/>
      <c r="T1434" s="53"/>
      <c r="U1434" s="53"/>
      <c r="V1434" s="53"/>
      <c r="W1434" s="53"/>
      <c r="X1434" s="53"/>
      <c r="Y1434" s="53"/>
      <c r="Z1434" s="53"/>
    </row>
    <row r="1435" spans="1:26" ht="15.75" customHeight="1">
      <c r="A1435" s="103"/>
      <c r="B1435" s="103"/>
      <c r="C1435" s="104" t="e">
        <v>#REF!</v>
      </c>
      <c r="D1435" s="103"/>
      <c r="E1435" s="53"/>
      <c r="F1435" s="53"/>
      <c r="G1435" s="53"/>
      <c r="H1435" s="53"/>
      <c r="I1435" s="53"/>
      <c r="J1435" s="53"/>
      <c r="K1435" s="53"/>
      <c r="L1435" s="53"/>
      <c r="M1435" s="53"/>
      <c r="N1435" s="53"/>
      <c r="O1435" s="53"/>
      <c r="P1435" s="53"/>
      <c r="Q1435" s="53"/>
      <c r="R1435" s="53"/>
      <c r="S1435" s="53"/>
      <c r="T1435" s="53"/>
      <c r="U1435" s="53"/>
      <c r="V1435" s="53"/>
      <c r="W1435" s="53"/>
      <c r="X1435" s="53"/>
      <c r="Y1435" s="53"/>
      <c r="Z1435" s="53"/>
    </row>
    <row r="1436" spans="1:26" ht="15.75" customHeight="1">
      <c r="A1436" s="103"/>
      <c r="B1436" s="103"/>
      <c r="C1436" s="104" t="e">
        <v>#REF!</v>
      </c>
      <c r="D1436" s="103"/>
      <c r="E1436" s="53"/>
      <c r="F1436" s="53"/>
      <c r="G1436" s="53"/>
      <c r="H1436" s="53"/>
      <c r="I1436" s="53"/>
      <c r="J1436" s="53"/>
      <c r="K1436" s="53"/>
      <c r="L1436" s="53"/>
      <c r="M1436" s="53"/>
      <c r="N1436" s="53"/>
      <c r="O1436" s="53"/>
      <c r="P1436" s="53"/>
      <c r="Q1436" s="53"/>
      <c r="R1436" s="53"/>
      <c r="S1436" s="53"/>
      <c r="T1436" s="53"/>
      <c r="U1436" s="53"/>
      <c r="V1436" s="53"/>
      <c r="W1436" s="53"/>
      <c r="X1436" s="53"/>
      <c r="Y1436" s="53"/>
      <c r="Z1436" s="53"/>
    </row>
    <row r="1437" spans="1:26" ht="15.75" customHeight="1">
      <c r="A1437" s="103"/>
      <c r="B1437" s="103"/>
      <c r="C1437" s="104" t="e">
        <v>#REF!</v>
      </c>
      <c r="D1437" s="103"/>
      <c r="E1437" s="53"/>
      <c r="F1437" s="53"/>
      <c r="G1437" s="53"/>
      <c r="H1437" s="53"/>
      <c r="I1437" s="53"/>
      <c r="J1437" s="53"/>
      <c r="K1437" s="53"/>
      <c r="L1437" s="53"/>
      <c r="M1437" s="53"/>
      <c r="N1437" s="53"/>
      <c r="O1437" s="53"/>
      <c r="P1437" s="53"/>
      <c r="Q1437" s="53"/>
      <c r="R1437" s="53"/>
      <c r="S1437" s="53"/>
      <c r="T1437" s="53"/>
      <c r="U1437" s="53"/>
      <c r="V1437" s="53"/>
      <c r="W1437" s="53"/>
      <c r="X1437" s="53"/>
      <c r="Y1437" s="53"/>
      <c r="Z1437" s="53"/>
    </row>
    <row r="1438" spans="1:26" ht="15.75" customHeight="1">
      <c r="A1438" s="103"/>
      <c r="B1438" s="103"/>
      <c r="C1438" s="104" t="e">
        <v>#REF!</v>
      </c>
      <c r="D1438" s="103"/>
      <c r="E1438" s="53"/>
      <c r="F1438" s="53"/>
      <c r="G1438" s="53"/>
      <c r="H1438" s="53"/>
      <c r="I1438" s="53"/>
      <c r="J1438" s="53"/>
      <c r="K1438" s="53"/>
      <c r="L1438" s="53"/>
      <c r="M1438" s="53"/>
      <c r="N1438" s="53"/>
      <c r="O1438" s="53"/>
      <c r="P1438" s="53"/>
      <c r="Q1438" s="53"/>
      <c r="R1438" s="53"/>
      <c r="S1438" s="53"/>
      <c r="T1438" s="53"/>
      <c r="U1438" s="53"/>
      <c r="V1438" s="53"/>
      <c r="W1438" s="53"/>
      <c r="X1438" s="53"/>
      <c r="Y1438" s="53"/>
      <c r="Z1438" s="53"/>
    </row>
    <row r="1439" spans="1:26" ht="15.75" customHeight="1">
      <c r="A1439" s="103"/>
      <c r="B1439" s="103"/>
      <c r="C1439" s="104" t="e">
        <v>#REF!</v>
      </c>
      <c r="D1439" s="103"/>
      <c r="E1439" s="53"/>
      <c r="F1439" s="53"/>
      <c r="G1439" s="53"/>
      <c r="H1439" s="53"/>
      <c r="I1439" s="53"/>
      <c r="J1439" s="53"/>
      <c r="K1439" s="53"/>
      <c r="L1439" s="53"/>
      <c r="M1439" s="53"/>
      <c r="N1439" s="53"/>
      <c r="O1439" s="53"/>
      <c r="P1439" s="53"/>
      <c r="Q1439" s="53"/>
      <c r="R1439" s="53"/>
      <c r="S1439" s="53"/>
      <c r="T1439" s="53"/>
      <c r="U1439" s="53"/>
      <c r="V1439" s="53"/>
      <c r="W1439" s="53"/>
      <c r="X1439" s="53"/>
      <c r="Y1439" s="53"/>
      <c r="Z1439" s="53"/>
    </row>
    <row r="1440" spans="1:26" ht="15.75" customHeight="1">
      <c r="A1440" s="103"/>
      <c r="B1440" s="103"/>
      <c r="C1440" s="104" t="e">
        <v>#REF!</v>
      </c>
      <c r="D1440" s="103"/>
      <c r="E1440" s="53"/>
      <c r="F1440" s="53"/>
      <c r="G1440" s="53"/>
      <c r="H1440" s="53"/>
      <c r="I1440" s="53"/>
      <c r="J1440" s="53"/>
      <c r="K1440" s="53"/>
      <c r="L1440" s="53"/>
      <c r="M1440" s="53"/>
      <c r="N1440" s="53"/>
      <c r="O1440" s="53"/>
      <c r="P1440" s="53"/>
      <c r="Q1440" s="53"/>
      <c r="R1440" s="53"/>
      <c r="S1440" s="53"/>
      <c r="T1440" s="53"/>
      <c r="U1440" s="53"/>
      <c r="V1440" s="53"/>
      <c r="W1440" s="53"/>
      <c r="X1440" s="53"/>
      <c r="Y1440" s="53"/>
      <c r="Z1440" s="53"/>
    </row>
    <row r="1441" spans="1:26" ht="15.75" customHeight="1">
      <c r="A1441" s="103"/>
      <c r="B1441" s="103"/>
      <c r="C1441" s="104" t="e">
        <v>#REF!</v>
      </c>
      <c r="D1441" s="103"/>
      <c r="E1441" s="53"/>
      <c r="F1441" s="53"/>
      <c r="G1441" s="53"/>
      <c r="H1441" s="53"/>
      <c r="I1441" s="53"/>
      <c r="J1441" s="53"/>
      <c r="K1441" s="53"/>
      <c r="L1441" s="53"/>
      <c r="M1441" s="53"/>
      <c r="N1441" s="53"/>
      <c r="O1441" s="53"/>
      <c r="P1441" s="53"/>
      <c r="Q1441" s="53"/>
      <c r="R1441" s="53"/>
      <c r="S1441" s="53"/>
      <c r="T1441" s="53"/>
      <c r="U1441" s="53"/>
      <c r="V1441" s="53"/>
      <c r="W1441" s="53"/>
      <c r="X1441" s="53"/>
      <c r="Y1441" s="53"/>
      <c r="Z1441" s="53"/>
    </row>
    <row r="1442" spans="1:26" ht="15.75" customHeight="1">
      <c r="A1442" s="103"/>
      <c r="B1442" s="103"/>
      <c r="C1442" s="104" t="e">
        <v>#REF!</v>
      </c>
      <c r="D1442" s="103"/>
      <c r="E1442" s="53"/>
      <c r="F1442" s="53"/>
      <c r="G1442" s="53"/>
      <c r="H1442" s="53"/>
      <c r="I1442" s="53"/>
      <c r="J1442" s="53"/>
      <c r="K1442" s="53"/>
      <c r="L1442" s="53"/>
      <c r="M1442" s="53"/>
      <c r="N1442" s="53"/>
      <c r="O1442" s="53"/>
      <c r="P1442" s="53"/>
      <c r="Q1442" s="53"/>
      <c r="R1442" s="53"/>
      <c r="S1442" s="53"/>
      <c r="T1442" s="53"/>
      <c r="U1442" s="53"/>
      <c r="V1442" s="53"/>
      <c r="W1442" s="53"/>
      <c r="X1442" s="53"/>
      <c r="Y1442" s="53"/>
      <c r="Z1442" s="53"/>
    </row>
    <row r="1443" spans="1:26" ht="15.75" customHeight="1">
      <c r="A1443" s="103"/>
      <c r="B1443" s="103"/>
      <c r="C1443" s="104" t="e">
        <v>#REF!</v>
      </c>
      <c r="D1443" s="103"/>
      <c r="E1443" s="53"/>
      <c r="F1443" s="53"/>
      <c r="G1443" s="53"/>
      <c r="H1443" s="53"/>
      <c r="I1443" s="53"/>
      <c r="J1443" s="53"/>
      <c r="K1443" s="53"/>
      <c r="L1443" s="53"/>
      <c r="M1443" s="53"/>
      <c r="N1443" s="53"/>
      <c r="O1443" s="53"/>
      <c r="P1443" s="53"/>
      <c r="Q1443" s="53"/>
      <c r="R1443" s="53"/>
      <c r="S1443" s="53"/>
      <c r="T1443" s="53"/>
      <c r="U1443" s="53"/>
      <c r="V1443" s="53"/>
      <c r="W1443" s="53"/>
      <c r="X1443" s="53"/>
      <c r="Y1443" s="53"/>
      <c r="Z1443" s="53"/>
    </row>
    <row r="1444" spans="1:26" ht="15.75" customHeight="1">
      <c r="A1444" s="103"/>
      <c r="B1444" s="103"/>
      <c r="C1444" s="104" t="e">
        <v>#REF!</v>
      </c>
      <c r="D1444" s="103"/>
      <c r="E1444" s="53"/>
      <c r="F1444" s="53"/>
      <c r="G1444" s="53"/>
      <c r="H1444" s="53"/>
      <c r="I1444" s="53"/>
      <c r="J1444" s="53"/>
      <c r="K1444" s="53"/>
      <c r="L1444" s="53"/>
      <c r="M1444" s="53"/>
      <c r="N1444" s="53"/>
      <c r="O1444" s="53"/>
      <c r="P1444" s="53"/>
      <c r="Q1444" s="53"/>
      <c r="R1444" s="53"/>
      <c r="S1444" s="53"/>
      <c r="T1444" s="53"/>
      <c r="U1444" s="53"/>
      <c r="V1444" s="53"/>
      <c r="W1444" s="53"/>
      <c r="X1444" s="53"/>
      <c r="Y1444" s="53"/>
      <c r="Z1444" s="53"/>
    </row>
    <row r="1445" spans="1:26" ht="15.75" customHeight="1">
      <c r="A1445" s="103"/>
      <c r="B1445" s="103"/>
      <c r="C1445" s="104" t="e">
        <v>#REF!</v>
      </c>
      <c r="D1445" s="103"/>
      <c r="E1445" s="53"/>
      <c r="F1445" s="53"/>
      <c r="G1445" s="53"/>
      <c r="H1445" s="53"/>
      <c r="I1445" s="53"/>
      <c r="J1445" s="53"/>
      <c r="K1445" s="53"/>
      <c r="L1445" s="53"/>
      <c r="M1445" s="53"/>
      <c r="N1445" s="53"/>
      <c r="O1445" s="53"/>
      <c r="P1445" s="53"/>
      <c r="Q1445" s="53"/>
      <c r="R1445" s="53"/>
      <c r="S1445" s="53"/>
      <c r="T1445" s="53"/>
      <c r="U1445" s="53"/>
      <c r="V1445" s="53"/>
      <c r="W1445" s="53"/>
      <c r="X1445" s="53"/>
      <c r="Y1445" s="53"/>
      <c r="Z1445" s="53"/>
    </row>
    <row r="1446" spans="1:26" ht="15.75" customHeight="1">
      <c r="A1446" s="103"/>
      <c r="B1446" s="103"/>
      <c r="C1446" s="104" t="e">
        <v>#REF!</v>
      </c>
      <c r="D1446" s="103"/>
      <c r="E1446" s="53"/>
      <c r="F1446" s="53"/>
      <c r="G1446" s="53"/>
      <c r="H1446" s="53"/>
      <c r="I1446" s="53"/>
      <c r="J1446" s="53"/>
      <c r="K1446" s="53"/>
      <c r="L1446" s="53"/>
      <c r="M1446" s="53"/>
      <c r="N1446" s="53"/>
      <c r="O1446" s="53"/>
      <c r="P1446" s="53"/>
      <c r="Q1446" s="53"/>
      <c r="R1446" s="53"/>
      <c r="S1446" s="53"/>
      <c r="T1446" s="53"/>
      <c r="U1446" s="53"/>
      <c r="V1446" s="53"/>
      <c r="W1446" s="53"/>
      <c r="X1446" s="53"/>
      <c r="Y1446" s="53"/>
      <c r="Z1446" s="53"/>
    </row>
    <row r="1447" spans="1:26" ht="15.75" customHeight="1">
      <c r="A1447" s="103"/>
      <c r="B1447" s="103"/>
      <c r="C1447" s="104" t="e">
        <v>#REF!</v>
      </c>
      <c r="D1447" s="103"/>
      <c r="E1447" s="53"/>
      <c r="F1447" s="53"/>
      <c r="G1447" s="53"/>
      <c r="H1447" s="53"/>
      <c r="I1447" s="53"/>
      <c r="J1447" s="53"/>
      <c r="K1447" s="53"/>
      <c r="L1447" s="53"/>
      <c r="M1447" s="53"/>
      <c r="N1447" s="53"/>
      <c r="O1447" s="53"/>
      <c r="P1447" s="53"/>
      <c r="Q1447" s="53"/>
      <c r="R1447" s="53"/>
      <c r="S1447" s="53"/>
      <c r="T1447" s="53"/>
      <c r="U1447" s="53"/>
      <c r="V1447" s="53"/>
      <c r="W1447" s="53"/>
      <c r="X1447" s="53"/>
      <c r="Y1447" s="53"/>
      <c r="Z1447" s="53"/>
    </row>
    <row r="1448" spans="1:26" ht="15.75" customHeight="1">
      <c r="A1448" s="103"/>
      <c r="B1448" s="103"/>
      <c r="C1448" s="104" t="e">
        <v>#REF!</v>
      </c>
      <c r="D1448" s="103"/>
      <c r="E1448" s="53"/>
      <c r="F1448" s="53"/>
      <c r="G1448" s="53"/>
      <c r="H1448" s="53"/>
      <c r="I1448" s="53"/>
      <c r="J1448" s="53"/>
      <c r="K1448" s="53"/>
      <c r="L1448" s="53"/>
      <c r="M1448" s="53"/>
      <c r="N1448" s="53"/>
      <c r="O1448" s="53"/>
      <c r="P1448" s="53"/>
      <c r="Q1448" s="53"/>
      <c r="R1448" s="53"/>
      <c r="S1448" s="53"/>
      <c r="T1448" s="53"/>
      <c r="U1448" s="53"/>
      <c r="V1448" s="53"/>
      <c r="W1448" s="53"/>
      <c r="X1448" s="53"/>
      <c r="Y1448" s="53"/>
      <c r="Z1448" s="53"/>
    </row>
    <row r="1449" spans="1:26" ht="15.75" customHeight="1">
      <c r="A1449" s="103"/>
      <c r="B1449" s="103"/>
      <c r="C1449" s="104" t="e">
        <v>#REF!</v>
      </c>
      <c r="D1449" s="103"/>
      <c r="E1449" s="53"/>
      <c r="F1449" s="53"/>
      <c r="G1449" s="53"/>
      <c r="H1449" s="53"/>
      <c r="I1449" s="53"/>
      <c r="J1449" s="53"/>
      <c r="K1449" s="53"/>
      <c r="L1449" s="53"/>
      <c r="M1449" s="53"/>
      <c r="N1449" s="53"/>
      <c r="O1449" s="53"/>
      <c r="P1449" s="53"/>
      <c r="Q1449" s="53"/>
      <c r="R1449" s="53"/>
      <c r="S1449" s="53"/>
      <c r="T1449" s="53"/>
      <c r="U1449" s="53"/>
      <c r="V1449" s="53"/>
      <c r="W1449" s="53"/>
      <c r="X1449" s="53"/>
      <c r="Y1449" s="53"/>
      <c r="Z1449" s="53"/>
    </row>
    <row r="1450" spans="1:26" ht="15.75" customHeight="1">
      <c r="A1450" s="103"/>
      <c r="B1450" s="103"/>
      <c r="C1450" s="104" t="e">
        <v>#REF!</v>
      </c>
      <c r="D1450" s="103"/>
      <c r="E1450" s="53"/>
      <c r="F1450" s="53"/>
      <c r="G1450" s="53"/>
      <c r="H1450" s="53"/>
      <c r="I1450" s="53"/>
      <c r="J1450" s="53"/>
      <c r="K1450" s="53"/>
      <c r="L1450" s="53"/>
      <c r="M1450" s="53"/>
      <c r="N1450" s="53"/>
      <c r="O1450" s="53"/>
      <c r="P1450" s="53"/>
      <c r="Q1450" s="53"/>
      <c r="R1450" s="53"/>
      <c r="S1450" s="53"/>
      <c r="T1450" s="53"/>
      <c r="U1450" s="53"/>
      <c r="V1450" s="53"/>
      <c r="W1450" s="53"/>
      <c r="X1450" s="53"/>
      <c r="Y1450" s="53"/>
      <c r="Z1450" s="53"/>
    </row>
    <row r="1451" spans="1:26" ht="15.75" customHeight="1">
      <c r="A1451" s="103"/>
      <c r="B1451" s="103"/>
      <c r="C1451" s="104" t="e">
        <v>#REF!</v>
      </c>
      <c r="D1451" s="103"/>
      <c r="E1451" s="53"/>
      <c r="F1451" s="53"/>
      <c r="G1451" s="53"/>
      <c r="H1451" s="53"/>
      <c r="I1451" s="53"/>
      <c r="J1451" s="53"/>
      <c r="K1451" s="53"/>
      <c r="L1451" s="53"/>
      <c r="M1451" s="53"/>
      <c r="N1451" s="53"/>
      <c r="O1451" s="53"/>
      <c r="P1451" s="53"/>
      <c r="Q1451" s="53"/>
      <c r="R1451" s="53"/>
      <c r="S1451" s="53"/>
      <c r="T1451" s="53"/>
      <c r="U1451" s="53"/>
      <c r="V1451" s="53"/>
      <c r="W1451" s="53"/>
      <c r="X1451" s="53"/>
      <c r="Y1451" s="53"/>
      <c r="Z1451" s="53"/>
    </row>
    <row r="1452" spans="1:26" ht="15.75" customHeight="1">
      <c r="A1452" s="103"/>
      <c r="B1452" s="103"/>
      <c r="C1452" s="104" t="e">
        <v>#REF!</v>
      </c>
      <c r="D1452" s="103"/>
      <c r="E1452" s="53"/>
      <c r="F1452" s="53"/>
      <c r="G1452" s="53"/>
      <c r="H1452" s="53"/>
      <c r="I1452" s="53"/>
      <c r="J1452" s="53"/>
      <c r="K1452" s="53"/>
      <c r="L1452" s="53"/>
      <c r="M1452" s="53"/>
      <c r="N1452" s="53"/>
      <c r="O1452" s="53"/>
      <c r="P1452" s="53"/>
      <c r="Q1452" s="53"/>
      <c r="R1452" s="53"/>
      <c r="S1452" s="53"/>
      <c r="T1452" s="53"/>
      <c r="U1452" s="53"/>
      <c r="V1452" s="53"/>
      <c r="W1452" s="53"/>
      <c r="X1452" s="53"/>
      <c r="Y1452" s="53"/>
      <c r="Z1452" s="53"/>
    </row>
    <row r="1453" spans="1:26" ht="15.75" customHeight="1">
      <c r="A1453" s="103"/>
      <c r="B1453" s="103"/>
      <c r="C1453" s="104" t="e">
        <v>#REF!</v>
      </c>
      <c r="D1453" s="103"/>
      <c r="E1453" s="53"/>
      <c r="F1453" s="53"/>
      <c r="G1453" s="53"/>
      <c r="H1453" s="53"/>
      <c r="I1453" s="53"/>
      <c r="J1453" s="53"/>
      <c r="K1453" s="53"/>
      <c r="L1453" s="53"/>
      <c r="M1453" s="53"/>
      <c r="N1453" s="53"/>
      <c r="O1453" s="53"/>
      <c r="P1453" s="53"/>
      <c r="Q1453" s="53"/>
      <c r="R1453" s="53"/>
      <c r="S1453" s="53"/>
      <c r="T1453" s="53"/>
      <c r="U1453" s="53"/>
      <c r="V1453" s="53"/>
      <c r="W1453" s="53"/>
      <c r="X1453" s="53"/>
      <c r="Y1453" s="53"/>
      <c r="Z1453" s="53"/>
    </row>
    <row r="1454" spans="1:26" ht="15.75" customHeight="1">
      <c r="A1454" s="103"/>
      <c r="B1454" s="103"/>
      <c r="C1454" s="104" t="e">
        <v>#REF!</v>
      </c>
      <c r="D1454" s="103"/>
      <c r="E1454" s="53"/>
      <c r="F1454" s="53"/>
      <c r="G1454" s="53"/>
      <c r="H1454" s="53"/>
      <c r="I1454" s="53"/>
      <c r="J1454" s="53"/>
      <c r="K1454" s="53"/>
      <c r="L1454" s="53"/>
      <c r="M1454" s="53"/>
      <c r="N1454" s="53"/>
      <c r="O1454" s="53"/>
      <c r="P1454" s="53"/>
      <c r="Q1454" s="53"/>
      <c r="R1454" s="53"/>
      <c r="S1454" s="53"/>
      <c r="T1454" s="53"/>
      <c r="U1454" s="53"/>
      <c r="V1454" s="53"/>
      <c r="W1454" s="53"/>
      <c r="X1454" s="53"/>
      <c r="Y1454" s="53"/>
      <c r="Z1454" s="53"/>
    </row>
    <row r="1455" spans="1:26" ht="15.75" customHeight="1">
      <c r="A1455" s="103"/>
      <c r="B1455" s="103"/>
      <c r="C1455" s="104" t="e">
        <v>#REF!</v>
      </c>
      <c r="D1455" s="103"/>
      <c r="E1455" s="53"/>
      <c r="F1455" s="53"/>
      <c r="G1455" s="53"/>
      <c r="H1455" s="53"/>
      <c r="I1455" s="53"/>
      <c r="J1455" s="53"/>
      <c r="K1455" s="53"/>
      <c r="L1455" s="53"/>
      <c r="M1455" s="53"/>
      <c r="N1455" s="53"/>
      <c r="O1455" s="53"/>
      <c r="P1455" s="53"/>
      <c r="Q1455" s="53"/>
      <c r="R1455" s="53"/>
      <c r="S1455" s="53"/>
      <c r="T1455" s="53"/>
      <c r="U1455" s="53"/>
      <c r="V1455" s="53"/>
      <c r="W1455" s="53"/>
      <c r="X1455" s="53"/>
      <c r="Y1455" s="53"/>
      <c r="Z1455" s="53"/>
    </row>
    <row r="1456" spans="1:26" ht="15.75" customHeight="1">
      <c r="A1456" s="103"/>
      <c r="B1456" s="103"/>
      <c r="C1456" s="104" t="e">
        <v>#REF!</v>
      </c>
      <c r="D1456" s="103"/>
      <c r="E1456" s="53"/>
      <c r="F1456" s="53"/>
      <c r="G1456" s="53"/>
      <c r="H1456" s="53"/>
      <c r="I1456" s="53"/>
      <c r="J1456" s="53"/>
      <c r="K1456" s="53"/>
      <c r="L1456" s="53"/>
      <c r="M1456" s="53"/>
      <c r="N1456" s="53"/>
      <c r="O1456" s="53"/>
      <c r="P1456" s="53"/>
      <c r="Q1456" s="53"/>
      <c r="R1456" s="53"/>
      <c r="S1456" s="53"/>
      <c r="T1456" s="53"/>
      <c r="U1456" s="53"/>
      <c r="V1456" s="53"/>
      <c r="W1456" s="53"/>
      <c r="X1456" s="53"/>
      <c r="Y1456" s="53"/>
      <c r="Z1456" s="53"/>
    </row>
    <row r="1457" spans="1:26" ht="15.75" customHeight="1">
      <c r="A1457" s="103"/>
      <c r="B1457" s="103"/>
      <c r="C1457" s="104" t="e">
        <v>#REF!</v>
      </c>
      <c r="D1457" s="103"/>
      <c r="E1457" s="53"/>
      <c r="F1457" s="53"/>
      <c r="G1457" s="53"/>
      <c r="H1457" s="53"/>
      <c r="I1457" s="53"/>
      <c r="J1457" s="53"/>
      <c r="K1457" s="53"/>
      <c r="L1457" s="53"/>
      <c r="M1457" s="53"/>
      <c r="N1457" s="53"/>
      <c r="O1457" s="53"/>
      <c r="P1457" s="53"/>
      <c r="Q1457" s="53"/>
      <c r="R1457" s="53"/>
      <c r="S1457" s="53"/>
      <c r="T1457" s="53"/>
      <c r="U1457" s="53"/>
      <c r="V1457" s="53"/>
      <c r="W1457" s="53"/>
      <c r="X1457" s="53"/>
      <c r="Y1457" s="53"/>
      <c r="Z1457" s="53"/>
    </row>
    <row r="1458" spans="1:26" ht="15.75" customHeight="1">
      <c r="A1458" s="103"/>
      <c r="B1458" s="103"/>
      <c r="C1458" s="104" t="e">
        <v>#REF!</v>
      </c>
      <c r="D1458" s="103"/>
      <c r="E1458" s="53"/>
      <c r="F1458" s="53"/>
      <c r="G1458" s="53"/>
      <c r="H1458" s="53"/>
      <c r="I1458" s="53"/>
      <c r="J1458" s="53"/>
      <c r="K1458" s="53"/>
      <c r="L1458" s="53"/>
      <c r="M1458" s="53"/>
      <c r="N1458" s="53"/>
      <c r="O1458" s="53"/>
      <c r="P1458" s="53"/>
      <c r="Q1458" s="53"/>
      <c r="R1458" s="53"/>
      <c r="S1458" s="53"/>
      <c r="T1458" s="53"/>
      <c r="U1458" s="53"/>
      <c r="V1458" s="53"/>
      <c r="W1458" s="53"/>
      <c r="X1458" s="53"/>
      <c r="Y1458" s="53"/>
      <c r="Z1458" s="53"/>
    </row>
    <row r="1459" spans="1:26" ht="15.75" customHeight="1">
      <c r="A1459" s="103"/>
      <c r="B1459" s="103"/>
      <c r="C1459" s="104" t="e">
        <v>#REF!</v>
      </c>
      <c r="D1459" s="103"/>
      <c r="E1459" s="53"/>
      <c r="F1459" s="53"/>
      <c r="G1459" s="53"/>
      <c r="H1459" s="53"/>
      <c r="I1459" s="53"/>
      <c r="J1459" s="53"/>
      <c r="K1459" s="53"/>
      <c r="L1459" s="53"/>
      <c r="M1459" s="53"/>
      <c r="N1459" s="53"/>
      <c r="O1459" s="53"/>
      <c r="P1459" s="53"/>
      <c r="Q1459" s="53"/>
      <c r="R1459" s="53"/>
      <c r="S1459" s="53"/>
      <c r="T1459" s="53"/>
      <c r="U1459" s="53"/>
      <c r="V1459" s="53"/>
      <c r="W1459" s="53"/>
      <c r="X1459" s="53"/>
      <c r="Y1459" s="53"/>
      <c r="Z1459" s="53"/>
    </row>
    <row r="1460" spans="1:26" ht="15.75" customHeight="1">
      <c r="A1460" s="103"/>
      <c r="B1460" s="103"/>
      <c r="C1460" s="104" t="e">
        <v>#REF!</v>
      </c>
      <c r="D1460" s="103"/>
      <c r="E1460" s="53"/>
      <c r="F1460" s="53"/>
      <c r="G1460" s="53"/>
      <c r="H1460" s="53"/>
      <c r="I1460" s="53"/>
      <c r="J1460" s="53"/>
      <c r="K1460" s="53"/>
      <c r="L1460" s="53"/>
      <c r="M1460" s="53"/>
      <c r="N1460" s="53"/>
      <c r="O1460" s="53"/>
      <c r="P1460" s="53"/>
      <c r="Q1460" s="53"/>
      <c r="R1460" s="53"/>
      <c r="S1460" s="53"/>
      <c r="T1460" s="53"/>
      <c r="U1460" s="53"/>
      <c r="V1460" s="53"/>
      <c r="W1460" s="53"/>
      <c r="X1460" s="53"/>
      <c r="Y1460" s="53"/>
      <c r="Z1460" s="53"/>
    </row>
    <row r="1461" spans="1:26" ht="15.75" customHeight="1">
      <c r="A1461" s="103"/>
      <c r="B1461" s="103"/>
      <c r="C1461" s="104" t="e">
        <v>#REF!</v>
      </c>
      <c r="D1461" s="103"/>
      <c r="E1461" s="53"/>
      <c r="F1461" s="53"/>
      <c r="G1461" s="53"/>
      <c r="H1461" s="53"/>
      <c r="I1461" s="53"/>
      <c r="J1461" s="53"/>
      <c r="K1461" s="53"/>
      <c r="L1461" s="53"/>
      <c r="M1461" s="53"/>
      <c r="N1461" s="53"/>
      <c r="O1461" s="53"/>
      <c r="P1461" s="53"/>
      <c r="Q1461" s="53"/>
      <c r="R1461" s="53"/>
      <c r="S1461" s="53"/>
      <c r="T1461" s="53"/>
      <c r="U1461" s="53"/>
      <c r="V1461" s="53"/>
      <c r="W1461" s="53"/>
      <c r="X1461" s="53"/>
      <c r="Y1461" s="53"/>
      <c r="Z1461" s="53"/>
    </row>
    <row r="1462" spans="1:26" ht="15.75" customHeight="1">
      <c r="A1462" s="103"/>
      <c r="B1462" s="103"/>
      <c r="C1462" s="104" t="e">
        <v>#REF!</v>
      </c>
      <c r="D1462" s="103"/>
      <c r="E1462" s="53"/>
      <c r="F1462" s="53"/>
      <c r="G1462" s="53"/>
      <c r="H1462" s="53"/>
      <c r="I1462" s="53"/>
      <c r="J1462" s="53"/>
      <c r="K1462" s="53"/>
      <c r="L1462" s="53"/>
      <c r="M1462" s="53"/>
      <c r="N1462" s="53"/>
      <c r="O1462" s="53"/>
      <c r="P1462" s="53"/>
      <c r="Q1462" s="53"/>
      <c r="R1462" s="53"/>
      <c r="S1462" s="53"/>
      <c r="T1462" s="53"/>
      <c r="U1462" s="53"/>
      <c r="V1462" s="53"/>
      <c r="W1462" s="53"/>
      <c r="X1462" s="53"/>
      <c r="Y1462" s="53"/>
      <c r="Z1462" s="53"/>
    </row>
    <row r="1463" spans="1:26" ht="15.75" customHeight="1">
      <c r="A1463" s="103"/>
      <c r="B1463" s="103"/>
      <c r="C1463" s="104" t="e">
        <v>#REF!</v>
      </c>
      <c r="D1463" s="103"/>
      <c r="E1463" s="53"/>
      <c r="F1463" s="53"/>
      <c r="G1463" s="53"/>
      <c r="H1463" s="53"/>
      <c r="I1463" s="53"/>
      <c r="J1463" s="53"/>
      <c r="K1463" s="53"/>
      <c r="L1463" s="53"/>
      <c r="M1463" s="53"/>
      <c r="N1463" s="53"/>
      <c r="O1463" s="53"/>
      <c r="P1463" s="53"/>
      <c r="Q1463" s="53"/>
      <c r="R1463" s="53"/>
      <c r="S1463" s="53"/>
      <c r="T1463" s="53"/>
      <c r="U1463" s="53"/>
      <c r="V1463" s="53"/>
      <c r="W1463" s="53"/>
      <c r="X1463" s="53"/>
      <c r="Y1463" s="53"/>
      <c r="Z1463" s="53"/>
    </row>
    <row r="1464" spans="1:26" ht="15.75" customHeight="1">
      <c r="A1464" s="103"/>
      <c r="B1464" s="103"/>
      <c r="C1464" s="104" t="e">
        <v>#REF!</v>
      </c>
      <c r="D1464" s="103"/>
      <c r="E1464" s="53"/>
      <c r="F1464" s="53"/>
      <c r="G1464" s="53"/>
      <c r="H1464" s="53"/>
      <c r="I1464" s="53"/>
      <c r="J1464" s="53"/>
      <c r="K1464" s="53"/>
      <c r="L1464" s="53"/>
      <c r="M1464" s="53"/>
      <c r="N1464" s="53"/>
      <c r="O1464" s="53"/>
      <c r="P1464" s="53"/>
      <c r="Q1464" s="53"/>
      <c r="R1464" s="53"/>
      <c r="S1464" s="53"/>
      <c r="T1464" s="53"/>
      <c r="U1464" s="53"/>
      <c r="V1464" s="53"/>
      <c r="W1464" s="53"/>
      <c r="X1464" s="53"/>
      <c r="Y1464" s="53"/>
      <c r="Z1464" s="53"/>
    </row>
    <row r="1465" spans="1:26" ht="15.75" customHeight="1">
      <c r="A1465" s="103"/>
      <c r="B1465" s="103"/>
      <c r="C1465" s="104" t="e">
        <v>#REF!</v>
      </c>
      <c r="D1465" s="103"/>
      <c r="E1465" s="53"/>
      <c r="F1465" s="53"/>
      <c r="G1465" s="53"/>
      <c r="H1465" s="53"/>
      <c r="I1465" s="53"/>
      <c r="J1465" s="53"/>
      <c r="K1465" s="53"/>
      <c r="L1465" s="53"/>
      <c r="M1465" s="53"/>
      <c r="N1465" s="53"/>
      <c r="O1465" s="53"/>
      <c r="P1465" s="53"/>
      <c r="Q1465" s="53"/>
      <c r="R1465" s="53"/>
      <c r="S1465" s="53"/>
      <c r="T1465" s="53"/>
      <c r="U1465" s="53"/>
      <c r="V1465" s="53"/>
      <c r="W1465" s="53"/>
      <c r="X1465" s="53"/>
      <c r="Y1465" s="53"/>
      <c r="Z1465" s="53"/>
    </row>
    <row r="1466" spans="1:26" ht="15.75" customHeight="1">
      <c r="A1466" s="103"/>
      <c r="B1466" s="103"/>
      <c r="C1466" s="104" t="e">
        <v>#REF!</v>
      </c>
      <c r="D1466" s="103"/>
      <c r="E1466" s="53"/>
      <c r="F1466" s="53"/>
      <c r="G1466" s="53"/>
      <c r="H1466" s="53"/>
      <c r="I1466" s="53"/>
      <c r="J1466" s="53"/>
      <c r="K1466" s="53"/>
      <c r="L1466" s="53"/>
      <c r="M1466" s="53"/>
      <c r="N1466" s="53"/>
      <c r="O1466" s="53"/>
      <c r="P1466" s="53"/>
      <c r="Q1466" s="53"/>
      <c r="R1466" s="53"/>
      <c r="S1466" s="53"/>
      <c r="T1466" s="53"/>
      <c r="U1466" s="53"/>
      <c r="V1466" s="53"/>
      <c r="W1466" s="53"/>
      <c r="X1466" s="53"/>
      <c r="Y1466" s="53"/>
      <c r="Z1466" s="53"/>
    </row>
    <row r="1467" spans="1:26" ht="15.75" customHeight="1">
      <c r="A1467" s="103"/>
      <c r="B1467" s="103"/>
      <c r="C1467" s="104" t="e">
        <v>#REF!</v>
      </c>
      <c r="D1467" s="103"/>
      <c r="E1467" s="53"/>
      <c r="F1467" s="53"/>
      <c r="G1467" s="53"/>
      <c r="H1467" s="53"/>
      <c r="I1467" s="53"/>
      <c r="J1467" s="53"/>
      <c r="K1467" s="53"/>
      <c r="L1467" s="53"/>
      <c r="M1467" s="53"/>
      <c r="N1467" s="53"/>
      <c r="O1467" s="53"/>
      <c r="P1467" s="53"/>
      <c r="Q1467" s="53"/>
      <c r="R1467" s="53"/>
      <c r="S1467" s="53"/>
      <c r="T1467" s="53"/>
      <c r="U1467" s="53"/>
      <c r="V1467" s="53"/>
      <c r="W1467" s="53"/>
      <c r="X1467" s="53"/>
      <c r="Y1467" s="53"/>
      <c r="Z1467" s="53"/>
    </row>
    <row r="1468" spans="1:26" ht="15.75" customHeight="1">
      <c r="A1468" s="103"/>
      <c r="B1468" s="103"/>
      <c r="C1468" s="104" t="e">
        <v>#REF!</v>
      </c>
      <c r="D1468" s="103"/>
      <c r="E1468" s="53"/>
      <c r="F1468" s="53"/>
      <c r="G1468" s="53"/>
      <c r="H1468" s="53"/>
      <c r="I1468" s="53"/>
      <c r="J1468" s="53"/>
      <c r="K1468" s="53"/>
      <c r="L1468" s="53"/>
      <c r="M1468" s="53"/>
      <c r="N1468" s="53"/>
      <c r="O1468" s="53"/>
      <c r="P1468" s="53"/>
      <c r="Q1468" s="53"/>
      <c r="R1468" s="53"/>
      <c r="S1468" s="53"/>
      <c r="T1468" s="53"/>
      <c r="U1468" s="53"/>
      <c r="V1468" s="53"/>
      <c r="W1468" s="53"/>
      <c r="X1468" s="53"/>
      <c r="Y1468" s="53"/>
      <c r="Z1468" s="53"/>
    </row>
    <row r="1469" spans="1:26" ht="15.75" customHeight="1">
      <c r="A1469" s="103"/>
      <c r="B1469" s="103"/>
      <c r="C1469" s="104" t="e">
        <v>#REF!</v>
      </c>
      <c r="D1469" s="103"/>
      <c r="E1469" s="53"/>
      <c r="F1469" s="53"/>
      <c r="G1469" s="53"/>
      <c r="H1469" s="53"/>
      <c r="I1469" s="53"/>
      <c r="J1469" s="53"/>
      <c r="K1469" s="53"/>
      <c r="L1469" s="53"/>
      <c r="M1469" s="53"/>
      <c r="N1469" s="53"/>
      <c r="O1469" s="53"/>
      <c r="P1469" s="53"/>
      <c r="Q1469" s="53"/>
      <c r="R1469" s="53"/>
      <c r="S1469" s="53"/>
      <c r="T1469" s="53"/>
      <c r="U1469" s="53"/>
      <c r="V1469" s="53"/>
      <c r="W1469" s="53"/>
      <c r="X1469" s="53"/>
      <c r="Y1469" s="53"/>
      <c r="Z1469" s="53"/>
    </row>
    <row r="1470" spans="1:26" ht="15.75" customHeight="1">
      <c r="A1470" s="103"/>
      <c r="B1470" s="103"/>
      <c r="C1470" s="104" t="e">
        <v>#REF!</v>
      </c>
      <c r="D1470" s="103"/>
      <c r="E1470" s="53"/>
      <c r="F1470" s="53"/>
      <c r="G1470" s="53"/>
      <c r="H1470" s="53"/>
      <c r="I1470" s="53"/>
      <c r="J1470" s="53"/>
      <c r="K1470" s="53"/>
      <c r="L1470" s="53"/>
      <c r="M1470" s="53"/>
      <c r="N1470" s="53"/>
      <c r="O1470" s="53"/>
      <c r="P1470" s="53"/>
      <c r="Q1470" s="53"/>
      <c r="R1470" s="53"/>
      <c r="S1470" s="53"/>
      <c r="T1470" s="53"/>
      <c r="U1470" s="53"/>
      <c r="V1470" s="53"/>
      <c r="W1470" s="53"/>
      <c r="X1470" s="53"/>
      <c r="Y1470" s="53"/>
      <c r="Z1470" s="53"/>
    </row>
    <row r="1471" spans="1:26" ht="15.75" customHeight="1">
      <c r="A1471" s="103"/>
      <c r="B1471" s="103"/>
      <c r="C1471" s="104" t="e">
        <v>#REF!</v>
      </c>
      <c r="D1471" s="103"/>
      <c r="E1471" s="53"/>
      <c r="F1471" s="53"/>
      <c r="G1471" s="53"/>
      <c r="H1471" s="53"/>
      <c r="I1471" s="53"/>
      <c r="J1471" s="53"/>
      <c r="K1471" s="53"/>
      <c r="L1471" s="53"/>
      <c r="M1471" s="53"/>
      <c r="N1471" s="53"/>
      <c r="O1471" s="53"/>
      <c r="P1471" s="53"/>
      <c r="Q1471" s="53"/>
      <c r="R1471" s="53"/>
      <c r="S1471" s="53"/>
      <c r="T1471" s="53"/>
      <c r="U1471" s="53"/>
      <c r="V1471" s="53"/>
      <c r="W1471" s="53"/>
      <c r="X1471" s="53"/>
      <c r="Y1471" s="53"/>
      <c r="Z1471" s="53"/>
    </row>
    <row r="1472" spans="1:26" ht="15.75" customHeight="1">
      <c r="A1472" s="103"/>
      <c r="B1472" s="103"/>
      <c r="C1472" s="104" t="e">
        <v>#REF!</v>
      </c>
      <c r="D1472" s="103"/>
      <c r="E1472" s="53"/>
      <c r="F1472" s="53"/>
      <c r="G1472" s="53"/>
      <c r="H1472" s="53"/>
      <c r="I1472" s="53"/>
      <c r="J1472" s="53"/>
      <c r="K1472" s="53"/>
      <c r="L1472" s="53"/>
      <c r="M1472" s="53"/>
      <c r="N1472" s="53"/>
      <c r="O1472" s="53"/>
      <c r="P1472" s="53"/>
      <c r="Q1472" s="53"/>
      <c r="R1472" s="53"/>
      <c r="S1472" s="53"/>
      <c r="T1472" s="53"/>
      <c r="U1472" s="53"/>
      <c r="V1472" s="53"/>
      <c r="W1472" s="53"/>
      <c r="X1472" s="53"/>
      <c r="Y1472" s="53"/>
      <c r="Z1472" s="53"/>
    </row>
    <row r="1473" spans="1:26" ht="15.75" customHeight="1">
      <c r="A1473" s="103"/>
      <c r="B1473" s="103"/>
      <c r="C1473" s="104" t="e">
        <v>#REF!</v>
      </c>
      <c r="D1473" s="103"/>
      <c r="E1473" s="53"/>
      <c r="F1473" s="53"/>
      <c r="G1473" s="53"/>
      <c r="H1473" s="53"/>
      <c r="I1473" s="53"/>
      <c r="J1473" s="53"/>
      <c r="K1473" s="53"/>
      <c r="L1473" s="53"/>
      <c r="M1473" s="53"/>
      <c r="N1473" s="53"/>
      <c r="O1473" s="53"/>
      <c r="P1473" s="53"/>
      <c r="Q1473" s="53"/>
      <c r="R1473" s="53"/>
      <c r="S1473" s="53"/>
      <c r="T1473" s="53"/>
      <c r="U1473" s="53"/>
      <c r="V1473" s="53"/>
      <c r="W1473" s="53"/>
      <c r="X1473" s="53"/>
      <c r="Y1473" s="53"/>
      <c r="Z1473" s="53"/>
    </row>
    <row r="1474" spans="1:26" ht="15.75" customHeight="1">
      <c r="A1474" s="103"/>
      <c r="B1474" s="103"/>
      <c r="C1474" s="104" t="e">
        <v>#REF!</v>
      </c>
      <c r="D1474" s="103"/>
      <c r="E1474" s="53"/>
      <c r="F1474" s="53"/>
      <c r="G1474" s="53"/>
      <c r="H1474" s="53"/>
      <c r="I1474" s="53"/>
      <c r="J1474" s="53"/>
      <c r="K1474" s="53"/>
      <c r="L1474" s="53"/>
      <c r="M1474" s="53"/>
      <c r="N1474" s="53"/>
      <c r="O1474" s="53"/>
      <c r="P1474" s="53"/>
      <c r="Q1474" s="53"/>
      <c r="R1474" s="53"/>
      <c r="S1474" s="53"/>
      <c r="T1474" s="53"/>
      <c r="U1474" s="53"/>
      <c r="V1474" s="53"/>
      <c r="W1474" s="53"/>
      <c r="X1474" s="53"/>
      <c r="Y1474" s="53"/>
      <c r="Z1474" s="53"/>
    </row>
    <row r="1475" spans="1:26" ht="15.75" customHeight="1">
      <c r="A1475" s="103"/>
      <c r="B1475" s="103"/>
      <c r="C1475" s="104" t="e">
        <v>#REF!</v>
      </c>
      <c r="D1475" s="103"/>
      <c r="E1475" s="53"/>
      <c r="F1475" s="53"/>
      <c r="G1475" s="53"/>
      <c r="H1475" s="53"/>
      <c r="I1475" s="53"/>
      <c r="J1475" s="53"/>
      <c r="K1475" s="53"/>
      <c r="L1475" s="53"/>
      <c r="M1475" s="53"/>
      <c r="N1475" s="53"/>
      <c r="O1475" s="53"/>
      <c r="P1475" s="53"/>
      <c r="Q1475" s="53"/>
      <c r="R1475" s="53"/>
      <c r="S1475" s="53"/>
      <c r="T1475" s="53"/>
      <c r="U1475" s="53"/>
      <c r="V1475" s="53"/>
      <c r="W1475" s="53"/>
      <c r="X1475" s="53"/>
      <c r="Y1475" s="53"/>
      <c r="Z1475" s="53"/>
    </row>
    <row r="1476" spans="1:26" ht="15.75" customHeight="1">
      <c r="A1476" s="103"/>
      <c r="B1476" s="103"/>
      <c r="C1476" s="104" t="e">
        <v>#REF!</v>
      </c>
      <c r="D1476" s="103"/>
      <c r="E1476" s="53"/>
      <c r="F1476" s="53"/>
      <c r="G1476" s="53"/>
      <c r="H1476" s="53"/>
      <c r="I1476" s="53"/>
      <c r="J1476" s="53"/>
      <c r="K1476" s="53"/>
      <c r="L1476" s="53"/>
      <c r="M1476" s="53"/>
      <c r="N1476" s="53"/>
      <c r="O1476" s="53"/>
      <c r="P1476" s="53"/>
      <c r="Q1476" s="53"/>
      <c r="R1476" s="53"/>
      <c r="S1476" s="53"/>
      <c r="T1476" s="53"/>
      <c r="U1476" s="53"/>
      <c r="V1476" s="53"/>
      <c r="W1476" s="53"/>
      <c r="X1476" s="53"/>
      <c r="Y1476" s="53"/>
      <c r="Z1476" s="53"/>
    </row>
    <row r="1477" spans="1:26" ht="15.75" customHeight="1">
      <c r="A1477" s="103"/>
      <c r="B1477" s="103"/>
      <c r="C1477" s="104" t="e">
        <v>#REF!</v>
      </c>
      <c r="D1477" s="103"/>
      <c r="E1477" s="53"/>
      <c r="F1477" s="53"/>
      <c r="G1477" s="53"/>
      <c r="H1477" s="53"/>
      <c r="I1477" s="53"/>
      <c r="J1477" s="53"/>
      <c r="K1477" s="53"/>
      <c r="L1477" s="53"/>
      <c r="M1477" s="53"/>
      <c r="N1477" s="53"/>
      <c r="O1477" s="53"/>
      <c r="P1477" s="53"/>
      <c r="Q1477" s="53"/>
      <c r="R1477" s="53"/>
      <c r="S1477" s="53"/>
      <c r="T1477" s="53"/>
      <c r="U1477" s="53"/>
      <c r="V1477" s="53"/>
      <c r="W1477" s="53"/>
      <c r="X1477" s="53"/>
      <c r="Y1477" s="53"/>
      <c r="Z1477" s="53"/>
    </row>
    <row r="1478" spans="1:26" ht="15.75" customHeight="1">
      <c r="A1478" s="103"/>
      <c r="B1478" s="103"/>
      <c r="C1478" s="104" t="e">
        <v>#REF!</v>
      </c>
      <c r="D1478" s="103"/>
      <c r="E1478" s="53"/>
      <c r="F1478" s="53"/>
      <c r="G1478" s="53"/>
      <c r="H1478" s="53"/>
      <c r="I1478" s="53"/>
      <c r="J1478" s="53"/>
      <c r="K1478" s="53"/>
      <c r="L1478" s="53"/>
      <c r="M1478" s="53"/>
      <c r="N1478" s="53"/>
      <c r="O1478" s="53"/>
      <c r="P1478" s="53"/>
      <c r="Q1478" s="53"/>
      <c r="R1478" s="53"/>
      <c r="S1478" s="53"/>
      <c r="T1478" s="53"/>
      <c r="U1478" s="53"/>
      <c r="V1478" s="53"/>
      <c r="W1478" s="53"/>
      <c r="X1478" s="53"/>
      <c r="Y1478" s="53"/>
      <c r="Z1478" s="53"/>
    </row>
    <row r="1479" spans="1:26" ht="15.75" customHeight="1">
      <c r="A1479" s="103"/>
      <c r="B1479" s="103"/>
      <c r="C1479" s="104" t="e">
        <v>#REF!</v>
      </c>
      <c r="D1479" s="103"/>
      <c r="E1479" s="53"/>
      <c r="F1479" s="53"/>
      <c r="G1479" s="53"/>
      <c r="H1479" s="53"/>
      <c r="I1479" s="53"/>
      <c r="J1479" s="53"/>
      <c r="K1479" s="53"/>
      <c r="L1479" s="53"/>
      <c r="M1479" s="53"/>
      <c r="N1479" s="53"/>
      <c r="O1479" s="53"/>
      <c r="P1479" s="53"/>
      <c r="Q1479" s="53"/>
      <c r="R1479" s="53"/>
      <c r="S1479" s="53"/>
      <c r="T1479" s="53"/>
      <c r="U1479" s="53"/>
      <c r="V1479" s="53"/>
      <c r="W1479" s="53"/>
      <c r="X1479" s="53"/>
      <c r="Y1479" s="53"/>
      <c r="Z1479" s="53"/>
    </row>
    <row r="1480" spans="1:26" ht="15.75" customHeight="1">
      <c r="A1480" s="103"/>
      <c r="B1480" s="103"/>
      <c r="C1480" s="104" t="e">
        <v>#REF!</v>
      </c>
      <c r="D1480" s="103"/>
      <c r="E1480" s="53"/>
      <c r="F1480" s="53"/>
      <c r="G1480" s="53"/>
      <c r="H1480" s="53"/>
      <c r="I1480" s="53"/>
      <c r="J1480" s="53"/>
      <c r="K1480" s="53"/>
      <c r="L1480" s="53"/>
      <c r="M1480" s="53"/>
      <c r="N1480" s="53"/>
      <c r="O1480" s="53"/>
      <c r="P1480" s="53"/>
      <c r="Q1480" s="53"/>
      <c r="R1480" s="53"/>
      <c r="S1480" s="53"/>
      <c r="T1480" s="53"/>
      <c r="U1480" s="53"/>
      <c r="V1480" s="53"/>
      <c r="W1480" s="53"/>
      <c r="X1480" s="53"/>
      <c r="Y1480" s="53"/>
      <c r="Z1480" s="53"/>
    </row>
    <row r="1481" spans="1:26" ht="15.75" customHeight="1">
      <c r="A1481" s="103"/>
      <c r="B1481" s="103"/>
      <c r="C1481" s="104" t="e">
        <v>#REF!</v>
      </c>
      <c r="D1481" s="103"/>
      <c r="E1481" s="53"/>
      <c r="F1481" s="53"/>
      <c r="G1481" s="53"/>
      <c r="H1481" s="53"/>
      <c r="I1481" s="53"/>
      <c r="J1481" s="53"/>
      <c r="K1481" s="53"/>
      <c r="L1481" s="53"/>
      <c r="M1481" s="53"/>
      <c r="N1481" s="53"/>
      <c r="O1481" s="53"/>
      <c r="P1481" s="53"/>
      <c r="Q1481" s="53"/>
      <c r="R1481" s="53"/>
      <c r="S1481" s="53"/>
      <c r="T1481" s="53"/>
      <c r="U1481" s="53"/>
      <c r="V1481" s="53"/>
      <c r="W1481" s="53"/>
      <c r="X1481" s="53"/>
      <c r="Y1481" s="53"/>
      <c r="Z1481" s="53"/>
    </row>
    <row r="1482" spans="1:26" ht="15.75" customHeight="1">
      <c r="A1482" s="103"/>
      <c r="B1482" s="103"/>
      <c r="C1482" s="104" t="e">
        <v>#REF!</v>
      </c>
      <c r="D1482" s="103"/>
      <c r="E1482" s="53"/>
      <c r="F1482" s="53"/>
      <c r="G1482" s="53"/>
      <c r="H1482" s="53"/>
      <c r="I1482" s="53"/>
      <c r="J1482" s="53"/>
      <c r="K1482" s="53"/>
      <c r="L1482" s="53"/>
      <c r="M1482" s="53"/>
      <c r="N1482" s="53"/>
      <c r="O1482" s="53"/>
      <c r="P1482" s="53"/>
      <c r="Q1482" s="53"/>
      <c r="R1482" s="53"/>
      <c r="S1482" s="53"/>
      <c r="T1482" s="53"/>
      <c r="U1482" s="53"/>
      <c r="V1482" s="53"/>
      <c r="W1482" s="53"/>
      <c r="X1482" s="53"/>
      <c r="Y1482" s="53"/>
      <c r="Z1482" s="53"/>
    </row>
    <row r="1483" spans="1:26" ht="15.75" customHeight="1">
      <c r="A1483" s="103"/>
      <c r="B1483" s="103"/>
      <c r="C1483" s="104" t="e">
        <v>#REF!</v>
      </c>
      <c r="D1483" s="103"/>
      <c r="E1483" s="53"/>
      <c r="F1483" s="53"/>
      <c r="G1483" s="53"/>
      <c r="H1483" s="53"/>
      <c r="I1483" s="53"/>
      <c r="J1483" s="53"/>
      <c r="K1483" s="53"/>
      <c r="L1483" s="53"/>
      <c r="M1483" s="53"/>
      <c r="N1483" s="53"/>
      <c r="O1483" s="53"/>
      <c r="P1483" s="53"/>
      <c r="Q1483" s="53"/>
      <c r="R1483" s="53"/>
      <c r="S1483" s="53"/>
      <c r="T1483" s="53"/>
      <c r="U1483" s="53"/>
      <c r="V1483" s="53"/>
      <c r="W1483" s="53"/>
      <c r="X1483" s="53"/>
      <c r="Y1483" s="53"/>
      <c r="Z1483" s="53"/>
    </row>
    <row r="1484" spans="1:26" ht="15.75" customHeight="1">
      <c r="A1484" s="103"/>
      <c r="B1484" s="103"/>
      <c r="C1484" s="104" t="e">
        <v>#REF!</v>
      </c>
      <c r="D1484" s="103"/>
      <c r="E1484" s="53"/>
      <c r="F1484" s="53"/>
      <c r="G1484" s="53"/>
      <c r="H1484" s="53"/>
      <c r="I1484" s="53"/>
      <c r="J1484" s="53"/>
      <c r="K1484" s="53"/>
      <c r="L1484" s="53"/>
      <c r="M1484" s="53"/>
      <c r="N1484" s="53"/>
      <c r="O1484" s="53"/>
      <c r="P1484" s="53"/>
      <c r="Q1484" s="53"/>
      <c r="R1484" s="53"/>
      <c r="S1484" s="53"/>
      <c r="T1484" s="53"/>
      <c r="U1484" s="53"/>
      <c r="V1484" s="53"/>
      <c r="W1484" s="53"/>
      <c r="X1484" s="53"/>
      <c r="Y1484" s="53"/>
      <c r="Z1484" s="53"/>
    </row>
    <row r="1485" spans="1:26" ht="15.75" customHeight="1">
      <c r="A1485" s="103"/>
      <c r="B1485" s="103"/>
      <c r="C1485" s="104" t="e">
        <v>#REF!</v>
      </c>
      <c r="D1485" s="103"/>
      <c r="E1485" s="53"/>
      <c r="F1485" s="53"/>
      <c r="G1485" s="53"/>
      <c r="H1485" s="53"/>
      <c r="I1485" s="53"/>
      <c r="J1485" s="53"/>
      <c r="K1485" s="53"/>
      <c r="L1485" s="53"/>
      <c r="M1485" s="53"/>
      <c r="N1485" s="53"/>
      <c r="O1485" s="53"/>
      <c r="P1485" s="53"/>
      <c r="Q1485" s="53"/>
      <c r="R1485" s="53"/>
      <c r="S1485" s="53"/>
      <c r="T1485" s="53"/>
      <c r="U1485" s="53"/>
      <c r="V1485" s="53"/>
      <c r="W1485" s="53"/>
      <c r="X1485" s="53"/>
      <c r="Y1485" s="53"/>
      <c r="Z1485" s="53"/>
    </row>
    <row r="1486" spans="1:26" ht="15.75" customHeight="1">
      <c r="A1486" s="103"/>
      <c r="B1486" s="103"/>
      <c r="C1486" s="104" t="e">
        <v>#REF!</v>
      </c>
      <c r="D1486" s="103"/>
      <c r="E1486" s="53"/>
      <c r="F1486" s="53"/>
      <c r="G1486" s="53"/>
      <c r="H1486" s="53"/>
      <c r="I1486" s="53"/>
      <c r="J1486" s="53"/>
      <c r="K1486" s="53"/>
      <c r="L1486" s="53"/>
      <c r="M1486" s="53"/>
      <c r="N1486" s="53"/>
      <c r="O1486" s="53"/>
      <c r="P1486" s="53"/>
      <c r="Q1486" s="53"/>
      <c r="R1486" s="53"/>
      <c r="S1486" s="53"/>
      <c r="T1486" s="53"/>
      <c r="U1486" s="53"/>
      <c r="V1486" s="53"/>
      <c r="W1486" s="53"/>
      <c r="X1486" s="53"/>
      <c r="Y1486" s="53"/>
      <c r="Z1486" s="53"/>
    </row>
    <row r="1487" spans="1:26" ht="15.75" customHeight="1">
      <c r="A1487" s="103"/>
      <c r="B1487" s="103"/>
      <c r="C1487" s="104" t="e">
        <v>#REF!</v>
      </c>
      <c r="D1487" s="103"/>
      <c r="E1487" s="53"/>
      <c r="F1487" s="53"/>
      <c r="G1487" s="53"/>
      <c r="H1487" s="53"/>
      <c r="I1487" s="53"/>
      <c r="J1487" s="53"/>
      <c r="K1487" s="53"/>
      <c r="L1487" s="53"/>
      <c r="M1487" s="53"/>
      <c r="N1487" s="53"/>
      <c r="O1487" s="53"/>
      <c r="P1487" s="53"/>
      <c r="Q1487" s="53"/>
      <c r="R1487" s="53"/>
      <c r="S1487" s="53"/>
      <c r="T1487" s="53"/>
      <c r="U1487" s="53"/>
      <c r="V1487" s="53"/>
      <c r="W1487" s="53"/>
      <c r="X1487" s="53"/>
      <c r="Y1487" s="53"/>
      <c r="Z1487" s="53"/>
    </row>
    <row r="1488" spans="1:26" ht="15.75" customHeight="1">
      <c r="A1488" s="103"/>
      <c r="B1488" s="103"/>
      <c r="C1488" s="104" t="e">
        <v>#REF!</v>
      </c>
      <c r="D1488" s="103"/>
      <c r="E1488" s="53"/>
      <c r="F1488" s="53"/>
      <c r="G1488" s="53"/>
      <c r="H1488" s="53"/>
      <c r="I1488" s="53"/>
      <c r="J1488" s="53"/>
      <c r="K1488" s="53"/>
      <c r="L1488" s="53"/>
      <c r="M1488" s="53"/>
      <c r="N1488" s="53"/>
      <c r="O1488" s="53"/>
      <c r="P1488" s="53"/>
      <c r="Q1488" s="53"/>
      <c r="R1488" s="53"/>
      <c r="S1488" s="53"/>
      <c r="T1488" s="53"/>
      <c r="U1488" s="53"/>
      <c r="V1488" s="53"/>
      <c r="W1488" s="53"/>
      <c r="X1488" s="53"/>
      <c r="Y1488" s="53"/>
      <c r="Z1488" s="53"/>
    </row>
    <row r="1489" spans="1:26" ht="15.75" customHeight="1">
      <c r="A1489" s="103"/>
      <c r="B1489" s="103"/>
      <c r="C1489" s="104" t="e">
        <v>#REF!</v>
      </c>
      <c r="D1489" s="103"/>
      <c r="E1489" s="53"/>
      <c r="F1489" s="53"/>
      <c r="G1489" s="53"/>
      <c r="H1489" s="53"/>
      <c r="I1489" s="53"/>
      <c r="J1489" s="53"/>
      <c r="K1489" s="53"/>
      <c r="L1489" s="53"/>
      <c r="M1489" s="53"/>
      <c r="N1489" s="53"/>
      <c r="O1489" s="53"/>
      <c r="P1489" s="53"/>
      <c r="Q1489" s="53"/>
      <c r="R1489" s="53"/>
      <c r="S1489" s="53"/>
      <c r="T1489" s="53"/>
      <c r="U1489" s="53"/>
      <c r="V1489" s="53"/>
      <c r="W1489" s="53"/>
      <c r="X1489" s="53"/>
      <c r="Y1489" s="53"/>
      <c r="Z1489" s="53"/>
    </row>
    <row r="1490" spans="1:26" ht="15.75" customHeight="1">
      <c r="A1490" s="103"/>
      <c r="B1490" s="103"/>
      <c r="C1490" s="104" t="e">
        <v>#REF!</v>
      </c>
      <c r="D1490" s="103"/>
      <c r="E1490" s="53"/>
      <c r="F1490" s="53"/>
      <c r="G1490" s="53"/>
      <c r="H1490" s="53"/>
      <c r="I1490" s="53"/>
      <c r="J1490" s="53"/>
      <c r="K1490" s="53"/>
      <c r="L1490" s="53"/>
      <c r="M1490" s="53"/>
      <c r="N1490" s="53"/>
      <c r="O1490" s="53"/>
      <c r="P1490" s="53"/>
      <c r="Q1490" s="53"/>
      <c r="R1490" s="53"/>
      <c r="S1490" s="53"/>
      <c r="T1490" s="53"/>
      <c r="U1490" s="53"/>
      <c r="V1490" s="53"/>
      <c r="W1490" s="53"/>
      <c r="X1490" s="53"/>
      <c r="Y1490" s="53"/>
      <c r="Z1490" s="53"/>
    </row>
    <row r="1491" spans="1:26" ht="15.75" customHeight="1">
      <c r="A1491" s="103"/>
      <c r="B1491" s="103"/>
      <c r="C1491" s="104" t="e">
        <v>#REF!</v>
      </c>
      <c r="D1491" s="103"/>
      <c r="E1491" s="53"/>
      <c r="F1491" s="53"/>
      <c r="G1491" s="53"/>
      <c r="H1491" s="53"/>
      <c r="I1491" s="53"/>
      <c r="J1491" s="53"/>
      <c r="K1491" s="53"/>
      <c r="L1491" s="53"/>
      <c r="M1491" s="53"/>
      <c r="N1491" s="53"/>
      <c r="O1491" s="53"/>
      <c r="P1491" s="53"/>
      <c r="Q1491" s="53"/>
      <c r="R1491" s="53"/>
      <c r="S1491" s="53"/>
      <c r="T1491" s="53"/>
      <c r="U1491" s="53"/>
      <c r="V1491" s="53"/>
      <c r="W1491" s="53"/>
      <c r="X1491" s="53"/>
      <c r="Y1491" s="53"/>
      <c r="Z1491" s="53"/>
    </row>
    <row r="1492" spans="1:26" ht="15.75" customHeight="1">
      <c r="A1492" s="103"/>
      <c r="B1492" s="103"/>
      <c r="C1492" s="104" t="e">
        <v>#REF!</v>
      </c>
      <c r="D1492" s="103"/>
      <c r="E1492" s="53"/>
      <c r="F1492" s="53"/>
      <c r="G1492" s="53"/>
      <c r="H1492" s="53"/>
      <c r="I1492" s="53"/>
      <c r="J1492" s="53"/>
      <c r="K1492" s="53"/>
      <c r="L1492" s="53"/>
      <c r="M1492" s="53"/>
      <c r="N1492" s="53"/>
      <c r="O1492" s="53"/>
      <c r="P1492" s="53"/>
      <c r="Q1492" s="53"/>
      <c r="R1492" s="53"/>
      <c r="S1492" s="53"/>
      <c r="T1492" s="53"/>
      <c r="U1492" s="53"/>
      <c r="V1492" s="53"/>
      <c r="W1492" s="53"/>
      <c r="X1492" s="53"/>
      <c r="Y1492" s="53"/>
      <c r="Z1492" s="53"/>
    </row>
    <row r="1493" spans="1:26" ht="15.75" customHeight="1">
      <c r="A1493" s="103"/>
      <c r="B1493" s="103"/>
      <c r="C1493" s="104" t="e">
        <v>#REF!</v>
      </c>
      <c r="D1493" s="103"/>
      <c r="E1493" s="53"/>
      <c r="F1493" s="53"/>
      <c r="G1493" s="53"/>
      <c r="H1493" s="53"/>
      <c r="I1493" s="53"/>
      <c r="J1493" s="53"/>
      <c r="K1493" s="53"/>
      <c r="L1493" s="53"/>
      <c r="M1493" s="53"/>
      <c r="N1493" s="53"/>
      <c r="O1493" s="53"/>
      <c r="P1493" s="53"/>
      <c r="Q1493" s="53"/>
      <c r="R1493" s="53"/>
      <c r="S1493" s="53"/>
      <c r="T1493" s="53"/>
      <c r="U1493" s="53"/>
      <c r="V1493" s="53"/>
      <c r="W1493" s="53"/>
      <c r="X1493" s="53"/>
      <c r="Y1493" s="53"/>
      <c r="Z1493" s="53"/>
    </row>
    <row r="1494" spans="1:26" ht="15.75" customHeight="1">
      <c r="A1494" s="103"/>
      <c r="B1494" s="103"/>
      <c r="C1494" s="104" t="e">
        <v>#REF!</v>
      </c>
      <c r="D1494" s="103"/>
      <c r="E1494" s="53"/>
      <c r="F1494" s="53"/>
      <c r="G1494" s="53"/>
      <c r="H1494" s="53"/>
      <c r="I1494" s="53"/>
      <c r="J1494" s="53"/>
      <c r="K1494" s="53"/>
      <c r="L1494" s="53"/>
      <c r="M1494" s="53"/>
      <c r="N1494" s="53"/>
      <c r="O1494" s="53"/>
      <c r="P1494" s="53"/>
      <c r="Q1494" s="53"/>
      <c r="R1494" s="53"/>
      <c r="S1494" s="53"/>
      <c r="T1494" s="53"/>
      <c r="U1494" s="53"/>
      <c r="V1494" s="53"/>
      <c r="W1494" s="53"/>
      <c r="X1494" s="53"/>
      <c r="Y1494" s="53"/>
      <c r="Z1494" s="53"/>
    </row>
    <row r="1495" spans="1:26" ht="15.75" customHeight="1">
      <c r="A1495" s="103"/>
      <c r="B1495" s="103"/>
      <c r="C1495" s="104" t="e">
        <v>#REF!</v>
      </c>
      <c r="D1495" s="103"/>
      <c r="E1495" s="53"/>
      <c r="F1495" s="53"/>
      <c r="G1495" s="53"/>
      <c r="H1495" s="53"/>
      <c r="I1495" s="53"/>
      <c r="J1495" s="53"/>
      <c r="K1495" s="53"/>
      <c r="L1495" s="53"/>
      <c r="M1495" s="53"/>
      <c r="N1495" s="53"/>
      <c r="O1495" s="53"/>
      <c r="P1495" s="53"/>
      <c r="Q1495" s="53"/>
      <c r="R1495" s="53"/>
      <c r="S1495" s="53"/>
      <c r="T1495" s="53"/>
      <c r="U1495" s="53"/>
      <c r="V1495" s="53"/>
      <c r="W1495" s="53"/>
      <c r="X1495" s="53"/>
      <c r="Y1495" s="53"/>
      <c r="Z1495" s="53"/>
    </row>
    <row r="1496" spans="1:26" ht="15.75" customHeight="1">
      <c r="A1496" s="103"/>
      <c r="B1496" s="103"/>
      <c r="C1496" s="104" t="e">
        <v>#REF!</v>
      </c>
      <c r="D1496" s="103"/>
      <c r="E1496" s="53"/>
      <c r="F1496" s="53"/>
      <c r="G1496" s="53"/>
      <c r="H1496" s="53"/>
      <c r="I1496" s="53"/>
      <c r="J1496" s="53"/>
      <c r="K1496" s="53"/>
      <c r="L1496" s="53"/>
      <c r="M1496" s="53"/>
      <c r="N1496" s="53"/>
      <c r="O1496" s="53"/>
      <c r="P1496" s="53"/>
      <c r="Q1496" s="53"/>
      <c r="R1496" s="53"/>
      <c r="S1496" s="53"/>
      <c r="T1496" s="53"/>
      <c r="U1496" s="53"/>
      <c r="V1496" s="53"/>
      <c r="W1496" s="53"/>
      <c r="X1496" s="53"/>
      <c r="Y1496" s="53"/>
      <c r="Z1496" s="53"/>
    </row>
    <row r="1497" spans="1:26" ht="15.75" customHeight="1">
      <c r="A1497" s="103"/>
      <c r="B1497" s="103"/>
      <c r="C1497" s="104" t="e">
        <v>#REF!</v>
      </c>
      <c r="D1497" s="103"/>
      <c r="E1497" s="53"/>
      <c r="F1497" s="53"/>
      <c r="G1497" s="53"/>
      <c r="H1497" s="53"/>
      <c r="I1497" s="53"/>
      <c r="J1497" s="53"/>
      <c r="K1497" s="53"/>
      <c r="L1497" s="53"/>
      <c r="M1497" s="53"/>
      <c r="N1497" s="53"/>
      <c r="O1497" s="53"/>
      <c r="P1497" s="53"/>
      <c r="Q1497" s="53"/>
      <c r="R1497" s="53"/>
      <c r="S1497" s="53"/>
      <c r="T1497" s="53"/>
      <c r="U1497" s="53"/>
      <c r="V1497" s="53"/>
      <c r="W1497" s="53"/>
      <c r="X1497" s="53"/>
      <c r="Y1497" s="53"/>
      <c r="Z1497" s="53"/>
    </row>
    <row r="1498" spans="1:26" ht="15.75" customHeight="1">
      <c r="A1498" s="103"/>
      <c r="B1498" s="103"/>
      <c r="C1498" s="104" t="e">
        <v>#REF!</v>
      </c>
      <c r="D1498" s="103"/>
      <c r="E1498" s="53"/>
      <c r="F1498" s="53"/>
      <c r="G1498" s="53"/>
      <c r="H1498" s="53"/>
      <c r="I1498" s="53"/>
      <c r="J1498" s="53"/>
      <c r="K1498" s="53"/>
      <c r="L1498" s="53"/>
      <c r="M1498" s="53"/>
      <c r="N1498" s="53"/>
      <c r="O1498" s="53"/>
      <c r="P1498" s="53"/>
      <c r="Q1498" s="53"/>
      <c r="R1498" s="53"/>
      <c r="S1498" s="53"/>
      <c r="T1498" s="53"/>
      <c r="U1498" s="53"/>
      <c r="V1498" s="53"/>
      <c r="W1498" s="53"/>
      <c r="X1498" s="53"/>
      <c r="Y1498" s="53"/>
      <c r="Z1498" s="53"/>
    </row>
    <row r="1499" spans="1:26" ht="15.75" customHeight="1">
      <c r="A1499" s="103"/>
      <c r="B1499" s="103"/>
      <c r="C1499" s="104" t="e">
        <v>#REF!</v>
      </c>
      <c r="D1499" s="103"/>
      <c r="E1499" s="53"/>
      <c r="F1499" s="53"/>
      <c r="G1499" s="53"/>
      <c r="H1499" s="53"/>
      <c r="I1499" s="53"/>
      <c r="J1499" s="53"/>
      <c r="K1499" s="53"/>
      <c r="L1499" s="53"/>
      <c r="M1499" s="53"/>
      <c r="N1499" s="53"/>
      <c r="O1499" s="53"/>
      <c r="P1499" s="53"/>
      <c r="Q1499" s="53"/>
      <c r="R1499" s="53"/>
      <c r="S1499" s="53"/>
      <c r="T1499" s="53"/>
      <c r="U1499" s="53"/>
      <c r="V1499" s="53"/>
      <c r="W1499" s="53"/>
      <c r="X1499" s="53"/>
      <c r="Y1499" s="53"/>
      <c r="Z1499" s="53"/>
    </row>
    <row r="1500" spans="1:26" ht="15.75" customHeight="1">
      <c r="A1500" s="103"/>
      <c r="B1500" s="103"/>
      <c r="C1500" s="104" t="e">
        <v>#REF!</v>
      </c>
      <c r="D1500" s="103"/>
      <c r="E1500" s="53"/>
      <c r="F1500" s="53"/>
      <c r="G1500" s="53"/>
      <c r="H1500" s="53"/>
      <c r="I1500" s="53"/>
      <c r="J1500" s="53"/>
      <c r="K1500" s="53"/>
      <c r="L1500" s="53"/>
      <c r="M1500" s="53"/>
      <c r="N1500" s="53"/>
      <c r="O1500" s="53"/>
      <c r="P1500" s="53"/>
      <c r="Q1500" s="53"/>
      <c r="R1500" s="53"/>
      <c r="S1500" s="53"/>
      <c r="T1500" s="53"/>
      <c r="U1500" s="53"/>
      <c r="V1500" s="53"/>
      <c r="W1500" s="53"/>
      <c r="X1500" s="53"/>
      <c r="Y1500" s="53"/>
      <c r="Z1500" s="53"/>
    </row>
    <row r="1501" spans="1:26" ht="15.75" customHeight="1">
      <c r="A1501" s="103"/>
      <c r="B1501" s="103"/>
      <c r="C1501" s="104" t="e">
        <v>#REF!</v>
      </c>
      <c r="D1501" s="103"/>
      <c r="E1501" s="53"/>
      <c r="F1501" s="53"/>
      <c r="G1501" s="53"/>
      <c r="H1501" s="53"/>
      <c r="I1501" s="53"/>
      <c r="J1501" s="53"/>
      <c r="K1501" s="53"/>
      <c r="L1501" s="53"/>
      <c r="M1501" s="53"/>
      <c r="N1501" s="53"/>
      <c r="O1501" s="53"/>
      <c r="P1501" s="53"/>
      <c r="Q1501" s="53"/>
      <c r="R1501" s="53"/>
      <c r="S1501" s="53"/>
      <c r="T1501" s="53"/>
      <c r="U1501" s="53"/>
      <c r="V1501" s="53"/>
      <c r="W1501" s="53"/>
      <c r="X1501" s="53"/>
      <c r="Y1501" s="53"/>
      <c r="Z1501" s="53"/>
    </row>
    <row r="1502" spans="1:26" ht="15.75" customHeight="1">
      <c r="A1502" s="103"/>
      <c r="B1502" s="103"/>
      <c r="C1502" s="104" t="e">
        <v>#REF!</v>
      </c>
      <c r="D1502" s="103"/>
      <c r="E1502" s="53"/>
      <c r="F1502" s="53"/>
      <c r="G1502" s="53"/>
      <c r="H1502" s="53"/>
      <c r="I1502" s="53"/>
      <c r="J1502" s="53"/>
      <c r="K1502" s="53"/>
      <c r="L1502" s="53"/>
      <c r="M1502" s="53"/>
      <c r="N1502" s="53"/>
      <c r="O1502" s="53"/>
      <c r="P1502" s="53"/>
      <c r="Q1502" s="53"/>
      <c r="R1502" s="53"/>
      <c r="S1502" s="53"/>
      <c r="T1502" s="53"/>
      <c r="U1502" s="53"/>
      <c r="V1502" s="53"/>
      <c r="W1502" s="53"/>
      <c r="X1502" s="53"/>
      <c r="Y1502" s="53"/>
      <c r="Z1502" s="53"/>
    </row>
    <row r="1503" spans="1:26" ht="15.75" customHeight="1">
      <c r="A1503" s="103"/>
      <c r="B1503" s="103"/>
      <c r="C1503" s="104" t="e">
        <v>#REF!</v>
      </c>
      <c r="D1503" s="103"/>
      <c r="E1503" s="53"/>
      <c r="F1503" s="53"/>
      <c r="G1503" s="53"/>
      <c r="H1503" s="53"/>
      <c r="I1503" s="53"/>
      <c r="J1503" s="53"/>
      <c r="K1503" s="53"/>
      <c r="L1503" s="53"/>
      <c r="M1503" s="53"/>
      <c r="N1503" s="53"/>
      <c r="O1503" s="53"/>
      <c r="P1503" s="53"/>
      <c r="Q1503" s="53"/>
      <c r="R1503" s="53"/>
      <c r="S1503" s="53"/>
      <c r="T1503" s="53"/>
      <c r="U1503" s="53"/>
      <c r="V1503" s="53"/>
      <c r="W1503" s="53"/>
      <c r="X1503" s="53"/>
      <c r="Y1503" s="53"/>
      <c r="Z1503" s="53"/>
    </row>
    <row r="1504" spans="1:26" ht="15.75" customHeight="1">
      <c r="A1504" s="103"/>
      <c r="B1504" s="103"/>
      <c r="C1504" s="104" t="e">
        <v>#REF!</v>
      </c>
      <c r="D1504" s="103"/>
      <c r="E1504" s="53"/>
      <c r="F1504" s="53"/>
      <c r="G1504" s="53"/>
      <c r="H1504" s="53"/>
      <c r="I1504" s="53"/>
      <c r="J1504" s="53"/>
      <c r="K1504" s="53"/>
      <c r="L1504" s="53"/>
      <c r="M1504" s="53"/>
      <c r="N1504" s="53"/>
      <c r="O1504" s="53"/>
      <c r="P1504" s="53"/>
      <c r="Q1504" s="53"/>
      <c r="R1504" s="53"/>
      <c r="S1504" s="53"/>
      <c r="T1504" s="53"/>
      <c r="U1504" s="53"/>
      <c r="V1504" s="53"/>
      <c r="W1504" s="53"/>
      <c r="X1504" s="53"/>
      <c r="Y1504" s="53"/>
      <c r="Z1504" s="53"/>
    </row>
    <row r="1505" spans="1:26" ht="15.75" customHeight="1">
      <c r="A1505" s="103"/>
      <c r="B1505" s="103"/>
      <c r="C1505" s="104" t="e">
        <v>#REF!</v>
      </c>
      <c r="D1505" s="103"/>
      <c r="E1505" s="53"/>
      <c r="F1505" s="53"/>
      <c r="G1505" s="53"/>
      <c r="H1505" s="53"/>
      <c r="I1505" s="53"/>
      <c r="J1505" s="53"/>
      <c r="K1505" s="53"/>
      <c r="L1505" s="53"/>
      <c r="M1505" s="53"/>
      <c r="N1505" s="53"/>
      <c r="O1505" s="53"/>
      <c r="P1505" s="53"/>
      <c r="Q1505" s="53"/>
      <c r="R1505" s="53"/>
      <c r="S1505" s="53"/>
      <c r="T1505" s="53"/>
      <c r="U1505" s="53"/>
      <c r="V1505" s="53"/>
      <c r="W1505" s="53"/>
      <c r="X1505" s="53"/>
      <c r="Y1505" s="53"/>
      <c r="Z1505" s="53"/>
    </row>
    <row r="1506" spans="1:26" ht="15.75" customHeight="1">
      <c r="A1506" s="103"/>
      <c r="B1506" s="103"/>
      <c r="C1506" s="104" t="e">
        <v>#REF!</v>
      </c>
      <c r="D1506" s="103"/>
      <c r="E1506" s="53"/>
      <c r="F1506" s="53"/>
      <c r="G1506" s="53"/>
      <c r="H1506" s="53"/>
      <c r="I1506" s="53"/>
      <c r="J1506" s="53"/>
      <c r="K1506" s="53"/>
      <c r="L1506" s="53"/>
      <c r="M1506" s="53"/>
      <c r="N1506" s="53"/>
      <c r="O1506" s="53"/>
      <c r="P1506" s="53"/>
      <c r="Q1506" s="53"/>
      <c r="R1506" s="53"/>
      <c r="S1506" s="53"/>
      <c r="T1506" s="53"/>
      <c r="U1506" s="53"/>
      <c r="V1506" s="53"/>
      <c r="W1506" s="53"/>
      <c r="X1506" s="53"/>
      <c r="Y1506" s="53"/>
      <c r="Z1506" s="53"/>
    </row>
    <row r="1507" spans="1:26" ht="15.75" customHeight="1">
      <c r="A1507" s="103"/>
      <c r="B1507" s="103"/>
      <c r="C1507" s="104" t="e">
        <v>#REF!</v>
      </c>
      <c r="D1507" s="103"/>
      <c r="E1507" s="53"/>
      <c r="F1507" s="53"/>
      <c r="G1507" s="53"/>
      <c r="H1507" s="53"/>
      <c r="I1507" s="53"/>
      <c r="J1507" s="53"/>
      <c r="K1507" s="53"/>
      <c r="L1507" s="53"/>
      <c r="M1507" s="53"/>
      <c r="N1507" s="53"/>
      <c r="O1507" s="53"/>
      <c r="P1507" s="53"/>
      <c r="Q1507" s="53"/>
      <c r="R1507" s="53"/>
      <c r="S1507" s="53"/>
      <c r="T1507" s="53"/>
      <c r="U1507" s="53"/>
      <c r="V1507" s="53"/>
      <c r="W1507" s="53"/>
      <c r="X1507" s="53"/>
      <c r="Y1507" s="53"/>
      <c r="Z1507" s="53"/>
    </row>
    <row r="1508" spans="1:26" ht="15.75" customHeight="1">
      <c r="A1508" s="103"/>
      <c r="B1508" s="103"/>
      <c r="C1508" s="104" t="e">
        <v>#REF!</v>
      </c>
      <c r="D1508" s="103"/>
      <c r="E1508" s="53"/>
      <c r="F1508" s="53"/>
      <c r="G1508" s="53"/>
      <c r="H1508" s="53"/>
      <c r="I1508" s="53"/>
      <c r="J1508" s="53"/>
      <c r="K1508" s="53"/>
      <c r="L1508" s="53"/>
      <c r="M1508" s="53"/>
      <c r="N1508" s="53"/>
      <c r="O1508" s="53"/>
      <c r="P1508" s="53"/>
      <c r="Q1508" s="53"/>
      <c r="R1508" s="53"/>
      <c r="S1508" s="53"/>
      <c r="T1508" s="53"/>
      <c r="U1508" s="53"/>
      <c r="V1508" s="53"/>
      <c r="W1508" s="53"/>
      <c r="X1508" s="53"/>
      <c r="Y1508" s="53"/>
      <c r="Z1508" s="53"/>
    </row>
    <row r="1509" spans="1:26" ht="15.75" customHeight="1">
      <c r="A1509" s="103"/>
      <c r="B1509" s="103"/>
      <c r="C1509" s="104" t="e">
        <v>#REF!</v>
      </c>
      <c r="D1509" s="103"/>
      <c r="E1509" s="53"/>
      <c r="F1509" s="53"/>
      <c r="G1509" s="53"/>
      <c r="H1509" s="53"/>
      <c r="I1509" s="53"/>
      <c r="J1509" s="53"/>
      <c r="K1509" s="53"/>
      <c r="L1509" s="53"/>
      <c r="M1509" s="53"/>
      <c r="N1509" s="53"/>
      <c r="O1509" s="53"/>
      <c r="P1509" s="53"/>
      <c r="Q1509" s="53"/>
      <c r="R1509" s="53"/>
      <c r="S1509" s="53"/>
      <c r="T1509" s="53"/>
      <c r="U1509" s="53"/>
      <c r="V1509" s="53"/>
      <c r="W1509" s="53"/>
      <c r="X1509" s="53"/>
      <c r="Y1509" s="53"/>
      <c r="Z1509" s="53"/>
    </row>
    <row r="1510" spans="1:26" ht="15.75" customHeight="1">
      <c r="A1510" s="103"/>
      <c r="B1510" s="103"/>
      <c r="C1510" s="104" t="e">
        <v>#REF!</v>
      </c>
      <c r="D1510" s="103"/>
      <c r="E1510" s="53"/>
      <c r="F1510" s="53"/>
      <c r="G1510" s="53"/>
      <c r="H1510" s="53"/>
      <c r="I1510" s="53"/>
      <c r="J1510" s="53"/>
      <c r="K1510" s="53"/>
      <c r="L1510" s="53"/>
      <c r="M1510" s="53"/>
      <c r="N1510" s="53"/>
      <c r="O1510" s="53"/>
      <c r="P1510" s="53"/>
      <c r="Q1510" s="53"/>
      <c r="R1510" s="53"/>
      <c r="S1510" s="53"/>
      <c r="T1510" s="53"/>
      <c r="U1510" s="53"/>
      <c r="V1510" s="53"/>
      <c r="W1510" s="53"/>
      <c r="X1510" s="53"/>
      <c r="Y1510" s="53"/>
      <c r="Z1510" s="53"/>
    </row>
    <row r="1511" spans="1:26" ht="15.75" customHeight="1">
      <c r="A1511" s="103"/>
      <c r="B1511" s="103"/>
      <c r="C1511" s="104" t="e">
        <v>#REF!</v>
      </c>
      <c r="D1511" s="103"/>
      <c r="E1511" s="53"/>
      <c r="F1511" s="53"/>
      <c r="G1511" s="53"/>
      <c r="H1511" s="53"/>
      <c r="I1511" s="53"/>
      <c r="J1511" s="53"/>
      <c r="K1511" s="53"/>
      <c r="L1511" s="53"/>
      <c r="M1511" s="53"/>
      <c r="N1511" s="53"/>
      <c r="O1511" s="53"/>
      <c r="P1511" s="53"/>
      <c r="Q1511" s="53"/>
      <c r="R1511" s="53"/>
      <c r="S1511" s="53"/>
      <c r="T1511" s="53"/>
      <c r="U1511" s="53"/>
      <c r="V1511" s="53"/>
      <c r="W1511" s="53"/>
      <c r="X1511" s="53"/>
      <c r="Y1511" s="53"/>
      <c r="Z1511" s="53"/>
    </row>
    <row r="1512" spans="1:26" ht="15.75" customHeight="1">
      <c r="A1512" s="103"/>
      <c r="B1512" s="103"/>
      <c r="C1512" s="104" t="e">
        <v>#REF!</v>
      </c>
      <c r="D1512" s="103"/>
      <c r="E1512" s="53"/>
      <c r="F1512" s="53"/>
      <c r="G1512" s="53"/>
      <c r="H1512" s="53"/>
      <c r="I1512" s="53"/>
      <c r="J1512" s="53"/>
      <c r="K1512" s="53"/>
      <c r="L1512" s="53"/>
      <c r="M1512" s="53"/>
      <c r="N1512" s="53"/>
      <c r="O1512" s="53"/>
      <c r="P1512" s="53"/>
      <c r="Q1512" s="53"/>
      <c r="R1512" s="53"/>
      <c r="S1512" s="53"/>
      <c r="T1512" s="53"/>
      <c r="U1512" s="53"/>
      <c r="V1512" s="53"/>
      <c r="W1512" s="53"/>
      <c r="X1512" s="53"/>
      <c r="Y1512" s="53"/>
      <c r="Z1512" s="53"/>
    </row>
    <row r="1513" spans="1:26" ht="15.75" customHeight="1">
      <c r="A1513" s="103"/>
      <c r="B1513" s="103"/>
      <c r="C1513" s="104" t="e">
        <v>#REF!</v>
      </c>
      <c r="D1513" s="103"/>
      <c r="E1513" s="53"/>
      <c r="F1513" s="53"/>
      <c r="G1513" s="53"/>
      <c r="H1513" s="53"/>
      <c r="I1513" s="53"/>
      <c r="J1513" s="53"/>
      <c r="K1513" s="53"/>
      <c r="L1513" s="53"/>
      <c r="M1513" s="53"/>
      <c r="N1513" s="53"/>
      <c r="O1513" s="53"/>
      <c r="P1513" s="53"/>
      <c r="Q1513" s="53"/>
      <c r="R1513" s="53"/>
      <c r="S1513" s="53"/>
      <c r="T1513" s="53"/>
      <c r="U1513" s="53"/>
      <c r="V1513" s="53"/>
      <c r="W1513" s="53"/>
      <c r="X1513" s="53"/>
      <c r="Y1513" s="53"/>
      <c r="Z1513" s="53"/>
    </row>
    <row r="1514" spans="1:26" ht="15.75" customHeight="1">
      <c r="A1514" s="103"/>
      <c r="B1514" s="103"/>
      <c r="C1514" s="104" t="e">
        <v>#REF!</v>
      </c>
      <c r="D1514" s="103"/>
      <c r="E1514" s="53"/>
      <c r="F1514" s="53"/>
      <c r="G1514" s="53"/>
      <c r="H1514" s="53"/>
      <c r="I1514" s="53"/>
      <c r="J1514" s="53"/>
      <c r="K1514" s="53"/>
      <c r="L1514" s="53"/>
      <c r="M1514" s="53"/>
      <c r="N1514" s="53"/>
      <c r="O1514" s="53"/>
      <c r="P1514" s="53"/>
      <c r="Q1514" s="53"/>
      <c r="R1514" s="53"/>
      <c r="S1514" s="53"/>
      <c r="T1514" s="53"/>
      <c r="U1514" s="53"/>
      <c r="V1514" s="53"/>
      <c r="W1514" s="53"/>
      <c r="X1514" s="53"/>
      <c r="Y1514" s="53"/>
      <c r="Z1514" s="53"/>
    </row>
    <row r="1515" spans="1:26" ht="15.75" customHeight="1">
      <c r="A1515" s="103"/>
      <c r="B1515" s="103"/>
      <c r="C1515" s="104" t="e">
        <v>#REF!</v>
      </c>
      <c r="D1515" s="103"/>
      <c r="E1515" s="53"/>
      <c r="F1515" s="53"/>
      <c r="G1515" s="53"/>
      <c r="H1515" s="53"/>
      <c r="I1515" s="53"/>
      <c r="J1515" s="53"/>
      <c r="K1515" s="53"/>
      <c r="L1515" s="53"/>
      <c r="M1515" s="53"/>
      <c r="N1515" s="53"/>
      <c r="O1515" s="53"/>
      <c r="P1515" s="53"/>
      <c r="Q1515" s="53"/>
      <c r="R1515" s="53"/>
      <c r="S1515" s="53"/>
      <c r="T1515" s="53"/>
      <c r="U1515" s="53"/>
      <c r="V1515" s="53"/>
      <c r="W1515" s="53"/>
      <c r="X1515" s="53"/>
      <c r="Y1515" s="53"/>
      <c r="Z1515" s="53"/>
    </row>
    <row r="1516" spans="1:26" ht="15.75" customHeight="1">
      <c r="A1516" s="103"/>
      <c r="B1516" s="103"/>
      <c r="C1516" s="104" t="e">
        <v>#REF!</v>
      </c>
      <c r="D1516" s="103"/>
      <c r="E1516" s="53"/>
      <c r="F1516" s="53"/>
      <c r="G1516" s="53"/>
      <c r="H1516" s="53"/>
      <c r="I1516" s="53"/>
      <c r="J1516" s="53"/>
      <c r="K1516" s="53"/>
      <c r="L1516" s="53"/>
      <c r="M1516" s="53"/>
      <c r="N1516" s="53"/>
      <c r="O1516" s="53"/>
      <c r="P1516" s="53"/>
      <c r="Q1516" s="53"/>
      <c r="R1516" s="53"/>
      <c r="S1516" s="53"/>
      <c r="T1516" s="53"/>
      <c r="U1516" s="53"/>
      <c r="V1516" s="53"/>
      <c r="W1516" s="53"/>
      <c r="X1516" s="53"/>
      <c r="Y1516" s="53"/>
      <c r="Z1516" s="53"/>
    </row>
    <row r="1517" spans="1:26" ht="15.75" customHeight="1">
      <c r="A1517" s="103"/>
      <c r="B1517" s="103"/>
      <c r="C1517" s="104" t="e">
        <v>#REF!</v>
      </c>
      <c r="D1517" s="103"/>
      <c r="E1517" s="53"/>
      <c r="F1517" s="53"/>
      <c r="G1517" s="53"/>
      <c r="H1517" s="53"/>
      <c r="I1517" s="53"/>
      <c r="J1517" s="53"/>
      <c r="K1517" s="53"/>
      <c r="L1517" s="53"/>
      <c r="M1517" s="53"/>
      <c r="N1517" s="53"/>
      <c r="O1517" s="53"/>
      <c r="P1517" s="53"/>
      <c r="Q1517" s="53"/>
      <c r="R1517" s="53"/>
      <c r="S1517" s="53"/>
      <c r="T1517" s="53"/>
      <c r="U1517" s="53"/>
      <c r="V1517" s="53"/>
      <c r="W1517" s="53"/>
      <c r="X1517" s="53"/>
      <c r="Y1517" s="53"/>
      <c r="Z1517" s="53"/>
    </row>
    <row r="1518" spans="1:26" ht="15.75" customHeight="1">
      <c r="A1518" s="103"/>
      <c r="B1518" s="103"/>
      <c r="C1518" s="104" t="e">
        <v>#REF!</v>
      </c>
      <c r="D1518" s="103"/>
      <c r="E1518" s="53"/>
      <c r="F1518" s="53"/>
      <c r="G1518" s="53"/>
      <c r="H1518" s="53"/>
      <c r="I1518" s="53"/>
      <c r="J1518" s="53"/>
      <c r="K1518" s="53"/>
      <c r="L1518" s="53"/>
      <c r="M1518" s="53"/>
      <c r="N1518" s="53"/>
      <c r="O1518" s="53"/>
      <c r="P1518" s="53"/>
      <c r="Q1518" s="53"/>
      <c r="R1518" s="53"/>
      <c r="S1518" s="53"/>
      <c r="T1518" s="53"/>
      <c r="U1518" s="53"/>
      <c r="V1518" s="53"/>
      <c r="W1518" s="53"/>
      <c r="X1518" s="53"/>
      <c r="Y1518" s="53"/>
      <c r="Z1518" s="53"/>
    </row>
    <row r="1519" spans="1:26" ht="15.75" customHeight="1">
      <c r="A1519" s="103"/>
      <c r="B1519" s="103"/>
      <c r="C1519" s="104" t="e">
        <v>#REF!</v>
      </c>
      <c r="D1519" s="103"/>
      <c r="E1519" s="53"/>
      <c r="F1519" s="53"/>
      <c r="G1519" s="53"/>
      <c r="H1519" s="53"/>
      <c r="I1519" s="53"/>
      <c r="J1519" s="53"/>
      <c r="K1519" s="53"/>
      <c r="L1519" s="53"/>
      <c r="M1519" s="53"/>
      <c r="N1519" s="53"/>
      <c r="O1519" s="53"/>
      <c r="P1519" s="53"/>
      <c r="Q1519" s="53"/>
      <c r="R1519" s="53"/>
      <c r="S1519" s="53"/>
      <c r="T1519" s="53"/>
      <c r="U1519" s="53"/>
      <c r="V1519" s="53"/>
      <c r="W1519" s="53"/>
      <c r="X1519" s="53"/>
      <c r="Y1519" s="53"/>
      <c r="Z1519" s="53"/>
    </row>
    <row r="1520" spans="1:26" ht="15.75" customHeight="1">
      <c r="A1520" s="103"/>
      <c r="B1520" s="103"/>
      <c r="C1520" s="104" t="e">
        <v>#REF!</v>
      </c>
      <c r="D1520" s="103"/>
      <c r="E1520" s="53"/>
      <c r="F1520" s="53"/>
      <c r="G1520" s="53"/>
      <c r="H1520" s="53"/>
      <c r="I1520" s="53"/>
      <c r="J1520" s="53"/>
      <c r="K1520" s="53"/>
      <c r="L1520" s="53"/>
      <c r="M1520" s="53"/>
      <c r="N1520" s="53"/>
      <c r="O1520" s="53"/>
      <c r="P1520" s="53"/>
      <c r="Q1520" s="53"/>
      <c r="R1520" s="53"/>
      <c r="S1520" s="53"/>
      <c r="T1520" s="53"/>
      <c r="U1520" s="53"/>
      <c r="V1520" s="53"/>
      <c r="W1520" s="53"/>
      <c r="X1520" s="53"/>
      <c r="Y1520" s="53"/>
      <c r="Z1520" s="53"/>
    </row>
    <row r="1521" spans="1:26" ht="15.75" customHeight="1">
      <c r="A1521" s="103"/>
      <c r="B1521" s="103"/>
      <c r="C1521" s="104" t="e">
        <v>#REF!</v>
      </c>
      <c r="D1521" s="103"/>
      <c r="E1521" s="53"/>
      <c r="F1521" s="53"/>
      <c r="G1521" s="53"/>
      <c r="H1521" s="53"/>
      <c r="I1521" s="53"/>
      <c r="J1521" s="53"/>
      <c r="K1521" s="53"/>
      <c r="L1521" s="53"/>
      <c r="M1521" s="53"/>
      <c r="N1521" s="53"/>
      <c r="O1521" s="53"/>
      <c r="P1521" s="53"/>
      <c r="Q1521" s="53"/>
      <c r="R1521" s="53"/>
      <c r="S1521" s="53"/>
      <c r="T1521" s="53"/>
      <c r="U1521" s="53"/>
      <c r="V1521" s="53"/>
      <c r="W1521" s="53"/>
      <c r="X1521" s="53"/>
      <c r="Y1521" s="53"/>
      <c r="Z1521" s="53"/>
    </row>
    <row r="1522" spans="1:26" ht="15.75" customHeight="1">
      <c r="A1522" s="103"/>
      <c r="B1522" s="103"/>
      <c r="C1522" s="104" t="e">
        <v>#REF!</v>
      </c>
      <c r="D1522" s="103"/>
      <c r="E1522" s="53"/>
      <c r="F1522" s="53"/>
      <c r="G1522" s="53"/>
      <c r="H1522" s="53"/>
      <c r="I1522" s="53"/>
      <c r="J1522" s="53"/>
      <c r="K1522" s="53"/>
      <c r="L1522" s="53"/>
      <c r="M1522" s="53"/>
      <c r="N1522" s="53"/>
      <c r="O1522" s="53"/>
      <c r="P1522" s="53"/>
      <c r="Q1522" s="53"/>
      <c r="R1522" s="53"/>
      <c r="S1522" s="53"/>
      <c r="T1522" s="53"/>
      <c r="U1522" s="53"/>
      <c r="V1522" s="53"/>
      <c r="W1522" s="53"/>
      <c r="X1522" s="53"/>
      <c r="Y1522" s="53"/>
      <c r="Z1522" s="53"/>
    </row>
    <row r="1523" spans="1:26" ht="15.75" customHeight="1">
      <c r="A1523" s="103"/>
      <c r="B1523" s="103"/>
      <c r="C1523" s="104" t="e">
        <v>#REF!</v>
      </c>
      <c r="D1523" s="103"/>
      <c r="E1523" s="53"/>
      <c r="F1523" s="53"/>
      <c r="G1523" s="53"/>
      <c r="H1523" s="53"/>
      <c r="I1523" s="53"/>
      <c r="J1523" s="53"/>
      <c r="K1523" s="53"/>
      <c r="L1523" s="53"/>
      <c r="M1523" s="53"/>
      <c r="N1523" s="53"/>
      <c r="O1523" s="53"/>
      <c r="P1523" s="53"/>
      <c r="Q1523" s="53"/>
      <c r="R1523" s="53"/>
      <c r="S1523" s="53"/>
      <c r="T1523" s="53"/>
      <c r="U1523" s="53"/>
      <c r="V1523" s="53"/>
      <c r="W1523" s="53"/>
      <c r="X1523" s="53"/>
      <c r="Y1523" s="53"/>
      <c r="Z1523" s="53"/>
    </row>
    <row r="1524" spans="1:26" ht="15.75" customHeight="1">
      <c r="A1524" s="103"/>
      <c r="B1524" s="103"/>
      <c r="C1524" s="104" t="e">
        <v>#REF!</v>
      </c>
      <c r="D1524" s="103"/>
      <c r="E1524" s="53"/>
      <c r="F1524" s="53"/>
      <c r="G1524" s="53"/>
      <c r="H1524" s="53"/>
      <c r="I1524" s="53"/>
      <c r="J1524" s="53"/>
      <c r="K1524" s="53"/>
      <c r="L1524" s="53"/>
      <c r="M1524" s="53"/>
      <c r="N1524" s="53"/>
      <c r="O1524" s="53"/>
      <c r="P1524" s="53"/>
      <c r="Q1524" s="53"/>
      <c r="R1524" s="53"/>
      <c r="S1524" s="53"/>
      <c r="T1524" s="53"/>
      <c r="U1524" s="53"/>
      <c r="V1524" s="53"/>
      <c r="W1524" s="53"/>
      <c r="X1524" s="53"/>
      <c r="Y1524" s="53"/>
      <c r="Z1524" s="53"/>
    </row>
    <row r="1525" spans="1:26" ht="15.75" customHeight="1">
      <c r="A1525" s="103"/>
      <c r="B1525" s="103"/>
      <c r="C1525" s="104" t="e">
        <v>#REF!</v>
      </c>
      <c r="D1525" s="103"/>
      <c r="E1525" s="53"/>
      <c r="F1525" s="53"/>
      <c r="G1525" s="53"/>
      <c r="H1525" s="53"/>
      <c r="I1525" s="53"/>
      <c r="J1525" s="53"/>
      <c r="K1525" s="53"/>
      <c r="L1525" s="53"/>
      <c r="M1525" s="53"/>
      <c r="N1525" s="53"/>
      <c r="O1525" s="53"/>
      <c r="P1525" s="53"/>
      <c r="Q1525" s="53"/>
      <c r="R1525" s="53"/>
      <c r="S1525" s="53"/>
      <c r="T1525" s="53"/>
      <c r="U1525" s="53"/>
      <c r="V1525" s="53"/>
      <c r="W1525" s="53"/>
      <c r="X1525" s="53"/>
      <c r="Y1525" s="53"/>
      <c r="Z1525" s="53"/>
    </row>
    <row r="1526" spans="1:26" ht="15.75" customHeight="1">
      <c r="A1526" s="103"/>
      <c r="B1526" s="103"/>
      <c r="C1526" s="104" t="e">
        <v>#REF!</v>
      </c>
      <c r="D1526" s="103"/>
      <c r="E1526" s="53"/>
      <c r="F1526" s="53"/>
      <c r="G1526" s="53"/>
      <c r="H1526" s="53"/>
      <c r="I1526" s="53"/>
      <c r="J1526" s="53"/>
      <c r="K1526" s="53"/>
      <c r="L1526" s="53"/>
      <c r="M1526" s="53"/>
      <c r="N1526" s="53"/>
      <c r="O1526" s="53"/>
      <c r="P1526" s="53"/>
      <c r="Q1526" s="53"/>
      <c r="R1526" s="53"/>
      <c r="S1526" s="53"/>
      <c r="T1526" s="53"/>
      <c r="U1526" s="53"/>
      <c r="V1526" s="53"/>
      <c r="W1526" s="53"/>
      <c r="X1526" s="53"/>
      <c r="Y1526" s="53"/>
      <c r="Z1526" s="53"/>
    </row>
    <row r="1527" spans="1:26" ht="15.75" customHeight="1">
      <c r="A1527" s="103"/>
      <c r="B1527" s="103"/>
      <c r="C1527" s="104" t="e">
        <v>#REF!</v>
      </c>
      <c r="D1527" s="103"/>
      <c r="E1527" s="53"/>
      <c r="F1527" s="53"/>
      <c r="G1527" s="53"/>
      <c r="H1527" s="53"/>
      <c r="I1527" s="53"/>
      <c r="J1527" s="53"/>
      <c r="K1527" s="53"/>
      <c r="L1527" s="53"/>
      <c r="M1527" s="53"/>
      <c r="N1527" s="53"/>
      <c r="O1527" s="53"/>
      <c r="P1527" s="53"/>
      <c r="Q1527" s="53"/>
      <c r="R1527" s="53"/>
      <c r="S1527" s="53"/>
      <c r="T1527" s="53"/>
      <c r="U1527" s="53"/>
      <c r="V1527" s="53"/>
      <c r="W1527" s="53"/>
      <c r="X1527" s="53"/>
      <c r="Y1527" s="53"/>
      <c r="Z1527" s="53"/>
    </row>
    <row r="1528" spans="1:26" ht="15.75" customHeight="1">
      <c r="A1528" s="103"/>
      <c r="B1528" s="103"/>
      <c r="C1528" s="104" t="e">
        <v>#REF!</v>
      </c>
      <c r="D1528" s="103"/>
      <c r="E1528" s="53"/>
      <c r="F1528" s="53"/>
      <c r="G1528" s="53"/>
      <c r="H1528" s="53"/>
      <c r="I1528" s="53"/>
      <c r="J1528" s="53"/>
      <c r="K1528" s="53"/>
      <c r="L1528" s="53"/>
      <c r="M1528" s="53"/>
      <c r="N1528" s="53"/>
      <c r="O1528" s="53"/>
      <c r="P1528" s="53"/>
      <c r="Q1528" s="53"/>
      <c r="R1528" s="53"/>
      <c r="S1528" s="53"/>
      <c r="T1528" s="53"/>
      <c r="U1528" s="53"/>
      <c r="V1528" s="53"/>
      <c r="W1528" s="53"/>
      <c r="X1528" s="53"/>
      <c r="Y1528" s="53"/>
      <c r="Z1528" s="53"/>
    </row>
    <row r="1529" spans="1:26" ht="15.75" customHeight="1">
      <c r="A1529" s="103"/>
      <c r="B1529" s="103"/>
      <c r="C1529" s="104" t="e">
        <v>#REF!</v>
      </c>
      <c r="D1529" s="103"/>
      <c r="E1529" s="53"/>
      <c r="F1529" s="53"/>
      <c r="G1529" s="53"/>
      <c r="H1529" s="53"/>
      <c r="I1529" s="53"/>
      <c r="J1529" s="53"/>
      <c r="K1529" s="53"/>
      <c r="L1529" s="53"/>
      <c r="M1529" s="53"/>
      <c r="N1529" s="53"/>
      <c r="O1529" s="53"/>
      <c r="P1529" s="53"/>
      <c r="Q1529" s="53"/>
      <c r="R1529" s="53"/>
      <c r="S1529" s="53"/>
      <c r="T1529" s="53"/>
      <c r="U1529" s="53"/>
      <c r="V1529" s="53"/>
      <c r="W1529" s="53"/>
      <c r="X1529" s="53"/>
      <c r="Y1529" s="53"/>
      <c r="Z1529" s="53"/>
    </row>
    <row r="1530" spans="1:26" ht="15.75" customHeight="1">
      <c r="A1530" s="103"/>
      <c r="B1530" s="103"/>
      <c r="C1530" s="104" t="e">
        <v>#REF!</v>
      </c>
      <c r="D1530" s="103"/>
      <c r="E1530" s="53"/>
      <c r="F1530" s="53"/>
      <c r="G1530" s="53"/>
      <c r="H1530" s="53"/>
      <c r="I1530" s="53"/>
      <c r="J1530" s="53"/>
      <c r="K1530" s="53"/>
      <c r="L1530" s="53"/>
      <c r="M1530" s="53"/>
      <c r="N1530" s="53"/>
      <c r="O1530" s="53"/>
      <c r="P1530" s="53"/>
      <c r="Q1530" s="53"/>
      <c r="R1530" s="53"/>
      <c r="S1530" s="53"/>
      <c r="T1530" s="53"/>
      <c r="U1530" s="53"/>
      <c r="V1530" s="53"/>
      <c r="W1530" s="53"/>
      <c r="X1530" s="53"/>
      <c r="Y1530" s="53"/>
      <c r="Z1530" s="53"/>
    </row>
    <row r="1531" spans="1:26" ht="15.75" customHeight="1">
      <c r="A1531" s="103"/>
      <c r="B1531" s="103"/>
      <c r="C1531" s="104" t="e">
        <v>#REF!</v>
      </c>
      <c r="D1531" s="103"/>
      <c r="E1531" s="53"/>
      <c r="F1531" s="53"/>
      <c r="G1531" s="53"/>
      <c r="H1531" s="53"/>
      <c r="I1531" s="53"/>
      <c r="J1531" s="53"/>
      <c r="K1531" s="53"/>
      <c r="L1531" s="53"/>
      <c r="M1531" s="53"/>
      <c r="N1531" s="53"/>
      <c r="O1531" s="53"/>
      <c r="P1531" s="53"/>
      <c r="Q1531" s="53"/>
      <c r="R1531" s="53"/>
      <c r="S1531" s="53"/>
      <c r="T1531" s="53"/>
      <c r="U1531" s="53"/>
      <c r="V1531" s="53"/>
      <c r="W1531" s="53"/>
      <c r="X1531" s="53"/>
      <c r="Y1531" s="53"/>
      <c r="Z1531" s="53"/>
    </row>
    <row r="1532" spans="1:26" ht="15.75" customHeight="1">
      <c r="A1532" s="103"/>
      <c r="B1532" s="103"/>
      <c r="C1532" s="104" t="e">
        <v>#REF!</v>
      </c>
      <c r="D1532" s="103"/>
      <c r="E1532" s="53"/>
      <c r="F1532" s="53"/>
      <c r="G1532" s="53"/>
      <c r="H1532" s="53"/>
      <c r="I1532" s="53"/>
      <c r="J1532" s="53"/>
      <c r="K1532" s="53"/>
      <c r="L1532" s="53"/>
      <c r="M1532" s="53"/>
      <c r="N1532" s="53"/>
      <c r="O1532" s="53"/>
      <c r="P1532" s="53"/>
      <c r="Q1532" s="53"/>
      <c r="R1532" s="53"/>
      <c r="S1532" s="53"/>
      <c r="T1532" s="53"/>
      <c r="U1532" s="53"/>
      <c r="V1532" s="53"/>
      <c r="W1532" s="53"/>
      <c r="X1532" s="53"/>
      <c r="Y1532" s="53"/>
      <c r="Z1532" s="53"/>
    </row>
    <row r="1533" spans="1:26" ht="15.75" customHeight="1">
      <c r="A1533" s="103"/>
      <c r="B1533" s="103"/>
      <c r="C1533" s="104" t="e">
        <v>#REF!</v>
      </c>
      <c r="D1533" s="103"/>
      <c r="E1533" s="53"/>
      <c r="F1533" s="53"/>
      <c r="G1533" s="53"/>
      <c r="H1533" s="53"/>
      <c r="I1533" s="53"/>
      <c r="J1533" s="53"/>
      <c r="K1533" s="53"/>
      <c r="L1533" s="53"/>
      <c r="M1533" s="53"/>
      <c r="N1533" s="53"/>
      <c r="O1533" s="53"/>
      <c r="P1533" s="53"/>
      <c r="Q1533" s="53"/>
      <c r="R1533" s="53"/>
      <c r="S1533" s="53"/>
      <c r="T1533" s="53"/>
      <c r="U1533" s="53"/>
      <c r="V1533" s="53"/>
      <c r="W1533" s="53"/>
      <c r="X1533" s="53"/>
      <c r="Y1533" s="53"/>
      <c r="Z1533" s="53"/>
    </row>
    <row r="1534" spans="1:26" ht="15.75" customHeight="1">
      <c r="A1534" s="103"/>
      <c r="B1534" s="103"/>
      <c r="C1534" s="104" t="e">
        <v>#REF!</v>
      </c>
      <c r="D1534" s="103"/>
      <c r="E1534" s="53"/>
      <c r="F1534" s="53"/>
      <c r="G1534" s="53"/>
      <c r="H1534" s="53"/>
      <c r="I1534" s="53"/>
      <c r="J1534" s="53"/>
      <c r="K1534" s="53"/>
      <c r="L1534" s="53"/>
      <c r="M1534" s="53"/>
      <c r="N1534" s="53"/>
      <c r="O1534" s="53"/>
      <c r="P1534" s="53"/>
      <c r="Q1534" s="53"/>
      <c r="R1534" s="53"/>
      <c r="S1534" s="53"/>
      <c r="T1534" s="53"/>
      <c r="U1534" s="53"/>
      <c r="V1534" s="53"/>
      <c r="W1534" s="53"/>
      <c r="X1534" s="53"/>
      <c r="Y1534" s="53"/>
      <c r="Z1534" s="53"/>
    </row>
    <row r="1535" spans="1:26" ht="15.75" customHeight="1">
      <c r="A1535" s="103"/>
      <c r="B1535" s="103"/>
      <c r="C1535" s="104" t="e">
        <v>#REF!</v>
      </c>
      <c r="D1535" s="103"/>
      <c r="E1535" s="53"/>
      <c r="F1535" s="53"/>
      <c r="G1535" s="53"/>
      <c r="H1535" s="53"/>
      <c r="I1535" s="53"/>
      <c r="J1535" s="53"/>
      <c r="K1535" s="53"/>
      <c r="L1535" s="53"/>
      <c r="M1535" s="53"/>
      <c r="N1535" s="53"/>
      <c r="O1535" s="53"/>
      <c r="P1535" s="53"/>
      <c r="Q1535" s="53"/>
      <c r="R1535" s="53"/>
      <c r="S1535" s="53"/>
      <c r="T1535" s="53"/>
      <c r="U1535" s="53"/>
      <c r="V1535" s="53"/>
      <c r="W1535" s="53"/>
      <c r="X1535" s="53"/>
      <c r="Y1535" s="53"/>
      <c r="Z1535" s="53"/>
    </row>
    <row r="1536" spans="1:26" ht="15.75" customHeight="1">
      <c r="A1536" s="103"/>
      <c r="B1536" s="103"/>
      <c r="C1536" s="104" t="e">
        <v>#REF!</v>
      </c>
      <c r="D1536" s="103"/>
      <c r="E1536" s="53"/>
      <c r="F1536" s="53"/>
      <c r="G1536" s="53"/>
      <c r="H1536" s="53"/>
      <c r="I1536" s="53"/>
      <c r="J1536" s="53"/>
      <c r="K1536" s="53"/>
      <c r="L1536" s="53"/>
      <c r="M1536" s="53"/>
      <c r="N1536" s="53"/>
      <c r="O1536" s="53"/>
      <c r="P1536" s="53"/>
      <c r="Q1536" s="53"/>
      <c r="R1536" s="53"/>
      <c r="S1536" s="53"/>
      <c r="T1536" s="53"/>
      <c r="U1536" s="53"/>
      <c r="V1536" s="53"/>
      <c r="W1536" s="53"/>
      <c r="X1536" s="53"/>
      <c r="Y1536" s="53"/>
      <c r="Z1536" s="53"/>
    </row>
    <row r="1537" spans="1:26" ht="15.75" customHeight="1">
      <c r="A1537" s="103"/>
      <c r="B1537" s="103"/>
      <c r="C1537" s="104" t="e">
        <v>#REF!</v>
      </c>
      <c r="D1537" s="103"/>
      <c r="E1537" s="53"/>
      <c r="F1537" s="53"/>
      <c r="G1537" s="53"/>
      <c r="H1537" s="53"/>
      <c r="I1537" s="53"/>
      <c r="J1537" s="53"/>
      <c r="K1537" s="53"/>
      <c r="L1537" s="53"/>
      <c r="M1537" s="53"/>
      <c r="N1537" s="53"/>
      <c r="O1537" s="53"/>
      <c r="P1537" s="53"/>
      <c r="Q1537" s="53"/>
      <c r="R1537" s="53"/>
      <c r="S1537" s="53"/>
      <c r="T1537" s="53"/>
      <c r="U1537" s="53"/>
      <c r="V1537" s="53"/>
      <c r="W1537" s="53"/>
      <c r="X1537" s="53"/>
      <c r="Y1537" s="53"/>
      <c r="Z1537" s="53"/>
    </row>
    <row r="1538" spans="1:26" ht="15.75" customHeight="1">
      <c r="A1538" s="103"/>
      <c r="B1538" s="103"/>
      <c r="C1538" s="104" t="e">
        <v>#REF!</v>
      </c>
      <c r="D1538" s="103"/>
      <c r="E1538" s="53"/>
      <c r="F1538" s="53"/>
      <c r="G1538" s="53"/>
      <c r="H1538" s="53"/>
      <c r="I1538" s="53"/>
      <c r="J1538" s="53"/>
      <c r="K1538" s="53"/>
      <c r="L1538" s="53"/>
      <c r="M1538" s="53"/>
      <c r="N1538" s="53"/>
      <c r="O1538" s="53"/>
      <c r="P1538" s="53"/>
      <c r="Q1538" s="53"/>
      <c r="R1538" s="53"/>
      <c r="S1538" s="53"/>
      <c r="T1538" s="53"/>
      <c r="U1538" s="53"/>
      <c r="V1538" s="53"/>
      <c r="W1538" s="53"/>
      <c r="X1538" s="53"/>
      <c r="Y1538" s="53"/>
      <c r="Z1538" s="53"/>
    </row>
    <row r="1539" spans="1:26" ht="15.75" customHeight="1">
      <c r="A1539" s="103"/>
      <c r="B1539" s="103"/>
      <c r="C1539" s="104" t="e">
        <v>#REF!</v>
      </c>
      <c r="D1539" s="103"/>
      <c r="E1539" s="53"/>
      <c r="F1539" s="53"/>
      <c r="G1539" s="53"/>
      <c r="H1539" s="53"/>
      <c r="I1539" s="53"/>
      <c r="J1539" s="53"/>
      <c r="K1539" s="53"/>
      <c r="L1539" s="53"/>
      <c r="M1539" s="53"/>
      <c r="N1539" s="53"/>
      <c r="O1539" s="53"/>
      <c r="P1539" s="53"/>
      <c r="Q1539" s="53"/>
      <c r="R1539" s="53"/>
      <c r="S1539" s="53"/>
      <c r="T1539" s="53"/>
      <c r="U1539" s="53"/>
      <c r="V1539" s="53"/>
      <c r="W1539" s="53"/>
      <c r="X1539" s="53"/>
      <c r="Y1539" s="53"/>
      <c r="Z1539" s="53"/>
    </row>
    <row r="1540" spans="1:26" ht="15.75" customHeight="1">
      <c r="A1540" s="103"/>
      <c r="B1540" s="103"/>
      <c r="C1540" s="104" t="e">
        <v>#REF!</v>
      </c>
      <c r="D1540" s="103"/>
      <c r="E1540" s="53"/>
      <c r="F1540" s="53"/>
      <c r="G1540" s="53"/>
      <c r="H1540" s="53"/>
      <c r="I1540" s="53"/>
      <c r="J1540" s="53"/>
      <c r="K1540" s="53"/>
      <c r="L1540" s="53"/>
      <c r="M1540" s="53"/>
      <c r="N1540" s="53"/>
      <c r="O1540" s="53"/>
      <c r="P1540" s="53"/>
      <c r="Q1540" s="53"/>
      <c r="R1540" s="53"/>
      <c r="S1540" s="53"/>
      <c r="T1540" s="53"/>
      <c r="U1540" s="53"/>
      <c r="V1540" s="53"/>
      <c r="W1540" s="53"/>
      <c r="X1540" s="53"/>
      <c r="Y1540" s="53"/>
      <c r="Z1540" s="53"/>
    </row>
    <row r="1541" spans="1:26" ht="15.75" customHeight="1">
      <c r="A1541" s="103"/>
      <c r="B1541" s="103"/>
      <c r="C1541" s="104" t="e">
        <v>#REF!</v>
      </c>
      <c r="D1541" s="103"/>
      <c r="E1541" s="53"/>
      <c r="F1541" s="53"/>
      <c r="G1541" s="53"/>
      <c r="H1541" s="53"/>
      <c r="I1541" s="53"/>
      <c r="J1541" s="53"/>
      <c r="K1541" s="53"/>
      <c r="L1541" s="53"/>
      <c r="M1541" s="53"/>
      <c r="N1541" s="53"/>
      <c r="O1541" s="53"/>
      <c r="P1541" s="53"/>
      <c r="Q1541" s="53"/>
      <c r="R1541" s="53"/>
      <c r="S1541" s="53"/>
      <c r="T1541" s="53"/>
      <c r="U1541" s="53"/>
      <c r="V1541" s="53"/>
      <c r="W1541" s="53"/>
      <c r="X1541" s="53"/>
      <c r="Y1541" s="53"/>
      <c r="Z1541" s="53"/>
    </row>
    <row r="1542" spans="1:26" ht="15.75" customHeight="1">
      <c r="A1542" s="103"/>
      <c r="B1542" s="103"/>
      <c r="C1542" s="104" t="e">
        <v>#REF!</v>
      </c>
      <c r="D1542" s="103"/>
      <c r="E1542" s="53"/>
      <c r="F1542" s="53"/>
      <c r="G1542" s="53"/>
      <c r="H1542" s="53"/>
      <c r="I1542" s="53"/>
      <c r="J1542" s="53"/>
      <c r="K1542" s="53"/>
      <c r="L1542" s="53"/>
      <c r="M1542" s="53"/>
      <c r="N1542" s="53"/>
      <c r="O1542" s="53"/>
      <c r="P1542" s="53"/>
      <c r="Q1542" s="53"/>
      <c r="R1542" s="53"/>
      <c r="S1542" s="53"/>
      <c r="T1542" s="53"/>
      <c r="U1542" s="53"/>
      <c r="V1542" s="53"/>
      <c r="W1542" s="53"/>
      <c r="X1542" s="53"/>
      <c r="Y1542" s="53"/>
      <c r="Z1542" s="53"/>
    </row>
    <row r="1543" spans="1:26" ht="15.75" customHeight="1">
      <c r="A1543" s="103"/>
      <c r="B1543" s="103"/>
      <c r="C1543" s="104" t="e">
        <v>#REF!</v>
      </c>
      <c r="D1543" s="103"/>
      <c r="E1543" s="53"/>
      <c r="F1543" s="53"/>
      <c r="G1543" s="53"/>
      <c r="H1543" s="53"/>
      <c r="I1543" s="53"/>
      <c r="J1543" s="53"/>
      <c r="K1543" s="53"/>
      <c r="L1543" s="53"/>
      <c r="M1543" s="53"/>
      <c r="N1543" s="53"/>
      <c r="O1543" s="53"/>
      <c r="P1543" s="53"/>
      <c r="Q1543" s="53"/>
      <c r="R1543" s="53"/>
      <c r="S1543" s="53"/>
      <c r="T1543" s="53"/>
      <c r="U1543" s="53"/>
      <c r="V1543" s="53"/>
      <c r="W1543" s="53"/>
      <c r="X1543" s="53"/>
      <c r="Y1543" s="53"/>
      <c r="Z1543" s="53"/>
    </row>
    <row r="1544" spans="1:26" ht="15.75" customHeight="1">
      <c r="A1544" s="103"/>
      <c r="B1544" s="103"/>
      <c r="C1544" s="104" t="e">
        <v>#REF!</v>
      </c>
      <c r="D1544" s="103"/>
      <c r="E1544" s="53"/>
      <c r="F1544" s="53"/>
      <c r="G1544" s="53"/>
      <c r="H1544" s="53"/>
      <c r="I1544" s="53"/>
      <c r="J1544" s="53"/>
      <c r="K1544" s="53"/>
      <c r="L1544" s="53"/>
      <c r="M1544" s="53"/>
      <c r="N1544" s="53"/>
      <c r="O1544" s="53"/>
      <c r="P1544" s="53"/>
      <c r="Q1544" s="53"/>
      <c r="R1544" s="53"/>
      <c r="S1544" s="53"/>
      <c r="T1544" s="53"/>
      <c r="U1544" s="53"/>
      <c r="V1544" s="53"/>
      <c r="W1544" s="53"/>
      <c r="X1544" s="53"/>
      <c r="Y1544" s="53"/>
      <c r="Z1544" s="53"/>
    </row>
    <row r="1545" spans="1:26" ht="15.75" customHeight="1">
      <c r="A1545" s="103"/>
      <c r="B1545" s="103"/>
      <c r="C1545" s="104" t="e">
        <v>#REF!</v>
      </c>
      <c r="D1545" s="103"/>
      <c r="E1545" s="53"/>
      <c r="F1545" s="53"/>
      <c r="G1545" s="53"/>
      <c r="H1545" s="53"/>
      <c r="I1545" s="53"/>
      <c r="J1545" s="53"/>
      <c r="K1545" s="53"/>
      <c r="L1545" s="53"/>
      <c r="M1545" s="53"/>
      <c r="N1545" s="53"/>
      <c r="O1545" s="53"/>
      <c r="P1545" s="53"/>
      <c r="Q1545" s="53"/>
      <c r="R1545" s="53"/>
      <c r="S1545" s="53"/>
      <c r="T1545" s="53"/>
      <c r="U1545" s="53"/>
      <c r="V1545" s="53"/>
      <c r="W1545" s="53"/>
      <c r="X1545" s="53"/>
      <c r="Y1545" s="53"/>
      <c r="Z1545" s="53"/>
    </row>
    <row r="1546" spans="1:26" ht="15.75" customHeight="1">
      <c r="A1546" s="103"/>
      <c r="B1546" s="103"/>
      <c r="C1546" s="104" t="e">
        <v>#REF!</v>
      </c>
      <c r="D1546" s="103"/>
      <c r="E1546" s="53"/>
      <c r="F1546" s="53"/>
      <c r="G1546" s="53"/>
      <c r="H1546" s="53"/>
      <c r="I1546" s="53"/>
      <c r="J1546" s="53"/>
      <c r="K1546" s="53"/>
      <c r="L1546" s="53"/>
      <c r="M1546" s="53"/>
      <c r="N1546" s="53"/>
      <c r="O1546" s="53"/>
      <c r="P1546" s="53"/>
      <c r="Q1546" s="53"/>
      <c r="R1546" s="53"/>
      <c r="S1546" s="53"/>
      <c r="T1546" s="53"/>
      <c r="U1546" s="53"/>
      <c r="V1546" s="53"/>
      <c r="W1546" s="53"/>
      <c r="X1546" s="53"/>
      <c r="Y1546" s="53"/>
      <c r="Z1546" s="53"/>
    </row>
    <row r="1547" spans="1:26" ht="15.75" customHeight="1">
      <c r="A1547" s="103"/>
      <c r="B1547" s="103"/>
      <c r="C1547" s="104" t="e">
        <v>#REF!</v>
      </c>
      <c r="D1547" s="103"/>
      <c r="E1547" s="53"/>
      <c r="F1547" s="53"/>
      <c r="G1547" s="53"/>
      <c r="H1547" s="53"/>
      <c r="I1547" s="53"/>
      <c r="J1547" s="53"/>
      <c r="K1547" s="53"/>
      <c r="L1547" s="53"/>
      <c r="M1547" s="53"/>
      <c r="N1547" s="53"/>
      <c r="O1547" s="53"/>
      <c r="P1547" s="53"/>
      <c r="Q1547" s="53"/>
      <c r="R1547" s="53"/>
      <c r="S1547" s="53"/>
      <c r="T1547" s="53"/>
      <c r="U1547" s="53"/>
      <c r="V1547" s="53"/>
      <c r="W1547" s="53"/>
      <c r="X1547" s="53"/>
      <c r="Y1547" s="53"/>
      <c r="Z1547" s="53"/>
    </row>
    <row r="1548" spans="1:26" ht="15.75" customHeight="1">
      <c r="A1548" s="103"/>
      <c r="B1548" s="103"/>
      <c r="C1548" s="104" t="e">
        <v>#REF!</v>
      </c>
      <c r="D1548" s="103"/>
      <c r="E1548" s="53"/>
      <c r="F1548" s="53"/>
      <c r="G1548" s="53"/>
      <c r="H1548" s="53"/>
      <c r="I1548" s="53"/>
      <c r="J1548" s="53"/>
      <c r="K1548" s="53"/>
      <c r="L1548" s="53"/>
      <c r="M1548" s="53"/>
      <c r="N1548" s="53"/>
      <c r="O1548" s="53"/>
      <c r="P1548" s="53"/>
      <c r="Q1548" s="53"/>
      <c r="R1548" s="53"/>
      <c r="S1548" s="53"/>
      <c r="T1548" s="53"/>
      <c r="U1548" s="53"/>
      <c r="V1548" s="53"/>
      <c r="W1548" s="53"/>
      <c r="X1548" s="53"/>
      <c r="Y1548" s="53"/>
      <c r="Z1548" s="53"/>
    </row>
    <row r="1549" spans="1:26" ht="15.75" customHeight="1">
      <c r="A1549" s="103"/>
      <c r="B1549" s="103"/>
      <c r="C1549" s="104" t="e">
        <v>#REF!</v>
      </c>
      <c r="D1549" s="103"/>
      <c r="E1549" s="53"/>
      <c r="F1549" s="53"/>
      <c r="G1549" s="53"/>
      <c r="H1549" s="53"/>
      <c r="I1549" s="53"/>
      <c r="J1549" s="53"/>
      <c r="K1549" s="53"/>
      <c r="L1549" s="53"/>
      <c r="M1549" s="53"/>
      <c r="N1549" s="53"/>
      <c r="O1549" s="53"/>
      <c r="P1549" s="53"/>
      <c r="Q1549" s="53"/>
      <c r="R1549" s="53"/>
      <c r="S1549" s="53"/>
      <c r="T1549" s="53"/>
      <c r="U1549" s="53"/>
      <c r="V1549" s="53"/>
      <c r="W1549" s="53"/>
      <c r="X1549" s="53"/>
      <c r="Y1549" s="53"/>
      <c r="Z1549" s="53"/>
    </row>
    <row r="1550" spans="1:26" ht="15.75" customHeight="1">
      <c r="A1550" s="103"/>
      <c r="B1550" s="103"/>
      <c r="C1550" s="104" t="e">
        <v>#REF!</v>
      </c>
      <c r="D1550" s="103"/>
      <c r="E1550" s="53"/>
      <c r="F1550" s="53"/>
      <c r="G1550" s="53"/>
      <c r="H1550" s="53"/>
      <c r="I1550" s="53"/>
      <c r="J1550" s="53"/>
      <c r="K1550" s="53"/>
      <c r="L1550" s="53"/>
      <c r="M1550" s="53"/>
      <c r="N1550" s="53"/>
      <c r="O1550" s="53"/>
      <c r="P1550" s="53"/>
      <c r="Q1550" s="53"/>
      <c r="R1550" s="53"/>
      <c r="S1550" s="53"/>
      <c r="T1550" s="53"/>
      <c r="U1550" s="53"/>
      <c r="V1550" s="53"/>
      <c r="W1550" s="53"/>
      <c r="X1550" s="53"/>
      <c r="Y1550" s="53"/>
      <c r="Z1550" s="53"/>
    </row>
    <row r="1551" spans="1:26" ht="15.75" customHeight="1">
      <c r="A1551" s="103"/>
      <c r="B1551" s="103"/>
      <c r="C1551" s="104" t="e">
        <v>#REF!</v>
      </c>
      <c r="D1551" s="103"/>
      <c r="E1551" s="53"/>
      <c r="F1551" s="53"/>
      <c r="G1551" s="53"/>
      <c r="H1551" s="53"/>
      <c r="I1551" s="53"/>
      <c r="J1551" s="53"/>
      <c r="K1551" s="53"/>
      <c r="L1551" s="53"/>
      <c r="M1551" s="53"/>
      <c r="N1551" s="53"/>
      <c r="O1551" s="53"/>
      <c r="P1551" s="53"/>
      <c r="Q1551" s="53"/>
      <c r="R1551" s="53"/>
      <c r="S1551" s="53"/>
      <c r="T1551" s="53"/>
      <c r="U1551" s="53"/>
      <c r="V1551" s="53"/>
      <c r="W1551" s="53"/>
      <c r="X1551" s="53"/>
      <c r="Y1551" s="53"/>
      <c r="Z1551" s="53"/>
    </row>
    <row r="1552" spans="1:26" ht="15.75" customHeight="1">
      <c r="A1552" s="103"/>
      <c r="B1552" s="103"/>
      <c r="C1552" s="104" t="e">
        <v>#REF!</v>
      </c>
      <c r="D1552" s="103"/>
      <c r="E1552" s="53"/>
      <c r="F1552" s="53"/>
      <c r="G1552" s="53"/>
      <c r="H1552" s="53"/>
      <c r="I1552" s="53"/>
      <c r="J1552" s="53"/>
      <c r="K1552" s="53"/>
      <c r="L1552" s="53"/>
      <c r="M1552" s="53"/>
      <c r="N1552" s="53"/>
      <c r="O1552" s="53"/>
      <c r="P1552" s="53"/>
      <c r="Q1552" s="53"/>
      <c r="R1552" s="53"/>
      <c r="S1552" s="53"/>
      <c r="T1552" s="53"/>
      <c r="U1552" s="53"/>
      <c r="V1552" s="53"/>
      <c r="W1552" s="53"/>
      <c r="X1552" s="53"/>
      <c r="Y1552" s="53"/>
      <c r="Z1552" s="53"/>
    </row>
    <row r="1553" spans="1:26" ht="15.75" customHeight="1">
      <c r="A1553" s="103"/>
      <c r="B1553" s="103"/>
      <c r="C1553" s="104" t="e">
        <v>#REF!</v>
      </c>
      <c r="D1553" s="103"/>
      <c r="E1553" s="53"/>
      <c r="F1553" s="53"/>
      <c r="G1553" s="53"/>
      <c r="H1553" s="53"/>
      <c r="I1553" s="53"/>
      <c r="J1553" s="53"/>
      <c r="K1553" s="53"/>
      <c r="L1553" s="53"/>
      <c r="M1553" s="53"/>
      <c r="N1553" s="53"/>
      <c r="O1553" s="53"/>
      <c r="P1553" s="53"/>
      <c r="Q1553" s="53"/>
      <c r="R1553" s="53"/>
      <c r="S1553" s="53"/>
      <c r="T1553" s="53"/>
      <c r="U1553" s="53"/>
      <c r="V1553" s="53"/>
      <c r="W1553" s="53"/>
      <c r="X1553" s="53"/>
      <c r="Y1553" s="53"/>
      <c r="Z1553" s="53"/>
    </row>
    <row r="1554" spans="1:26" ht="15.75" customHeight="1">
      <c r="A1554" s="103"/>
      <c r="B1554" s="103"/>
      <c r="C1554" s="104" t="e">
        <v>#REF!</v>
      </c>
      <c r="D1554" s="103"/>
      <c r="E1554" s="53"/>
      <c r="F1554" s="53"/>
      <c r="G1554" s="53"/>
      <c r="H1554" s="53"/>
      <c r="I1554" s="53"/>
      <c r="J1554" s="53"/>
      <c r="K1554" s="53"/>
      <c r="L1554" s="53"/>
      <c r="M1554" s="53"/>
      <c r="N1554" s="53"/>
      <c r="O1554" s="53"/>
      <c r="P1554" s="53"/>
      <c r="Q1554" s="53"/>
      <c r="R1554" s="53"/>
      <c r="S1554" s="53"/>
      <c r="T1554" s="53"/>
      <c r="U1554" s="53"/>
      <c r="V1554" s="53"/>
      <c r="W1554" s="53"/>
      <c r="X1554" s="53"/>
      <c r="Y1554" s="53"/>
      <c r="Z1554" s="53"/>
    </row>
    <row r="1555" spans="1:26" ht="15.75" customHeight="1">
      <c r="A1555" s="103"/>
      <c r="B1555" s="103"/>
      <c r="C1555" s="104" t="e">
        <v>#REF!</v>
      </c>
      <c r="D1555" s="103"/>
      <c r="E1555" s="53"/>
      <c r="F1555" s="53"/>
      <c r="G1555" s="53"/>
      <c r="H1555" s="53"/>
      <c r="I1555" s="53"/>
      <c r="J1555" s="53"/>
      <c r="K1555" s="53"/>
      <c r="L1555" s="53"/>
      <c r="M1555" s="53"/>
      <c r="N1555" s="53"/>
      <c r="O1555" s="53"/>
      <c r="P1555" s="53"/>
      <c r="Q1555" s="53"/>
      <c r="R1555" s="53"/>
      <c r="S1555" s="53"/>
      <c r="T1555" s="53"/>
      <c r="U1555" s="53"/>
      <c r="V1555" s="53"/>
      <c r="W1555" s="53"/>
      <c r="X1555" s="53"/>
      <c r="Y1555" s="53"/>
      <c r="Z1555" s="53"/>
    </row>
    <row r="1556" spans="1:26" ht="15.75" customHeight="1">
      <c r="A1556" s="103"/>
      <c r="B1556" s="103"/>
      <c r="C1556" s="104" t="e">
        <v>#REF!</v>
      </c>
      <c r="D1556" s="103"/>
      <c r="E1556" s="53"/>
      <c r="F1556" s="53"/>
      <c r="G1556" s="53"/>
      <c r="H1556" s="53"/>
      <c r="I1556" s="53"/>
      <c r="J1556" s="53"/>
      <c r="K1556" s="53"/>
      <c r="L1556" s="53"/>
      <c r="M1556" s="53"/>
      <c r="N1556" s="53"/>
      <c r="O1556" s="53"/>
      <c r="P1556" s="53"/>
      <c r="Q1556" s="53"/>
      <c r="R1556" s="53"/>
      <c r="S1556" s="53"/>
      <c r="T1556" s="53"/>
      <c r="U1556" s="53"/>
      <c r="V1556" s="53"/>
      <c r="W1556" s="53"/>
      <c r="X1556" s="53"/>
      <c r="Y1556" s="53"/>
      <c r="Z1556" s="53"/>
    </row>
    <row r="1557" spans="1:26" ht="15.75" customHeight="1">
      <c r="A1557" s="103"/>
      <c r="B1557" s="103"/>
      <c r="C1557" s="104" t="e">
        <v>#REF!</v>
      </c>
      <c r="D1557" s="103"/>
      <c r="E1557" s="53"/>
      <c r="F1557" s="53"/>
      <c r="G1557" s="53"/>
      <c r="H1557" s="53"/>
      <c r="I1557" s="53"/>
      <c r="J1557" s="53"/>
      <c r="K1557" s="53"/>
      <c r="L1557" s="53"/>
      <c r="M1557" s="53"/>
      <c r="N1557" s="53"/>
      <c r="O1557" s="53"/>
      <c r="P1557" s="53"/>
      <c r="Q1557" s="53"/>
      <c r="R1557" s="53"/>
      <c r="S1557" s="53"/>
      <c r="T1557" s="53"/>
      <c r="U1557" s="53"/>
      <c r="V1557" s="53"/>
      <c r="W1557" s="53"/>
      <c r="X1557" s="53"/>
      <c r="Y1557" s="53"/>
      <c r="Z1557" s="53"/>
    </row>
    <row r="1558" spans="1:26" ht="15.75" customHeight="1">
      <c r="A1558" s="103"/>
      <c r="B1558" s="103"/>
      <c r="C1558" s="104" t="e">
        <v>#REF!</v>
      </c>
      <c r="D1558" s="103"/>
      <c r="E1558" s="53"/>
      <c r="F1558" s="53"/>
      <c r="G1558" s="53"/>
      <c r="H1558" s="53"/>
      <c r="I1558" s="53"/>
      <c r="J1558" s="53"/>
      <c r="K1558" s="53"/>
      <c r="L1558" s="53"/>
      <c r="M1558" s="53"/>
      <c r="N1558" s="53"/>
      <c r="O1558" s="53"/>
      <c r="P1558" s="53"/>
      <c r="Q1558" s="53"/>
      <c r="R1558" s="53"/>
      <c r="S1558" s="53"/>
      <c r="T1558" s="53"/>
      <c r="U1558" s="53"/>
      <c r="V1558" s="53"/>
      <c r="W1558" s="53"/>
      <c r="X1558" s="53"/>
      <c r="Y1558" s="53"/>
      <c r="Z1558" s="53"/>
    </row>
    <row r="1559" spans="1:26" ht="15.75" customHeight="1">
      <c r="A1559" s="103"/>
      <c r="B1559" s="103"/>
      <c r="C1559" s="104" t="e">
        <v>#REF!</v>
      </c>
      <c r="D1559" s="103"/>
      <c r="E1559" s="53"/>
      <c r="F1559" s="53"/>
      <c r="G1559" s="53"/>
      <c r="H1559" s="53"/>
      <c r="I1559" s="53"/>
      <c r="J1559" s="53"/>
      <c r="K1559" s="53"/>
      <c r="L1559" s="53"/>
      <c r="M1559" s="53"/>
      <c r="N1559" s="53"/>
      <c r="O1559" s="53"/>
      <c r="P1559" s="53"/>
      <c r="Q1559" s="53"/>
      <c r="R1559" s="53"/>
      <c r="S1559" s="53"/>
      <c r="T1559" s="53"/>
      <c r="U1559" s="53"/>
      <c r="V1559" s="53"/>
      <c r="W1559" s="53"/>
      <c r="X1559" s="53"/>
      <c r="Y1559" s="53"/>
      <c r="Z1559" s="53"/>
    </row>
    <row r="1560" spans="1:26" ht="15.75" customHeight="1">
      <c r="A1560" s="103"/>
      <c r="B1560" s="103"/>
      <c r="C1560" s="104" t="e">
        <v>#REF!</v>
      </c>
      <c r="D1560" s="103"/>
      <c r="E1560" s="53"/>
      <c r="F1560" s="53"/>
      <c r="G1560" s="53"/>
      <c r="H1560" s="53"/>
      <c r="I1560" s="53"/>
      <c r="J1560" s="53"/>
      <c r="K1560" s="53"/>
      <c r="L1560" s="53"/>
      <c r="M1560" s="53"/>
      <c r="N1560" s="53"/>
      <c r="O1560" s="53"/>
      <c r="P1560" s="53"/>
      <c r="Q1560" s="53"/>
      <c r="R1560" s="53"/>
      <c r="S1560" s="53"/>
      <c r="T1560" s="53"/>
      <c r="U1560" s="53"/>
      <c r="V1560" s="53"/>
      <c r="W1560" s="53"/>
      <c r="X1560" s="53"/>
      <c r="Y1560" s="53"/>
      <c r="Z1560" s="53"/>
    </row>
    <row r="1561" spans="1:26" ht="15.75" customHeight="1">
      <c r="A1561" s="103"/>
      <c r="B1561" s="103"/>
      <c r="C1561" s="104" t="e">
        <v>#REF!</v>
      </c>
      <c r="D1561" s="103"/>
      <c r="E1561" s="53"/>
      <c r="F1561" s="53"/>
      <c r="G1561" s="53"/>
      <c r="H1561" s="53"/>
      <c r="I1561" s="53"/>
      <c r="J1561" s="53"/>
      <c r="K1561" s="53"/>
      <c r="L1561" s="53"/>
      <c r="M1561" s="53"/>
      <c r="N1561" s="53"/>
      <c r="O1561" s="53"/>
      <c r="P1561" s="53"/>
      <c r="Q1561" s="53"/>
      <c r="R1561" s="53"/>
      <c r="S1561" s="53"/>
      <c r="T1561" s="53"/>
      <c r="U1561" s="53"/>
      <c r="V1561" s="53"/>
      <c r="W1561" s="53"/>
      <c r="X1561" s="53"/>
      <c r="Y1561" s="53"/>
      <c r="Z1561" s="53"/>
    </row>
    <row r="1562" spans="1:26" ht="15.75" customHeight="1">
      <c r="A1562" s="103"/>
      <c r="B1562" s="103"/>
      <c r="C1562" s="104" t="e">
        <v>#REF!</v>
      </c>
      <c r="D1562" s="103"/>
      <c r="E1562" s="53"/>
      <c r="F1562" s="53"/>
      <c r="G1562" s="53"/>
      <c r="H1562" s="53"/>
      <c r="I1562" s="53"/>
      <c r="J1562" s="53"/>
      <c r="K1562" s="53"/>
      <c r="L1562" s="53"/>
      <c r="M1562" s="53"/>
      <c r="N1562" s="53"/>
      <c r="O1562" s="53"/>
      <c r="P1562" s="53"/>
      <c r="Q1562" s="53"/>
      <c r="R1562" s="53"/>
      <c r="S1562" s="53"/>
      <c r="T1562" s="53"/>
      <c r="U1562" s="53"/>
      <c r="V1562" s="53"/>
      <c r="W1562" s="53"/>
      <c r="X1562" s="53"/>
      <c r="Y1562" s="53"/>
      <c r="Z1562" s="53"/>
    </row>
    <row r="1563" spans="1:26" ht="15.75" customHeight="1">
      <c r="A1563" s="103"/>
      <c r="B1563" s="103"/>
      <c r="C1563" s="104" t="e">
        <v>#REF!</v>
      </c>
      <c r="D1563" s="103"/>
      <c r="E1563" s="53"/>
      <c r="F1563" s="53"/>
      <c r="G1563" s="53"/>
      <c r="H1563" s="53"/>
      <c r="I1563" s="53"/>
      <c r="J1563" s="53"/>
      <c r="K1563" s="53"/>
      <c r="L1563" s="53"/>
      <c r="M1563" s="53"/>
      <c r="N1563" s="53"/>
      <c r="O1563" s="53"/>
      <c r="P1563" s="53"/>
      <c r="Q1563" s="53"/>
      <c r="R1563" s="53"/>
      <c r="S1563" s="53"/>
      <c r="T1563" s="53"/>
      <c r="U1563" s="53"/>
      <c r="V1563" s="53"/>
      <c r="W1563" s="53"/>
      <c r="X1563" s="53"/>
      <c r="Y1563" s="53"/>
      <c r="Z1563" s="53"/>
    </row>
    <row r="1564" spans="1:26" ht="15.75" customHeight="1">
      <c r="A1564" s="103"/>
      <c r="B1564" s="103"/>
      <c r="C1564" s="104" t="e">
        <v>#REF!</v>
      </c>
      <c r="D1564" s="103"/>
      <c r="E1564" s="53"/>
      <c r="F1564" s="53"/>
      <c r="G1564" s="53"/>
      <c r="H1564" s="53"/>
      <c r="I1564" s="53"/>
      <c r="J1564" s="53"/>
      <c r="K1564" s="53"/>
      <c r="L1564" s="53"/>
      <c r="M1564" s="53"/>
      <c r="N1564" s="53"/>
      <c r="O1564" s="53"/>
      <c r="P1564" s="53"/>
      <c r="Q1564" s="53"/>
      <c r="R1564" s="53"/>
      <c r="S1564" s="53"/>
      <c r="T1564" s="53"/>
      <c r="U1564" s="53"/>
      <c r="V1564" s="53"/>
      <c r="W1564" s="53"/>
      <c r="X1564" s="53"/>
      <c r="Y1564" s="53"/>
      <c r="Z1564" s="53"/>
    </row>
    <row r="1565" spans="1:26" ht="15.75" customHeight="1">
      <c r="A1565" s="103"/>
      <c r="B1565" s="103"/>
      <c r="C1565" s="104" t="e">
        <v>#REF!</v>
      </c>
      <c r="D1565" s="103"/>
      <c r="E1565" s="53"/>
      <c r="F1565" s="53"/>
      <c r="G1565" s="53"/>
      <c r="H1565" s="53"/>
      <c r="I1565" s="53"/>
      <c r="J1565" s="53"/>
      <c r="K1565" s="53"/>
      <c r="L1565" s="53"/>
      <c r="M1565" s="53"/>
      <c r="N1565" s="53"/>
      <c r="O1565" s="53"/>
      <c r="P1565" s="53"/>
      <c r="Q1565" s="53"/>
      <c r="R1565" s="53"/>
      <c r="S1565" s="53"/>
      <c r="T1565" s="53"/>
      <c r="U1565" s="53"/>
      <c r="V1565" s="53"/>
      <c r="W1565" s="53"/>
      <c r="X1565" s="53"/>
      <c r="Y1565" s="53"/>
      <c r="Z1565" s="53"/>
    </row>
    <row r="1566" spans="1:26" ht="15.75" customHeight="1">
      <c r="A1566" s="103"/>
      <c r="B1566" s="103"/>
      <c r="C1566" s="104" t="e">
        <v>#REF!</v>
      </c>
      <c r="D1566" s="103"/>
      <c r="E1566" s="53"/>
      <c r="F1566" s="53"/>
      <c r="G1566" s="53"/>
      <c r="H1566" s="53"/>
      <c r="I1566" s="53"/>
      <c r="J1566" s="53"/>
      <c r="K1566" s="53"/>
      <c r="L1566" s="53"/>
      <c r="M1566" s="53"/>
      <c r="N1566" s="53"/>
      <c r="O1566" s="53"/>
      <c r="P1566" s="53"/>
      <c r="Q1566" s="53"/>
      <c r="R1566" s="53"/>
      <c r="S1566" s="53"/>
      <c r="T1566" s="53"/>
      <c r="U1566" s="53"/>
      <c r="V1566" s="53"/>
      <c r="W1566" s="53"/>
      <c r="X1566" s="53"/>
      <c r="Y1566" s="53"/>
      <c r="Z1566" s="53"/>
    </row>
    <row r="1567" spans="1:26" ht="15.75" customHeight="1">
      <c r="A1567" s="103"/>
      <c r="B1567" s="103"/>
      <c r="C1567" s="104" t="e">
        <v>#REF!</v>
      </c>
      <c r="D1567" s="103"/>
      <c r="E1567" s="53"/>
      <c r="F1567" s="53"/>
      <c r="G1567" s="53"/>
      <c r="H1567" s="53"/>
      <c r="I1567" s="53"/>
      <c r="J1567" s="53"/>
      <c r="K1567" s="53"/>
      <c r="L1567" s="53"/>
      <c r="M1567" s="53"/>
      <c r="N1567" s="53"/>
      <c r="O1567" s="53"/>
      <c r="P1567" s="53"/>
      <c r="Q1567" s="53"/>
      <c r="R1567" s="53"/>
      <c r="S1567" s="53"/>
      <c r="T1567" s="53"/>
      <c r="U1567" s="53"/>
      <c r="V1567" s="53"/>
      <c r="W1567" s="53"/>
      <c r="X1567" s="53"/>
      <c r="Y1567" s="53"/>
      <c r="Z1567" s="53"/>
    </row>
    <row r="1568" spans="1:26" ht="15.75" customHeight="1">
      <c r="A1568" s="103"/>
      <c r="B1568" s="103"/>
      <c r="C1568" s="104" t="e">
        <v>#REF!</v>
      </c>
      <c r="D1568" s="103"/>
      <c r="E1568" s="53"/>
      <c r="F1568" s="53"/>
      <c r="G1568" s="53"/>
      <c r="H1568" s="53"/>
      <c r="I1568" s="53"/>
      <c r="J1568" s="53"/>
      <c r="K1568" s="53"/>
      <c r="L1568" s="53"/>
      <c r="M1568" s="53"/>
      <c r="N1568" s="53"/>
      <c r="O1568" s="53"/>
      <c r="P1568" s="53"/>
      <c r="Q1568" s="53"/>
      <c r="R1568" s="53"/>
      <c r="S1568" s="53"/>
      <c r="T1568" s="53"/>
      <c r="U1568" s="53"/>
      <c r="V1568" s="53"/>
      <c r="W1568" s="53"/>
      <c r="X1568" s="53"/>
      <c r="Y1568" s="53"/>
      <c r="Z1568" s="53"/>
    </row>
    <row r="1569" spans="1:26" ht="15.75" customHeight="1">
      <c r="A1569" s="103"/>
      <c r="B1569" s="103"/>
      <c r="C1569" s="104" t="e">
        <v>#REF!</v>
      </c>
      <c r="D1569" s="103"/>
      <c r="E1569" s="53"/>
      <c r="F1569" s="53"/>
      <c r="G1569" s="53"/>
      <c r="H1569" s="53"/>
      <c r="I1569" s="53"/>
      <c r="J1569" s="53"/>
      <c r="K1569" s="53"/>
      <c r="L1569" s="53"/>
      <c r="M1569" s="53"/>
      <c r="N1569" s="53"/>
      <c r="O1569" s="53"/>
      <c r="P1569" s="53"/>
      <c r="Q1569" s="53"/>
      <c r="R1569" s="53"/>
      <c r="S1569" s="53"/>
      <c r="T1569" s="53"/>
      <c r="U1569" s="53"/>
      <c r="V1569" s="53"/>
      <c r="W1569" s="53"/>
      <c r="X1569" s="53"/>
      <c r="Y1569" s="53"/>
      <c r="Z1569" s="53"/>
    </row>
    <row r="1570" spans="1:26" ht="15.75" customHeight="1">
      <c r="A1570" s="103"/>
      <c r="B1570" s="103"/>
      <c r="C1570" s="104" t="e">
        <v>#REF!</v>
      </c>
      <c r="D1570" s="103"/>
      <c r="E1570" s="53"/>
      <c r="F1570" s="53"/>
      <c r="G1570" s="53"/>
      <c r="H1570" s="53"/>
      <c r="I1570" s="53"/>
      <c r="J1570" s="53"/>
      <c r="K1570" s="53"/>
      <c r="L1570" s="53"/>
      <c r="M1570" s="53"/>
      <c r="N1570" s="53"/>
      <c r="O1570" s="53"/>
      <c r="P1570" s="53"/>
      <c r="Q1570" s="53"/>
      <c r="R1570" s="53"/>
      <c r="S1570" s="53"/>
      <c r="T1570" s="53"/>
      <c r="U1570" s="53"/>
      <c r="V1570" s="53"/>
      <c r="W1570" s="53"/>
      <c r="X1570" s="53"/>
      <c r="Y1570" s="53"/>
      <c r="Z1570" s="53"/>
    </row>
    <row r="1571" spans="1:26" ht="15.75" customHeight="1">
      <c r="A1571" s="103"/>
      <c r="B1571" s="103"/>
      <c r="C1571" s="104" t="e">
        <v>#REF!</v>
      </c>
      <c r="D1571" s="103"/>
      <c r="E1571" s="53"/>
      <c r="F1571" s="53"/>
      <c r="G1571" s="53"/>
      <c r="H1571" s="53"/>
      <c r="I1571" s="53"/>
      <c r="J1571" s="53"/>
      <c r="K1571" s="53"/>
      <c r="L1571" s="53"/>
      <c r="M1571" s="53"/>
      <c r="N1571" s="53"/>
      <c r="O1571" s="53"/>
      <c r="P1571" s="53"/>
      <c r="Q1571" s="53"/>
      <c r="R1571" s="53"/>
      <c r="S1571" s="53"/>
      <c r="T1571" s="53"/>
      <c r="U1571" s="53"/>
      <c r="V1571" s="53"/>
      <c r="W1571" s="53"/>
      <c r="X1571" s="53"/>
      <c r="Y1571" s="53"/>
      <c r="Z1571" s="53"/>
    </row>
    <row r="1572" spans="1:26" ht="15.75" customHeight="1">
      <c r="A1572" s="103"/>
      <c r="B1572" s="103"/>
      <c r="C1572" s="104" t="e">
        <v>#REF!</v>
      </c>
      <c r="D1572" s="103"/>
      <c r="E1572" s="53"/>
      <c r="F1572" s="53"/>
      <c r="G1572" s="53"/>
      <c r="H1572" s="53"/>
      <c r="I1572" s="53"/>
      <c r="J1572" s="53"/>
      <c r="K1572" s="53"/>
      <c r="L1572" s="53"/>
      <c r="M1572" s="53"/>
      <c r="N1572" s="53"/>
      <c r="O1572" s="53"/>
      <c r="P1572" s="53"/>
      <c r="Q1572" s="53"/>
      <c r="R1572" s="53"/>
      <c r="S1572" s="53"/>
      <c r="T1572" s="53"/>
      <c r="U1572" s="53"/>
      <c r="V1572" s="53"/>
      <c r="W1572" s="53"/>
      <c r="X1572" s="53"/>
      <c r="Y1572" s="53"/>
      <c r="Z1572" s="53"/>
    </row>
    <row r="1573" spans="1:26" ht="15.75" customHeight="1">
      <c r="A1573" s="103"/>
      <c r="B1573" s="103"/>
      <c r="C1573" s="104" t="e">
        <v>#REF!</v>
      </c>
      <c r="D1573" s="103"/>
      <c r="E1573" s="53"/>
      <c r="F1573" s="53"/>
      <c r="G1573" s="53"/>
      <c r="H1573" s="53"/>
      <c r="I1573" s="53"/>
      <c r="J1573" s="53"/>
      <c r="K1573" s="53"/>
      <c r="L1573" s="53"/>
      <c r="M1573" s="53"/>
      <c r="N1573" s="53"/>
      <c r="O1573" s="53"/>
      <c r="P1573" s="53"/>
      <c r="Q1573" s="53"/>
      <c r="R1573" s="53"/>
      <c r="S1573" s="53"/>
      <c r="T1573" s="53"/>
      <c r="U1573" s="53"/>
      <c r="V1573" s="53"/>
      <c r="W1573" s="53"/>
      <c r="X1573" s="53"/>
      <c r="Y1573" s="53"/>
      <c r="Z1573" s="53"/>
    </row>
    <row r="1574" spans="1:26" ht="15.75" customHeight="1">
      <c r="A1574" s="103"/>
      <c r="B1574" s="103"/>
      <c r="C1574" s="104" t="e">
        <v>#REF!</v>
      </c>
      <c r="D1574" s="103"/>
      <c r="E1574" s="53"/>
      <c r="F1574" s="53"/>
      <c r="G1574" s="53"/>
      <c r="H1574" s="53"/>
      <c r="I1574" s="53"/>
      <c r="J1574" s="53"/>
      <c r="K1574" s="53"/>
      <c r="L1574" s="53"/>
      <c r="M1574" s="53"/>
      <c r="N1574" s="53"/>
      <c r="O1574" s="53"/>
      <c r="P1574" s="53"/>
      <c r="Q1574" s="53"/>
      <c r="R1574" s="53"/>
      <c r="S1574" s="53"/>
      <c r="T1574" s="53"/>
      <c r="U1574" s="53"/>
      <c r="V1574" s="53"/>
      <c r="W1574" s="53"/>
      <c r="X1574" s="53"/>
      <c r="Y1574" s="53"/>
      <c r="Z1574" s="53"/>
    </row>
    <row r="1575" spans="1:26" ht="15.75" customHeight="1">
      <c r="A1575" s="103"/>
      <c r="B1575" s="103"/>
      <c r="C1575" s="104" t="e">
        <v>#REF!</v>
      </c>
      <c r="D1575" s="103"/>
      <c r="E1575" s="53"/>
      <c r="F1575" s="53"/>
      <c r="G1575" s="53"/>
      <c r="H1575" s="53"/>
      <c r="I1575" s="53"/>
      <c r="J1575" s="53"/>
      <c r="K1575" s="53"/>
      <c r="L1575" s="53"/>
      <c r="M1575" s="53"/>
      <c r="N1575" s="53"/>
      <c r="O1575" s="53"/>
      <c r="P1575" s="53"/>
      <c r="Q1575" s="53"/>
      <c r="R1575" s="53"/>
      <c r="S1575" s="53"/>
      <c r="T1575" s="53"/>
      <c r="U1575" s="53"/>
      <c r="V1575" s="53"/>
      <c r="W1575" s="53"/>
      <c r="X1575" s="53"/>
      <c r="Y1575" s="53"/>
      <c r="Z1575" s="53"/>
    </row>
    <row r="1576" spans="1:26" ht="15.75" customHeight="1">
      <c r="A1576" s="103"/>
      <c r="B1576" s="103"/>
      <c r="C1576" s="104" t="e">
        <v>#REF!</v>
      </c>
      <c r="D1576" s="103"/>
      <c r="E1576" s="53"/>
      <c r="F1576" s="53"/>
      <c r="G1576" s="53"/>
      <c r="H1576" s="53"/>
      <c r="I1576" s="53"/>
      <c r="J1576" s="53"/>
      <c r="K1576" s="53"/>
      <c r="L1576" s="53"/>
      <c r="M1576" s="53"/>
      <c r="N1576" s="53"/>
      <c r="O1576" s="53"/>
      <c r="P1576" s="53"/>
      <c r="Q1576" s="53"/>
      <c r="R1576" s="53"/>
      <c r="S1576" s="53"/>
      <c r="T1576" s="53"/>
      <c r="U1576" s="53"/>
      <c r="V1576" s="53"/>
      <c r="W1576" s="53"/>
      <c r="X1576" s="53"/>
      <c r="Y1576" s="53"/>
      <c r="Z1576" s="53"/>
    </row>
    <row r="1577" spans="1:26" ht="15.75" customHeight="1">
      <c r="A1577" s="103"/>
      <c r="B1577" s="103"/>
      <c r="C1577" s="104" t="e">
        <v>#REF!</v>
      </c>
      <c r="D1577" s="103"/>
      <c r="E1577" s="53"/>
      <c r="F1577" s="53"/>
      <c r="G1577" s="53"/>
      <c r="H1577" s="53"/>
      <c r="I1577" s="53"/>
      <c r="J1577" s="53"/>
      <c r="K1577" s="53"/>
      <c r="L1577" s="53"/>
      <c r="M1577" s="53"/>
      <c r="N1577" s="53"/>
      <c r="O1577" s="53"/>
      <c r="P1577" s="53"/>
      <c r="Q1577" s="53"/>
      <c r="R1577" s="53"/>
      <c r="S1577" s="53"/>
      <c r="T1577" s="53"/>
      <c r="U1577" s="53"/>
      <c r="V1577" s="53"/>
      <c r="W1577" s="53"/>
      <c r="X1577" s="53"/>
      <c r="Y1577" s="53"/>
      <c r="Z1577" s="53"/>
    </row>
    <row r="1578" spans="1:26" ht="15.75" customHeight="1">
      <c r="A1578" s="103"/>
      <c r="B1578" s="103"/>
      <c r="C1578" s="104" t="e">
        <v>#REF!</v>
      </c>
      <c r="D1578" s="103"/>
      <c r="E1578" s="53"/>
      <c r="F1578" s="53"/>
      <c r="G1578" s="53"/>
      <c r="H1578" s="53"/>
      <c r="I1578" s="53"/>
      <c r="J1578" s="53"/>
      <c r="K1578" s="53"/>
      <c r="L1578" s="53"/>
      <c r="M1578" s="53"/>
      <c r="N1578" s="53"/>
      <c r="O1578" s="53"/>
      <c r="P1578" s="53"/>
      <c r="Q1578" s="53"/>
      <c r="R1578" s="53"/>
      <c r="S1578" s="53"/>
      <c r="T1578" s="53"/>
      <c r="U1578" s="53"/>
      <c r="V1578" s="53"/>
      <c r="W1578" s="53"/>
      <c r="X1578" s="53"/>
      <c r="Y1578" s="53"/>
      <c r="Z1578" s="53"/>
    </row>
    <row r="1579" spans="1:26" ht="15.75" customHeight="1">
      <c r="A1579" s="103"/>
      <c r="B1579" s="103"/>
      <c r="C1579" s="104" t="e">
        <v>#REF!</v>
      </c>
      <c r="D1579" s="103"/>
      <c r="E1579" s="53"/>
      <c r="F1579" s="53"/>
      <c r="G1579" s="53"/>
      <c r="H1579" s="53"/>
      <c r="I1579" s="53"/>
      <c r="J1579" s="53"/>
      <c r="K1579" s="53"/>
      <c r="L1579" s="53"/>
      <c r="M1579" s="53"/>
      <c r="N1579" s="53"/>
      <c r="O1579" s="53"/>
      <c r="P1579" s="53"/>
      <c r="Q1579" s="53"/>
      <c r="R1579" s="53"/>
      <c r="S1579" s="53"/>
      <c r="T1579" s="53"/>
      <c r="U1579" s="53"/>
      <c r="V1579" s="53"/>
      <c r="W1579" s="53"/>
      <c r="X1579" s="53"/>
      <c r="Y1579" s="53"/>
      <c r="Z1579" s="53"/>
    </row>
    <row r="1580" spans="1:26" ht="15.75" customHeight="1">
      <c r="A1580" s="103"/>
      <c r="B1580" s="103"/>
      <c r="C1580" s="104" t="e">
        <v>#REF!</v>
      </c>
      <c r="D1580" s="103"/>
      <c r="E1580" s="53"/>
      <c r="F1580" s="53"/>
      <c r="G1580" s="53"/>
      <c r="H1580" s="53"/>
      <c r="I1580" s="53"/>
      <c r="J1580" s="53"/>
      <c r="K1580" s="53"/>
      <c r="L1580" s="53"/>
      <c r="M1580" s="53"/>
      <c r="N1580" s="53"/>
      <c r="O1580" s="53"/>
      <c r="P1580" s="53"/>
      <c r="Q1580" s="53"/>
      <c r="R1580" s="53"/>
      <c r="S1580" s="53"/>
      <c r="T1580" s="53"/>
      <c r="U1580" s="53"/>
      <c r="V1580" s="53"/>
      <c r="W1580" s="53"/>
      <c r="X1580" s="53"/>
      <c r="Y1580" s="53"/>
      <c r="Z1580" s="53"/>
    </row>
    <row r="1581" spans="1:26" ht="15.75" customHeight="1">
      <c r="A1581" s="103"/>
      <c r="B1581" s="103"/>
      <c r="C1581" s="104" t="e">
        <v>#REF!</v>
      </c>
      <c r="D1581" s="103"/>
      <c r="E1581" s="53"/>
      <c r="F1581" s="53"/>
      <c r="G1581" s="53"/>
      <c r="H1581" s="53"/>
      <c r="I1581" s="53"/>
      <c r="J1581" s="53"/>
      <c r="K1581" s="53"/>
      <c r="L1581" s="53"/>
      <c r="M1581" s="53"/>
      <c r="N1581" s="53"/>
      <c r="O1581" s="53"/>
      <c r="P1581" s="53"/>
      <c r="Q1581" s="53"/>
      <c r="R1581" s="53"/>
      <c r="S1581" s="53"/>
      <c r="T1581" s="53"/>
      <c r="U1581" s="53"/>
      <c r="V1581" s="53"/>
      <c r="W1581" s="53"/>
      <c r="X1581" s="53"/>
      <c r="Y1581" s="53"/>
      <c r="Z1581" s="53"/>
    </row>
    <row r="1582" spans="1:26" ht="15.75" customHeight="1">
      <c r="A1582" s="103"/>
      <c r="B1582" s="103"/>
      <c r="C1582" s="104" t="e">
        <v>#REF!</v>
      </c>
      <c r="D1582" s="103"/>
      <c r="E1582" s="53"/>
      <c r="F1582" s="53"/>
      <c r="G1582" s="53"/>
      <c r="H1582" s="53"/>
      <c r="I1582" s="53"/>
      <c r="J1582" s="53"/>
      <c r="K1582" s="53"/>
      <c r="L1582" s="53"/>
      <c r="M1582" s="53"/>
      <c r="N1582" s="53"/>
      <c r="O1582" s="53"/>
      <c r="P1582" s="53"/>
      <c r="Q1582" s="53"/>
      <c r="R1582" s="53"/>
      <c r="S1582" s="53"/>
      <c r="T1582" s="53"/>
      <c r="U1582" s="53"/>
      <c r="V1582" s="53"/>
      <c r="W1582" s="53"/>
      <c r="X1582" s="53"/>
      <c r="Y1582" s="53"/>
      <c r="Z1582" s="53"/>
    </row>
    <row r="1583" spans="1:26" ht="15.75" customHeight="1">
      <c r="A1583" s="103"/>
      <c r="B1583" s="103"/>
      <c r="C1583" s="104" t="e">
        <v>#REF!</v>
      </c>
      <c r="D1583" s="103"/>
      <c r="E1583" s="53"/>
      <c r="F1583" s="53"/>
      <c r="G1583" s="53"/>
      <c r="H1583" s="53"/>
      <c r="I1583" s="53"/>
      <c r="J1583" s="53"/>
      <c r="K1583" s="53"/>
      <c r="L1583" s="53"/>
      <c r="M1583" s="53"/>
      <c r="N1583" s="53"/>
      <c r="O1583" s="53"/>
      <c r="P1583" s="53"/>
      <c r="Q1583" s="53"/>
      <c r="R1583" s="53"/>
      <c r="S1583" s="53"/>
      <c r="T1583" s="53"/>
      <c r="U1583" s="53"/>
      <c r="V1583" s="53"/>
      <c r="W1583" s="53"/>
      <c r="X1583" s="53"/>
      <c r="Y1583" s="53"/>
      <c r="Z1583" s="53"/>
    </row>
    <row r="1584" spans="1:26" ht="15.75" customHeight="1">
      <c r="A1584" s="103"/>
      <c r="B1584" s="103"/>
      <c r="C1584" s="104" t="e">
        <v>#REF!</v>
      </c>
      <c r="D1584" s="103"/>
      <c r="E1584" s="53"/>
      <c r="F1584" s="53"/>
      <c r="G1584" s="53"/>
      <c r="H1584" s="53"/>
      <c r="I1584" s="53"/>
      <c r="J1584" s="53"/>
      <c r="K1584" s="53"/>
      <c r="L1584" s="53"/>
      <c r="M1584" s="53"/>
      <c r="N1584" s="53"/>
      <c r="O1584" s="53"/>
      <c r="P1584" s="53"/>
      <c r="Q1584" s="53"/>
      <c r="R1584" s="53"/>
      <c r="S1584" s="53"/>
      <c r="T1584" s="53"/>
      <c r="U1584" s="53"/>
      <c r="V1584" s="53"/>
      <c r="W1584" s="53"/>
      <c r="X1584" s="53"/>
      <c r="Y1584" s="53"/>
      <c r="Z1584" s="53"/>
    </row>
    <row r="1585" spans="1:26" ht="15.75" customHeight="1">
      <c r="A1585" s="103"/>
      <c r="B1585" s="103"/>
      <c r="C1585" s="104" t="e">
        <v>#REF!</v>
      </c>
      <c r="D1585" s="103"/>
      <c r="E1585" s="53"/>
      <c r="F1585" s="53"/>
      <c r="G1585" s="53"/>
      <c r="H1585" s="53"/>
      <c r="I1585" s="53"/>
      <c r="J1585" s="53"/>
      <c r="K1585" s="53"/>
      <c r="L1585" s="53"/>
      <c r="M1585" s="53"/>
      <c r="N1585" s="53"/>
      <c r="O1585" s="53"/>
      <c r="P1585" s="53"/>
      <c r="Q1585" s="53"/>
      <c r="R1585" s="53"/>
      <c r="S1585" s="53"/>
      <c r="T1585" s="53"/>
      <c r="U1585" s="53"/>
      <c r="V1585" s="53"/>
      <c r="W1585" s="53"/>
      <c r="X1585" s="53"/>
      <c r="Y1585" s="53"/>
      <c r="Z1585" s="53"/>
    </row>
    <row r="1586" spans="1:26" ht="15.75" customHeight="1">
      <c r="A1586" s="103"/>
      <c r="B1586" s="103"/>
      <c r="C1586" s="104" t="e">
        <v>#REF!</v>
      </c>
      <c r="D1586" s="103"/>
      <c r="E1586" s="53"/>
      <c r="F1586" s="53"/>
      <c r="G1586" s="53"/>
      <c r="H1586" s="53"/>
      <c r="I1586" s="53"/>
      <c r="J1586" s="53"/>
      <c r="K1586" s="53"/>
      <c r="L1586" s="53"/>
      <c r="M1586" s="53"/>
      <c r="N1586" s="53"/>
      <c r="O1586" s="53"/>
      <c r="P1586" s="53"/>
      <c r="Q1586" s="53"/>
      <c r="R1586" s="53"/>
      <c r="S1586" s="53"/>
      <c r="T1586" s="53"/>
      <c r="U1586" s="53"/>
      <c r="V1586" s="53"/>
      <c r="W1586" s="53"/>
      <c r="X1586" s="53"/>
      <c r="Y1586" s="53"/>
      <c r="Z1586" s="53"/>
    </row>
    <row r="1587" spans="1:26" ht="15.75" customHeight="1">
      <c r="A1587" s="103"/>
      <c r="B1587" s="103"/>
      <c r="C1587" s="104" t="e">
        <v>#REF!</v>
      </c>
      <c r="D1587" s="103"/>
      <c r="E1587" s="53"/>
      <c r="F1587" s="53"/>
      <c r="G1587" s="53"/>
      <c r="H1587" s="53"/>
      <c r="I1587" s="53"/>
      <c r="J1587" s="53"/>
      <c r="K1587" s="53"/>
      <c r="L1587" s="53"/>
      <c r="M1587" s="53"/>
      <c r="N1587" s="53"/>
      <c r="O1587" s="53"/>
      <c r="P1587" s="53"/>
      <c r="Q1587" s="53"/>
      <c r="R1587" s="53"/>
      <c r="S1587" s="53"/>
      <c r="T1587" s="53"/>
      <c r="U1587" s="53"/>
      <c r="V1587" s="53"/>
      <c r="W1587" s="53"/>
      <c r="X1587" s="53"/>
      <c r="Y1587" s="53"/>
      <c r="Z1587" s="53"/>
    </row>
    <row r="1588" spans="1:26" ht="15.75" customHeight="1">
      <c r="A1588" s="103"/>
      <c r="B1588" s="103"/>
      <c r="C1588" s="104" t="e">
        <v>#REF!</v>
      </c>
      <c r="D1588" s="103"/>
      <c r="E1588" s="53"/>
      <c r="F1588" s="53"/>
      <c r="G1588" s="53"/>
      <c r="H1588" s="53"/>
      <c r="I1588" s="53"/>
      <c r="J1588" s="53"/>
      <c r="K1588" s="53"/>
      <c r="L1588" s="53"/>
      <c r="M1588" s="53"/>
      <c r="N1588" s="53"/>
      <c r="O1588" s="53"/>
      <c r="P1588" s="53"/>
      <c r="Q1588" s="53"/>
      <c r="R1588" s="53"/>
      <c r="S1588" s="53"/>
      <c r="T1588" s="53"/>
      <c r="U1588" s="53"/>
      <c r="V1588" s="53"/>
      <c r="W1588" s="53"/>
      <c r="X1588" s="53"/>
      <c r="Y1588" s="53"/>
      <c r="Z1588" s="53"/>
    </row>
    <row r="1589" spans="1:26" ht="15.75" customHeight="1">
      <c r="A1589" s="103"/>
      <c r="B1589" s="103"/>
      <c r="C1589" s="104" t="e">
        <v>#REF!</v>
      </c>
      <c r="D1589" s="103"/>
      <c r="E1589" s="53"/>
      <c r="F1589" s="53"/>
      <c r="G1589" s="53"/>
      <c r="H1589" s="53"/>
      <c r="I1589" s="53"/>
      <c r="J1589" s="53"/>
      <c r="K1589" s="53"/>
      <c r="L1589" s="53"/>
      <c r="M1589" s="53"/>
      <c r="N1589" s="53"/>
      <c r="O1589" s="53"/>
      <c r="P1589" s="53"/>
      <c r="Q1589" s="53"/>
      <c r="R1589" s="53"/>
      <c r="S1589" s="53"/>
      <c r="T1589" s="53"/>
      <c r="U1589" s="53"/>
      <c r="V1589" s="53"/>
      <c r="W1589" s="53"/>
      <c r="X1589" s="53"/>
      <c r="Y1589" s="53"/>
      <c r="Z1589" s="53"/>
    </row>
    <row r="1590" spans="1:26" ht="15.75" customHeight="1">
      <c r="A1590" s="103"/>
      <c r="B1590" s="103"/>
      <c r="C1590" s="104" t="e">
        <v>#REF!</v>
      </c>
      <c r="D1590" s="103"/>
      <c r="E1590" s="53"/>
      <c r="F1590" s="53"/>
      <c r="G1590" s="53"/>
      <c r="H1590" s="53"/>
      <c r="I1590" s="53"/>
      <c r="J1590" s="53"/>
      <c r="K1590" s="53"/>
      <c r="L1590" s="53"/>
      <c r="M1590" s="53"/>
      <c r="N1590" s="53"/>
      <c r="O1590" s="53"/>
      <c r="P1590" s="53"/>
      <c r="Q1590" s="53"/>
      <c r="R1590" s="53"/>
      <c r="S1590" s="53"/>
      <c r="T1590" s="53"/>
      <c r="U1590" s="53"/>
      <c r="V1590" s="53"/>
      <c r="W1590" s="53"/>
      <c r="X1590" s="53"/>
      <c r="Y1590" s="53"/>
      <c r="Z1590" s="53"/>
    </row>
    <row r="1591" spans="1:26" ht="15.75" customHeight="1">
      <c r="A1591" s="103"/>
      <c r="B1591" s="103"/>
      <c r="C1591" s="104" t="e">
        <v>#REF!</v>
      </c>
      <c r="D1591" s="103"/>
      <c r="E1591" s="53"/>
      <c r="F1591" s="53"/>
      <c r="G1591" s="53"/>
      <c r="H1591" s="53"/>
      <c r="I1591" s="53"/>
      <c r="J1591" s="53"/>
      <c r="K1591" s="53"/>
      <c r="L1591" s="53"/>
      <c r="M1591" s="53"/>
      <c r="N1591" s="53"/>
      <c r="O1591" s="53"/>
      <c r="P1591" s="53"/>
      <c r="Q1591" s="53"/>
      <c r="R1591" s="53"/>
      <c r="S1591" s="53"/>
      <c r="T1591" s="53"/>
      <c r="U1591" s="53"/>
      <c r="V1591" s="53"/>
      <c r="W1591" s="53"/>
      <c r="X1591" s="53"/>
      <c r="Y1591" s="53"/>
      <c r="Z1591" s="53"/>
    </row>
    <row r="1592" spans="1:26" ht="15.75" customHeight="1">
      <c r="A1592" s="103"/>
      <c r="B1592" s="103"/>
      <c r="C1592" s="104" t="e">
        <v>#REF!</v>
      </c>
      <c r="D1592" s="103"/>
      <c r="E1592" s="53"/>
      <c r="F1592" s="53"/>
      <c r="G1592" s="53"/>
      <c r="H1592" s="53"/>
      <c r="I1592" s="53"/>
      <c r="J1592" s="53"/>
      <c r="K1592" s="53"/>
      <c r="L1592" s="53"/>
      <c r="M1592" s="53"/>
      <c r="N1592" s="53"/>
      <c r="O1592" s="53"/>
      <c r="P1592" s="53"/>
      <c r="Q1592" s="53"/>
      <c r="R1592" s="53"/>
      <c r="S1592" s="53"/>
      <c r="T1592" s="53"/>
      <c r="U1592" s="53"/>
      <c r="V1592" s="53"/>
      <c r="W1592" s="53"/>
      <c r="X1592" s="53"/>
      <c r="Y1592" s="53"/>
      <c r="Z1592" s="53"/>
    </row>
    <row r="1593" spans="1:26" ht="15.75" customHeight="1">
      <c r="A1593" s="103"/>
      <c r="B1593" s="103"/>
      <c r="C1593" s="104" t="e">
        <v>#REF!</v>
      </c>
      <c r="D1593" s="103"/>
      <c r="E1593" s="53"/>
      <c r="F1593" s="53"/>
      <c r="G1593" s="53"/>
      <c r="H1593" s="53"/>
      <c r="I1593" s="53"/>
      <c r="J1593" s="53"/>
      <c r="K1593" s="53"/>
      <c r="L1593" s="53"/>
      <c r="M1593" s="53"/>
      <c r="N1593" s="53"/>
      <c r="O1593" s="53"/>
      <c r="P1593" s="53"/>
      <c r="Q1593" s="53"/>
      <c r="R1593" s="53"/>
      <c r="S1593" s="53"/>
      <c r="T1593" s="53"/>
      <c r="U1593" s="53"/>
      <c r="V1593" s="53"/>
      <c r="W1593" s="53"/>
      <c r="X1593" s="53"/>
      <c r="Y1593" s="53"/>
      <c r="Z1593" s="53"/>
    </row>
    <row r="1594" spans="1:26" ht="15.75" customHeight="1">
      <c r="A1594" s="103"/>
      <c r="B1594" s="103"/>
      <c r="C1594" s="104" t="e">
        <v>#REF!</v>
      </c>
      <c r="D1594" s="103"/>
      <c r="E1594" s="53"/>
      <c r="F1594" s="53"/>
      <c r="G1594" s="53"/>
      <c r="H1594" s="53"/>
      <c r="I1594" s="53"/>
      <c r="J1594" s="53"/>
      <c r="K1594" s="53"/>
      <c r="L1594" s="53"/>
      <c r="M1594" s="53"/>
      <c r="N1594" s="53"/>
      <c r="O1594" s="53"/>
      <c r="P1594" s="53"/>
      <c r="Q1594" s="53"/>
      <c r="R1594" s="53"/>
      <c r="S1594" s="53"/>
      <c r="T1594" s="53"/>
      <c r="U1594" s="53"/>
      <c r="V1594" s="53"/>
      <c r="W1594" s="53"/>
      <c r="X1594" s="53"/>
      <c r="Y1594" s="53"/>
      <c r="Z1594" s="53"/>
    </row>
    <row r="1595" spans="1:26" ht="15.75" customHeight="1">
      <c r="A1595" s="103"/>
      <c r="B1595" s="103"/>
      <c r="C1595" s="104" t="e">
        <v>#REF!</v>
      </c>
      <c r="D1595" s="103"/>
      <c r="E1595" s="53"/>
      <c r="F1595" s="53"/>
      <c r="G1595" s="53"/>
      <c r="H1595" s="53"/>
      <c r="I1595" s="53"/>
      <c r="J1595" s="53"/>
      <c r="K1595" s="53"/>
      <c r="L1595" s="53"/>
      <c r="M1595" s="53"/>
      <c r="N1595" s="53"/>
      <c r="O1595" s="53"/>
      <c r="P1595" s="53"/>
      <c r="Q1595" s="53"/>
      <c r="R1595" s="53"/>
      <c r="S1595" s="53"/>
      <c r="T1595" s="53"/>
      <c r="U1595" s="53"/>
      <c r="V1595" s="53"/>
      <c r="W1595" s="53"/>
      <c r="X1595" s="53"/>
      <c r="Y1595" s="53"/>
      <c r="Z1595" s="53"/>
    </row>
    <row r="1596" spans="1:26" ht="15.75" customHeight="1">
      <c r="A1596" s="103"/>
      <c r="B1596" s="103"/>
      <c r="C1596" s="104" t="e">
        <v>#REF!</v>
      </c>
      <c r="D1596" s="103"/>
      <c r="E1596" s="53"/>
      <c r="F1596" s="53"/>
      <c r="G1596" s="53"/>
      <c r="H1596" s="53"/>
      <c r="I1596" s="53"/>
      <c r="J1596" s="53"/>
      <c r="K1596" s="53"/>
      <c r="L1596" s="53"/>
      <c r="M1596" s="53"/>
      <c r="N1596" s="53"/>
      <c r="O1596" s="53"/>
      <c r="P1596" s="53"/>
      <c r="Q1596" s="53"/>
      <c r="R1596" s="53"/>
      <c r="S1596" s="53"/>
      <c r="T1596" s="53"/>
      <c r="U1596" s="53"/>
      <c r="V1596" s="53"/>
      <c r="W1596" s="53"/>
      <c r="X1596" s="53"/>
      <c r="Y1596" s="53"/>
      <c r="Z1596" s="53"/>
    </row>
    <row r="1597" spans="1:26" ht="15.75" customHeight="1">
      <c r="A1597" s="103"/>
      <c r="B1597" s="103"/>
      <c r="C1597" s="104" t="e">
        <v>#REF!</v>
      </c>
      <c r="D1597" s="103"/>
      <c r="E1597" s="53"/>
      <c r="F1597" s="53"/>
      <c r="G1597" s="53"/>
      <c r="H1597" s="53"/>
      <c r="I1597" s="53"/>
      <c r="J1597" s="53"/>
      <c r="K1597" s="53"/>
      <c r="L1597" s="53"/>
      <c r="M1597" s="53"/>
      <c r="N1597" s="53"/>
      <c r="O1597" s="53"/>
      <c r="P1597" s="53"/>
      <c r="Q1597" s="53"/>
      <c r="R1597" s="53"/>
      <c r="S1597" s="53"/>
      <c r="T1597" s="53"/>
      <c r="U1597" s="53"/>
      <c r="V1597" s="53"/>
      <c r="W1597" s="53"/>
      <c r="X1597" s="53"/>
      <c r="Y1597" s="53"/>
      <c r="Z1597" s="53"/>
    </row>
    <row r="1598" spans="1:26" ht="15.75" customHeight="1">
      <c r="A1598" s="103"/>
      <c r="B1598" s="103"/>
      <c r="C1598" s="104" t="e">
        <v>#REF!</v>
      </c>
      <c r="D1598" s="103"/>
      <c r="E1598" s="53"/>
      <c r="F1598" s="53"/>
      <c r="G1598" s="53"/>
      <c r="H1598" s="53"/>
      <c r="I1598" s="53"/>
      <c r="J1598" s="53"/>
      <c r="K1598" s="53"/>
      <c r="L1598" s="53"/>
      <c r="M1598" s="53"/>
      <c r="N1598" s="53"/>
      <c r="O1598" s="53"/>
      <c r="P1598" s="53"/>
      <c r="Q1598" s="53"/>
      <c r="R1598" s="53"/>
      <c r="S1598" s="53"/>
      <c r="T1598" s="53"/>
      <c r="U1598" s="53"/>
      <c r="V1598" s="53"/>
      <c r="W1598" s="53"/>
      <c r="X1598" s="53"/>
      <c r="Y1598" s="53"/>
      <c r="Z1598" s="53"/>
    </row>
    <row r="1599" spans="1:26" ht="15.75" customHeight="1">
      <c r="A1599" s="103"/>
      <c r="B1599" s="103"/>
      <c r="C1599" s="104" t="e">
        <v>#REF!</v>
      </c>
      <c r="D1599" s="103"/>
      <c r="E1599" s="53"/>
      <c r="F1599" s="53"/>
      <c r="G1599" s="53"/>
      <c r="H1599" s="53"/>
      <c r="I1599" s="53"/>
      <c r="J1599" s="53"/>
      <c r="K1599" s="53"/>
      <c r="L1599" s="53"/>
      <c r="M1599" s="53"/>
      <c r="N1599" s="53"/>
      <c r="O1599" s="53"/>
      <c r="P1599" s="53"/>
      <c r="Q1599" s="53"/>
      <c r="R1599" s="53"/>
      <c r="S1599" s="53"/>
      <c r="T1599" s="53"/>
      <c r="U1599" s="53"/>
      <c r="V1599" s="53"/>
      <c r="W1599" s="53"/>
      <c r="X1599" s="53"/>
      <c r="Y1599" s="53"/>
      <c r="Z1599" s="53"/>
    </row>
    <row r="1600" spans="1:26" ht="15.75" customHeight="1">
      <c r="A1600" s="103"/>
      <c r="B1600" s="103"/>
      <c r="C1600" s="104" t="e">
        <v>#REF!</v>
      </c>
      <c r="D1600" s="103"/>
      <c r="E1600" s="53"/>
      <c r="F1600" s="53"/>
      <c r="G1600" s="53"/>
      <c r="H1600" s="53"/>
      <c r="I1600" s="53"/>
      <c r="J1600" s="53"/>
      <c r="K1600" s="53"/>
      <c r="L1600" s="53"/>
      <c r="M1600" s="53"/>
      <c r="N1600" s="53"/>
      <c r="O1600" s="53"/>
      <c r="P1600" s="53"/>
      <c r="Q1600" s="53"/>
      <c r="R1600" s="53"/>
      <c r="S1600" s="53"/>
      <c r="T1600" s="53"/>
      <c r="U1600" s="53"/>
      <c r="V1600" s="53"/>
      <c r="W1600" s="53"/>
      <c r="X1600" s="53"/>
      <c r="Y1600" s="53"/>
      <c r="Z1600" s="53"/>
    </row>
    <row r="1601" spans="1:26" ht="15.75" customHeight="1">
      <c r="A1601" s="103"/>
      <c r="B1601" s="103"/>
      <c r="C1601" s="104" t="e">
        <v>#REF!</v>
      </c>
      <c r="D1601" s="103"/>
      <c r="E1601" s="53"/>
      <c r="F1601" s="53"/>
      <c r="G1601" s="53"/>
      <c r="H1601" s="53"/>
      <c r="I1601" s="53"/>
      <c r="J1601" s="53"/>
      <c r="K1601" s="53"/>
      <c r="L1601" s="53"/>
      <c r="M1601" s="53"/>
      <c r="N1601" s="53"/>
      <c r="O1601" s="53"/>
      <c r="P1601" s="53"/>
      <c r="Q1601" s="53"/>
      <c r="R1601" s="53"/>
      <c r="S1601" s="53"/>
      <c r="T1601" s="53"/>
      <c r="U1601" s="53"/>
      <c r="V1601" s="53"/>
      <c r="W1601" s="53"/>
      <c r="X1601" s="53"/>
      <c r="Y1601" s="53"/>
      <c r="Z1601" s="53"/>
    </row>
    <row r="1602" spans="1:26" ht="15.75" customHeight="1">
      <c r="A1602" s="103"/>
      <c r="B1602" s="103"/>
      <c r="C1602" s="104" t="e">
        <v>#REF!</v>
      </c>
      <c r="D1602" s="103"/>
      <c r="E1602" s="53"/>
      <c r="F1602" s="53"/>
      <c r="G1602" s="53"/>
      <c r="H1602" s="53"/>
      <c r="I1602" s="53"/>
      <c r="J1602" s="53"/>
      <c r="K1602" s="53"/>
      <c r="L1602" s="53"/>
      <c r="M1602" s="53"/>
      <c r="N1602" s="53"/>
      <c r="O1602" s="53"/>
      <c r="P1602" s="53"/>
      <c r="Q1602" s="53"/>
      <c r="R1602" s="53"/>
      <c r="S1602" s="53"/>
      <c r="T1602" s="53"/>
      <c r="U1602" s="53"/>
      <c r="V1602" s="53"/>
      <c r="W1602" s="53"/>
      <c r="X1602" s="53"/>
      <c r="Y1602" s="53"/>
      <c r="Z1602" s="53"/>
    </row>
    <row r="1603" spans="1:26" ht="15.75" customHeight="1">
      <c r="A1603" s="103"/>
      <c r="B1603" s="103"/>
      <c r="C1603" s="104" t="e">
        <v>#REF!</v>
      </c>
      <c r="D1603" s="103"/>
      <c r="E1603" s="53"/>
      <c r="F1603" s="53"/>
      <c r="G1603" s="53"/>
      <c r="H1603" s="53"/>
      <c r="I1603" s="53"/>
      <c r="J1603" s="53"/>
      <c r="K1603" s="53"/>
      <c r="L1603" s="53"/>
      <c r="M1603" s="53"/>
      <c r="N1603" s="53"/>
      <c r="O1603" s="53"/>
      <c r="P1603" s="53"/>
      <c r="Q1603" s="53"/>
      <c r="R1603" s="53"/>
      <c r="S1603" s="53"/>
      <c r="T1603" s="53"/>
      <c r="U1603" s="53"/>
      <c r="V1603" s="53"/>
      <c r="W1603" s="53"/>
      <c r="X1603" s="53"/>
      <c r="Y1603" s="53"/>
      <c r="Z1603" s="53"/>
    </row>
    <row r="1604" spans="1:26" ht="15.75" customHeight="1">
      <c r="A1604" s="103"/>
      <c r="B1604" s="103"/>
      <c r="C1604" s="104" t="e">
        <v>#REF!</v>
      </c>
      <c r="D1604" s="103"/>
      <c r="E1604" s="53"/>
      <c r="F1604" s="53"/>
      <c r="G1604" s="53"/>
      <c r="H1604" s="53"/>
      <c r="I1604" s="53"/>
      <c r="J1604" s="53"/>
      <c r="K1604" s="53"/>
      <c r="L1604" s="53"/>
      <c r="M1604" s="53"/>
      <c r="N1604" s="53"/>
      <c r="O1604" s="53"/>
      <c r="P1604" s="53"/>
      <c r="Q1604" s="53"/>
      <c r="R1604" s="53"/>
      <c r="S1604" s="53"/>
      <c r="T1604" s="53"/>
      <c r="U1604" s="53"/>
      <c r="V1604" s="53"/>
      <c r="W1604" s="53"/>
      <c r="X1604" s="53"/>
      <c r="Y1604" s="53"/>
      <c r="Z1604" s="53"/>
    </row>
    <row r="1605" spans="1:26" ht="15.75" customHeight="1">
      <c r="A1605" s="103"/>
      <c r="B1605" s="103"/>
      <c r="C1605" s="104" t="e">
        <v>#REF!</v>
      </c>
      <c r="D1605" s="103"/>
      <c r="E1605" s="53"/>
      <c r="F1605" s="53"/>
      <c r="G1605" s="53"/>
      <c r="H1605" s="53"/>
      <c r="I1605" s="53"/>
      <c r="J1605" s="53"/>
      <c r="K1605" s="53"/>
      <c r="L1605" s="53"/>
      <c r="M1605" s="53"/>
      <c r="N1605" s="53"/>
      <c r="O1605" s="53"/>
      <c r="P1605" s="53"/>
      <c r="Q1605" s="53"/>
      <c r="R1605" s="53"/>
      <c r="S1605" s="53"/>
      <c r="T1605" s="53"/>
      <c r="U1605" s="53"/>
      <c r="V1605" s="53"/>
      <c r="W1605" s="53"/>
      <c r="X1605" s="53"/>
      <c r="Y1605" s="53"/>
      <c r="Z1605" s="53"/>
    </row>
    <row r="1606" spans="1:26" ht="15.75" customHeight="1">
      <c r="A1606" s="103"/>
      <c r="B1606" s="103"/>
      <c r="C1606" s="104" t="e">
        <v>#REF!</v>
      </c>
      <c r="D1606" s="103"/>
      <c r="E1606" s="53"/>
      <c r="F1606" s="53"/>
      <c r="G1606" s="53"/>
      <c r="H1606" s="53"/>
      <c r="I1606" s="53"/>
      <c r="J1606" s="53"/>
      <c r="K1606" s="53"/>
      <c r="L1606" s="53"/>
      <c r="M1606" s="53"/>
      <c r="N1606" s="53"/>
      <c r="O1606" s="53"/>
      <c r="P1606" s="53"/>
      <c r="Q1606" s="53"/>
      <c r="R1606" s="53"/>
      <c r="S1606" s="53"/>
      <c r="T1606" s="53"/>
      <c r="U1606" s="53"/>
      <c r="V1606" s="53"/>
      <c r="W1606" s="53"/>
      <c r="X1606" s="53"/>
      <c r="Y1606" s="53"/>
      <c r="Z1606" s="53"/>
    </row>
    <row r="1607" spans="1:26" ht="15.75" customHeight="1">
      <c r="A1607" s="103"/>
      <c r="B1607" s="103"/>
      <c r="C1607" s="104" t="e">
        <v>#REF!</v>
      </c>
      <c r="D1607" s="103"/>
      <c r="E1607" s="53"/>
      <c r="F1607" s="53"/>
      <c r="G1607" s="53"/>
      <c r="H1607" s="53"/>
      <c r="I1607" s="53"/>
      <c r="J1607" s="53"/>
      <c r="K1607" s="53"/>
      <c r="L1607" s="53"/>
      <c r="M1607" s="53"/>
      <c r="N1607" s="53"/>
      <c r="O1607" s="53"/>
      <c r="P1607" s="53"/>
      <c r="Q1607" s="53"/>
      <c r="R1607" s="53"/>
      <c r="S1607" s="53"/>
      <c r="T1607" s="53"/>
      <c r="U1607" s="53"/>
      <c r="V1607" s="53"/>
      <c r="W1607" s="53"/>
      <c r="X1607" s="53"/>
      <c r="Y1607" s="53"/>
      <c r="Z1607" s="53"/>
    </row>
    <row r="1608" spans="1:26" ht="15.75" customHeight="1">
      <c r="A1608" s="103"/>
      <c r="B1608" s="103"/>
      <c r="C1608" s="104" t="e">
        <v>#REF!</v>
      </c>
      <c r="D1608" s="103"/>
      <c r="E1608" s="53"/>
      <c r="F1608" s="53"/>
      <c r="G1608" s="53"/>
      <c r="H1608" s="53"/>
      <c r="I1608" s="53"/>
      <c r="J1608" s="53"/>
      <c r="K1608" s="53"/>
      <c r="L1608" s="53"/>
      <c r="M1608" s="53"/>
      <c r="N1608" s="53"/>
      <c r="O1608" s="53"/>
      <c r="P1608" s="53"/>
      <c r="Q1608" s="53"/>
      <c r="R1608" s="53"/>
      <c r="S1608" s="53"/>
      <c r="T1608" s="53"/>
      <c r="U1608" s="53"/>
      <c r="V1608" s="53"/>
      <c r="W1608" s="53"/>
      <c r="X1608" s="53"/>
      <c r="Y1608" s="53"/>
      <c r="Z1608" s="53"/>
    </row>
    <row r="1609" spans="1:26" ht="15.75" customHeight="1">
      <c r="A1609" s="103"/>
      <c r="B1609" s="103"/>
      <c r="C1609" s="104" t="e">
        <v>#REF!</v>
      </c>
      <c r="D1609" s="103"/>
      <c r="E1609" s="53"/>
      <c r="F1609" s="53"/>
      <c r="G1609" s="53"/>
      <c r="H1609" s="53"/>
      <c r="I1609" s="53"/>
      <c r="J1609" s="53"/>
      <c r="K1609" s="53"/>
      <c r="L1609" s="53"/>
      <c r="M1609" s="53"/>
      <c r="N1609" s="53"/>
      <c r="O1609" s="53"/>
      <c r="P1609" s="53"/>
      <c r="Q1609" s="53"/>
      <c r="R1609" s="53"/>
      <c r="S1609" s="53"/>
      <c r="T1609" s="53"/>
      <c r="U1609" s="53"/>
      <c r="V1609" s="53"/>
      <c r="W1609" s="53"/>
      <c r="X1609" s="53"/>
      <c r="Y1609" s="53"/>
      <c r="Z1609" s="53"/>
    </row>
    <row r="1610" spans="1:26" ht="15.75" customHeight="1">
      <c r="A1610" s="103"/>
      <c r="B1610" s="103"/>
      <c r="C1610" s="104" t="e">
        <v>#REF!</v>
      </c>
      <c r="D1610" s="103"/>
      <c r="E1610" s="53"/>
      <c r="F1610" s="53"/>
      <c r="G1610" s="53"/>
      <c r="H1610" s="53"/>
      <c r="I1610" s="53"/>
      <c r="J1610" s="53"/>
      <c r="K1610" s="53"/>
      <c r="L1610" s="53"/>
      <c r="M1610" s="53"/>
      <c r="N1610" s="53"/>
      <c r="O1610" s="53"/>
      <c r="P1610" s="53"/>
      <c r="Q1610" s="53"/>
      <c r="R1610" s="53"/>
      <c r="S1610" s="53"/>
      <c r="T1610" s="53"/>
      <c r="U1610" s="53"/>
      <c r="V1610" s="53"/>
      <c r="W1610" s="53"/>
      <c r="X1610" s="53"/>
      <c r="Y1610" s="53"/>
      <c r="Z1610" s="53"/>
    </row>
    <row r="1611" spans="1:26" ht="15.75" customHeight="1">
      <c r="A1611" s="103"/>
      <c r="B1611" s="103"/>
      <c r="C1611" s="104" t="e">
        <v>#REF!</v>
      </c>
      <c r="D1611" s="103"/>
      <c r="E1611" s="53"/>
      <c r="F1611" s="53"/>
      <c r="G1611" s="53"/>
      <c r="H1611" s="53"/>
      <c r="I1611" s="53"/>
      <c r="J1611" s="53"/>
      <c r="K1611" s="53"/>
      <c r="L1611" s="53"/>
      <c r="M1611" s="53"/>
      <c r="N1611" s="53"/>
      <c r="O1611" s="53"/>
      <c r="P1611" s="53"/>
      <c r="Q1611" s="53"/>
      <c r="R1611" s="53"/>
      <c r="S1611" s="53"/>
      <c r="T1611" s="53"/>
      <c r="U1611" s="53"/>
      <c r="V1611" s="53"/>
      <c r="W1611" s="53"/>
      <c r="X1611" s="53"/>
      <c r="Y1611" s="53"/>
      <c r="Z1611" s="53"/>
    </row>
    <row r="1612" spans="1:26" ht="15.75" customHeight="1">
      <c r="A1612" s="103"/>
      <c r="B1612" s="103"/>
      <c r="C1612" s="104" t="e">
        <v>#REF!</v>
      </c>
      <c r="D1612" s="103"/>
      <c r="E1612" s="53"/>
      <c r="F1612" s="53"/>
      <c r="G1612" s="53"/>
      <c r="H1612" s="53"/>
      <c r="I1612" s="53"/>
      <c r="J1612" s="53"/>
      <c r="K1612" s="53"/>
      <c r="L1612" s="53"/>
      <c r="M1612" s="53"/>
      <c r="N1612" s="53"/>
      <c r="O1612" s="53"/>
      <c r="P1612" s="53"/>
      <c r="Q1612" s="53"/>
      <c r="R1612" s="53"/>
      <c r="S1612" s="53"/>
      <c r="T1612" s="53"/>
      <c r="U1612" s="53"/>
      <c r="V1612" s="53"/>
      <c r="W1612" s="53"/>
      <c r="X1612" s="53"/>
      <c r="Y1612" s="53"/>
      <c r="Z1612" s="53"/>
    </row>
    <row r="1613" spans="1:26" ht="15.75" customHeight="1">
      <c r="A1613" s="103"/>
      <c r="B1613" s="103"/>
      <c r="C1613" s="104" t="e">
        <v>#REF!</v>
      </c>
      <c r="D1613" s="103"/>
      <c r="E1613" s="53"/>
      <c r="F1613" s="53"/>
      <c r="G1613" s="53"/>
      <c r="H1613" s="53"/>
      <c r="I1613" s="53"/>
      <c r="J1613" s="53"/>
      <c r="K1613" s="53"/>
      <c r="L1613" s="53"/>
      <c r="M1613" s="53"/>
      <c r="N1613" s="53"/>
      <c r="O1613" s="53"/>
      <c r="P1613" s="53"/>
      <c r="Q1613" s="53"/>
      <c r="R1613" s="53"/>
      <c r="S1613" s="53"/>
      <c r="T1613" s="53"/>
      <c r="U1613" s="53"/>
      <c r="V1613" s="53"/>
      <c r="W1613" s="53"/>
      <c r="X1613" s="53"/>
      <c r="Y1613" s="53"/>
      <c r="Z1613" s="53"/>
    </row>
    <row r="1614" spans="1:26" ht="15.75" customHeight="1">
      <c r="A1614" s="103"/>
      <c r="B1614" s="103"/>
      <c r="C1614" s="104" t="e">
        <v>#REF!</v>
      </c>
      <c r="D1614" s="103"/>
      <c r="E1614" s="53"/>
      <c r="F1614" s="53"/>
      <c r="G1614" s="53"/>
      <c r="H1614" s="53"/>
      <c r="I1614" s="53"/>
      <c r="J1614" s="53"/>
      <c r="K1614" s="53"/>
      <c r="L1614" s="53"/>
      <c r="M1614" s="53"/>
      <c r="N1614" s="53"/>
      <c r="O1614" s="53"/>
      <c r="P1614" s="53"/>
      <c r="Q1614" s="53"/>
      <c r="R1614" s="53"/>
      <c r="S1614" s="53"/>
      <c r="T1614" s="53"/>
      <c r="U1614" s="53"/>
      <c r="V1614" s="53"/>
      <c r="W1614" s="53"/>
      <c r="X1614" s="53"/>
      <c r="Y1614" s="53"/>
      <c r="Z1614" s="53"/>
    </row>
    <row r="1615" spans="1:26" ht="15.75" customHeight="1">
      <c r="A1615" s="103"/>
      <c r="B1615" s="103"/>
      <c r="C1615" s="104" t="e">
        <v>#REF!</v>
      </c>
      <c r="D1615" s="103"/>
      <c r="E1615" s="53"/>
      <c r="F1615" s="53"/>
      <c r="G1615" s="53"/>
      <c r="H1615" s="53"/>
      <c r="I1615" s="53"/>
      <c r="J1615" s="53"/>
      <c r="K1615" s="53"/>
      <c r="L1615" s="53"/>
      <c r="M1615" s="53"/>
      <c r="N1615" s="53"/>
      <c r="O1615" s="53"/>
      <c r="P1615" s="53"/>
      <c r="Q1615" s="53"/>
      <c r="R1615" s="53"/>
      <c r="S1615" s="53"/>
      <c r="T1615" s="53"/>
      <c r="U1615" s="53"/>
      <c r="V1615" s="53"/>
      <c r="W1615" s="53"/>
      <c r="X1615" s="53"/>
      <c r="Y1615" s="53"/>
      <c r="Z1615" s="53"/>
    </row>
    <row r="1616" spans="1:26" ht="15.75" customHeight="1">
      <c r="A1616" s="103"/>
      <c r="B1616" s="103"/>
      <c r="C1616" s="104" t="e">
        <v>#REF!</v>
      </c>
      <c r="D1616" s="103"/>
      <c r="E1616" s="53"/>
      <c r="F1616" s="53"/>
      <c r="G1616" s="53"/>
      <c r="H1616" s="53"/>
      <c r="I1616" s="53"/>
      <c r="J1616" s="53"/>
      <c r="K1616" s="53"/>
      <c r="L1616" s="53"/>
      <c r="M1616" s="53"/>
      <c r="N1616" s="53"/>
      <c r="O1616" s="53"/>
      <c r="P1616" s="53"/>
      <c r="Q1616" s="53"/>
      <c r="R1616" s="53"/>
      <c r="S1616" s="53"/>
      <c r="T1616" s="53"/>
      <c r="U1616" s="53"/>
      <c r="V1616" s="53"/>
      <c r="W1616" s="53"/>
      <c r="X1616" s="53"/>
      <c r="Y1616" s="53"/>
      <c r="Z1616" s="53"/>
    </row>
    <row r="1617" spans="1:26" ht="15.75" customHeight="1">
      <c r="A1617" s="103"/>
      <c r="B1617" s="103"/>
      <c r="C1617" s="104" t="e">
        <v>#REF!</v>
      </c>
      <c r="D1617" s="103"/>
      <c r="E1617" s="53"/>
      <c r="F1617" s="53"/>
      <c r="G1617" s="53"/>
      <c r="H1617" s="53"/>
      <c r="I1617" s="53"/>
      <c r="J1617" s="53"/>
      <c r="K1617" s="53"/>
      <c r="L1617" s="53"/>
      <c r="M1617" s="53"/>
      <c r="N1617" s="53"/>
      <c r="O1617" s="53"/>
      <c r="P1617" s="53"/>
      <c r="Q1617" s="53"/>
      <c r="R1617" s="53"/>
      <c r="S1617" s="53"/>
      <c r="T1617" s="53"/>
      <c r="U1617" s="53"/>
      <c r="V1617" s="53"/>
      <c r="W1617" s="53"/>
      <c r="X1617" s="53"/>
      <c r="Y1617" s="53"/>
      <c r="Z1617" s="53"/>
    </row>
    <row r="1618" spans="1:26" ht="15.75" customHeight="1">
      <c r="A1618" s="103"/>
      <c r="B1618" s="103"/>
      <c r="C1618" s="104" t="e">
        <v>#REF!</v>
      </c>
      <c r="D1618" s="103"/>
      <c r="E1618" s="53"/>
      <c r="F1618" s="53"/>
      <c r="G1618" s="53"/>
      <c r="H1618" s="53"/>
      <c r="I1618" s="53"/>
      <c r="J1618" s="53"/>
      <c r="K1618" s="53"/>
      <c r="L1618" s="53"/>
      <c r="M1618" s="53"/>
      <c r="N1618" s="53"/>
      <c r="O1618" s="53"/>
      <c r="P1618" s="53"/>
      <c r="Q1618" s="53"/>
      <c r="R1618" s="53"/>
      <c r="S1618" s="53"/>
      <c r="T1618" s="53"/>
      <c r="U1618" s="53"/>
      <c r="V1618" s="53"/>
      <c r="W1618" s="53"/>
      <c r="X1618" s="53"/>
      <c r="Y1618" s="53"/>
      <c r="Z1618" s="53"/>
    </row>
    <row r="1619" spans="1:26" ht="15.75" customHeight="1">
      <c r="A1619" s="103"/>
      <c r="B1619" s="103"/>
      <c r="C1619" s="104" t="e">
        <v>#REF!</v>
      </c>
      <c r="D1619" s="103"/>
      <c r="E1619" s="53"/>
      <c r="F1619" s="53"/>
      <c r="G1619" s="53"/>
      <c r="H1619" s="53"/>
      <c r="I1619" s="53"/>
      <c r="J1619" s="53"/>
      <c r="K1619" s="53"/>
      <c r="L1619" s="53"/>
      <c r="M1619" s="53"/>
      <c r="N1619" s="53"/>
      <c r="O1619" s="53"/>
      <c r="P1619" s="53"/>
      <c r="Q1619" s="53"/>
      <c r="R1619" s="53"/>
      <c r="S1619" s="53"/>
      <c r="T1619" s="53"/>
      <c r="U1619" s="53"/>
      <c r="V1619" s="53"/>
      <c r="W1619" s="53"/>
      <c r="X1619" s="53"/>
      <c r="Y1619" s="53"/>
      <c r="Z1619" s="53"/>
    </row>
    <row r="1620" spans="1:26" ht="15.75" customHeight="1">
      <c r="A1620" s="103"/>
      <c r="B1620" s="103"/>
      <c r="C1620" s="104" t="e">
        <v>#REF!</v>
      </c>
      <c r="D1620" s="103"/>
      <c r="E1620" s="53"/>
      <c r="F1620" s="53"/>
      <c r="G1620" s="53"/>
      <c r="H1620" s="53"/>
      <c r="I1620" s="53"/>
      <c r="J1620" s="53"/>
      <c r="K1620" s="53"/>
      <c r="L1620" s="53"/>
      <c r="M1620" s="53"/>
      <c r="N1620" s="53"/>
      <c r="O1620" s="53"/>
      <c r="P1620" s="53"/>
      <c r="Q1620" s="53"/>
      <c r="R1620" s="53"/>
      <c r="S1620" s="53"/>
      <c r="T1620" s="53"/>
      <c r="U1620" s="53"/>
      <c r="V1620" s="53"/>
      <c r="W1620" s="53"/>
      <c r="X1620" s="53"/>
      <c r="Y1620" s="53"/>
      <c r="Z1620" s="53"/>
    </row>
    <row r="1621" spans="1:26" ht="15.75" customHeight="1">
      <c r="A1621" s="103"/>
      <c r="B1621" s="103"/>
      <c r="C1621" s="104" t="e">
        <v>#REF!</v>
      </c>
      <c r="D1621" s="103"/>
      <c r="E1621" s="53"/>
      <c r="F1621" s="53"/>
      <c r="G1621" s="53"/>
      <c r="H1621" s="53"/>
      <c r="I1621" s="53"/>
      <c r="J1621" s="53"/>
      <c r="K1621" s="53"/>
      <c r="L1621" s="53"/>
      <c r="M1621" s="53"/>
      <c r="N1621" s="53"/>
      <c r="O1621" s="53"/>
      <c r="P1621" s="53"/>
      <c r="Q1621" s="53"/>
      <c r="R1621" s="53"/>
      <c r="S1621" s="53"/>
      <c r="T1621" s="53"/>
      <c r="U1621" s="53"/>
      <c r="V1621" s="53"/>
      <c r="W1621" s="53"/>
      <c r="X1621" s="53"/>
      <c r="Y1621" s="53"/>
      <c r="Z1621" s="53"/>
    </row>
    <row r="1622" spans="1:26" ht="15.75" customHeight="1">
      <c r="A1622" s="103"/>
      <c r="B1622" s="103"/>
      <c r="C1622" s="104" t="e">
        <v>#REF!</v>
      </c>
      <c r="D1622" s="103"/>
      <c r="E1622" s="53"/>
      <c r="F1622" s="53"/>
      <c r="G1622" s="53"/>
      <c r="H1622" s="53"/>
      <c r="I1622" s="53"/>
      <c r="J1622" s="53"/>
      <c r="K1622" s="53"/>
      <c r="L1622" s="53"/>
      <c r="M1622" s="53"/>
      <c r="N1622" s="53"/>
      <c r="O1622" s="53"/>
      <c r="P1622" s="53"/>
      <c r="Q1622" s="53"/>
      <c r="R1622" s="53"/>
      <c r="S1622" s="53"/>
      <c r="T1622" s="53"/>
      <c r="U1622" s="53"/>
      <c r="V1622" s="53"/>
      <c r="W1622" s="53"/>
      <c r="X1622" s="53"/>
      <c r="Y1622" s="53"/>
      <c r="Z1622" s="53"/>
    </row>
    <row r="1623" spans="1:26" ht="15.75" customHeight="1">
      <c r="A1623" s="103"/>
      <c r="B1623" s="103"/>
      <c r="C1623" s="104" t="e">
        <v>#REF!</v>
      </c>
      <c r="D1623" s="103"/>
      <c r="E1623" s="53"/>
      <c r="F1623" s="53"/>
      <c r="G1623" s="53"/>
      <c r="H1623" s="53"/>
      <c r="I1623" s="53"/>
      <c r="J1623" s="53"/>
      <c r="K1623" s="53"/>
      <c r="L1623" s="53"/>
      <c r="M1623" s="53"/>
      <c r="N1623" s="53"/>
      <c r="O1623" s="53"/>
      <c r="P1623" s="53"/>
      <c r="Q1623" s="53"/>
      <c r="R1623" s="53"/>
      <c r="S1623" s="53"/>
      <c r="T1623" s="53"/>
      <c r="U1623" s="53"/>
      <c r="V1623" s="53"/>
      <c r="W1623" s="53"/>
      <c r="X1623" s="53"/>
      <c r="Y1623" s="53"/>
      <c r="Z1623" s="53"/>
    </row>
    <row r="1624" spans="1:26" ht="15.75" customHeight="1">
      <c r="A1624" s="103"/>
      <c r="B1624" s="103"/>
      <c r="C1624" s="104" t="e">
        <v>#REF!</v>
      </c>
      <c r="D1624" s="103"/>
      <c r="E1624" s="53"/>
      <c r="F1624" s="53"/>
      <c r="G1624" s="53"/>
      <c r="H1624" s="53"/>
      <c r="I1624" s="53"/>
      <c r="J1624" s="53"/>
      <c r="K1624" s="53"/>
      <c r="L1624" s="53"/>
      <c r="M1624" s="53"/>
      <c r="N1624" s="53"/>
      <c r="O1624" s="53"/>
      <c r="P1624" s="53"/>
      <c r="Q1624" s="53"/>
      <c r="R1624" s="53"/>
      <c r="S1624" s="53"/>
      <c r="T1624" s="53"/>
      <c r="U1624" s="53"/>
      <c r="V1624" s="53"/>
      <c r="W1624" s="53"/>
      <c r="X1624" s="53"/>
      <c r="Y1624" s="53"/>
      <c r="Z1624" s="53"/>
    </row>
    <row r="1625" spans="1:26" ht="15.75" customHeight="1">
      <c r="A1625" s="103"/>
      <c r="B1625" s="103"/>
      <c r="C1625" s="104" t="e">
        <v>#REF!</v>
      </c>
      <c r="D1625" s="103"/>
      <c r="E1625" s="53"/>
      <c r="F1625" s="53"/>
      <c r="G1625" s="53"/>
      <c r="H1625" s="53"/>
      <c r="I1625" s="53"/>
      <c r="J1625" s="53"/>
      <c r="K1625" s="53"/>
      <c r="L1625" s="53"/>
      <c r="M1625" s="53"/>
      <c r="N1625" s="53"/>
      <c r="O1625" s="53"/>
      <c r="P1625" s="53"/>
      <c r="Q1625" s="53"/>
      <c r="R1625" s="53"/>
      <c r="S1625" s="53"/>
      <c r="T1625" s="53"/>
      <c r="U1625" s="53"/>
      <c r="V1625" s="53"/>
      <c r="W1625" s="53"/>
      <c r="X1625" s="53"/>
      <c r="Y1625" s="53"/>
      <c r="Z1625" s="53"/>
    </row>
    <row r="1626" spans="1:26" ht="15.75" customHeight="1">
      <c r="A1626" s="103"/>
      <c r="B1626" s="103"/>
      <c r="C1626" s="104" t="e">
        <v>#REF!</v>
      </c>
      <c r="D1626" s="103"/>
      <c r="E1626" s="53"/>
      <c r="F1626" s="53"/>
      <c r="G1626" s="53"/>
      <c r="H1626" s="53"/>
      <c r="I1626" s="53"/>
      <c r="J1626" s="53"/>
      <c r="K1626" s="53"/>
      <c r="L1626" s="53"/>
      <c r="M1626" s="53"/>
      <c r="N1626" s="53"/>
      <c r="O1626" s="53"/>
      <c r="P1626" s="53"/>
      <c r="Q1626" s="53"/>
      <c r="R1626" s="53"/>
      <c r="S1626" s="53"/>
      <c r="T1626" s="53"/>
      <c r="U1626" s="53"/>
      <c r="V1626" s="53"/>
      <c r="W1626" s="53"/>
      <c r="X1626" s="53"/>
      <c r="Y1626" s="53"/>
      <c r="Z1626" s="53"/>
    </row>
    <row r="1627" spans="1:26" ht="15.75" customHeight="1">
      <c r="A1627" s="103"/>
      <c r="B1627" s="103"/>
      <c r="C1627" s="104" t="e">
        <v>#REF!</v>
      </c>
      <c r="D1627" s="103"/>
      <c r="E1627" s="53"/>
      <c r="F1627" s="53"/>
      <c r="G1627" s="53"/>
      <c r="H1627" s="53"/>
      <c r="I1627" s="53"/>
      <c r="J1627" s="53"/>
      <c r="K1627" s="53"/>
      <c r="L1627" s="53"/>
      <c r="M1627" s="53"/>
      <c r="N1627" s="53"/>
      <c r="O1627" s="53"/>
      <c r="P1627" s="53"/>
      <c r="Q1627" s="53"/>
      <c r="R1627" s="53"/>
      <c r="S1627" s="53"/>
      <c r="T1627" s="53"/>
      <c r="U1627" s="53"/>
      <c r="V1627" s="53"/>
      <c r="W1627" s="53"/>
      <c r="X1627" s="53"/>
      <c r="Y1627" s="53"/>
      <c r="Z1627" s="53"/>
    </row>
    <row r="1628" spans="1:26" ht="15.75" customHeight="1">
      <c r="A1628" s="103"/>
      <c r="B1628" s="103"/>
      <c r="C1628" s="104" t="e">
        <v>#REF!</v>
      </c>
      <c r="D1628" s="103"/>
      <c r="E1628" s="53"/>
      <c r="F1628" s="53"/>
      <c r="G1628" s="53"/>
      <c r="H1628" s="53"/>
      <c r="I1628" s="53"/>
      <c r="J1628" s="53"/>
      <c r="K1628" s="53"/>
      <c r="L1628" s="53"/>
      <c r="M1628" s="53"/>
      <c r="N1628" s="53"/>
      <c r="O1628" s="53"/>
      <c r="P1628" s="53"/>
      <c r="Q1628" s="53"/>
      <c r="R1628" s="53"/>
      <c r="S1628" s="53"/>
      <c r="T1628" s="53"/>
      <c r="U1628" s="53"/>
      <c r="V1628" s="53"/>
      <c r="W1628" s="53"/>
      <c r="X1628" s="53"/>
      <c r="Y1628" s="53"/>
      <c r="Z1628" s="53"/>
    </row>
    <row r="1629" spans="1:26" ht="15.75" customHeight="1">
      <c r="A1629" s="103"/>
      <c r="B1629" s="103"/>
      <c r="C1629" s="104" t="e">
        <v>#REF!</v>
      </c>
      <c r="D1629" s="103"/>
      <c r="E1629" s="53"/>
      <c r="F1629" s="53"/>
      <c r="G1629" s="53"/>
      <c r="H1629" s="53"/>
      <c r="I1629" s="53"/>
      <c r="J1629" s="53"/>
      <c r="K1629" s="53"/>
      <c r="L1629" s="53"/>
      <c r="M1629" s="53"/>
      <c r="N1629" s="53"/>
      <c r="O1629" s="53"/>
      <c r="P1629" s="53"/>
      <c r="Q1629" s="53"/>
      <c r="R1629" s="53"/>
      <c r="S1629" s="53"/>
      <c r="T1629" s="53"/>
      <c r="U1629" s="53"/>
      <c r="V1629" s="53"/>
      <c r="W1629" s="53"/>
      <c r="X1629" s="53"/>
      <c r="Y1629" s="53"/>
      <c r="Z1629" s="53"/>
    </row>
    <row r="1630" spans="1:26" ht="15.75" customHeight="1">
      <c r="A1630" s="103"/>
      <c r="B1630" s="103"/>
      <c r="C1630" s="104" t="e">
        <v>#REF!</v>
      </c>
      <c r="D1630" s="103"/>
      <c r="E1630" s="53"/>
      <c r="F1630" s="53"/>
      <c r="G1630" s="53"/>
      <c r="H1630" s="53"/>
      <c r="I1630" s="53"/>
      <c r="J1630" s="53"/>
      <c r="K1630" s="53"/>
      <c r="L1630" s="53"/>
      <c r="M1630" s="53"/>
      <c r="N1630" s="53"/>
      <c r="O1630" s="53"/>
      <c r="P1630" s="53"/>
      <c r="Q1630" s="53"/>
      <c r="R1630" s="53"/>
      <c r="S1630" s="53"/>
      <c r="T1630" s="53"/>
      <c r="U1630" s="53"/>
      <c r="V1630" s="53"/>
      <c r="W1630" s="53"/>
      <c r="X1630" s="53"/>
      <c r="Y1630" s="53"/>
      <c r="Z1630" s="53"/>
    </row>
    <row r="1631" spans="1:26" ht="15.75" customHeight="1">
      <c r="A1631" s="103"/>
      <c r="B1631" s="103"/>
      <c r="C1631" s="104" t="e">
        <v>#REF!</v>
      </c>
      <c r="D1631" s="103"/>
      <c r="E1631" s="53"/>
      <c r="F1631" s="53"/>
      <c r="G1631" s="53"/>
      <c r="H1631" s="53"/>
      <c r="I1631" s="53"/>
      <c r="J1631" s="53"/>
      <c r="K1631" s="53"/>
      <c r="L1631" s="53"/>
      <c r="M1631" s="53"/>
      <c r="N1631" s="53"/>
      <c r="O1631" s="53"/>
      <c r="P1631" s="53"/>
      <c r="Q1631" s="53"/>
      <c r="R1631" s="53"/>
      <c r="S1631" s="53"/>
      <c r="T1631" s="53"/>
      <c r="U1631" s="53"/>
      <c r="V1631" s="53"/>
      <c r="W1631" s="53"/>
      <c r="X1631" s="53"/>
      <c r="Y1631" s="53"/>
      <c r="Z1631" s="53"/>
    </row>
    <row r="1632" spans="1:26" ht="15.75" customHeight="1">
      <c r="A1632" s="103"/>
      <c r="B1632" s="103"/>
      <c r="C1632" s="104" t="e">
        <v>#REF!</v>
      </c>
      <c r="D1632" s="103"/>
      <c r="E1632" s="53"/>
      <c r="F1632" s="53"/>
      <c r="G1632" s="53"/>
      <c r="H1632" s="53"/>
      <c r="I1632" s="53"/>
      <c r="J1632" s="53"/>
      <c r="K1632" s="53"/>
      <c r="L1632" s="53"/>
      <c r="M1632" s="53"/>
      <c r="N1632" s="53"/>
      <c r="O1632" s="53"/>
      <c r="P1632" s="53"/>
      <c r="Q1632" s="53"/>
      <c r="R1632" s="53"/>
      <c r="S1632" s="53"/>
      <c r="T1632" s="53"/>
      <c r="U1632" s="53"/>
      <c r="V1632" s="53"/>
      <c r="W1632" s="53"/>
      <c r="X1632" s="53"/>
      <c r="Y1632" s="53"/>
      <c r="Z1632" s="53"/>
    </row>
    <row r="1633" spans="1:26" ht="15.75" customHeight="1">
      <c r="A1633" s="103"/>
      <c r="B1633" s="103"/>
      <c r="C1633" s="104" t="e">
        <v>#REF!</v>
      </c>
      <c r="D1633" s="103"/>
      <c r="E1633" s="53"/>
      <c r="F1633" s="53"/>
      <c r="G1633" s="53"/>
      <c r="H1633" s="53"/>
      <c r="I1633" s="53"/>
      <c r="J1633" s="53"/>
      <c r="K1633" s="53"/>
      <c r="L1633" s="53"/>
      <c r="M1633" s="53"/>
      <c r="N1633" s="53"/>
      <c r="O1633" s="53"/>
      <c r="P1633" s="53"/>
      <c r="Q1633" s="53"/>
      <c r="R1633" s="53"/>
      <c r="S1633" s="53"/>
      <c r="T1633" s="53"/>
      <c r="U1633" s="53"/>
      <c r="V1633" s="53"/>
      <c r="W1633" s="53"/>
      <c r="X1633" s="53"/>
      <c r="Y1633" s="53"/>
      <c r="Z1633" s="53"/>
    </row>
    <row r="1634" spans="1:26" ht="15.75" customHeight="1">
      <c r="A1634" s="103"/>
      <c r="B1634" s="103"/>
      <c r="C1634" s="104" t="e">
        <v>#REF!</v>
      </c>
      <c r="D1634" s="103"/>
      <c r="E1634" s="53"/>
      <c r="F1634" s="53"/>
      <c r="G1634" s="53"/>
      <c r="H1634" s="53"/>
      <c r="I1634" s="53"/>
      <c r="J1634" s="53"/>
      <c r="K1634" s="53"/>
      <c r="L1634" s="53"/>
      <c r="M1634" s="53"/>
      <c r="N1634" s="53"/>
      <c r="O1634" s="53"/>
      <c r="P1634" s="53"/>
      <c r="Q1634" s="53"/>
      <c r="R1634" s="53"/>
      <c r="S1634" s="53"/>
      <c r="T1634" s="53"/>
      <c r="U1634" s="53"/>
      <c r="V1634" s="53"/>
      <c r="W1634" s="53"/>
      <c r="X1634" s="53"/>
      <c r="Y1634" s="53"/>
      <c r="Z1634" s="53"/>
    </row>
    <row r="1635" spans="1:26" ht="15.75" customHeight="1">
      <c r="A1635" s="103"/>
      <c r="B1635" s="103"/>
      <c r="C1635" s="104" t="e">
        <v>#REF!</v>
      </c>
      <c r="D1635" s="103"/>
      <c r="E1635" s="53"/>
      <c r="F1635" s="53"/>
      <c r="G1635" s="53"/>
      <c r="H1635" s="53"/>
      <c r="I1635" s="53"/>
      <c r="J1635" s="53"/>
      <c r="K1635" s="53"/>
      <c r="L1635" s="53"/>
      <c r="M1635" s="53"/>
      <c r="N1635" s="53"/>
      <c r="O1635" s="53"/>
      <c r="P1635" s="53"/>
      <c r="Q1635" s="53"/>
      <c r="R1635" s="53"/>
      <c r="S1635" s="53"/>
      <c r="T1635" s="53"/>
      <c r="U1635" s="53"/>
      <c r="V1635" s="53"/>
      <c r="W1635" s="53"/>
      <c r="X1635" s="53"/>
      <c r="Y1635" s="53"/>
      <c r="Z1635" s="53"/>
    </row>
    <row r="1636" spans="1:26" ht="15.75" customHeight="1">
      <c r="A1636" s="103"/>
      <c r="B1636" s="103"/>
      <c r="C1636" s="104" t="e">
        <v>#REF!</v>
      </c>
      <c r="D1636" s="103"/>
      <c r="E1636" s="53"/>
      <c r="F1636" s="53"/>
      <c r="G1636" s="53"/>
      <c r="H1636" s="53"/>
      <c r="I1636" s="53"/>
      <c r="J1636" s="53"/>
      <c r="K1636" s="53"/>
      <c r="L1636" s="53"/>
      <c r="M1636" s="53"/>
      <c r="N1636" s="53"/>
      <c r="O1636" s="53"/>
      <c r="P1636" s="53"/>
      <c r="Q1636" s="53"/>
      <c r="R1636" s="53"/>
      <c r="S1636" s="53"/>
      <c r="T1636" s="53"/>
      <c r="U1636" s="53"/>
      <c r="V1636" s="53"/>
      <c r="W1636" s="53"/>
      <c r="X1636" s="53"/>
      <c r="Y1636" s="53"/>
      <c r="Z1636" s="53"/>
    </row>
    <row r="1637" spans="1:26" ht="15.75" customHeight="1">
      <c r="A1637" s="103"/>
      <c r="B1637" s="103"/>
      <c r="C1637" s="104" t="e">
        <v>#REF!</v>
      </c>
      <c r="D1637" s="103"/>
      <c r="E1637" s="53"/>
      <c r="F1637" s="53"/>
      <c r="G1637" s="53"/>
      <c r="H1637" s="53"/>
      <c r="I1637" s="53"/>
      <c r="J1637" s="53"/>
      <c r="K1637" s="53"/>
      <c r="L1637" s="53"/>
      <c r="M1637" s="53"/>
      <c r="N1637" s="53"/>
      <c r="O1637" s="53"/>
      <c r="P1637" s="53"/>
      <c r="Q1637" s="53"/>
      <c r="R1637" s="53"/>
      <c r="S1637" s="53"/>
      <c r="T1637" s="53"/>
      <c r="U1637" s="53"/>
      <c r="V1637" s="53"/>
      <c r="W1637" s="53"/>
      <c r="X1637" s="53"/>
      <c r="Y1637" s="53"/>
      <c r="Z1637" s="53"/>
    </row>
    <row r="1638" spans="1:26" ht="15.75" customHeight="1">
      <c r="A1638" s="103"/>
      <c r="B1638" s="103"/>
      <c r="C1638" s="104" t="e">
        <v>#REF!</v>
      </c>
      <c r="D1638" s="103"/>
      <c r="E1638" s="53"/>
      <c r="F1638" s="53"/>
      <c r="G1638" s="53"/>
      <c r="H1638" s="53"/>
      <c r="I1638" s="53"/>
      <c r="J1638" s="53"/>
      <c r="K1638" s="53"/>
      <c r="L1638" s="53"/>
      <c r="M1638" s="53"/>
      <c r="N1638" s="53"/>
      <c r="O1638" s="53"/>
      <c r="P1638" s="53"/>
      <c r="Q1638" s="53"/>
      <c r="R1638" s="53"/>
      <c r="S1638" s="53"/>
      <c r="T1638" s="53"/>
      <c r="U1638" s="53"/>
      <c r="V1638" s="53"/>
      <c r="W1638" s="53"/>
      <c r="X1638" s="53"/>
      <c r="Y1638" s="53"/>
      <c r="Z1638" s="53"/>
    </row>
    <row r="1639" spans="1:26" ht="15.75" customHeight="1">
      <c r="A1639" s="103"/>
      <c r="B1639" s="103"/>
      <c r="C1639" s="104" t="e">
        <v>#REF!</v>
      </c>
      <c r="D1639" s="103"/>
      <c r="E1639" s="53"/>
      <c r="F1639" s="53"/>
      <c r="G1639" s="53"/>
      <c r="H1639" s="53"/>
      <c r="I1639" s="53"/>
      <c r="J1639" s="53"/>
      <c r="K1639" s="53"/>
      <c r="L1639" s="53"/>
      <c r="M1639" s="53"/>
      <c r="N1639" s="53"/>
      <c r="O1639" s="53"/>
      <c r="P1639" s="53"/>
      <c r="Q1639" s="53"/>
      <c r="R1639" s="53"/>
      <c r="S1639" s="53"/>
      <c r="T1639" s="53"/>
      <c r="U1639" s="53"/>
      <c r="V1639" s="53"/>
      <c r="W1639" s="53"/>
      <c r="X1639" s="53"/>
      <c r="Y1639" s="53"/>
      <c r="Z1639" s="53"/>
    </row>
    <row r="1640" spans="1:26" ht="15.75" customHeight="1">
      <c r="A1640" s="103"/>
      <c r="B1640" s="103"/>
      <c r="C1640" s="104" t="e">
        <v>#REF!</v>
      </c>
      <c r="D1640" s="103"/>
      <c r="E1640" s="53"/>
      <c r="F1640" s="53"/>
      <c r="G1640" s="53"/>
      <c r="H1640" s="53"/>
      <c r="I1640" s="53"/>
      <c r="J1640" s="53"/>
      <c r="K1640" s="53"/>
      <c r="L1640" s="53"/>
      <c r="M1640" s="53"/>
      <c r="N1640" s="53"/>
      <c r="O1640" s="53"/>
      <c r="P1640" s="53"/>
      <c r="Q1640" s="53"/>
      <c r="R1640" s="53"/>
      <c r="S1640" s="53"/>
      <c r="T1640" s="53"/>
      <c r="U1640" s="53"/>
      <c r="V1640" s="53"/>
      <c r="W1640" s="53"/>
      <c r="X1640" s="53"/>
      <c r="Y1640" s="53"/>
      <c r="Z1640" s="53"/>
    </row>
    <row r="1641" spans="1:26" ht="15.75" customHeight="1">
      <c r="A1641" s="103"/>
      <c r="B1641" s="103"/>
      <c r="C1641" s="104" t="e">
        <v>#REF!</v>
      </c>
      <c r="D1641" s="103"/>
      <c r="E1641" s="53"/>
      <c r="F1641" s="53"/>
      <c r="G1641" s="53"/>
      <c r="H1641" s="53"/>
      <c r="I1641" s="53"/>
      <c r="J1641" s="53"/>
      <c r="K1641" s="53"/>
      <c r="L1641" s="53"/>
      <c r="M1641" s="53"/>
      <c r="N1641" s="53"/>
      <c r="O1641" s="53"/>
      <c r="P1641" s="53"/>
      <c r="Q1641" s="53"/>
      <c r="R1641" s="53"/>
      <c r="S1641" s="53"/>
      <c r="T1641" s="53"/>
      <c r="U1641" s="53"/>
      <c r="V1641" s="53"/>
      <c r="W1641" s="53"/>
      <c r="X1641" s="53"/>
      <c r="Y1641" s="53"/>
      <c r="Z1641" s="53"/>
    </row>
    <row r="1642" spans="1:26" ht="15.75" customHeight="1">
      <c r="A1642" s="103"/>
      <c r="B1642" s="103"/>
      <c r="C1642" s="104" t="e">
        <v>#REF!</v>
      </c>
      <c r="D1642" s="103"/>
      <c r="E1642" s="53"/>
      <c r="F1642" s="53"/>
      <c r="G1642" s="53"/>
      <c r="H1642" s="53"/>
      <c r="I1642" s="53"/>
      <c r="J1642" s="53"/>
      <c r="K1642" s="53"/>
      <c r="L1642" s="53"/>
      <c r="M1642" s="53"/>
      <c r="N1642" s="53"/>
      <c r="O1642" s="53"/>
      <c r="P1642" s="53"/>
      <c r="Q1642" s="53"/>
      <c r="R1642" s="53"/>
      <c r="S1642" s="53"/>
      <c r="T1642" s="53"/>
      <c r="U1642" s="53"/>
      <c r="V1642" s="53"/>
      <c r="W1642" s="53"/>
      <c r="X1642" s="53"/>
      <c r="Y1642" s="53"/>
      <c r="Z1642" s="53"/>
    </row>
    <row r="1643" spans="1:26" ht="15.75" customHeight="1">
      <c r="A1643" s="103"/>
      <c r="B1643" s="103"/>
      <c r="C1643" s="104" t="e">
        <v>#REF!</v>
      </c>
      <c r="D1643" s="103"/>
      <c r="E1643" s="53"/>
      <c r="F1643" s="53"/>
      <c r="G1643" s="53"/>
      <c r="H1643" s="53"/>
      <c r="I1643" s="53"/>
      <c r="J1643" s="53"/>
      <c r="K1643" s="53"/>
      <c r="L1643" s="53"/>
      <c r="M1643" s="53"/>
      <c r="N1643" s="53"/>
      <c r="O1643" s="53"/>
      <c r="P1643" s="53"/>
      <c r="Q1643" s="53"/>
      <c r="R1643" s="53"/>
      <c r="S1643" s="53"/>
      <c r="T1643" s="53"/>
      <c r="U1643" s="53"/>
      <c r="V1643" s="53"/>
      <c r="W1643" s="53"/>
      <c r="X1643" s="53"/>
      <c r="Y1643" s="53"/>
      <c r="Z1643" s="53"/>
    </row>
    <row r="1644" spans="1:26" ht="15.75" customHeight="1">
      <c r="A1644" s="103"/>
      <c r="B1644" s="103"/>
      <c r="C1644" s="104" t="e">
        <v>#REF!</v>
      </c>
      <c r="D1644" s="103"/>
      <c r="E1644" s="53"/>
      <c r="F1644" s="53"/>
      <c r="G1644" s="53"/>
      <c r="H1644" s="53"/>
      <c r="I1644" s="53"/>
      <c r="J1644" s="53"/>
      <c r="K1644" s="53"/>
      <c r="L1644" s="53"/>
      <c r="M1644" s="53"/>
      <c r="N1644" s="53"/>
      <c r="O1644" s="53"/>
      <c r="P1644" s="53"/>
      <c r="Q1644" s="53"/>
      <c r="R1644" s="53"/>
      <c r="S1644" s="53"/>
      <c r="T1644" s="53"/>
      <c r="U1644" s="53"/>
      <c r="V1644" s="53"/>
      <c r="W1644" s="53"/>
      <c r="X1644" s="53"/>
      <c r="Y1644" s="53"/>
      <c r="Z1644" s="53"/>
    </row>
    <row r="1645" spans="1:26" ht="15.75" customHeight="1">
      <c r="A1645" s="103"/>
      <c r="B1645" s="103"/>
      <c r="C1645" s="104" t="e">
        <v>#REF!</v>
      </c>
      <c r="D1645" s="103"/>
      <c r="E1645" s="53"/>
      <c r="F1645" s="53"/>
      <c r="G1645" s="53"/>
      <c r="H1645" s="53"/>
      <c r="I1645" s="53"/>
      <c r="J1645" s="53"/>
      <c r="K1645" s="53"/>
      <c r="L1645" s="53"/>
      <c r="M1645" s="53"/>
      <c r="N1645" s="53"/>
      <c r="O1645" s="53"/>
      <c r="P1645" s="53"/>
      <c r="Q1645" s="53"/>
      <c r="R1645" s="53"/>
      <c r="S1645" s="53"/>
      <c r="T1645" s="53"/>
      <c r="U1645" s="53"/>
      <c r="V1645" s="53"/>
      <c r="W1645" s="53"/>
      <c r="X1645" s="53"/>
      <c r="Y1645" s="53"/>
      <c r="Z1645" s="53"/>
    </row>
    <row r="1646" spans="1:26" ht="15.75" customHeight="1">
      <c r="A1646" s="103"/>
      <c r="B1646" s="103"/>
      <c r="C1646" s="104" t="e">
        <v>#REF!</v>
      </c>
      <c r="D1646" s="103"/>
      <c r="E1646" s="53"/>
      <c r="F1646" s="53"/>
      <c r="G1646" s="53"/>
      <c r="H1646" s="53"/>
      <c r="I1646" s="53"/>
      <c r="J1646" s="53"/>
      <c r="K1646" s="53"/>
      <c r="L1646" s="53"/>
      <c r="M1646" s="53"/>
      <c r="N1646" s="53"/>
      <c r="O1646" s="53"/>
      <c r="P1646" s="53"/>
      <c r="Q1646" s="53"/>
      <c r="R1646" s="53"/>
      <c r="S1646" s="53"/>
      <c r="T1646" s="53"/>
      <c r="U1646" s="53"/>
      <c r="V1646" s="53"/>
      <c r="W1646" s="53"/>
      <c r="X1646" s="53"/>
      <c r="Y1646" s="53"/>
      <c r="Z1646" s="53"/>
    </row>
    <row r="1647" spans="1:26" ht="15.75" customHeight="1">
      <c r="A1647" s="103"/>
      <c r="B1647" s="103"/>
      <c r="C1647" s="104" t="e">
        <v>#REF!</v>
      </c>
      <c r="D1647" s="103"/>
      <c r="E1647" s="53"/>
      <c r="F1647" s="53"/>
      <c r="G1647" s="53"/>
      <c r="H1647" s="53"/>
      <c r="I1647" s="53"/>
      <c r="J1647" s="53"/>
      <c r="K1647" s="53"/>
      <c r="L1647" s="53"/>
      <c r="M1647" s="53"/>
      <c r="N1647" s="53"/>
      <c r="O1647" s="53"/>
      <c r="P1647" s="53"/>
      <c r="Q1647" s="53"/>
      <c r="R1647" s="53"/>
      <c r="S1647" s="53"/>
      <c r="T1647" s="53"/>
      <c r="U1647" s="53"/>
      <c r="V1647" s="53"/>
      <c r="W1647" s="53"/>
      <c r="X1647" s="53"/>
      <c r="Y1647" s="53"/>
      <c r="Z1647" s="53"/>
    </row>
    <row r="1648" spans="1:26" ht="15.75" customHeight="1">
      <c r="A1648" s="103"/>
      <c r="B1648" s="103"/>
      <c r="C1648" s="104" t="e">
        <v>#REF!</v>
      </c>
      <c r="D1648" s="103"/>
      <c r="E1648" s="53"/>
      <c r="F1648" s="53"/>
      <c r="G1648" s="53"/>
      <c r="H1648" s="53"/>
      <c r="I1648" s="53"/>
      <c r="J1648" s="53"/>
      <c r="K1648" s="53"/>
      <c r="L1648" s="53"/>
      <c r="M1648" s="53"/>
      <c r="N1648" s="53"/>
      <c r="O1648" s="53"/>
      <c r="P1648" s="53"/>
      <c r="Q1648" s="53"/>
      <c r="R1648" s="53"/>
      <c r="S1648" s="53"/>
      <c r="T1648" s="53"/>
      <c r="U1648" s="53"/>
      <c r="V1648" s="53"/>
      <c r="W1648" s="53"/>
      <c r="X1648" s="53"/>
      <c r="Y1648" s="53"/>
      <c r="Z1648" s="53"/>
    </row>
    <row r="1649" spans="1:26" ht="15.75" customHeight="1">
      <c r="A1649" s="103"/>
      <c r="B1649" s="103"/>
      <c r="C1649" s="104" t="e">
        <v>#REF!</v>
      </c>
      <c r="D1649" s="103"/>
      <c r="E1649" s="53"/>
      <c r="F1649" s="53"/>
      <c r="G1649" s="53"/>
      <c r="H1649" s="53"/>
      <c r="I1649" s="53"/>
      <c r="J1649" s="53"/>
      <c r="K1649" s="53"/>
      <c r="L1649" s="53"/>
      <c r="M1649" s="53"/>
      <c r="N1649" s="53"/>
      <c r="O1649" s="53"/>
      <c r="P1649" s="53"/>
      <c r="Q1649" s="53"/>
      <c r="R1649" s="53"/>
      <c r="S1649" s="53"/>
      <c r="T1649" s="53"/>
      <c r="U1649" s="53"/>
      <c r="V1649" s="53"/>
      <c r="W1649" s="53"/>
      <c r="X1649" s="53"/>
      <c r="Y1649" s="53"/>
      <c r="Z1649" s="53"/>
    </row>
    <row r="1650" spans="1:26" ht="15.75" customHeight="1">
      <c r="A1650" s="103"/>
      <c r="B1650" s="103"/>
      <c r="C1650" s="104" t="e">
        <v>#REF!</v>
      </c>
      <c r="D1650" s="103"/>
      <c r="E1650" s="53"/>
      <c r="F1650" s="53"/>
      <c r="G1650" s="53"/>
      <c r="H1650" s="53"/>
      <c r="I1650" s="53"/>
      <c r="J1650" s="53"/>
      <c r="K1650" s="53"/>
      <c r="L1650" s="53"/>
      <c r="M1650" s="53"/>
      <c r="N1650" s="53"/>
      <c r="O1650" s="53"/>
      <c r="P1650" s="53"/>
      <c r="Q1650" s="53"/>
      <c r="R1650" s="53"/>
      <c r="S1650" s="53"/>
      <c r="T1650" s="53"/>
      <c r="U1650" s="53"/>
      <c r="V1650" s="53"/>
      <c r="W1650" s="53"/>
      <c r="X1650" s="53"/>
      <c r="Y1650" s="53"/>
      <c r="Z1650" s="53"/>
    </row>
    <row r="1651" spans="1:26" ht="15.75" customHeight="1">
      <c r="A1651" s="103"/>
      <c r="B1651" s="103"/>
      <c r="C1651" s="104" t="e">
        <v>#REF!</v>
      </c>
      <c r="D1651" s="103"/>
      <c r="E1651" s="53"/>
      <c r="F1651" s="53"/>
      <c r="G1651" s="53"/>
      <c r="H1651" s="53"/>
      <c r="I1651" s="53"/>
      <c r="J1651" s="53"/>
      <c r="K1651" s="53"/>
      <c r="L1651" s="53"/>
      <c r="M1651" s="53"/>
      <c r="N1651" s="53"/>
      <c r="O1651" s="53"/>
      <c r="P1651" s="53"/>
      <c r="Q1651" s="53"/>
      <c r="R1651" s="53"/>
      <c r="S1651" s="53"/>
      <c r="T1651" s="53"/>
      <c r="U1651" s="53"/>
      <c r="V1651" s="53"/>
      <c r="W1651" s="53"/>
      <c r="X1651" s="53"/>
      <c r="Y1651" s="53"/>
      <c r="Z1651" s="53"/>
    </row>
    <row r="1652" spans="1:26" ht="15.75" customHeight="1">
      <c r="A1652" s="103"/>
      <c r="B1652" s="103"/>
      <c r="C1652" s="104" t="e">
        <v>#REF!</v>
      </c>
      <c r="D1652" s="103"/>
      <c r="E1652" s="53"/>
      <c r="F1652" s="53"/>
      <c r="G1652" s="53"/>
      <c r="H1652" s="53"/>
      <c r="I1652" s="53"/>
      <c r="J1652" s="53"/>
      <c r="K1652" s="53"/>
      <c r="L1652" s="53"/>
      <c r="M1652" s="53"/>
      <c r="N1652" s="53"/>
      <c r="O1652" s="53"/>
      <c r="P1652" s="53"/>
      <c r="Q1652" s="53"/>
      <c r="R1652" s="53"/>
      <c r="S1652" s="53"/>
      <c r="T1652" s="53"/>
      <c r="U1652" s="53"/>
      <c r="V1652" s="53"/>
      <c r="W1652" s="53"/>
      <c r="X1652" s="53"/>
      <c r="Y1652" s="53"/>
      <c r="Z1652" s="53"/>
    </row>
    <row r="1653" spans="1:26" ht="15.75" customHeight="1">
      <c r="A1653" s="103"/>
      <c r="B1653" s="103"/>
      <c r="C1653" s="104" t="e">
        <v>#REF!</v>
      </c>
      <c r="D1653" s="103"/>
      <c r="E1653" s="53"/>
      <c r="F1653" s="53"/>
      <c r="G1653" s="53"/>
      <c r="H1653" s="53"/>
      <c r="I1653" s="53"/>
      <c r="J1653" s="53"/>
      <c r="K1653" s="53"/>
      <c r="L1653" s="53"/>
      <c r="M1653" s="53"/>
      <c r="N1653" s="53"/>
      <c r="O1653" s="53"/>
      <c r="P1653" s="53"/>
      <c r="Q1653" s="53"/>
      <c r="R1653" s="53"/>
      <c r="S1653" s="53"/>
      <c r="T1653" s="53"/>
      <c r="U1653" s="53"/>
      <c r="V1653" s="53"/>
      <c r="W1653" s="53"/>
      <c r="X1653" s="53"/>
      <c r="Y1653" s="53"/>
      <c r="Z1653" s="53"/>
    </row>
    <row r="1654" spans="1:26" ht="15.75" customHeight="1">
      <c r="A1654" s="103"/>
      <c r="B1654" s="103"/>
      <c r="C1654" s="104" t="e">
        <v>#REF!</v>
      </c>
      <c r="D1654" s="103"/>
      <c r="E1654" s="53"/>
      <c r="F1654" s="53"/>
      <c r="G1654" s="53"/>
      <c r="H1654" s="53"/>
      <c r="I1654" s="53"/>
      <c r="J1654" s="53"/>
      <c r="K1654" s="53"/>
      <c r="L1654" s="53"/>
      <c r="M1654" s="53"/>
      <c r="N1654" s="53"/>
      <c r="O1654" s="53"/>
      <c r="P1654" s="53"/>
      <c r="Q1654" s="53"/>
      <c r="R1654" s="53"/>
      <c r="S1654" s="53"/>
      <c r="T1654" s="53"/>
      <c r="U1654" s="53"/>
      <c r="V1654" s="53"/>
      <c r="W1654" s="53"/>
      <c r="X1654" s="53"/>
      <c r="Y1654" s="53"/>
      <c r="Z1654" s="53"/>
    </row>
    <row r="1655" spans="1:26" ht="15.75" customHeight="1">
      <c r="A1655" s="103"/>
      <c r="B1655" s="103"/>
      <c r="C1655" s="104" t="e">
        <v>#REF!</v>
      </c>
      <c r="D1655" s="103"/>
      <c r="E1655" s="53"/>
      <c r="F1655" s="53"/>
      <c r="G1655" s="53"/>
      <c r="H1655" s="53"/>
      <c r="I1655" s="53"/>
      <c r="J1655" s="53"/>
      <c r="K1655" s="53"/>
      <c r="L1655" s="53"/>
      <c r="M1655" s="53"/>
      <c r="N1655" s="53"/>
      <c r="O1655" s="53"/>
      <c r="P1655" s="53"/>
      <c r="Q1655" s="53"/>
      <c r="R1655" s="53"/>
      <c r="S1655" s="53"/>
      <c r="T1655" s="53"/>
      <c r="U1655" s="53"/>
      <c r="V1655" s="53"/>
      <c r="W1655" s="53"/>
      <c r="X1655" s="53"/>
      <c r="Y1655" s="53"/>
      <c r="Z1655" s="53"/>
    </row>
    <row r="1656" spans="1:26" ht="15.75" customHeight="1">
      <c r="A1656" s="103"/>
      <c r="B1656" s="103"/>
      <c r="C1656" s="104" t="e">
        <v>#REF!</v>
      </c>
      <c r="D1656" s="103"/>
      <c r="E1656" s="53"/>
      <c r="F1656" s="53"/>
      <c r="G1656" s="53"/>
      <c r="H1656" s="53"/>
      <c r="I1656" s="53"/>
      <c r="J1656" s="53"/>
      <c r="K1656" s="53"/>
      <c r="L1656" s="53"/>
      <c r="M1656" s="53"/>
      <c r="N1656" s="53"/>
      <c r="O1656" s="53"/>
      <c r="P1656" s="53"/>
      <c r="Q1656" s="53"/>
      <c r="R1656" s="53"/>
      <c r="S1656" s="53"/>
      <c r="T1656" s="53"/>
      <c r="U1656" s="53"/>
      <c r="V1656" s="53"/>
      <c r="W1656" s="53"/>
      <c r="X1656" s="53"/>
      <c r="Y1656" s="53"/>
      <c r="Z1656" s="53"/>
    </row>
    <row r="1657" spans="1:26" ht="15.75" customHeight="1">
      <c r="A1657" s="103"/>
      <c r="B1657" s="103"/>
      <c r="C1657" s="104" t="e">
        <v>#REF!</v>
      </c>
      <c r="D1657" s="103"/>
      <c r="E1657" s="53"/>
      <c r="F1657" s="53"/>
      <c r="G1657" s="53"/>
      <c r="H1657" s="53"/>
      <c r="I1657" s="53"/>
      <c r="J1657" s="53"/>
      <c r="K1657" s="53"/>
      <c r="L1657" s="53"/>
      <c r="M1657" s="53"/>
      <c r="N1657" s="53"/>
      <c r="O1657" s="53"/>
      <c r="P1657" s="53"/>
      <c r="Q1657" s="53"/>
      <c r="R1657" s="53"/>
      <c r="S1657" s="53"/>
      <c r="T1657" s="53"/>
      <c r="U1657" s="53"/>
      <c r="V1657" s="53"/>
      <c r="W1657" s="53"/>
      <c r="X1657" s="53"/>
      <c r="Y1657" s="53"/>
      <c r="Z1657" s="53"/>
    </row>
    <row r="1658" spans="1:26" ht="15.75" customHeight="1">
      <c r="A1658" s="103"/>
      <c r="B1658" s="103"/>
      <c r="C1658" s="104" t="e">
        <v>#REF!</v>
      </c>
      <c r="D1658" s="103"/>
      <c r="E1658" s="53"/>
      <c r="F1658" s="53"/>
      <c r="G1658" s="53"/>
      <c r="H1658" s="53"/>
      <c r="I1658" s="53"/>
      <c r="J1658" s="53"/>
      <c r="K1658" s="53"/>
      <c r="L1658" s="53"/>
      <c r="M1658" s="53"/>
      <c r="N1658" s="53"/>
      <c r="O1658" s="53"/>
      <c r="P1658" s="53"/>
      <c r="Q1658" s="53"/>
      <c r="R1658" s="53"/>
      <c r="S1658" s="53"/>
      <c r="T1658" s="53"/>
      <c r="U1658" s="53"/>
      <c r="V1658" s="53"/>
      <c r="W1658" s="53"/>
      <c r="X1658" s="53"/>
      <c r="Y1658" s="53"/>
      <c r="Z1658" s="53"/>
    </row>
    <row r="1659" spans="1:26" ht="15.75" customHeight="1">
      <c r="A1659" s="103"/>
      <c r="B1659" s="103"/>
      <c r="C1659" s="104" t="e">
        <v>#REF!</v>
      </c>
      <c r="D1659" s="103"/>
      <c r="E1659" s="53"/>
      <c r="F1659" s="53"/>
      <c r="G1659" s="53"/>
      <c r="H1659" s="53"/>
      <c r="I1659" s="53"/>
      <c r="J1659" s="53"/>
      <c r="K1659" s="53"/>
      <c r="L1659" s="53"/>
      <c r="M1659" s="53"/>
      <c r="N1659" s="53"/>
      <c r="O1659" s="53"/>
      <c r="P1659" s="53"/>
      <c r="Q1659" s="53"/>
      <c r="R1659" s="53"/>
      <c r="S1659" s="53"/>
      <c r="T1659" s="53"/>
      <c r="U1659" s="53"/>
      <c r="V1659" s="53"/>
      <c r="W1659" s="53"/>
      <c r="X1659" s="53"/>
      <c r="Y1659" s="53"/>
      <c r="Z1659" s="53"/>
    </row>
    <row r="1660" spans="1:26" ht="15.75" customHeight="1">
      <c r="A1660" s="103"/>
      <c r="B1660" s="103"/>
      <c r="C1660" s="104" t="e">
        <v>#REF!</v>
      </c>
      <c r="D1660" s="103"/>
      <c r="E1660" s="53"/>
      <c r="F1660" s="53"/>
      <c r="G1660" s="53"/>
      <c r="H1660" s="53"/>
      <c r="I1660" s="53"/>
      <c r="J1660" s="53"/>
      <c r="K1660" s="53"/>
      <c r="L1660" s="53"/>
      <c r="M1660" s="53"/>
      <c r="N1660" s="53"/>
      <c r="O1660" s="53"/>
      <c r="P1660" s="53"/>
      <c r="Q1660" s="53"/>
      <c r="R1660" s="53"/>
      <c r="S1660" s="53"/>
      <c r="T1660" s="53"/>
      <c r="U1660" s="53"/>
      <c r="V1660" s="53"/>
      <c r="W1660" s="53"/>
      <c r="X1660" s="53"/>
      <c r="Y1660" s="53"/>
      <c r="Z1660" s="53"/>
    </row>
    <row r="1661" spans="1:26" ht="15.75" customHeight="1">
      <c r="A1661" s="103"/>
      <c r="B1661" s="103"/>
      <c r="C1661" s="104" t="e">
        <v>#REF!</v>
      </c>
      <c r="D1661" s="103"/>
      <c r="E1661" s="53"/>
      <c r="F1661" s="53"/>
      <c r="G1661" s="53"/>
      <c r="H1661" s="53"/>
      <c r="I1661" s="53"/>
      <c r="J1661" s="53"/>
      <c r="K1661" s="53"/>
      <c r="L1661" s="53"/>
      <c r="M1661" s="53"/>
      <c r="N1661" s="53"/>
      <c r="O1661" s="53"/>
      <c r="P1661" s="53"/>
      <c r="Q1661" s="53"/>
      <c r="R1661" s="53"/>
      <c r="S1661" s="53"/>
      <c r="T1661" s="53"/>
      <c r="U1661" s="53"/>
      <c r="V1661" s="53"/>
      <c r="W1661" s="53"/>
      <c r="X1661" s="53"/>
      <c r="Y1661" s="53"/>
      <c r="Z1661" s="53"/>
    </row>
    <row r="1662" spans="1:26" ht="15.75" customHeight="1">
      <c r="A1662" s="103"/>
      <c r="B1662" s="103"/>
      <c r="C1662" s="104" t="e">
        <v>#REF!</v>
      </c>
      <c r="D1662" s="103"/>
      <c r="E1662" s="53"/>
      <c r="F1662" s="53"/>
      <c r="G1662" s="53"/>
      <c r="H1662" s="53"/>
      <c r="I1662" s="53"/>
      <c r="J1662" s="53"/>
      <c r="K1662" s="53"/>
      <c r="L1662" s="53"/>
      <c r="M1662" s="53"/>
      <c r="N1662" s="53"/>
      <c r="O1662" s="53"/>
      <c r="P1662" s="53"/>
      <c r="Q1662" s="53"/>
      <c r="R1662" s="53"/>
      <c r="S1662" s="53"/>
      <c r="T1662" s="53"/>
      <c r="U1662" s="53"/>
      <c r="V1662" s="53"/>
      <c r="W1662" s="53"/>
      <c r="X1662" s="53"/>
      <c r="Y1662" s="53"/>
      <c r="Z1662" s="53"/>
    </row>
    <row r="1663" spans="1:26" ht="15.75" customHeight="1">
      <c r="A1663" s="103"/>
      <c r="B1663" s="103"/>
      <c r="C1663" s="104" t="e">
        <v>#REF!</v>
      </c>
      <c r="D1663" s="103"/>
      <c r="E1663" s="53"/>
      <c r="F1663" s="53"/>
      <c r="G1663" s="53"/>
      <c r="H1663" s="53"/>
      <c r="I1663" s="53"/>
      <c r="J1663" s="53"/>
      <c r="K1663" s="53"/>
      <c r="L1663" s="53"/>
      <c r="M1663" s="53"/>
      <c r="N1663" s="53"/>
      <c r="O1663" s="53"/>
      <c r="P1663" s="53"/>
      <c r="Q1663" s="53"/>
      <c r="R1663" s="53"/>
      <c r="S1663" s="53"/>
      <c r="T1663" s="53"/>
      <c r="U1663" s="53"/>
      <c r="V1663" s="53"/>
      <c r="W1663" s="53"/>
      <c r="X1663" s="53"/>
      <c r="Y1663" s="53"/>
      <c r="Z1663" s="53"/>
    </row>
    <row r="1664" spans="1:26" ht="15.75" customHeight="1">
      <c r="A1664" s="103"/>
      <c r="B1664" s="103"/>
      <c r="C1664" s="104" t="e">
        <v>#REF!</v>
      </c>
      <c r="D1664" s="103"/>
      <c r="E1664" s="53"/>
      <c r="F1664" s="53"/>
      <c r="G1664" s="53"/>
      <c r="H1664" s="53"/>
      <c r="I1664" s="53"/>
      <c r="J1664" s="53"/>
      <c r="K1664" s="53"/>
      <c r="L1664" s="53"/>
      <c r="M1664" s="53"/>
      <c r="N1664" s="53"/>
      <c r="O1664" s="53"/>
      <c r="P1664" s="53"/>
      <c r="Q1664" s="53"/>
      <c r="R1664" s="53"/>
      <c r="S1664" s="53"/>
      <c r="T1664" s="53"/>
      <c r="U1664" s="53"/>
      <c r="V1664" s="53"/>
      <c r="W1664" s="53"/>
      <c r="X1664" s="53"/>
      <c r="Y1664" s="53"/>
      <c r="Z1664" s="53"/>
    </row>
    <row r="1665" spans="1:26" ht="15.75" customHeight="1">
      <c r="A1665" s="103"/>
      <c r="B1665" s="103"/>
      <c r="C1665" s="104" t="e">
        <v>#REF!</v>
      </c>
      <c r="D1665" s="103"/>
      <c r="E1665" s="53"/>
      <c r="F1665" s="53"/>
      <c r="G1665" s="53"/>
      <c r="H1665" s="53"/>
      <c r="I1665" s="53"/>
      <c r="J1665" s="53"/>
      <c r="K1665" s="53"/>
      <c r="L1665" s="53"/>
      <c r="M1665" s="53"/>
      <c r="N1665" s="53"/>
      <c r="O1665" s="53"/>
      <c r="P1665" s="53"/>
      <c r="Q1665" s="53"/>
      <c r="R1665" s="53"/>
      <c r="S1665" s="53"/>
      <c r="T1665" s="53"/>
      <c r="U1665" s="53"/>
      <c r="V1665" s="53"/>
      <c r="W1665" s="53"/>
      <c r="X1665" s="53"/>
      <c r="Y1665" s="53"/>
      <c r="Z1665" s="53"/>
    </row>
    <row r="1666" spans="1:26" ht="15.75" customHeight="1">
      <c r="A1666" s="103"/>
      <c r="B1666" s="103"/>
      <c r="C1666" s="104" t="e">
        <v>#REF!</v>
      </c>
      <c r="D1666" s="103"/>
      <c r="E1666" s="53"/>
      <c r="F1666" s="53"/>
      <c r="G1666" s="53"/>
      <c r="H1666" s="53"/>
      <c r="I1666" s="53"/>
      <c r="J1666" s="53"/>
      <c r="K1666" s="53"/>
      <c r="L1666" s="53"/>
      <c r="M1666" s="53"/>
      <c r="N1666" s="53"/>
      <c r="O1666" s="53"/>
      <c r="P1666" s="53"/>
      <c r="Q1666" s="53"/>
      <c r="R1666" s="53"/>
      <c r="S1666" s="53"/>
      <c r="T1666" s="53"/>
      <c r="U1666" s="53"/>
      <c r="V1666" s="53"/>
      <c r="W1666" s="53"/>
      <c r="X1666" s="53"/>
      <c r="Y1666" s="53"/>
      <c r="Z1666" s="53"/>
    </row>
    <row r="1667" spans="1:26" ht="15.75" customHeight="1">
      <c r="A1667" s="103"/>
      <c r="B1667" s="103"/>
      <c r="C1667" s="104" t="e">
        <v>#REF!</v>
      </c>
      <c r="D1667" s="103"/>
      <c r="E1667" s="53"/>
      <c r="F1667" s="53"/>
      <c r="G1667" s="53"/>
      <c r="H1667" s="53"/>
      <c r="I1667" s="53"/>
      <c r="J1667" s="53"/>
      <c r="K1667" s="53"/>
      <c r="L1667" s="53"/>
      <c r="M1667" s="53"/>
      <c r="N1667" s="53"/>
      <c r="O1667" s="53"/>
      <c r="P1667" s="53"/>
      <c r="Q1667" s="53"/>
      <c r="R1667" s="53"/>
      <c r="S1667" s="53"/>
      <c r="T1667" s="53"/>
      <c r="U1667" s="53"/>
      <c r="V1667" s="53"/>
      <c r="W1667" s="53"/>
      <c r="X1667" s="53"/>
      <c r="Y1667" s="53"/>
      <c r="Z1667" s="53"/>
    </row>
    <row r="1668" spans="1:26" ht="15.75" customHeight="1">
      <c r="A1668" s="103"/>
      <c r="B1668" s="103"/>
      <c r="C1668" s="104" t="e">
        <v>#REF!</v>
      </c>
      <c r="D1668" s="103"/>
      <c r="E1668" s="53"/>
      <c r="F1668" s="53"/>
      <c r="G1668" s="53"/>
      <c r="H1668" s="53"/>
      <c r="I1668" s="53"/>
      <c r="J1668" s="53"/>
      <c r="K1668" s="53"/>
      <c r="L1668" s="53"/>
      <c r="M1668" s="53"/>
      <c r="N1668" s="53"/>
      <c r="O1668" s="53"/>
      <c r="P1668" s="53"/>
      <c r="Q1668" s="53"/>
      <c r="R1668" s="53"/>
      <c r="S1668" s="53"/>
      <c r="T1668" s="53"/>
      <c r="U1668" s="53"/>
      <c r="V1668" s="53"/>
      <c r="W1668" s="53"/>
      <c r="X1668" s="53"/>
      <c r="Y1668" s="53"/>
      <c r="Z1668" s="53"/>
    </row>
    <row r="1669" spans="1:26" ht="15.75" customHeight="1">
      <c r="A1669" s="103"/>
      <c r="B1669" s="103"/>
      <c r="C1669" s="104" t="e">
        <v>#REF!</v>
      </c>
      <c r="D1669" s="103"/>
      <c r="E1669" s="53"/>
      <c r="F1669" s="53"/>
      <c r="G1669" s="53"/>
      <c r="H1669" s="53"/>
      <c r="I1669" s="53"/>
      <c r="J1669" s="53"/>
      <c r="K1669" s="53"/>
      <c r="L1669" s="53"/>
      <c r="M1669" s="53"/>
      <c r="N1669" s="53"/>
      <c r="O1669" s="53"/>
      <c r="P1669" s="53"/>
      <c r="Q1669" s="53"/>
      <c r="R1669" s="53"/>
      <c r="S1669" s="53"/>
      <c r="T1669" s="53"/>
      <c r="U1669" s="53"/>
      <c r="V1669" s="53"/>
      <c r="W1669" s="53"/>
      <c r="X1669" s="53"/>
      <c r="Y1669" s="53"/>
      <c r="Z1669" s="53"/>
    </row>
    <row r="1670" spans="1:26" ht="15.75" customHeight="1">
      <c r="A1670" s="103"/>
      <c r="B1670" s="103"/>
      <c r="C1670" s="104" t="e">
        <v>#REF!</v>
      </c>
      <c r="D1670" s="103"/>
      <c r="E1670" s="53"/>
      <c r="F1670" s="53"/>
      <c r="G1670" s="53"/>
      <c r="H1670" s="53"/>
      <c r="I1670" s="53"/>
      <c r="J1670" s="53"/>
      <c r="K1670" s="53"/>
      <c r="L1670" s="53"/>
      <c r="M1670" s="53"/>
      <c r="N1670" s="53"/>
      <c r="O1670" s="53"/>
      <c r="P1670" s="53"/>
      <c r="Q1670" s="53"/>
      <c r="R1670" s="53"/>
      <c r="S1670" s="53"/>
      <c r="T1670" s="53"/>
      <c r="U1670" s="53"/>
      <c r="V1670" s="53"/>
      <c r="W1670" s="53"/>
      <c r="X1670" s="53"/>
      <c r="Y1670" s="53"/>
      <c r="Z1670" s="53"/>
    </row>
    <row r="1671" spans="1:26" ht="15.75" customHeight="1">
      <c r="A1671" s="103"/>
      <c r="B1671" s="103"/>
      <c r="C1671" s="104" t="e">
        <v>#REF!</v>
      </c>
      <c r="D1671" s="103"/>
      <c r="E1671" s="53"/>
      <c r="F1671" s="53"/>
      <c r="G1671" s="53"/>
      <c r="H1671" s="53"/>
      <c r="I1671" s="53"/>
      <c r="J1671" s="53"/>
      <c r="K1671" s="53"/>
      <c r="L1671" s="53"/>
      <c r="M1671" s="53"/>
      <c r="N1671" s="53"/>
      <c r="O1671" s="53"/>
      <c r="P1671" s="53"/>
      <c r="Q1671" s="53"/>
      <c r="R1671" s="53"/>
      <c r="S1671" s="53"/>
      <c r="T1671" s="53"/>
      <c r="U1671" s="53"/>
      <c r="V1671" s="53"/>
      <c r="W1671" s="53"/>
      <c r="X1671" s="53"/>
      <c r="Y1671" s="53"/>
      <c r="Z1671" s="53"/>
    </row>
    <row r="1672" spans="1:26" ht="15.75" customHeight="1">
      <c r="A1672" s="103"/>
      <c r="B1672" s="103"/>
      <c r="C1672" s="104" t="e">
        <v>#REF!</v>
      </c>
      <c r="D1672" s="103"/>
      <c r="E1672" s="53"/>
      <c r="F1672" s="53"/>
      <c r="G1672" s="53"/>
      <c r="H1672" s="53"/>
      <c r="I1672" s="53"/>
      <c r="J1672" s="53"/>
      <c r="K1672" s="53"/>
      <c r="L1672" s="53"/>
      <c r="M1672" s="53"/>
      <c r="N1672" s="53"/>
      <c r="O1672" s="53"/>
      <c r="P1672" s="53"/>
      <c r="Q1672" s="53"/>
      <c r="R1672" s="53"/>
      <c r="S1672" s="53"/>
      <c r="T1672" s="53"/>
      <c r="U1672" s="53"/>
      <c r="V1672" s="53"/>
      <c r="W1672" s="53"/>
      <c r="X1672" s="53"/>
      <c r="Y1672" s="53"/>
      <c r="Z1672" s="53"/>
    </row>
    <row r="1673" spans="1:26" ht="15.75" customHeight="1">
      <c r="A1673" s="103"/>
      <c r="B1673" s="103"/>
      <c r="C1673" s="104" t="e">
        <v>#REF!</v>
      </c>
      <c r="D1673" s="103"/>
      <c r="E1673" s="53"/>
      <c r="F1673" s="53"/>
      <c r="G1673" s="53"/>
      <c r="H1673" s="53"/>
      <c r="I1673" s="53"/>
      <c r="J1673" s="53"/>
      <c r="K1673" s="53"/>
      <c r="L1673" s="53"/>
      <c r="M1673" s="53"/>
      <c r="N1673" s="53"/>
      <c r="O1673" s="53"/>
      <c r="P1673" s="53"/>
      <c r="Q1673" s="53"/>
      <c r="R1673" s="53"/>
      <c r="S1673" s="53"/>
      <c r="T1673" s="53"/>
      <c r="U1673" s="53"/>
      <c r="V1673" s="53"/>
      <c r="W1673" s="53"/>
      <c r="X1673" s="53"/>
      <c r="Y1673" s="53"/>
      <c r="Z1673" s="53"/>
    </row>
    <row r="1674" spans="1:26" ht="15.75" customHeight="1">
      <c r="A1674" s="103"/>
      <c r="B1674" s="103"/>
      <c r="C1674" s="104" t="e">
        <v>#REF!</v>
      </c>
      <c r="D1674" s="103"/>
      <c r="E1674" s="53"/>
      <c r="F1674" s="53"/>
      <c r="G1674" s="53"/>
      <c r="H1674" s="53"/>
      <c r="I1674" s="53"/>
      <c r="J1674" s="53"/>
      <c r="K1674" s="53"/>
      <c r="L1674" s="53"/>
      <c r="M1674" s="53"/>
      <c r="N1674" s="53"/>
      <c r="O1674" s="53"/>
      <c r="P1674" s="53"/>
      <c r="Q1674" s="53"/>
      <c r="R1674" s="53"/>
      <c r="S1674" s="53"/>
      <c r="T1674" s="53"/>
      <c r="U1674" s="53"/>
      <c r="V1674" s="53"/>
      <c r="W1674" s="53"/>
      <c r="X1674" s="53"/>
      <c r="Y1674" s="53"/>
      <c r="Z1674" s="53"/>
    </row>
    <row r="1675" spans="1:26" ht="15.75" customHeight="1">
      <c r="A1675" s="103"/>
      <c r="B1675" s="103"/>
      <c r="C1675" s="104" t="e">
        <v>#REF!</v>
      </c>
      <c r="D1675" s="103"/>
      <c r="E1675" s="53"/>
      <c r="F1675" s="53"/>
      <c r="G1675" s="53"/>
      <c r="H1675" s="53"/>
      <c r="I1675" s="53"/>
      <c r="J1675" s="53"/>
      <c r="K1675" s="53"/>
      <c r="L1675" s="53"/>
      <c r="M1675" s="53"/>
      <c r="N1675" s="53"/>
      <c r="O1675" s="53"/>
      <c r="P1675" s="53"/>
      <c r="Q1675" s="53"/>
      <c r="R1675" s="53"/>
      <c r="S1675" s="53"/>
      <c r="T1675" s="53"/>
      <c r="U1675" s="53"/>
      <c r="V1675" s="53"/>
      <c r="W1675" s="53"/>
      <c r="X1675" s="53"/>
      <c r="Y1675" s="53"/>
      <c r="Z1675" s="53"/>
    </row>
    <row r="1676" spans="1:26" ht="15.75" customHeight="1">
      <c r="A1676" s="103"/>
      <c r="B1676" s="103"/>
      <c r="C1676" s="104" t="e">
        <v>#REF!</v>
      </c>
      <c r="D1676" s="103"/>
      <c r="E1676" s="53"/>
      <c r="F1676" s="53"/>
      <c r="G1676" s="53"/>
      <c r="H1676" s="53"/>
      <c r="I1676" s="53"/>
      <c r="J1676" s="53"/>
      <c r="K1676" s="53"/>
      <c r="L1676" s="53"/>
      <c r="M1676" s="53"/>
      <c r="N1676" s="53"/>
      <c r="O1676" s="53"/>
      <c r="P1676" s="53"/>
      <c r="Q1676" s="53"/>
      <c r="R1676" s="53"/>
      <c r="S1676" s="53"/>
      <c r="T1676" s="53"/>
      <c r="U1676" s="53"/>
      <c r="V1676" s="53"/>
      <c r="W1676" s="53"/>
      <c r="X1676" s="53"/>
      <c r="Y1676" s="53"/>
      <c r="Z1676" s="53"/>
    </row>
    <row r="1677" spans="1:26" ht="15.75" customHeight="1">
      <c r="A1677" s="103"/>
      <c r="B1677" s="103"/>
      <c r="C1677" s="104" t="e">
        <v>#REF!</v>
      </c>
      <c r="D1677" s="103"/>
      <c r="E1677" s="53"/>
      <c r="F1677" s="53"/>
      <c r="G1677" s="53"/>
      <c r="H1677" s="53"/>
      <c r="I1677" s="53"/>
      <c r="J1677" s="53"/>
      <c r="K1677" s="53"/>
      <c r="L1677" s="53"/>
      <c r="M1677" s="53"/>
      <c r="N1677" s="53"/>
      <c r="O1677" s="53"/>
      <c r="P1677" s="53"/>
      <c r="Q1677" s="53"/>
      <c r="R1677" s="53"/>
      <c r="S1677" s="53"/>
      <c r="T1677" s="53"/>
      <c r="U1677" s="53"/>
      <c r="V1677" s="53"/>
      <c r="W1677" s="53"/>
      <c r="X1677" s="53"/>
      <c r="Y1677" s="53"/>
      <c r="Z1677" s="53"/>
    </row>
    <row r="1678" spans="1:26" ht="15.75" customHeight="1">
      <c r="A1678" s="103"/>
      <c r="B1678" s="103"/>
      <c r="C1678" s="104" t="e">
        <v>#REF!</v>
      </c>
      <c r="D1678" s="103"/>
      <c r="E1678" s="53"/>
      <c r="F1678" s="53"/>
      <c r="G1678" s="53"/>
      <c r="H1678" s="53"/>
      <c r="I1678" s="53"/>
      <c r="J1678" s="53"/>
      <c r="K1678" s="53"/>
      <c r="L1678" s="53"/>
      <c r="M1678" s="53"/>
      <c r="N1678" s="53"/>
      <c r="O1678" s="53"/>
      <c r="P1678" s="53"/>
      <c r="Q1678" s="53"/>
      <c r="R1678" s="53"/>
      <c r="S1678" s="53"/>
      <c r="T1678" s="53"/>
      <c r="U1678" s="53"/>
      <c r="V1678" s="53"/>
      <c r="W1678" s="53"/>
      <c r="X1678" s="53"/>
      <c r="Y1678" s="53"/>
      <c r="Z1678" s="53"/>
    </row>
    <row r="1679" spans="1:26" ht="15.75" customHeight="1">
      <c r="A1679" s="103"/>
      <c r="B1679" s="103"/>
      <c r="C1679" s="104" t="e">
        <v>#REF!</v>
      </c>
      <c r="D1679" s="103"/>
      <c r="E1679" s="53"/>
      <c r="F1679" s="53"/>
      <c r="G1679" s="53"/>
      <c r="H1679" s="53"/>
      <c r="I1679" s="53"/>
      <c r="J1679" s="53"/>
      <c r="K1679" s="53"/>
      <c r="L1679" s="53"/>
      <c r="M1679" s="53"/>
      <c r="N1679" s="53"/>
      <c r="O1679" s="53"/>
      <c r="P1679" s="53"/>
      <c r="Q1679" s="53"/>
      <c r="R1679" s="53"/>
      <c r="S1679" s="53"/>
      <c r="T1679" s="53"/>
      <c r="U1679" s="53"/>
      <c r="V1679" s="53"/>
      <c r="W1679" s="53"/>
      <c r="X1679" s="53"/>
      <c r="Y1679" s="53"/>
      <c r="Z1679" s="53"/>
    </row>
    <row r="1680" spans="1:26" ht="15.75" customHeight="1">
      <c r="A1680" s="103"/>
      <c r="B1680" s="103"/>
      <c r="C1680" s="104" t="e">
        <v>#REF!</v>
      </c>
      <c r="D1680" s="103"/>
      <c r="E1680" s="53"/>
      <c r="F1680" s="53"/>
      <c r="G1680" s="53"/>
      <c r="H1680" s="53"/>
      <c r="I1680" s="53"/>
      <c r="J1680" s="53"/>
      <c r="K1680" s="53"/>
      <c r="L1680" s="53"/>
      <c r="M1680" s="53"/>
      <c r="N1680" s="53"/>
      <c r="O1680" s="53"/>
      <c r="P1680" s="53"/>
      <c r="Q1680" s="53"/>
      <c r="R1680" s="53"/>
      <c r="S1680" s="53"/>
      <c r="T1680" s="53"/>
      <c r="U1680" s="53"/>
      <c r="V1680" s="53"/>
      <c r="W1680" s="53"/>
      <c r="X1680" s="53"/>
      <c r="Y1680" s="53"/>
      <c r="Z1680" s="53"/>
    </row>
    <row r="1681" spans="1:26" ht="15.75" customHeight="1">
      <c r="A1681" s="103"/>
      <c r="B1681" s="103"/>
      <c r="C1681" s="104" t="e">
        <v>#REF!</v>
      </c>
      <c r="D1681" s="103"/>
      <c r="E1681" s="53"/>
      <c r="F1681" s="53"/>
      <c r="G1681" s="53"/>
      <c r="H1681" s="53"/>
      <c r="I1681" s="53"/>
      <c r="J1681" s="53"/>
      <c r="K1681" s="53"/>
      <c r="L1681" s="53"/>
      <c r="M1681" s="53"/>
      <c r="N1681" s="53"/>
      <c r="O1681" s="53"/>
      <c r="P1681" s="53"/>
      <c r="Q1681" s="53"/>
      <c r="R1681" s="53"/>
      <c r="S1681" s="53"/>
      <c r="T1681" s="53"/>
      <c r="U1681" s="53"/>
      <c r="V1681" s="53"/>
      <c r="W1681" s="53"/>
      <c r="X1681" s="53"/>
      <c r="Y1681" s="53"/>
      <c r="Z1681" s="53"/>
    </row>
    <row r="1682" spans="1:26" ht="15.75" customHeight="1">
      <c r="A1682" s="103"/>
      <c r="B1682" s="103"/>
      <c r="C1682" s="104" t="e">
        <v>#REF!</v>
      </c>
      <c r="D1682" s="103"/>
      <c r="E1682" s="53"/>
      <c r="F1682" s="53"/>
      <c r="G1682" s="53"/>
      <c r="H1682" s="53"/>
      <c r="I1682" s="53"/>
      <c r="J1682" s="53"/>
      <c r="K1682" s="53"/>
      <c r="L1682" s="53"/>
      <c r="M1682" s="53"/>
      <c r="N1682" s="53"/>
      <c r="O1682" s="53"/>
      <c r="P1682" s="53"/>
      <c r="Q1682" s="53"/>
      <c r="R1682" s="53"/>
      <c r="S1682" s="53"/>
      <c r="T1682" s="53"/>
      <c r="U1682" s="53"/>
      <c r="V1682" s="53"/>
      <c r="W1682" s="53"/>
      <c r="X1682" s="53"/>
      <c r="Y1682" s="53"/>
      <c r="Z1682" s="53"/>
    </row>
    <row r="1683" spans="1:26" ht="15.75" customHeight="1">
      <c r="A1683" s="103"/>
      <c r="B1683" s="103"/>
      <c r="C1683" s="104" t="e">
        <v>#REF!</v>
      </c>
      <c r="D1683" s="103"/>
      <c r="E1683" s="53"/>
      <c r="F1683" s="53"/>
      <c r="G1683" s="53"/>
      <c r="H1683" s="53"/>
      <c r="I1683" s="53"/>
      <c r="J1683" s="53"/>
      <c r="K1683" s="53"/>
      <c r="L1683" s="53"/>
      <c r="M1683" s="53"/>
      <c r="N1683" s="53"/>
      <c r="O1683" s="53"/>
      <c r="P1683" s="53"/>
      <c r="Q1683" s="53"/>
      <c r="R1683" s="53"/>
      <c r="S1683" s="53"/>
      <c r="T1683" s="53"/>
      <c r="U1683" s="53"/>
      <c r="V1683" s="53"/>
      <c r="W1683" s="53"/>
      <c r="X1683" s="53"/>
      <c r="Y1683" s="53"/>
      <c r="Z1683" s="53"/>
    </row>
    <row r="1684" spans="1:26" ht="15.75" customHeight="1">
      <c r="A1684" s="103"/>
      <c r="B1684" s="103"/>
      <c r="C1684" s="104" t="e">
        <v>#REF!</v>
      </c>
      <c r="D1684" s="103"/>
      <c r="E1684" s="53"/>
      <c r="F1684" s="53"/>
      <c r="G1684" s="53"/>
      <c r="H1684" s="53"/>
      <c r="I1684" s="53"/>
      <c r="J1684" s="53"/>
      <c r="K1684" s="53"/>
      <c r="L1684" s="53"/>
      <c r="M1684" s="53"/>
      <c r="N1684" s="53"/>
      <c r="O1684" s="53"/>
      <c r="P1684" s="53"/>
      <c r="Q1684" s="53"/>
      <c r="R1684" s="53"/>
      <c r="S1684" s="53"/>
      <c r="T1684" s="53"/>
      <c r="U1684" s="53"/>
      <c r="V1684" s="53"/>
      <c r="W1684" s="53"/>
      <c r="X1684" s="53"/>
      <c r="Y1684" s="53"/>
      <c r="Z1684" s="53"/>
    </row>
    <row r="1685" spans="1:26" ht="15.75" customHeight="1">
      <c r="A1685" s="103"/>
      <c r="B1685" s="103"/>
      <c r="C1685" s="104" t="e">
        <v>#REF!</v>
      </c>
      <c r="D1685" s="103"/>
      <c r="E1685" s="53"/>
      <c r="F1685" s="53"/>
      <c r="G1685" s="53"/>
      <c r="H1685" s="53"/>
      <c r="I1685" s="53"/>
      <c r="J1685" s="53"/>
      <c r="K1685" s="53"/>
      <c r="L1685" s="53"/>
      <c r="M1685" s="53"/>
      <c r="N1685" s="53"/>
      <c r="O1685" s="53"/>
      <c r="P1685" s="53"/>
      <c r="Q1685" s="53"/>
      <c r="R1685" s="53"/>
      <c r="S1685" s="53"/>
      <c r="T1685" s="53"/>
      <c r="U1685" s="53"/>
      <c r="V1685" s="53"/>
      <c r="W1685" s="53"/>
      <c r="X1685" s="53"/>
      <c r="Y1685" s="53"/>
      <c r="Z1685" s="53"/>
    </row>
    <row r="1686" spans="1:26" ht="15.75" customHeight="1">
      <c r="A1686" s="103"/>
      <c r="B1686" s="103"/>
      <c r="C1686" s="104" t="e">
        <v>#REF!</v>
      </c>
      <c r="D1686" s="103"/>
      <c r="E1686" s="53"/>
      <c r="F1686" s="53"/>
      <c r="G1686" s="53"/>
      <c r="H1686" s="53"/>
      <c r="I1686" s="53"/>
      <c r="J1686" s="53"/>
      <c r="K1686" s="53"/>
      <c r="L1686" s="53"/>
      <c r="M1686" s="53"/>
      <c r="N1686" s="53"/>
      <c r="O1686" s="53"/>
      <c r="P1686" s="53"/>
      <c r="Q1686" s="53"/>
      <c r="R1686" s="53"/>
      <c r="S1686" s="53"/>
      <c r="T1686" s="53"/>
      <c r="U1686" s="53"/>
      <c r="V1686" s="53"/>
      <c r="W1686" s="53"/>
      <c r="X1686" s="53"/>
      <c r="Y1686" s="53"/>
      <c r="Z1686" s="53"/>
    </row>
    <row r="1687" spans="1:26" ht="15.75" customHeight="1">
      <c r="A1687" s="103"/>
      <c r="B1687" s="103"/>
      <c r="C1687" s="104" t="e">
        <v>#REF!</v>
      </c>
      <c r="D1687" s="103"/>
      <c r="E1687" s="53"/>
      <c r="F1687" s="53"/>
      <c r="G1687" s="53"/>
      <c r="H1687" s="53"/>
      <c r="I1687" s="53"/>
      <c r="J1687" s="53"/>
      <c r="K1687" s="53"/>
      <c r="L1687" s="53"/>
      <c r="M1687" s="53"/>
      <c r="N1687" s="53"/>
      <c r="O1687" s="53"/>
      <c r="P1687" s="53"/>
      <c r="Q1687" s="53"/>
      <c r="R1687" s="53"/>
      <c r="S1687" s="53"/>
      <c r="T1687" s="53"/>
      <c r="U1687" s="53"/>
      <c r="V1687" s="53"/>
      <c r="W1687" s="53"/>
      <c r="X1687" s="53"/>
      <c r="Y1687" s="53"/>
      <c r="Z1687" s="53"/>
    </row>
    <row r="1688" spans="1:26" ht="15.75" customHeight="1">
      <c r="A1688" s="103"/>
      <c r="B1688" s="103"/>
      <c r="C1688" s="104" t="e">
        <v>#REF!</v>
      </c>
      <c r="D1688" s="103"/>
      <c r="E1688" s="53"/>
      <c r="F1688" s="53"/>
      <c r="G1688" s="53"/>
      <c r="H1688" s="53"/>
      <c r="I1688" s="53"/>
      <c r="J1688" s="53"/>
      <c r="K1688" s="53"/>
      <c r="L1688" s="53"/>
      <c r="M1688" s="53"/>
      <c r="N1688" s="53"/>
      <c r="O1688" s="53"/>
      <c r="P1688" s="53"/>
      <c r="Q1688" s="53"/>
      <c r="R1688" s="53"/>
      <c r="S1688" s="53"/>
      <c r="T1688" s="53"/>
      <c r="U1688" s="53"/>
      <c r="V1688" s="53"/>
      <c r="W1688" s="53"/>
      <c r="X1688" s="53"/>
      <c r="Y1688" s="53"/>
      <c r="Z1688" s="53"/>
    </row>
    <row r="1689" spans="1:26" ht="15.75" customHeight="1">
      <c r="A1689" s="103"/>
      <c r="B1689" s="103"/>
      <c r="C1689" s="104" t="e">
        <v>#REF!</v>
      </c>
      <c r="D1689" s="103"/>
      <c r="E1689" s="53"/>
      <c r="F1689" s="53"/>
      <c r="G1689" s="53"/>
      <c r="H1689" s="53"/>
      <c r="I1689" s="53"/>
      <c r="J1689" s="53"/>
      <c r="K1689" s="53"/>
      <c r="L1689" s="53"/>
      <c r="M1689" s="53"/>
      <c r="N1689" s="53"/>
      <c r="O1689" s="53"/>
      <c r="P1689" s="53"/>
      <c r="Q1689" s="53"/>
      <c r="R1689" s="53"/>
      <c r="S1689" s="53"/>
      <c r="T1689" s="53"/>
      <c r="U1689" s="53"/>
      <c r="V1689" s="53"/>
      <c r="W1689" s="53"/>
      <c r="X1689" s="53"/>
      <c r="Y1689" s="53"/>
      <c r="Z1689" s="53"/>
    </row>
    <row r="1690" spans="1:26" ht="15.75" customHeight="1">
      <c r="A1690" s="103"/>
      <c r="B1690" s="103"/>
      <c r="C1690" s="104" t="e">
        <v>#REF!</v>
      </c>
      <c r="D1690" s="103"/>
      <c r="E1690" s="53"/>
      <c r="F1690" s="53"/>
      <c r="G1690" s="53"/>
      <c r="H1690" s="53"/>
      <c r="I1690" s="53"/>
      <c r="J1690" s="53"/>
      <c r="K1690" s="53"/>
      <c r="L1690" s="53"/>
      <c r="M1690" s="53"/>
      <c r="N1690" s="53"/>
      <c r="O1690" s="53"/>
      <c r="P1690" s="53"/>
      <c r="Q1690" s="53"/>
      <c r="R1690" s="53"/>
      <c r="S1690" s="53"/>
      <c r="T1690" s="53"/>
      <c r="U1690" s="53"/>
      <c r="V1690" s="53"/>
      <c r="W1690" s="53"/>
      <c r="X1690" s="53"/>
      <c r="Y1690" s="53"/>
      <c r="Z1690" s="53"/>
    </row>
    <row r="1691" spans="1:26" ht="15.75" customHeight="1">
      <c r="A1691" s="103"/>
      <c r="B1691" s="103"/>
      <c r="C1691" s="104" t="e">
        <v>#REF!</v>
      </c>
      <c r="D1691" s="103"/>
      <c r="E1691" s="53"/>
      <c r="F1691" s="53"/>
      <c r="G1691" s="53"/>
      <c r="H1691" s="53"/>
      <c r="I1691" s="53"/>
      <c r="J1691" s="53"/>
      <c r="K1691" s="53"/>
      <c r="L1691" s="53"/>
      <c r="M1691" s="53"/>
      <c r="N1691" s="53"/>
      <c r="O1691" s="53"/>
      <c r="P1691" s="53"/>
      <c r="Q1691" s="53"/>
      <c r="R1691" s="53"/>
      <c r="S1691" s="53"/>
      <c r="T1691" s="53"/>
      <c r="U1691" s="53"/>
      <c r="V1691" s="53"/>
      <c r="W1691" s="53"/>
      <c r="X1691" s="53"/>
      <c r="Y1691" s="53"/>
      <c r="Z1691" s="53"/>
    </row>
    <row r="1692" spans="1:26" ht="15.75" customHeight="1">
      <c r="A1692" s="103"/>
      <c r="B1692" s="103"/>
      <c r="C1692" s="104" t="e">
        <v>#REF!</v>
      </c>
      <c r="D1692" s="103"/>
      <c r="E1692" s="53"/>
      <c r="F1692" s="53"/>
      <c r="G1692" s="53"/>
      <c r="H1692" s="53"/>
      <c r="I1692" s="53"/>
      <c r="J1692" s="53"/>
      <c r="K1692" s="53"/>
      <c r="L1692" s="53"/>
      <c r="M1692" s="53"/>
      <c r="N1692" s="53"/>
      <c r="O1692" s="53"/>
      <c r="P1692" s="53"/>
      <c r="Q1692" s="53"/>
      <c r="R1692" s="53"/>
      <c r="S1692" s="53"/>
      <c r="T1692" s="53"/>
      <c r="U1692" s="53"/>
      <c r="V1692" s="53"/>
      <c r="W1692" s="53"/>
      <c r="X1692" s="53"/>
      <c r="Y1692" s="53"/>
      <c r="Z1692" s="53"/>
    </row>
    <row r="1693" spans="1:26" ht="15.75" customHeight="1">
      <c r="A1693" s="103"/>
      <c r="B1693" s="103"/>
      <c r="C1693" s="104" t="e">
        <v>#REF!</v>
      </c>
      <c r="D1693" s="103"/>
      <c r="E1693" s="53"/>
      <c r="F1693" s="53"/>
      <c r="G1693" s="53"/>
      <c r="H1693" s="53"/>
      <c r="I1693" s="53"/>
      <c r="J1693" s="53"/>
      <c r="K1693" s="53"/>
      <c r="L1693" s="53"/>
      <c r="M1693" s="53"/>
      <c r="N1693" s="53"/>
      <c r="O1693" s="53"/>
      <c r="P1693" s="53"/>
      <c r="Q1693" s="53"/>
      <c r="R1693" s="53"/>
      <c r="S1693" s="53"/>
      <c r="T1693" s="53"/>
      <c r="U1693" s="53"/>
      <c r="V1693" s="53"/>
      <c r="W1693" s="53"/>
      <c r="X1693" s="53"/>
      <c r="Y1693" s="53"/>
      <c r="Z1693" s="53"/>
    </row>
    <row r="1694" spans="1:26" ht="15.75" customHeight="1">
      <c r="A1694" s="103"/>
      <c r="B1694" s="103"/>
      <c r="C1694" s="104" t="e">
        <v>#REF!</v>
      </c>
      <c r="D1694" s="103"/>
      <c r="E1694" s="53"/>
      <c r="F1694" s="53"/>
      <c r="G1694" s="53"/>
      <c r="H1694" s="53"/>
      <c r="I1694" s="53"/>
      <c r="J1694" s="53"/>
      <c r="K1694" s="53"/>
      <c r="L1694" s="53"/>
      <c r="M1694" s="53"/>
      <c r="N1694" s="53"/>
      <c r="O1694" s="53"/>
      <c r="P1694" s="53"/>
      <c r="Q1694" s="53"/>
      <c r="R1694" s="53"/>
      <c r="S1694" s="53"/>
      <c r="T1694" s="53"/>
      <c r="U1694" s="53"/>
      <c r="V1694" s="53"/>
      <c r="W1694" s="53"/>
      <c r="X1694" s="53"/>
      <c r="Y1694" s="53"/>
      <c r="Z1694" s="53"/>
    </row>
    <row r="1695" spans="1:26" ht="15.75" customHeight="1">
      <c r="A1695" s="103"/>
      <c r="B1695" s="103"/>
      <c r="C1695" s="104" t="e">
        <v>#REF!</v>
      </c>
      <c r="D1695" s="103"/>
      <c r="E1695" s="53"/>
      <c r="F1695" s="53"/>
      <c r="G1695" s="53"/>
      <c r="H1695" s="53"/>
      <c r="I1695" s="53"/>
      <c r="J1695" s="53"/>
      <c r="K1695" s="53"/>
      <c r="L1695" s="53"/>
      <c r="M1695" s="53"/>
      <c r="N1695" s="53"/>
      <c r="O1695" s="53"/>
      <c r="P1695" s="53"/>
      <c r="Q1695" s="53"/>
      <c r="R1695" s="53"/>
      <c r="S1695" s="53"/>
      <c r="T1695" s="53"/>
      <c r="U1695" s="53"/>
      <c r="V1695" s="53"/>
      <c r="W1695" s="53"/>
      <c r="X1695" s="53"/>
      <c r="Y1695" s="53"/>
      <c r="Z1695" s="53"/>
    </row>
    <row r="1696" spans="1:26" ht="15.75" customHeight="1">
      <c r="A1696" s="103"/>
      <c r="B1696" s="103"/>
      <c r="C1696" s="104" t="e">
        <v>#REF!</v>
      </c>
      <c r="D1696" s="103"/>
      <c r="E1696" s="53"/>
      <c r="F1696" s="53"/>
      <c r="G1696" s="53"/>
      <c r="H1696" s="53"/>
      <c r="I1696" s="53"/>
      <c r="J1696" s="53"/>
      <c r="K1696" s="53"/>
      <c r="L1696" s="53"/>
      <c r="M1696" s="53"/>
      <c r="N1696" s="53"/>
      <c r="O1696" s="53"/>
      <c r="P1696" s="53"/>
      <c r="Q1696" s="53"/>
      <c r="R1696" s="53"/>
      <c r="S1696" s="53"/>
      <c r="T1696" s="53"/>
      <c r="U1696" s="53"/>
      <c r="V1696" s="53"/>
      <c r="W1696" s="53"/>
      <c r="X1696" s="53"/>
      <c r="Y1696" s="53"/>
      <c r="Z1696" s="53"/>
    </row>
    <row r="1697" spans="1:26" ht="15.75" customHeight="1">
      <c r="A1697" s="103"/>
      <c r="B1697" s="103"/>
      <c r="C1697" s="104" t="e">
        <v>#REF!</v>
      </c>
      <c r="D1697" s="103"/>
      <c r="E1697" s="53"/>
      <c r="F1697" s="53"/>
      <c r="G1697" s="53"/>
      <c r="H1697" s="53"/>
      <c r="I1697" s="53"/>
      <c r="J1697" s="53"/>
      <c r="K1697" s="53"/>
      <c r="L1697" s="53"/>
      <c r="M1697" s="53"/>
      <c r="N1697" s="53"/>
      <c r="O1697" s="53"/>
      <c r="P1697" s="53"/>
      <c r="Q1697" s="53"/>
      <c r="R1697" s="53"/>
      <c r="S1697" s="53"/>
      <c r="T1697" s="53"/>
      <c r="U1697" s="53"/>
      <c r="V1697" s="53"/>
      <c r="W1697" s="53"/>
      <c r="X1697" s="53"/>
      <c r="Y1697" s="53"/>
      <c r="Z1697" s="53"/>
    </row>
    <row r="1698" spans="1:26" ht="15.75" customHeight="1">
      <c r="A1698" s="103"/>
      <c r="B1698" s="103"/>
      <c r="C1698" s="104" t="e">
        <v>#REF!</v>
      </c>
      <c r="D1698" s="103"/>
      <c r="E1698" s="53"/>
      <c r="F1698" s="53"/>
      <c r="G1698" s="53"/>
      <c r="H1698" s="53"/>
      <c r="I1698" s="53"/>
      <c r="J1698" s="53"/>
      <c r="K1698" s="53"/>
      <c r="L1698" s="53"/>
      <c r="M1698" s="53"/>
      <c r="N1698" s="53"/>
      <c r="O1698" s="53"/>
      <c r="P1698" s="53"/>
      <c r="Q1698" s="53"/>
      <c r="R1698" s="53"/>
      <c r="S1698" s="53"/>
      <c r="T1698" s="53"/>
      <c r="U1698" s="53"/>
      <c r="V1698" s="53"/>
      <c r="W1698" s="53"/>
      <c r="X1698" s="53"/>
      <c r="Y1698" s="53"/>
      <c r="Z1698" s="53"/>
    </row>
    <row r="1699" spans="1:26" ht="15.75" customHeight="1">
      <c r="A1699" s="103"/>
      <c r="B1699" s="103"/>
      <c r="C1699" s="104" t="e">
        <v>#REF!</v>
      </c>
      <c r="D1699" s="103"/>
      <c r="E1699" s="53"/>
      <c r="F1699" s="53"/>
      <c r="G1699" s="53"/>
      <c r="H1699" s="53"/>
      <c r="I1699" s="53"/>
      <c r="J1699" s="53"/>
      <c r="K1699" s="53"/>
      <c r="L1699" s="53"/>
      <c r="M1699" s="53"/>
      <c r="N1699" s="53"/>
      <c r="O1699" s="53"/>
      <c r="P1699" s="53"/>
      <c r="Q1699" s="53"/>
      <c r="R1699" s="53"/>
      <c r="S1699" s="53"/>
      <c r="T1699" s="53"/>
      <c r="U1699" s="53"/>
      <c r="V1699" s="53"/>
      <c r="W1699" s="53"/>
      <c r="X1699" s="53"/>
      <c r="Y1699" s="53"/>
      <c r="Z1699" s="53"/>
    </row>
    <row r="1700" spans="1:26" ht="15.75" customHeight="1">
      <c r="A1700" s="103"/>
      <c r="B1700" s="103"/>
      <c r="C1700" s="104" t="e">
        <v>#REF!</v>
      </c>
      <c r="D1700" s="103"/>
      <c r="E1700" s="53"/>
      <c r="F1700" s="53"/>
      <c r="G1700" s="53"/>
      <c r="H1700" s="53"/>
      <c r="I1700" s="53"/>
      <c r="J1700" s="53"/>
      <c r="K1700" s="53"/>
      <c r="L1700" s="53"/>
      <c r="M1700" s="53"/>
      <c r="N1700" s="53"/>
      <c r="O1700" s="53"/>
      <c r="P1700" s="53"/>
      <c r="Q1700" s="53"/>
      <c r="R1700" s="53"/>
      <c r="S1700" s="53"/>
      <c r="T1700" s="53"/>
      <c r="U1700" s="53"/>
      <c r="V1700" s="53"/>
      <c r="W1700" s="53"/>
      <c r="X1700" s="53"/>
      <c r="Y1700" s="53"/>
      <c r="Z1700" s="53"/>
    </row>
    <row r="1701" spans="1:26" ht="15.75" customHeight="1">
      <c r="A1701" s="103"/>
      <c r="B1701" s="103"/>
      <c r="C1701" s="104" t="e">
        <v>#REF!</v>
      </c>
      <c r="D1701" s="103"/>
      <c r="E1701" s="53"/>
      <c r="F1701" s="53"/>
      <c r="G1701" s="53"/>
      <c r="H1701" s="53"/>
      <c r="I1701" s="53"/>
      <c r="J1701" s="53"/>
      <c r="K1701" s="53"/>
      <c r="L1701" s="53"/>
      <c r="M1701" s="53"/>
      <c r="N1701" s="53"/>
      <c r="O1701" s="53"/>
      <c r="P1701" s="53"/>
      <c r="Q1701" s="53"/>
      <c r="R1701" s="53"/>
      <c r="S1701" s="53"/>
      <c r="T1701" s="53"/>
      <c r="U1701" s="53"/>
      <c r="V1701" s="53"/>
      <c r="W1701" s="53"/>
      <c r="X1701" s="53"/>
      <c r="Y1701" s="53"/>
      <c r="Z1701" s="53"/>
    </row>
    <row r="1702" spans="1:26" ht="15.75" customHeight="1">
      <c r="A1702" s="103"/>
      <c r="B1702" s="103"/>
      <c r="C1702" s="104" t="e">
        <v>#REF!</v>
      </c>
      <c r="D1702" s="103"/>
      <c r="E1702" s="53"/>
      <c r="F1702" s="53"/>
      <c r="G1702" s="53"/>
      <c r="H1702" s="53"/>
      <c r="I1702" s="53"/>
      <c r="J1702" s="53"/>
      <c r="K1702" s="53"/>
      <c r="L1702" s="53"/>
      <c r="M1702" s="53"/>
      <c r="N1702" s="53"/>
      <c r="O1702" s="53"/>
      <c r="P1702" s="53"/>
      <c r="Q1702" s="53"/>
      <c r="R1702" s="53"/>
      <c r="S1702" s="53"/>
      <c r="T1702" s="53"/>
      <c r="U1702" s="53"/>
      <c r="V1702" s="53"/>
      <c r="W1702" s="53"/>
      <c r="X1702" s="53"/>
      <c r="Y1702" s="53"/>
      <c r="Z1702" s="53"/>
    </row>
    <row r="1703" spans="1:26" ht="15.75" customHeight="1">
      <c r="A1703" s="103"/>
      <c r="B1703" s="103"/>
      <c r="C1703" s="104" t="e">
        <v>#REF!</v>
      </c>
      <c r="D1703" s="103"/>
      <c r="E1703" s="53"/>
      <c r="F1703" s="53"/>
      <c r="G1703" s="53"/>
      <c r="H1703" s="53"/>
      <c r="I1703" s="53"/>
      <c r="J1703" s="53"/>
      <c r="K1703" s="53"/>
      <c r="L1703" s="53"/>
      <c r="M1703" s="53"/>
      <c r="N1703" s="53"/>
      <c r="O1703" s="53"/>
      <c r="P1703" s="53"/>
      <c r="Q1703" s="53"/>
      <c r="R1703" s="53"/>
      <c r="S1703" s="53"/>
      <c r="T1703" s="53"/>
      <c r="U1703" s="53"/>
      <c r="V1703" s="53"/>
      <c r="W1703" s="53"/>
      <c r="X1703" s="53"/>
      <c r="Y1703" s="53"/>
      <c r="Z1703" s="53"/>
    </row>
    <row r="1704" spans="1:26" ht="15.75" customHeight="1">
      <c r="A1704" s="103"/>
      <c r="B1704" s="103"/>
      <c r="C1704" s="104" t="e">
        <v>#REF!</v>
      </c>
      <c r="D1704" s="103"/>
      <c r="E1704" s="53"/>
      <c r="F1704" s="53"/>
      <c r="G1704" s="53"/>
      <c r="H1704" s="53"/>
      <c r="I1704" s="53"/>
      <c r="J1704" s="53"/>
      <c r="K1704" s="53"/>
      <c r="L1704" s="53"/>
      <c r="M1704" s="53"/>
      <c r="N1704" s="53"/>
      <c r="O1704" s="53"/>
      <c r="P1704" s="53"/>
      <c r="Q1704" s="53"/>
      <c r="R1704" s="53"/>
      <c r="S1704" s="53"/>
      <c r="T1704" s="53"/>
      <c r="U1704" s="53"/>
      <c r="V1704" s="53"/>
      <c r="W1704" s="53"/>
      <c r="X1704" s="53"/>
      <c r="Y1704" s="53"/>
      <c r="Z1704" s="53"/>
    </row>
    <row r="1705" spans="1:26" ht="15.75" customHeight="1">
      <c r="A1705" s="103"/>
      <c r="B1705" s="103"/>
      <c r="C1705" s="104" t="e">
        <v>#REF!</v>
      </c>
      <c r="D1705" s="103"/>
      <c r="E1705" s="53"/>
      <c r="F1705" s="53"/>
      <c r="G1705" s="53"/>
      <c r="H1705" s="53"/>
      <c r="I1705" s="53"/>
      <c r="J1705" s="53"/>
      <c r="K1705" s="53"/>
      <c r="L1705" s="53"/>
      <c r="M1705" s="53"/>
      <c r="N1705" s="53"/>
      <c r="O1705" s="53"/>
      <c r="P1705" s="53"/>
      <c r="Q1705" s="53"/>
      <c r="R1705" s="53"/>
      <c r="S1705" s="53"/>
      <c r="T1705" s="53"/>
      <c r="U1705" s="53"/>
      <c r="V1705" s="53"/>
      <c r="W1705" s="53"/>
      <c r="X1705" s="53"/>
      <c r="Y1705" s="53"/>
      <c r="Z1705" s="53"/>
    </row>
    <row r="1706" spans="1:26" ht="15.75" customHeight="1">
      <c r="A1706" s="103"/>
      <c r="B1706" s="103"/>
      <c r="C1706" s="104" t="e">
        <v>#REF!</v>
      </c>
      <c r="D1706" s="103"/>
      <c r="E1706" s="53"/>
      <c r="F1706" s="53"/>
      <c r="G1706" s="53"/>
      <c r="H1706" s="53"/>
      <c r="I1706" s="53"/>
      <c r="J1706" s="53"/>
      <c r="K1706" s="53"/>
      <c r="L1706" s="53"/>
      <c r="M1706" s="53"/>
      <c r="N1706" s="53"/>
      <c r="O1706" s="53"/>
      <c r="P1706" s="53"/>
      <c r="Q1706" s="53"/>
      <c r="R1706" s="53"/>
      <c r="S1706" s="53"/>
      <c r="T1706" s="53"/>
      <c r="U1706" s="53"/>
      <c r="V1706" s="53"/>
      <c r="W1706" s="53"/>
      <c r="X1706" s="53"/>
      <c r="Y1706" s="53"/>
      <c r="Z1706" s="53"/>
    </row>
    <row r="1707" spans="1:26" ht="15.75" customHeight="1">
      <c r="A1707" s="103"/>
      <c r="B1707" s="103"/>
      <c r="C1707" s="104" t="e">
        <v>#REF!</v>
      </c>
      <c r="D1707" s="103"/>
      <c r="E1707" s="53"/>
      <c r="F1707" s="53"/>
      <c r="G1707" s="53"/>
      <c r="H1707" s="53"/>
      <c r="I1707" s="53"/>
      <c r="J1707" s="53"/>
      <c r="K1707" s="53"/>
      <c r="L1707" s="53"/>
      <c r="M1707" s="53"/>
      <c r="N1707" s="53"/>
      <c r="O1707" s="53"/>
      <c r="P1707" s="53"/>
      <c r="Q1707" s="53"/>
      <c r="R1707" s="53"/>
      <c r="S1707" s="53"/>
      <c r="T1707" s="53"/>
      <c r="U1707" s="53"/>
      <c r="V1707" s="53"/>
      <c r="W1707" s="53"/>
      <c r="X1707" s="53"/>
      <c r="Y1707" s="53"/>
      <c r="Z1707" s="53"/>
    </row>
    <row r="1708" spans="1:26" ht="15.75" customHeight="1">
      <c r="A1708" s="103"/>
      <c r="B1708" s="103"/>
      <c r="C1708" s="104" t="e">
        <v>#REF!</v>
      </c>
      <c r="D1708" s="103"/>
      <c r="E1708" s="53"/>
      <c r="F1708" s="53"/>
      <c r="G1708" s="53"/>
      <c r="H1708" s="53"/>
      <c r="I1708" s="53"/>
      <c r="J1708" s="53"/>
      <c r="K1708" s="53"/>
      <c r="L1708" s="53"/>
      <c r="M1708" s="53"/>
      <c r="N1708" s="53"/>
      <c r="O1708" s="53"/>
      <c r="P1708" s="53"/>
      <c r="Q1708" s="53"/>
      <c r="R1708" s="53"/>
      <c r="S1708" s="53"/>
      <c r="T1708" s="53"/>
      <c r="U1708" s="53"/>
      <c r="V1708" s="53"/>
      <c r="W1708" s="53"/>
      <c r="X1708" s="53"/>
      <c r="Y1708" s="53"/>
      <c r="Z1708" s="53"/>
    </row>
    <row r="1709" spans="1:26" ht="15.75" customHeight="1">
      <c r="A1709" s="103"/>
      <c r="B1709" s="103"/>
      <c r="C1709" s="104" t="e">
        <v>#REF!</v>
      </c>
      <c r="D1709" s="103"/>
      <c r="E1709" s="53"/>
      <c r="F1709" s="53"/>
      <c r="G1709" s="53"/>
      <c r="H1709" s="53"/>
      <c r="I1709" s="53"/>
      <c r="J1709" s="53"/>
      <c r="K1709" s="53"/>
      <c r="L1709" s="53"/>
      <c r="M1709" s="53"/>
      <c r="N1709" s="53"/>
      <c r="O1709" s="53"/>
      <c r="P1709" s="53"/>
      <c r="Q1709" s="53"/>
      <c r="R1709" s="53"/>
      <c r="S1709" s="53"/>
      <c r="T1709" s="53"/>
      <c r="U1709" s="53"/>
      <c r="V1709" s="53"/>
      <c r="W1709" s="53"/>
      <c r="X1709" s="53"/>
      <c r="Y1709" s="53"/>
      <c r="Z1709" s="53"/>
    </row>
    <row r="1710" spans="1:26" ht="15.75" customHeight="1">
      <c r="A1710" s="103"/>
      <c r="B1710" s="103"/>
      <c r="C1710" s="104" t="e">
        <v>#REF!</v>
      </c>
      <c r="D1710" s="103"/>
      <c r="E1710" s="53"/>
      <c r="F1710" s="53"/>
      <c r="G1710" s="53"/>
      <c r="H1710" s="53"/>
      <c r="I1710" s="53"/>
      <c r="J1710" s="53"/>
      <c r="K1710" s="53"/>
      <c r="L1710" s="53"/>
      <c r="M1710" s="53"/>
      <c r="N1710" s="53"/>
      <c r="O1710" s="53"/>
      <c r="P1710" s="53"/>
      <c r="Q1710" s="53"/>
      <c r="R1710" s="53"/>
      <c r="S1710" s="53"/>
      <c r="T1710" s="53"/>
      <c r="U1710" s="53"/>
      <c r="V1710" s="53"/>
      <c r="W1710" s="53"/>
      <c r="X1710" s="53"/>
      <c r="Y1710" s="53"/>
      <c r="Z1710" s="53"/>
    </row>
    <row r="1711" spans="1:26" ht="15.75" customHeight="1">
      <c r="A1711" s="103"/>
      <c r="B1711" s="103"/>
      <c r="C1711" s="104" t="e">
        <v>#REF!</v>
      </c>
      <c r="D1711" s="103"/>
      <c r="E1711" s="53"/>
      <c r="F1711" s="53"/>
      <c r="G1711" s="53"/>
      <c r="H1711" s="53"/>
      <c r="I1711" s="53"/>
      <c r="J1711" s="53"/>
      <c r="K1711" s="53"/>
      <c r="L1711" s="53"/>
      <c r="M1711" s="53"/>
      <c r="N1711" s="53"/>
      <c r="O1711" s="53"/>
      <c r="P1711" s="53"/>
      <c r="Q1711" s="53"/>
      <c r="R1711" s="53"/>
      <c r="S1711" s="53"/>
      <c r="T1711" s="53"/>
      <c r="U1711" s="53"/>
      <c r="V1711" s="53"/>
      <c r="W1711" s="53"/>
      <c r="X1711" s="53"/>
      <c r="Y1711" s="53"/>
      <c r="Z1711" s="53"/>
    </row>
    <row r="1712" spans="1:26" ht="15.75" customHeight="1">
      <c r="A1712" s="103"/>
      <c r="B1712" s="103"/>
      <c r="C1712" s="104" t="e">
        <v>#REF!</v>
      </c>
      <c r="D1712" s="103"/>
      <c r="E1712" s="53"/>
      <c r="F1712" s="53"/>
      <c r="G1712" s="53"/>
      <c r="H1712" s="53"/>
      <c r="I1712" s="53"/>
      <c r="J1712" s="53"/>
      <c r="K1712" s="53"/>
      <c r="L1712" s="53"/>
      <c r="M1712" s="53"/>
      <c r="N1712" s="53"/>
      <c r="O1712" s="53"/>
      <c r="P1712" s="53"/>
      <c r="Q1712" s="53"/>
      <c r="R1712" s="53"/>
      <c r="S1712" s="53"/>
      <c r="T1712" s="53"/>
      <c r="U1712" s="53"/>
      <c r="V1712" s="53"/>
      <c r="W1712" s="53"/>
      <c r="X1712" s="53"/>
      <c r="Y1712" s="53"/>
      <c r="Z1712" s="53"/>
    </row>
    <row r="1713" spans="1:26" ht="15.75" customHeight="1">
      <c r="A1713" s="103"/>
      <c r="B1713" s="103"/>
      <c r="C1713" s="104" t="e">
        <v>#REF!</v>
      </c>
      <c r="D1713" s="103"/>
      <c r="E1713" s="53"/>
      <c r="F1713" s="53"/>
      <c r="G1713" s="53"/>
      <c r="H1713" s="53"/>
      <c r="I1713" s="53"/>
      <c r="J1713" s="53"/>
      <c r="K1713" s="53"/>
      <c r="L1713" s="53"/>
      <c r="M1713" s="53"/>
      <c r="N1713" s="53"/>
      <c r="O1713" s="53"/>
      <c r="P1713" s="53"/>
      <c r="Q1713" s="53"/>
      <c r="R1713" s="53"/>
      <c r="S1713" s="53"/>
      <c r="T1713" s="53"/>
      <c r="U1713" s="53"/>
      <c r="V1713" s="53"/>
      <c r="W1713" s="53"/>
      <c r="X1713" s="53"/>
      <c r="Y1713" s="53"/>
      <c r="Z1713" s="53"/>
    </row>
    <row r="1714" spans="1:26" ht="15.75" customHeight="1">
      <c r="A1714" s="103"/>
      <c r="B1714" s="103"/>
      <c r="C1714" s="104" t="e">
        <v>#REF!</v>
      </c>
      <c r="D1714" s="103"/>
      <c r="E1714" s="53"/>
      <c r="F1714" s="53"/>
      <c r="G1714" s="53"/>
      <c r="H1714" s="53"/>
      <c r="I1714" s="53"/>
      <c r="J1714" s="53"/>
      <c r="K1714" s="53"/>
      <c r="L1714" s="53"/>
      <c r="M1714" s="53"/>
      <c r="N1714" s="53"/>
      <c r="O1714" s="53"/>
      <c r="P1714" s="53"/>
      <c r="Q1714" s="53"/>
      <c r="R1714" s="53"/>
      <c r="S1714" s="53"/>
      <c r="T1714" s="53"/>
      <c r="U1714" s="53"/>
      <c r="V1714" s="53"/>
      <c r="W1714" s="53"/>
      <c r="X1714" s="53"/>
      <c r="Y1714" s="53"/>
      <c r="Z1714" s="53"/>
    </row>
    <row r="1715" spans="1:26" ht="15.75" customHeight="1">
      <c r="A1715" s="103"/>
      <c r="B1715" s="103"/>
      <c r="C1715" s="104" t="e">
        <v>#REF!</v>
      </c>
      <c r="D1715" s="103"/>
      <c r="E1715" s="53"/>
      <c r="F1715" s="53"/>
      <c r="G1715" s="53"/>
      <c r="H1715" s="53"/>
      <c r="I1715" s="53"/>
      <c r="J1715" s="53"/>
      <c r="K1715" s="53"/>
      <c r="L1715" s="53"/>
      <c r="M1715" s="53"/>
      <c r="N1715" s="53"/>
      <c r="O1715" s="53"/>
      <c r="P1715" s="53"/>
      <c r="Q1715" s="53"/>
      <c r="R1715" s="53"/>
      <c r="S1715" s="53"/>
      <c r="T1715" s="53"/>
      <c r="U1715" s="53"/>
      <c r="V1715" s="53"/>
      <c r="W1715" s="53"/>
      <c r="X1715" s="53"/>
      <c r="Y1715" s="53"/>
      <c r="Z1715" s="53"/>
    </row>
    <row r="1716" spans="1:26" ht="15.75" customHeight="1">
      <c r="A1716" s="103"/>
      <c r="B1716" s="103"/>
      <c r="C1716" s="104" t="e">
        <v>#REF!</v>
      </c>
      <c r="D1716" s="103"/>
      <c r="E1716" s="53"/>
      <c r="F1716" s="53"/>
      <c r="G1716" s="53"/>
      <c r="H1716" s="53"/>
      <c r="I1716" s="53"/>
      <c r="J1716" s="53"/>
      <c r="K1716" s="53"/>
      <c r="L1716" s="53"/>
      <c r="M1716" s="53"/>
      <c r="N1716" s="53"/>
      <c r="O1716" s="53"/>
      <c r="P1716" s="53"/>
      <c r="Q1716" s="53"/>
      <c r="R1716" s="53"/>
      <c r="S1716" s="53"/>
      <c r="T1716" s="53"/>
      <c r="U1716" s="53"/>
      <c r="V1716" s="53"/>
      <c r="W1716" s="53"/>
      <c r="X1716" s="53"/>
      <c r="Y1716" s="53"/>
      <c r="Z1716" s="53"/>
    </row>
    <row r="1717" spans="1:26" ht="15.75" customHeight="1">
      <c r="A1717" s="103"/>
      <c r="B1717" s="103"/>
      <c r="C1717" s="104" t="e">
        <v>#REF!</v>
      </c>
      <c r="D1717" s="103"/>
      <c r="E1717" s="53"/>
      <c r="F1717" s="53"/>
      <c r="G1717" s="53"/>
      <c r="H1717" s="53"/>
      <c r="I1717" s="53"/>
      <c r="J1717" s="53"/>
      <c r="K1717" s="53"/>
      <c r="L1717" s="53"/>
      <c r="M1717" s="53"/>
      <c r="N1717" s="53"/>
      <c r="O1717" s="53"/>
      <c r="P1717" s="53"/>
      <c r="Q1717" s="53"/>
      <c r="R1717" s="53"/>
      <c r="S1717" s="53"/>
      <c r="T1717" s="53"/>
      <c r="U1717" s="53"/>
      <c r="V1717" s="53"/>
      <c r="W1717" s="53"/>
      <c r="X1717" s="53"/>
      <c r="Y1717" s="53"/>
      <c r="Z1717" s="53"/>
    </row>
    <row r="1718" spans="1:26" ht="15.75" customHeight="1">
      <c r="A1718" s="103"/>
      <c r="B1718" s="103"/>
      <c r="C1718" s="104" t="e">
        <v>#REF!</v>
      </c>
      <c r="D1718" s="103"/>
      <c r="E1718" s="53"/>
      <c r="F1718" s="53"/>
      <c r="G1718" s="53"/>
      <c r="H1718" s="53"/>
      <c r="I1718" s="53"/>
      <c r="J1718" s="53"/>
      <c r="K1718" s="53"/>
      <c r="L1718" s="53"/>
      <c r="M1718" s="53"/>
      <c r="N1718" s="53"/>
      <c r="O1718" s="53"/>
      <c r="P1718" s="53"/>
      <c r="Q1718" s="53"/>
      <c r="R1718" s="53"/>
      <c r="S1718" s="53"/>
      <c r="T1718" s="53"/>
      <c r="U1718" s="53"/>
      <c r="V1718" s="53"/>
      <c r="W1718" s="53"/>
      <c r="X1718" s="53"/>
      <c r="Y1718" s="53"/>
      <c r="Z1718" s="53"/>
    </row>
    <row r="1719" spans="1:26" ht="15.75" customHeight="1">
      <c r="A1719" s="103"/>
      <c r="B1719" s="103"/>
      <c r="C1719" s="104" t="e">
        <v>#REF!</v>
      </c>
      <c r="D1719" s="103"/>
      <c r="E1719" s="53"/>
      <c r="F1719" s="53"/>
      <c r="G1719" s="53"/>
      <c r="H1719" s="53"/>
      <c r="I1719" s="53"/>
      <c r="J1719" s="53"/>
      <c r="K1719" s="53"/>
      <c r="L1719" s="53"/>
      <c r="M1719" s="53"/>
      <c r="N1719" s="53"/>
      <c r="O1719" s="53"/>
      <c r="P1719" s="53"/>
      <c r="Q1719" s="53"/>
      <c r="R1719" s="53"/>
      <c r="S1719" s="53"/>
      <c r="T1719" s="53"/>
      <c r="U1719" s="53"/>
      <c r="V1719" s="53"/>
      <c r="W1719" s="53"/>
      <c r="X1719" s="53"/>
      <c r="Y1719" s="53"/>
      <c r="Z1719" s="53"/>
    </row>
    <row r="1720" spans="1:26" ht="15.75" customHeight="1">
      <c r="A1720" s="103"/>
      <c r="B1720" s="103"/>
      <c r="C1720" s="104" t="e">
        <v>#REF!</v>
      </c>
      <c r="D1720" s="103"/>
      <c r="E1720" s="53"/>
      <c r="F1720" s="53"/>
      <c r="G1720" s="53"/>
      <c r="H1720" s="53"/>
      <c r="I1720" s="53"/>
      <c r="J1720" s="53"/>
      <c r="K1720" s="53"/>
      <c r="L1720" s="53"/>
      <c r="M1720" s="53"/>
      <c r="N1720" s="53"/>
      <c r="O1720" s="53"/>
      <c r="P1720" s="53"/>
      <c r="Q1720" s="53"/>
      <c r="R1720" s="53"/>
      <c r="S1720" s="53"/>
      <c r="T1720" s="53"/>
      <c r="U1720" s="53"/>
      <c r="V1720" s="53"/>
      <c r="W1720" s="53"/>
      <c r="X1720" s="53"/>
      <c r="Y1720" s="53"/>
      <c r="Z1720" s="53"/>
    </row>
    <row r="1721" spans="1:26" ht="15.75" customHeight="1">
      <c r="A1721" s="103"/>
      <c r="B1721" s="103"/>
      <c r="C1721" s="104" t="e">
        <v>#REF!</v>
      </c>
      <c r="D1721" s="103"/>
      <c r="E1721" s="53"/>
      <c r="F1721" s="53"/>
      <c r="G1721" s="53"/>
      <c r="H1721" s="53"/>
      <c r="I1721" s="53"/>
      <c r="J1721" s="53"/>
      <c r="K1721" s="53"/>
      <c r="L1721" s="53"/>
      <c r="M1721" s="53"/>
      <c r="N1721" s="53"/>
      <c r="O1721" s="53"/>
      <c r="P1721" s="53"/>
      <c r="Q1721" s="53"/>
      <c r="R1721" s="53"/>
      <c r="S1721" s="53"/>
      <c r="T1721" s="53"/>
      <c r="U1721" s="53"/>
      <c r="V1721" s="53"/>
      <c r="W1721" s="53"/>
      <c r="X1721" s="53"/>
      <c r="Y1721" s="53"/>
      <c r="Z1721" s="53"/>
    </row>
    <row r="1722" spans="1:26" ht="15.75" customHeight="1">
      <c r="A1722" s="103"/>
      <c r="B1722" s="103"/>
      <c r="C1722" s="104" t="e">
        <v>#REF!</v>
      </c>
      <c r="D1722" s="103"/>
      <c r="E1722" s="53"/>
      <c r="F1722" s="53"/>
      <c r="G1722" s="53"/>
      <c r="H1722" s="53"/>
      <c r="I1722" s="53"/>
      <c r="J1722" s="53"/>
      <c r="K1722" s="53"/>
      <c r="L1722" s="53"/>
      <c r="M1722" s="53"/>
      <c r="N1722" s="53"/>
      <c r="O1722" s="53"/>
      <c r="P1722" s="53"/>
      <c r="Q1722" s="53"/>
      <c r="R1722" s="53"/>
      <c r="S1722" s="53"/>
      <c r="T1722" s="53"/>
      <c r="U1722" s="53"/>
      <c r="V1722" s="53"/>
      <c r="W1722" s="53"/>
      <c r="X1722" s="53"/>
      <c r="Y1722" s="53"/>
      <c r="Z1722" s="53"/>
    </row>
    <row r="1723" spans="1:26" ht="15.75" customHeight="1">
      <c r="A1723" s="103"/>
      <c r="B1723" s="103"/>
      <c r="C1723" s="104" t="e">
        <v>#REF!</v>
      </c>
      <c r="D1723" s="103"/>
      <c r="E1723" s="53"/>
      <c r="F1723" s="53"/>
      <c r="G1723" s="53"/>
      <c r="H1723" s="53"/>
      <c r="I1723" s="53"/>
      <c r="J1723" s="53"/>
      <c r="K1723" s="53"/>
      <c r="L1723" s="53"/>
      <c r="M1723" s="53"/>
      <c r="N1723" s="53"/>
      <c r="O1723" s="53"/>
      <c r="P1723" s="53"/>
      <c r="Q1723" s="53"/>
      <c r="R1723" s="53"/>
      <c r="S1723" s="53"/>
      <c r="T1723" s="53"/>
      <c r="U1723" s="53"/>
      <c r="V1723" s="53"/>
      <c r="W1723" s="53"/>
      <c r="X1723" s="53"/>
      <c r="Y1723" s="53"/>
      <c r="Z1723" s="53"/>
    </row>
    <row r="1724" spans="1:26" ht="15.75" customHeight="1">
      <c r="A1724" s="103"/>
      <c r="B1724" s="103"/>
      <c r="C1724" s="104" t="e">
        <v>#REF!</v>
      </c>
      <c r="D1724" s="103"/>
      <c r="E1724" s="53"/>
      <c r="F1724" s="53"/>
      <c r="G1724" s="53"/>
      <c r="H1724" s="53"/>
      <c r="I1724" s="53"/>
      <c r="J1724" s="53"/>
      <c r="K1724" s="53"/>
      <c r="L1724" s="53"/>
      <c r="M1724" s="53"/>
      <c r="N1724" s="53"/>
      <c r="O1724" s="53"/>
      <c r="P1724" s="53"/>
      <c r="Q1724" s="53"/>
      <c r="R1724" s="53"/>
      <c r="S1724" s="53"/>
      <c r="T1724" s="53"/>
      <c r="U1724" s="53"/>
      <c r="V1724" s="53"/>
      <c r="W1724" s="53"/>
      <c r="X1724" s="53"/>
      <c r="Y1724" s="53"/>
      <c r="Z1724" s="53"/>
    </row>
    <row r="1725" spans="1:26" ht="15.75" customHeight="1">
      <c r="A1725" s="103"/>
      <c r="B1725" s="103"/>
      <c r="C1725" s="104" t="e">
        <v>#REF!</v>
      </c>
      <c r="D1725" s="103"/>
      <c r="E1725" s="53"/>
      <c r="F1725" s="53"/>
      <c r="G1725" s="53"/>
      <c r="H1725" s="53"/>
      <c r="I1725" s="53"/>
      <c r="J1725" s="53"/>
      <c r="K1725" s="53"/>
      <c r="L1725" s="53"/>
      <c r="M1725" s="53"/>
      <c r="N1725" s="53"/>
      <c r="O1725" s="53"/>
      <c r="P1725" s="53"/>
      <c r="Q1725" s="53"/>
      <c r="R1725" s="53"/>
      <c r="S1725" s="53"/>
      <c r="T1725" s="53"/>
      <c r="U1725" s="53"/>
      <c r="V1725" s="53"/>
      <c r="W1725" s="53"/>
      <c r="X1725" s="53"/>
      <c r="Y1725" s="53"/>
      <c r="Z1725" s="53"/>
    </row>
    <row r="1726" spans="1:26" ht="15.75" customHeight="1">
      <c r="A1726" s="103"/>
      <c r="B1726" s="103"/>
      <c r="C1726" s="104" t="e">
        <v>#REF!</v>
      </c>
      <c r="D1726" s="103"/>
      <c r="E1726" s="53"/>
      <c r="F1726" s="53"/>
      <c r="G1726" s="53"/>
      <c r="H1726" s="53"/>
      <c r="I1726" s="53"/>
      <c r="J1726" s="53"/>
      <c r="K1726" s="53"/>
      <c r="L1726" s="53"/>
      <c r="M1726" s="53"/>
      <c r="N1726" s="53"/>
      <c r="O1726" s="53"/>
      <c r="P1726" s="53"/>
      <c r="Q1726" s="53"/>
      <c r="R1726" s="53"/>
      <c r="S1726" s="53"/>
      <c r="T1726" s="53"/>
      <c r="U1726" s="53"/>
      <c r="V1726" s="53"/>
      <c r="W1726" s="53"/>
      <c r="X1726" s="53"/>
      <c r="Y1726" s="53"/>
      <c r="Z1726" s="53"/>
    </row>
    <row r="1727" spans="1:26" ht="15.75" customHeight="1">
      <c r="A1727" s="103"/>
      <c r="B1727" s="103"/>
      <c r="C1727" s="104" t="e">
        <v>#REF!</v>
      </c>
      <c r="D1727" s="103"/>
      <c r="E1727" s="53"/>
      <c r="F1727" s="53"/>
      <c r="G1727" s="53"/>
      <c r="H1727" s="53"/>
      <c r="I1727" s="53"/>
      <c r="J1727" s="53"/>
      <c r="K1727" s="53"/>
      <c r="L1727" s="53"/>
      <c r="M1727" s="53"/>
      <c r="N1727" s="53"/>
      <c r="O1727" s="53"/>
      <c r="P1727" s="53"/>
      <c r="Q1727" s="53"/>
      <c r="R1727" s="53"/>
      <c r="S1727" s="53"/>
      <c r="T1727" s="53"/>
      <c r="U1727" s="53"/>
      <c r="V1727" s="53"/>
      <c r="W1727" s="53"/>
      <c r="X1727" s="53"/>
      <c r="Y1727" s="53"/>
      <c r="Z1727" s="53"/>
    </row>
    <row r="1728" spans="1:26" ht="15.75" customHeight="1">
      <c r="A1728" s="103"/>
      <c r="B1728" s="103"/>
      <c r="C1728" s="104" t="e">
        <v>#REF!</v>
      </c>
      <c r="D1728" s="103"/>
      <c r="E1728" s="53"/>
      <c r="F1728" s="53"/>
      <c r="G1728" s="53"/>
      <c r="H1728" s="53"/>
      <c r="I1728" s="53"/>
      <c r="J1728" s="53"/>
      <c r="K1728" s="53"/>
      <c r="L1728" s="53"/>
      <c r="M1728" s="53"/>
      <c r="N1728" s="53"/>
      <c r="O1728" s="53"/>
      <c r="P1728" s="53"/>
      <c r="Q1728" s="53"/>
      <c r="R1728" s="53"/>
      <c r="S1728" s="53"/>
      <c r="T1728" s="53"/>
      <c r="U1728" s="53"/>
      <c r="V1728" s="53"/>
      <c r="W1728" s="53"/>
      <c r="X1728" s="53"/>
      <c r="Y1728" s="53"/>
      <c r="Z1728" s="53"/>
    </row>
    <row r="1729" spans="1:26" ht="15.75" customHeight="1">
      <c r="A1729" s="103"/>
      <c r="B1729" s="103"/>
      <c r="C1729" s="104" t="e">
        <v>#REF!</v>
      </c>
      <c r="D1729" s="103"/>
      <c r="E1729" s="53"/>
      <c r="F1729" s="53"/>
      <c r="G1729" s="53"/>
      <c r="H1729" s="53"/>
      <c r="I1729" s="53"/>
      <c r="J1729" s="53"/>
      <c r="K1729" s="53"/>
      <c r="L1729" s="53"/>
      <c r="M1729" s="53"/>
      <c r="N1729" s="53"/>
      <c r="O1729" s="53"/>
      <c r="P1729" s="53"/>
      <c r="Q1729" s="53"/>
      <c r="R1729" s="53"/>
      <c r="S1729" s="53"/>
      <c r="T1729" s="53"/>
      <c r="U1729" s="53"/>
      <c r="V1729" s="53"/>
      <c r="W1729" s="53"/>
      <c r="X1729" s="53"/>
      <c r="Y1729" s="53"/>
      <c r="Z1729" s="53"/>
    </row>
    <row r="1730" spans="1:26" ht="15.75" customHeight="1">
      <c r="A1730" s="103"/>
      <c r="B1730" s="103"/>
      <c r="C1730" s="104" t="e">
        <v>#REF!</v>
      </c>
      <c r="D1730" s="103"/>
      <c r="E1730" s="53"/>
      <c r="F1730" s="53"/>
      <c r="G1730" s="53"/>
      <c r="H1730" s="53"/>
      <c r="I1730" s="53"/>
      <c r="J1730" s="53"/>
      <c r="K1730" s="53"/>
      <c r="L1730" s="53"/>
      <c r="M1730" s="53"/>
      <c r="N1730" s="53"/>
      <c r="O1730" s="53"/>
      <c r="P1730" s="53"/>
      <c r="Q1730" s="53"/>
      <c r="R1730" s="53"/>
      <c r="S1730" s="53"/>
      <c r="T1730" s="53"/>
      <c r="U1730" s="53"/>
      <c r="V1730" s="53"/>
      <c r="W1730" s="53"/>
      <c r="X1730" s="53"/>
      <c r="Y1730" s="53"/>
      <c r="Z1730" s="53"/>
    </row>
    <row r="1731" spans="1:26" ht="15.75" customHeight="1">
      <c r="A1731" s="103"/>
      <c r="B1731" s="103"/>
      <c r="C1731" s="104" t="e">
        <v>#REF!</v>
      </c>
      <c r="D1731" s="103"/>
      <c r="E1731" s="53"/>
      <c r="F1731" s="53"/>
      <c r="G1731" s="53"/>
      <c r="H1731" s="53"/>
      <c r="I1731" s="53"/>
      <c r="J1731" s="53"/>
      <c r="K1731" s="53"/>
      <c r="L1731" s="53"/>
      <c r="M1731" s="53"/>
      <c r="N1731" s="53"/>
      <c r="O1731" s="53"/>
      <c r="P1731" s="53"/>
      <c r="Q1731" s="53"/>
      <c r="R1731" s="53"/>
      <c r="S1731" s="53"/>
      <c r="T1731" s="53"/>
      <c r="U1731" s="53"/>
      <c r="V1731" s="53"/>
      <c r="W1731" s="53"/>
      <c r="X1731" s="53"/>
      <c r="Y1731" s="53"/>
      <c r="Z1731" s="53"/>
    </row>
    <row r="1732" spans="1:26" ht="15.75" customHeight="1">
      <c r="A1732" s="103"/>
      <c r="B1732" s="103"/>
      <c r="C1732" s="104" t="e">
        <v>#REF!</v>
      </c>
      <c r="D1732" s="103"/>
      <c r="E1732" s="53"/>
      <c r="F1732" s="53"/>
      <c r="G1732" s="53"/>
      <c r="H1732" s="53"/>
      <c r="I1732" s="53"/>
      <c r="J1732" s="53"/>
      <c r="K1732" s="53"/>
      <c r="L1732" s="53"/>
      <c r="M1732" s="53"/>
      <c r="N1732" s="53"/>
      <c r="O1732" s="53"/>
      <c r="P1732" s="53"/>
      <c r="Q1732" s="53"/>
      <c r="R1732" s="53"/>
      <c r="S1732" s="53"/>
      <c r="T1732" s="53"/>
      <c r="U1732" s="53"/>
      <c r="V1732" s="53"/>
      <c r="W1732" s="53"/>
      <c r="X1732" s="53"/>
      <c r="Y1732" s="53"/>
      <c r="Z1732" s="53"/>
    </row>
    <row r="1733" spans="1:26" ht="15.75" customHeight="1">
      <c r="A1733" s="103"/>
      <c r="B1733" s="103"/>
      <c r="C1733" s="104" t="e">
        <v>#REF!</v>
      </c>
      <c r="D1733" s="103"/>
      <c r="E1733" s="53"/>
      <c r="F1733" s="53"/>
      <c r="G1733" s="53"/>
      <c r="H1733" s="53"/>
      <c r="I1733" s="53"/>
      <c r="J1733" s="53"/>
      <c r="K1733" s="53"/>
      <c r="L1733" s="53"/>
      <c r="M1733" s="53"/>
      <c r="N1733" s="53"/>
      <c r="O1733" s="53"/>
      <c r="P1733" s="53"/>
      <c r="Q1733" s="53"/>
      <c r="R1733" s="53"/>
      <c r="S1733" s="53"/>
      <c r="T1733" s="53"/>
      <c r="U1733" s="53"/>
      <c r="V1733" s="53"/>
      <c r="W1733" s="53"/>
      <c r="X1733" s="53"/>
      <c r="Y1733" s="53"/>
      <c r="Z1733" s="53"/>
    </row>
    <row r="1734" spans="1:26" ht="15.75" customHeight="1">
      <c r="A1734" s="103"/>
      <c r="B1734" s="103"/>
      <c r="C1734" s="104" t="e">
        <v>#REF!</v>
      </c>
      <c r="D1734" s="103"/>
      <c r="E1734" s="53"/>
      <c r="F1734" s="53"/>
      <c r="G1734" s="53"/>
      <c r="H1734" s="53"/>
      <c r="I1734" s="53"/>
      <c r="J1734" s="53"/>
      <c r="K1734" s="53"/>
      <c r="L1734" s="53"/>
      <c r="M1734" s="53"/>
      <c r="N1734" s="53"/>
      <c r="O1734" s="53"/>
      <c r="P1734" s="53"/>
      <c r="Q1734" s="53"/>
      <c r="R1734" s="53"/>
      <c r="S1734" s="53"/>
      <c r="T1734" s="53"/>
      <c r="U1734" s="53"/>
      <c r="V1734" s="53"/>
      <c r="W1734" s="53"/>
      <c r="X1734" s="53"/>
      <c r="Y1734" s="53"/>
      <c r="Z1734" s="53"/>
    </row>
    <row r="1735" spans="1:26" ht="15.75" customHeight="1">
      <c r="A1735" s="103"/>
      <c r="B1735" s="103"/>
      <c r="C1735" s="104" t="e">
        <v>#REF!</v>
      </c>
      <c r="D1735" s="103"/>
      <c r="E1735" s="53"/>
      <c r="F1735" s="53"/>
      <c r="G1735" s="53"/>
      <c r="H1735" s="53"/>
      <c r="I1735" s="53"/>
      <c r="J1735" s="53"/>
      <c r="K1735" s="53"/>
      <c r="L1735" s="53"/>
      <c r="M1735" s="53"/>
      <c r="N1735" s="53"/>
      <c r="O1735" s="53"/>
      <c r="P1735" s="53"/>
      <c r="Q1735" s="53"/>
      <c r="R1735" s="53"/>
      <c r="S1735" s="53"/>
      <c r="T1735" s="53"/>
      <c r="U1735" s="53"/>
      <c r="V1735" s="53"/>
      <c r="W1735" s="53"/>
      <c r="X1735" s="53"/>
      <c r="Y1735" s="53"/>
      <c r="Z1735" s="53"/>
    </row>
    <row r="1736" spans="1:26" ht="15.75" customHeight="1">
      <c r="A1736" s="103"/>
      <c r="B1736" s="103"/>
      <c r="C1736" s="104" t="e">
        <v>#REF!</v>
      </c>
      <c r="D1736" s="103"/>
      <c r="E1736" s="53"/>
      <c r="F1736" s="53"/>
      <c r="G1736" s="53"/>
      <c r="H1736" s="53"/>
      <c r="I1736" s="53"/>
      <c r="J1736" s="53"/>
      <c r="K1736" s="53"/>
      <c r="L1736" s="53"/>
      <c r="M1736" s="53"/>
      <c r="N1736" s="53"/>
      <c r="O1736" s="53"/>
      <c r="P1736" s="53"/>
      <c r="Q1736" s="53"/>
      <c r="R1736" s="53"/>
      <c r="S1736" s="53"/>
      <c r="T1736" s="53"/>
      <c r="U1736" s="53"/>
      <c r="V1736" s="53"/>
      <c r="W1736" s="53"/>
      <c r="X1736" s="53"/>
      <c r="Y1736" s="53"/>
      <c r="Z1736" s="53"/>
    </row>
    <row r="1737" spans="1:26" ht="15.75" customHeight="1">
      <c r="A1737" s="103"/>
      <c r="B1737" s="103"/>
      <c r="C1737" s="104" t="e">
        <v>#REF!</v>
      </c>
      <c r="D1737" s="103"/>
      <c r="E1737" s="53"/>
      <c r="F1737" s="53"/>
      <c r="G1737" s="53"/>
      <c r="H1737" s="53"/>
      <c r="I1737" s="53"/>
      <c r="J1737" s="53"/>
      <c r="K1737" s="53"/>
      <c r="L1737" s="53"/>
      <c r="M1737" s="53"/>
      <c r="N1737" s="53"/>
      <c r="O1737" s="53"/>
      <c r="P1737" s="53"/>
      <c r="Q1737" s="53"/>
      <c r="R1737" s="53"/>
      <c r="S1737" s="53"/>
      <c r="T1737" s="53"/>
      <c r="U1737" s="53"/>
      <c r="V1737" s="53"/>
      <c r="W1737" s="53"/>
      <c r="X1737" s="53"/>
      <c r="Y1737" s="53"/>
      <c r="Z1737" s="53"/>
    </row>
    <row r="1738" spans="1:26" ht="15.75" customHeight="1">
      <c r="A1738" s="103"/>
      <c r="B1738" s="103"/>
      <c r="C1738" s="104" t="e">
        <v>#REF!</v>
      </c>
      <c r="D1738" s="103"/>
      <c r="E1738" s="53"/>
      <c r="F1738" s="53"/>
      <c r="G1738" s="53"/>
      <c r="H1738" s="53"/>
      <c r="I1738" s="53"/>
      <c r="J1738" s="53"/>
      <c r="K1738" s="53"/>
      <c r="L1738" s="53"/>
      <c r="M1738" s="53"/>
      <c r="N1738" s="53"/>
      <c r="O1738" s="53"/>
      <c r="P1738" s="53"/>
      <c r="Q1738" s="53"/>
      <c r="R1738" s="53"/>
      <c r="S1738" s="53"/>
      <c r="T1738" s="53"/>
      <c r="U1738" s="53"/>
      <c r="V1738" s="53"/>
      <c r="W1738" s="53"/>
      <c r="X1738" s="53"/>
      <c r="Y1738" s="53"/>
      <c r="Z1738" s="53"/>
    </row>
    <row r="1739" spans="1:26" ht="15.75" customHeight="1">
      <c r="A1739" s="103"/>
      <c r="B1739" s="103"/>
      <c r="C1739" s="104" t="e">
        <v>#REF!</v>
      </c>
      <c r="D1739" s="103"/>
      <c r="E1739" s="53"/>
      <c r="F1739" s="53"/>
      <c r="G1739" s="53"/>
      <c r="H1739" s="53"/>
      <c r="I1739" s="53"/>
      <c r="J1739" s="53"/>
      <c r="K1739" s="53"/>
      <c r="L1739" s="53"/>
      <c r="M1739" s="53"/>
      <c r="N1739" s="53"/>
      <c r="O1739" s="53"/>
      <c r="P1739" s="53"/>
      <c r="Q1739" s="53"/>
      <c r="R1739" s="53"/>
      <c r="S1739" s="53"/>
      <c r="T1739" s="53"/>
      <c r="U1739" s="53"/>
      <c r="V1739" s="53"/>
      <c r="W1739" s="53"/>
      <c r="X1739" s="53"/>
      <c r="Y1739" s="53"/>
      <c r="Z1739" s="53"/>
    </row>
    <row r="1740" spans="1:26" ht="15.75" customHeight="1">
      <c r="A1740" s="103"/>
      <c r="B1740" s="103"/>
      <c r="C1740" s="104" t="e">
        <v>#REF!</v>
      </c>
      <c r="D1740" s="103"/>
      <c r="E1740" s="53"/>
      <c r="F1740" s="53"/>
      <c r="G1740" s="53"/>
      <c r="H1740" s="53"/>
      <c r="I1740" s="53"/>
      <c r="J1740" s="53"/>
      <c r="K1740" s="53"/>
      <c r="L1740" s="53"/>
      <c r="M1740" s="53"/>
      <c r="N1740" s="53"/>
      <c r="O1740" s="53"/>
      <c r="P1740" s="53"/>
      <c r="Q1740" s="53"/>
      <c r="R1740" s="53"/>
      <c r="S1740" s="53"/>
      <c r="T1740" s="53"/>
      <c r="U1740" s="53"/>
      <c r="V1740" s="53"/>
      <c r="W1740" s="53"/>
      <c r="X1740" s="53"/>
      <c r="Y1740" s="53"/>
      <c r="Z1740" s="53"/>
    </row>
    <row r="1741" spans="1:26" ht="15.75" customHeight="1">
      <c r="A1741" s="103"/>
      <c r="B1741" s="103"/>
      <c r="C1741" s="104" t="e">
        <v>#REF!</v>
      </c>
      <c r="D1741" s="103"/>
      <c r="E1741" s="53"/>
      <c r="F1741" s="53"/>
      <c r="G1741" s="53"/>
      <c r="H1741" s="53"/>
      <c r="I1741" s="53"/>
      <c r="J1741" s="53"/>
      <c r="K1741" s="53"/>
      <c r="L1741" s="53"/>
      <c r="M1741" s="53"/>
      <c r="N1741" s="53"/>
      <c r="O1741" s="53"/>
      <c r="P1741" s="53"/>
      <c r="Q1741" s="53"/>
      <c r="R1741" s="53"/>
      <c r="S1741" s="53"/>
      <c r="T1741" s="53"/>
      <c r="U1741" s="53"/>
      <c r="V1741" s="53"/>
      <c r="W1741" s="53"/>
      <c r="X1741" s="53"/>
      <c r="Y1741" s="53"/>
      <c r="Z1741" s="53"/>
    </row>
    <row r="1742" spans="1:26" ht="15.75" customHeight="1">
      <c r="A1742" s="103"/>
      <c r="B1742" s="103"/>
      <c r="C1742" s="104" t="e">
        <v>#REF!</v>
      </c>
      <c r="D1742" s="103"/>
      <c r="E1742" s="53"/>
      <c r="F1742" s="53"/>
      <c r="G1742" s="53"/>
      <c r="H1742" s="53"/>
      <c r="I1742" s="53"/>
      <c r="J1742" s="53"/>
      <c r="K1742" s="53"/>
      <c r="L1742" s="53"/>
      <c r="M1742" s="53"/>
      <c r="N1742" s="53"/>
      <c r="O1742" s="53"/>
      <c r="P1742" s="53"/>
      <c r="Q1742" s="53"/>
      <c r="R1742" s="53"/>
      <c r="S1742" s="53"/>
      <c r="T1742" s="53"/>
      <c r="U1742" s="53"/>
      <c r="V1742" s="53"/>
      <c r="W1742" s="53"/>
      <c r="X1742" s="53"/>
      <c r="Y1742" s="53"/>
      <c r="Z1742" s="53"/>
    </row>
    <row r="1743" spans="1:26" ht="15.75" customHeight="1">
      <c r="A1743" s="103"/>
      <c r="B1743" s="103"/>
      <c r="C1743" s="104" t="e">
        <v>#REF!</v>
      </c>
      <c r="D1743" s="103"/>
      <c r="E1743" s="53"/>
      <c r="F1743" s="53"/>
      <c r="G1743" s="53"/>
      <c r="H1743" s="53"/>
      <c r="I1743" s="53"/>
      <c r="J1743" s="53"/>
      <c r="K1743" s="53"/>
      <c r="L1743" s="53"/>
      <c r="M1743" s="53"/>
      <c r="N1743" s="53"/>
      <c r="O1743" s="53"/>
      <c r="P1743" s="53"/>
      <c r="Q1743" s="53"/>
      <c r="R1743" s="53"/>
      <c r="S1743" s="53"/>
      <c r="T1743" s="53"/>
      <c r="U1743" s="53"/>
      <c r="V1743" s="53"/>
      <c r="W1743" s="53"/>
      <c r="X1743" s="53"/>
      <c r="Y1743" s="53"/>
      <c r="Z1743" s="53"/>
    </row>
    <row r="1744" spans="1:26" ht="15.75" customHeight="1">
      <c r="A1744" s="103"/>
      <c r="B1744" s="103"/>
      <c r="C1744" s="104" t="e">
        <v>#REF!</v>
      </c>
      <c r="D1744" s="103"/>
      <c r="E1744" s="53"/>
      <c r="F1744" s="53"/>
      <c r="G1744" s="53"/>
      <c r="H1744" s="53"/>
      <c r="I1744" s="53"/>
      <c r="J1744" s="53"/>
      <c r="K1744" s="53"/>
      <c r="L1744" s="53"/>
      <c r="M1744" s="53"/>
      <c r="N1744" s="53"/>
      <c r="O1744" s="53"/>
      <c r="P1744" s="53"/>
      <c r="Q1744" s="53"/>
      <c r="R1744" s="53"/>
      <c r="S1744" s="53"/>
      <c r="T1744" s="53"/>
      <c r="U1744" s="53"/>
      <c r="V1744" s="53"/>
      <c r="W1744" s="53"/>
      <c r="X1744" s="53"/>
      <c r="Y1744" s="53"/>
      <c r="Z1744" s="53"/>
    </row>
    <row r="1745" spans="1:26" ht="15.75" customHeight="1">
      <c r="A1745" s="103"/>
      <c r="B1745" s="103"/>
      <c r="C1745" s="104" t="e">
        <v>#REF!</v>
      </c>
      <c r="D1745" s="103"/>
      <c r="E1745" s="53"/>
      <c r="F1745" s="53"/>
      <c r="G1745" s="53"/>
      <c r="H1745" s="53"/>
      <c r="I1745" s="53"/>
      <c r="J1745" s="53"/>
      <c r="K1745" s="53"/>
      <c r="L1745" s="53"/>
      <c r="M1745" s="53"/>
      <c r="N1745" s="53"/>
      <c r="O1745" s="53"/>
      <c r="P1745" s="53"/>
      <c r="Q1745" s="53"/>
      <c r="R1745" s="53"/>
      <c r="S1745" s="53"/>
      <c r="T1745" s="53"/>
      <c r="U1745" s="53"/>
      <c r="V1745" s="53"/>
      <c r="W1745" s="53"/>
      <c r="X1745" s="53"/>
      <c r="Y1745" s="53"/>
      <c r="Z1745" s="53"/>
    </row>
    <row r="1746" spans="1:26" ht="15.75" customHeight="1">
      <c r="A1746" s="103"/>
      <c r="B1746" s="103"/>
      <c r="C1746" s="104" t="e">
        <v>#REF!</v>
      </c>
      <c r="D1746" s="103"/>
      <c r="E1746" s="53"/>
      <c r="F1746" s="53"/>
      <c r="G1746" s="53"/>
      <c r="H1746" s="53"/>
      <c r="I1746" s="53"/>
      <c r="J1746" s="53"/>
      <c r="K1746" s="53"/>
      <c r="L1746" s="53"/>
      <c r="M1746" s="53"/>
      <c r="N1746" s="53"/>
      <c r="O1746" s="53"/>
      <c r="P1746" s="53"/>
      <c r="Q1746" s="53"/>
      <c r="R1746" s="53"/>
      <c r="S1746" s="53"/>
      <c r="T1746" s="53"/>
      <c r="U1746" s="53"/>
      <c r="V1746" s="53"/>
      <c r="W1746" s="53"/>
      <c r="X1746" s="53"/>
      <c r="Y1746" s="53"/>
      <c r="Z1746" s="53"/>
    </row>
    <row r="1747" spans="1:26" ht="15.75" customHeight="1">
      <c r="A1747" s="103"/>
      <c r="B1747" s="103"/>
      <c r="C1747" s="104" t="e">
        <v>#REF!</v>
      </c>
      <c r="D1747" s="103"/>
      <c r="E1747" s="53"/>
      <c r="F1747" s="53"/>
      <c r="G1747" s="53"/>
      <c r="H1747" s="53"/>
      <c r="I1747" s="53"/>
      <c r="J1747" s="53"/>
      <c r="K1747" s="53"/>
      <c r="L1747" s="53"/>
      <c r="M1747" s="53"/>
      <c r="N1747" s="53"/>
      <c r="O1747" s="53"/>
      <c r="P1747" s="53"/>
      <c r="Q1747" s="53"/>
      <c r="R1747" s="53"/>
      <c r="S1747" s="53"/>
      <c r="T1747" s="53"/>
      <c r="U1747" s="53"/>
      <c r="V1747" s="53"/>
      <c r="W1747" s="53"/>
      <c r="X1747" s="53"/>
      <c r="Y1747" s="53"/>
      <c r="Z1747" s="53"/>
    </row>
    <row r="1748" spans="1:26" ht="15.75" customHeight="1">
      <c r="A1748" s="103"/>
      <c r="B1748" s="103"/>
      <c r="C1748" s="104" t="e">
        <v>#REF!</v>
      </c>
      <c r="D1748" s="103"/>
      <c r="E1748" s="53"/>
      <c r="F1748" s="53"/>
      <c r="G1748" s="53"/>
      <c r="H1748" s="53"/>
      <c r="I1748" s="53"/>
      <c r="J1748" s="53"/>
      <c r="K1748" s="53"/>
      <c r="L1748" s="53"/>
      <c r="M1748" s="53"/>
      <c r="N1748" s="53"/>
      <c r="O1748" s="53"/>
      <c r="P1748" s="53"/>
      <c r="Q1748" s="53"/>
      <c r="R1748" s="53"/>
      <c r="S1748" s="53"/>
      <c r="T1748" s="53"/>
      <c r="U1748" s="53"/>
      <c r="V1748" s="53"/>
      <c r="W1748" s="53"/>
      <c r="X1748" s="53"/>
      <c r="Y1748" s="53"/>
      <c r="Z1748" s="53"/>
    </row>
    <row r="1749" spans="1:26" ht="15.75" customHeight="1">
      <c r="A1749" s="103"/>
      <c r="B1749" s="103"/>
      <c r="C1749" s="104" t="e">
        <v>#REF!</v>
      </c>
      <c r="D1749" s="103"/>
      <c r="E1749" s="53"/>
      <c r="F1749" s="53"/>
      <c r="G1749" s="53"/>
      <c r="H1749" s="53"/>
      <c r="I1749" s="53"/>
      <c r="J1749" s="53"/>
      <c r="K1749" s="53"/>
      <c r="L1749" s="53"/>
      <c r="M1749" s="53"/>
      <c r="N1749" s="53"/>
      <c r="O1749" s="53"/>
      <c r="P1749" s="53"/>
      <c r="Q1749" s="53"/>
      <c r="R1749" s="53"/>
      <c r="S1749" s="53"/>
      <c r="T1749" s="53"/>
      <c r="U1749" s="53"/>
      <c r="V1749" s="53"/>
      <c r="W1749" s="53"/>
      <c r="X1749" s="53"/>
      <c r="Y1749" s="53"/>
      <c r="Z1749" s="53"/>
    </row>
    <row r="1750" spans="1:26" ht="15.75" customHeight="1">
      <c r="A1750" s="103"/>
      <c r="B1750" s="103"/>
      <c r="C1750" s="104" t="e">
        <v>#REF!</v>
      </c>
      <c r="D1750" s="103"/>
      <c r="E1750" s="53"/>
      <c r="F1750" s="53"/>
      <c r="G1750" s="53"/>
      <c r="H1750" s="53"/>
      <c r="I1750" s="53"/>
      <c r="J1750" s="53"/>
      <c r="K1750" s="53"/>
      <c r="L1750" s="53"/>
      <c r="M1750" s="53"/>
      <c r="N1750" s="53"/>
      <c r="O1750" s="53"/>
      <c r="P1750" s="53"/>
      <c r="Q1750" s="53"/>
      <c r="R1750" s="53"/>
      <c r="S1750" s="53"/>
      <c r="T1750" s="53"/>
      <c r="U1750" s="53"/>
      <c r="V1750" s="53"/>
      <c r="W1750" s="53"/>
      <c r="X1750" s="53"/>
      <c r="Y1750" s="53"/>
      <c r="Z1750" s="53"/>
    </row>
    <row r="1751" spans="1:26" ht="15.75" customHeight="1">
      <c r="A1751" s="103"/>
      <c r="B1751" s="103"/>
      <c r="C1751" s="104" t="e">
        <v>#REF!</v>
      </c>
      <c r="D1751" s="103"/>
      <c r="E1751" s="53"/>
      <c r="F1751" s="53"/>
      <c r="G1751" s="53"/>
      <c r="H1751" s="53"/>
      <c r="I1751" s="53"/>
      <c r="J1751" s="53"/>
      <c r="K1751" s="53"/>
      <c r="L1751" s="53"/>
      <c r="M1751" s="53"/>
      <c r="N1751" s="53"/>
      <c r="O1751" s="53"/>
      <c r="P1751" s="53"/>
      <c r="Q1751" s="53"/>
      <c r="R1751" s="53"/>
      <c r="S1751" s="53"/>
      <c r="T1751" s="53"/>
      <c r="U1751" s="53"/>
      <c r="V1751" s="53"/>
      <c r="W1751" s="53"/>
      <c r="X1751" s="53"/>
      <c r="Y1751" s="53"/>
      <c r="Z1751" s="53"/>
    </row>
    <row r="1752" spans="1:26" ht="15.75" customHeight="1">
      <c r="A1752" s="103"/>
      <c r="B1752" s="103"/>
      <c r="C1752" s="104" t="e">
        <v>#REF!</v>
      </c>
      <c r="D1752" s="103"/>
      <c r="E1752" s="53"/>
      <c r="F1752" s="53"/>
      <c r="G1752" s="53"/>
      <c r="H1752" s="53"/>
      <c r="I1752" s="53"/>
      <c r="J1752" s="53"/>
      <c r="K1752" s="53"/>
      <c r="L1752" s="53"/>
      <c r="M1752" s="53"/>
      <c r="N1752" s="53"/>
      <c r="O1752" s="53"/>
      <c r="P1752" s="53"/>
      <c r="Q1752" s="53"/>
      <c r="R1752" s="53"/>
      <c r="S1752" s="53"/>
      <c r="T1752" s="53"/>
      <c r="U1752" s="53"/>
      <c r="V1752" s="53"/>
      <c r="W1752" s="53"/>
      <c r="X1752" s="53"/>
      <c r="Y1752" s="53"/>
      <c r="Z1752" s="53"/>
    </row>
    <row r="1753" spans="1:26" ht="15.75" customHeight="1">
      <c r="A1753" s="103"/>
      <c r="B1753" s="103"/>
      <c r="C1753" s="104" t="e">
        <v>#REF!</v>
      </c>
      <c r="D1753" s="103"/>
      <c r="E1753" s="53"/>
      <c r="F1753" s="53"/>
      <c r="G1753" s="53"/>
      <c r="H1753" s="53"/>
      <c r="I1753" s="53"/>
      <c r="J1753" s="53"/>
      <c r="K1753" s="53"/>
      <c r="L1753" s="53"/>
      <c r="M1753" s="53"/>
      <c r="N1753" s="53"/>
      <c r="O1753" s="53"/>
      <c r="P1753" s="53"/>
      <c r="Q1753" s="53"/>
      <c r="R1753" s="53"/>
      <c r="S1753" s="53"/>
      <c r="T1753" s="53"/>
      <c r="U1753" s="53"/>
      <c r="V1753" s="53"/>
      <c r="W1753" s="53"/>
      <c r="X1753" s="53"/>
      <c r="Y1753" s="53"/>
      <c r="Z1753" s="53"/>
    </row>
    <row r="1754" spans="1:26" ht="15.75" customHeight="1">
      <c r="A1754" s="103"/>
      <c r="B1754" s="103"/>
      <c r="C1754" s="104" t="e">
        <v>#REF!</v>
      </c>
      <c r="D1754" s="103"/>
      <c r="E1754" s="53"/>
      <c r="F1754" s="53"/>
      <c r="G1754" s="53"/>
      <c r="H1754" s="53"/>
      <c r="I1754" s="53"/>
      <c r="J1754" s="53"/>
      <c r="K1754" s="53"/>
      <c r="L1754" s="53"/>
      <c r="M1754" s="53"/>
      <c r="N1754" s="53"/>
      <c r="O1754" s="53"/>
      <c r="P1754" s="53"/>
      <c r="Q1754" s="53"/>
      <c r="R1754" s="53"/>
      <c r="S1754" s="53"/>
      <c r="T1754" s="53"/>
      <c r="U1754" s="53"/>
      <c r="V1754" s="53"/>
      <c r="W1754" s="53"/>
      <c r="X1754" s="53"/>
      <c r="Y1754" s="53"/>
      <c r="Z1754" s="53"/>
    </row>
    <row r="1755" spans="1:26" ht="15.75" customHeight="1">
      <c r="A1755" s="103"/>
      <c r="B1755" s="103"/>
      <c r="C1755" s="104" t="e">
        <v>#REF!</v>
      </c>
      <c r="D1755" s="103"/>
      <c r="E1755" s="53"/>
      <c r="F1755" s="53"/>
      <c r="G1755" s="53"/>
      <c r="H1755" s="53"/>
      <c r="I1755" s="53"/>
      <c r="J1755" s="53"/>
      <c r="K1755" s="53"/>
      <c r="L1755" s="53"/>
      <c r="M1755" s="53"/>
      <c r="N1755" s="53"/>
      <c r="O1755" s="53"/>
      <c r="P1755" s="53"/>
      <c r="Q1755" s="53"/>
      <c r="R1755" s="53"/>
      <c r="S1755" s="53"/>
      <c r="T1755" s="53"/>
      <c r="U1755" s="53"/>
      <c r="V1755" s="53"/>
      <c r="W1755" s="53"/>
      <c r="X1755" s="53"/>
      <c r="Y1755" s="53"/>
      <c r="Z1755" s="53"/>
    </row>
    <row r="1756" spans="1:26" ht="15.75" customHeight="1">
      <c r="A1756" s="103"/>
      <c r="B1756" s="103"/>
      <c r="C1756" s="104" t="e">
        <v>#REF!</v>
      </c>
      <c r="D1756" s="103"/>
      <c r="E1756" s="53"/>
      <c r="F1756" s="53"/>
      <c r="G1756" s="53"/>
      <c r="H1756" s="53"/>
      <c r="I1756" s="53"/>
      <c r="J1756" s="53"/>
      <c r="K1756" s="53"/>
      <c r="L1756" s="53"/>
      <c r="M1756" s="53"/>
      <c r="N1756" s="53"/>
      <c r="O1756" s="53"/>
      <c r="P1756" s="53"/>
      <c r="Q1756" s="53"/>
      <c r="R1756" s="53"/>
      <c r="S1756" s="53"/>
      <c r="T1756" s="53"/>
      <c r="U1756" s="53"/>
      <c r="V1756" s="53"/>
      <c r="W1756" s="53"/>
      <c r="X1756" s="53"/>
      <c r="Y1756" s="53"/>
      <c r="Z1756" s="53"/>
    </row>
    <row r="1757" spans="1:26" ht="15.75" customHeight="1">
      <c r="A1757" s="103"/>
      <c r="B1757" s="103"/>
      <c r="C1757" s="104" t="e">
        <v>#REF!</v>
      </c>
      <c r="D1757" s="103"/>
      <c r="E1757" s="53"/>
      <c r="F1757" s="53"/>
      <c r="G1757" s="53"/>
      <c r="H1757" s="53"/>
      <c r="I1757" s="53"/>
      <c r="J1757" s="53"/>
      <c r="K1757" s="53"/>
      <c r="L1757" s="53"/>
      <c r="M1757" s="53"/>
      <c r="N1757" s="53"/>
      <c r="O1757" s="53"/>
      <c r="P1757" s="53"/>
      <c r="Q1757" s="53"/>
      <c r="R1757" s="53"/>
      <c r="S1757" s="53"/>
      <c r="T1757" s="53"/>
      <c r="U1757" s="53"/>
      <c r="V1757" s="53"/>
      <c r="W1757" s="53"/>
      <c r="X1757" s="53"/>
      <c r="Y1757" s="53"/>
      <c r="Z1757" s="53"/>
    </row>
    <row r="1758" spans="1:26" ht="15.75" customHeight="1">
      <c r="A1758" s="103"/>
      <c r="B1758" s="103"/>
      <c r="C1758" s="104" t="e">
        <v>#REF!</v>
      </c>
      <c r="D1758" s="103"/>
      <c r="E1758" s="53"/>
      <c r="F1758" s="53"/>
      <c r="G1758" s="53"/>
      <c r="H1758" s="53"/>
      <c r="I1758" s="53"/>
      <c r="J1758" s="53"/>
      <c r="K1758" s="53"/>
      <c r="L1758" s="53"/>
      <c r="M1758" s="53"/>
      <c r="N1758" s="53"/>
      <c r="O1758" s="53"/>
      <c r="P1758" s="53"/>
      <c r="Q1758" s="53"/>
      <c r="R1758" s="53"/>
      <c r="S1758" s="53"/>
      <c r="T1758" s="53"/>
      <c r="U1758" s="53"/>
      <c r="V1758" s="53"/>
      <c r="W1758" s="53"/>
      <c r="X1758" s="53"/>
      <c r="Y1758" s="53"/>
      <c r="Z1758" s="53"/>
    </row>
    <row r="1759" spans="1:26" ht="15.75" customHeight="1">
      <c r="A1759" s="103"/>
      <c r="B1759" s="103"/>
      <c r="C1759" s="104" t="e">
        <v>#REF!</v>
      </c>
      <c r="D1759" s="103"/>
      <c r="E1759" s="53"/>
      <c r="F1759" s="53"/>
      <c r="G1759" s="53"/>
      <c r="H1759" s="53"/>
      <c r="I1759" s="53"/>
      <c r="J1759" s="53"/>
      <c r="K1759" s="53"/>
      <c r="L1759" s="53"/>
      <c r="M1759" s="53"/>
      <c r="N1759" s="53"/>
      <c r="O1759" s="53"/>
      <c r="P1759" s="53"/>
      <c r="Q1759" s="53"/>
      <c r="R1759" s="53"/>
      <c r="S1759" s="53"/>
      <c r="T1759" s="53"/>
      <c r="U1759" s="53"/>
      <c r="V1759" s="53"/>
      <c r="W1759" s="53"/>
      <c r="X1759" s="53"/>
      <c r="Y1759" s="53"/>
      <c r="Z1759" s="53"/>
    </row>
    <row r="1760" spans="1:26" ht="15.75" customHeight="1">
      <c r="A1760" s="103"/>
      <c r="B1760" s="103"/>
      <c r="C1760" s="104" t="e">
        <v>#REF!</v>
      </c>
      <c r="D1760" s="103"/>
      <c r="E1760" s="53"/>
      <c r="F1760" s="53"/>
      <c r="G1760" s="53"/>
      <c r="H1760" s="53"/>
      <c r="I1760" s="53"/>
      <c r="J1760" s="53"/>
      <c r="K1760" s="53"/>
      <c r="L1760" s="53"/>
      <c r="M1760" s="53"/>
      <c r="N1760" s="53"/>
      <c r="O1760" s="53"/>
      <c r="P1760" s="53"/>
      <c r="Q1760" s="53"/>
      <c r="R1760" s="53"/>
      <c r="S1760" s="53"/>
      <c r="T1760" s="53"/>
      <c r="U1760" s="53"/>
      <c r="V1760" s="53"/>
      <c r="W1760" s="53"/>
      <c r="X1760" s="53"/>
      <c r="Y1760" s="53"/>
      <c r="Z1760" s="53"/>
    </row>
    <row r="1761" spans="1:26" ht="15.75" customHeight="1">
      <c r="A1761" s="103"/>
      <c r="B1761" s="103"/>
      <c r="C1761" s="104" t="e">
        <v>#REF!</v>
      </c>
      <c r="D1761" s="103"/>
      <c r="E1761" s="53"/>
      <c r="F1761" s="53"/>
      <c r="G1761" s="53"/>
      <c r="H1761" s="53"/>
      <c r="I1761" s="53"/>
      <c r="J1761" s="53"/>
      <c r="K1761" s="53"/>
      <c r="L1761" s="53"/>
      <c r="M1761" s="53"/>
      <c r="N1761" s="53"/>
      <c r="O1761" s="53"/>
      <c r="P1761" s="53"/>
      <c r="Q1761" s="53"/>
      <c r="R1761" s="53"/>
      <c r="S1761" s="53"/>
      <c r="T1761" s="53"/>
      <c r="U1761" s="53"/>
      <c r="V1761" s="53"/>
      <c r="W1761" s="53"/>
      <c r="X1761" s="53"/>
      <c r="Y1761" s="53"/>
      <c r="Z1761" s="53"/>
    </row>
    <row r="1762" spans="1:26" ht="15.75" customHeight="1">
      <c r="A1762" s="103"/>
      <c r="B1762" s="103"/>
      <c r="C1762" s="104" t="e">
        <v>#REF!</v>
      </c>
      <c r="D1762" s="103"/>
      <c r="E1762" s="53"/>
      <c r="F1762" s="53"/>
      <c r="G1762" s="53"/>
      <c r="H1762" s="53"/>
      <c r="I1762" s="53"/>
      <c r="J1762" s="53"/>
      <c r="K1762" s="53"/>
      <c r="L1762" s="53"/>
      <c r="M1762" s="53"/>
      <c r="N1762" s="53"/>
      <c r="O1762" s="53"/>
      <c r="P1762" s="53"/>
      <c r="Q1762" s="53"/>
      <c r="R1762" s="53"/>
      <c r="S1762" s="53"/>
      <c r="T1762" s="53"/>
      <c r="U1762" s="53"/>
      <c r="V1762" s="53"/>
      <c r="W1762" s="53"/>
      <c r="X1762" s="53"/>
      <c r="Y1762" s="53"/>
      <c r="Z1762" s="53"/>
    </row>
    <row r="1763" spans="1:26" ht="15.75" customHeight="1">
      <c r="A1763" s="103"/>
      <c r="B1763" s="103"/>
      <c r="C1763" s="104" t="e">
        <v>#REF!</v>
      </c>
      <c r="D1763" s="103"/>
      <c r="E1763" s="53"/>
      <c r="F1763" s="53"/>
      <c r="G1763" s="53"/>
      <c r="H1763" s="53"/>
      <c r="I1763" s="53"/>
      <c r="J1763" s="53"/>
      <c r="K1763" s="53"/>
      <c r="L1763" s="53"/>
      <c r="M1763" s="53"/>
      <c r="N1763" s="53"/>
      <c r="O1763" s="53"/>
      <c r="P1763" s="53"/>
      <c r="Q1763" s="53"/>
      <c r="R1763" s="53"/>
      <c r="S1763" s="53"/>
      <c r="T1763" s="53"/>
      <c r="U1763" s="53"/>
      <c r="V1763" s="53"/>
      <c r="W1763" s="53"/>
      <c r="X1763" s="53"/>
      <c r="Y1763" s="53"/>
      <c r="Z1763" s="53"/>
    </row>
    <row r="1764" spans="1:26" ht="15.75" customHeight="1">
      <c r="A1764" s="103"/>
      <c r="B1764" s="103"/>
      <c r="C1764" s="104" t="e">
        <v>#REF!</v>
      </c>
      <c r="D1764" s="103"/>
      <c r="E1764" s="53"/>
      <c r="F1764" s="53"/>
      <c r="G1764" s="53"/>
      <c r="H1764" s="53"/>
      <c r="I1764" s="53"/>
      <c r="J1764" s="53"/>
      <c r="K1764" s="53"/>
      <c r="L1764" s="53"/>
      <c r="M1764" s="53"/>
      <c r="N1764" s="53"/>
      <c r="O1764" s="53"/>
      <c r="P1764" s="53"/>
      <c r="Q1764" s="53"/>
      <c r="R1764" s="53"/>
      <c r="S1764" s="53"/>
      <c r="T1764" s="53"/>
      <c r="U1764" s="53"/>
      <c r="V1764" s="53"/>
      <c r="W1764" s="53"/>
      <c r="X1764" s="53"/>
      <c r="Y1764" s="53"/>
      <c r="Z1764" s="53"/>
    </row>
    <row r="1765" spans="1:26" ht="15.75" customHeight="1">
      <c r="A1765" s="103"/>
      <c r="B1765" s="103"/>
      <c r="C1765" s="104" t="e">
        <v>#REF!</v>
      </c>
      <c r="D1765" s="103"/>
      <c r="E1765" s="53"/>
      <c r="F1765" s="53"/>
      <c r="G1765" s="53"/>
      <c r="H1765" s="53"/>
      <c r="I1765" s="53"/>
      <c r="J1765" s="53"/>
      <c r="K1765" s="53"/>
      <c r="L1765" s="53"/>
      <c r="M1765" s="53"/>
      <c r="N1765" s="53"/>
      <c r="O1765" s="53"/>
      <c r="P1765" s="53"/>
      <c r="Q1765" s="53"/>
      <c r="R1765" s="53"/>
      <c r="S1765" s="53"/>
      <c r="T1765" s="53"/>
      <c r="U1765" s="53"/>
      <c r="V1765" s="53"/>
      <c r="W1765" s="53"/>
      <c r="X1765" s="53"/>
      <c r="Y1765" s="53"/>
      <c r="Z1765" s="53"/>
    </row>
    <row r="1766" spans="1:26" ht="15.75" customHeight="1">
      <c r="A1766" s="103"/>
      <c r="B1766" s="103"/>
      <c r="C1766" s="104" t="e">
        <v>#REF!</v>
      </c>
      <c r="D1766" s="103"/>
      <c r="E1766" s="53"/>
      <c r="F1766" s="53"/>
      <c r="G1766" s="53"/>
      <c r="H1766" s="53"/>
      <c r="I1766" s="53"/>
      <c r="J1766" s="53"/>
      <c r="K1766" s="53"/>
      <c r="L1766" s="53"/>
      <c r="M1766" s="53"/>
      <c r="N1766" s="53"/>
      <c r="O1766" s="53"/>
      <c r="P1766" s="53"/>
      <c r="Q1766" s="53"/>
      <c r="R1766" s="53"/>
      <c r="S1766" s="53"/>
      <c r="T1766" s="53"/>
      <c r="U1766" s="53"/>
      <c r="V1766" s="53"/>
      <c r="W1766" s="53"/>
      <c r="X1766" s="53"/>
      <c r="Y1766" s="53"/>
      <c r="Z1766" s="53"/>
    </row>
    <row r="1767" spans="1:26" ht="15.75" customHeight="1">
      <c r="A1767" s="103"/>
      <c r="B1767" s="103"/>
      <c r="C1767" s="104" t="e">
        <v>#REF!</v>
      </c>
      <c r="D1767" s="103"/>
      <c r="E1767" s="53"/>
      <c r="F1767" s="53"/>
      <c r="G1767" s="53"/>
      <c r="H1767" s="53"/>
      <c r="I1767" s="53"/>
      <c r="J1767" s="53"/>
      <c r="K1767" s="53"/>
      <c r="L1767" s="53"/>
      <c r="M1767" s="53"/>
      <c r="N1767" s="53"/>
      <c r="O1767" s="53"/>
      <c r="P1767" s="53"/>
      <c r="Q1767" s="53"/>
      <c r="R1767" s="53"/>
      <c r="S1767" s="53"/>
      <c r="T1767" s="53"/>
      <c r="U1767" s="53"/>
      <c r="V1767" s="53"/>
      <c r="W1767" s="53"/>
      <c r="X1767" s="53"/>
      <c r="Y1767" s="53"/>
      <c r="Z1767" s="53"/>
    </row>
    <row r="1768" spans="1:26" ht="15.75" customHeight="1">
      <c r="A1768" s="103"/>
      <c r="B1768" s="103"/>
      <c r="C1768" s="104" t="e">
        <v>#REF!</v>
      </c>
      <c r="D1768" s="103"/>
      <c r="E1768" s="53"/>
      <c r="F1768" s="53"/>
      <c r="G1768" s="53"/>
      <c r="H1768" s="53"/>
      <c r="I1768" s="53"/>
      <c r="J1768" s="53"/>
      <c r="K1768" s="53"/>
      <c r="L1768" s="53"/>
      <c r="M1768" s="53"/>
      <c r="N1768" s="53"/>
      <c r="O1768" s="53"/>
      <c r="P1768" s="53"/>
      <c r="Q1768" s="53"/>
      <c r="R1768" s="53"/>
      <c r="S1768" s="53"/>
      <c r="T1768" s="53"/>
      <c r="U1768" s="53"/>
      <c r="V1768" s="53"/>
      <c r="W1768" s="53"/>
      <c r="X1768" s="53"/>
      <c r="Y1768" s="53"/>
      <c r="Z1768" s="53"/>
    </row>
    <row r="1769" spans="1:26" ht="15.75" customHeight="1">
      <c r="A1769" s="103"/>
      <c r="B1769" s="103"/>
      <c r="C1769" s="104" t="e">
        <v>#REF!</v>
      </c>
      <c r="D1769" s="103"/>
      <c r="E1769" s="53"/>
      <c r="F1769" s="53"/>
      <c r="G1769" s="53"/>
      <c r="H1769" s="53"/>
      <c r="I1769" s="53"/>
      <c r="J1769" s="53"/>
      <c r="K1769" s="53"/>
      <c r="L1769" s="53"/>
      <c r="M1769" s="53"/>
      <c r="N1769" s="53"/>
      <c r="O1769" s="53"/>
      <c r="P1769" s="53"/>
      <c r="Q1769" s="53"/>
      <c r="R1769" s="53"/>
      <c r="S1769" s="53"/>
      <c r="T1769" s="53"/>
      <c r="U1769" s="53"/>
      <c r="V1769" s="53"/>
      <c r="W1769" s="53"/>
      <c r="X1769" s="53"/>
      <c r="Y1769" s="53"/>
      <c r="Z1769" s="53"/>
    </row>
    <row r="1770" spans="1:26" ht="15.75" customHeight="1">
      <c r="A1770" s="103"/>
      <c r="B1770" s="103"/>
      <c r="C1770" s="104" t="e">
        <v>#REF!</v>
      </c>
      <c r="D1770" s="103"/>
      <c r="E1770" s="53"/>
      <c r="F1770" s="53"/>
      <c r="G1770" s="53"/>
      <c r="H1770" s="53"/>
      <c r="I1770" s="53"/>
      <c r="J1770" s="53"/>
      <c r="K1770" s="53"/>
      <c r="L1770" s="53"/>
      <c r="M1770" s="53"/>
      <c r="N1770" s="53"/>
      <c r="O1770" s="53"/>
      <c r="P1770" s="53"/>
      <c r="Q1770" s="53"/>
      <c r="R1770" s="53"/>
      <c r="S1770" s="53"/>
      <c r="T1770" s="53"/>
      <c r="U1770" s="53"/>
      <c r="V1770" s="53"/>
      <c r="W1770" s="53"/>
      <c r="X1770" s="53"/>
      <c r="Y1770" s="53"/>
      <c r="Z1770" s="53"/>
    </row>
    <row r="1771" spans="1:26" ht="15.75" customHeight="1">
      <c r="A1771" s="103"/>
      <c r="B1771" s="103"/>
      <c r="C1771" s="104" t="e">
        <v>#REF!</v>
      </c>
      <c r="D1771" s="103"/>
      <c r="E1771" s="53"/>
      <c r="F1771" s="53"/>
      <c r="G1771" s="53"/>
      <c r="H1771" s="53"/>
      <c r="I1771" s="53"/>
      <c r="J1771" s="53"/>
      <c r="K1771" s="53"/>
      <c r="L1771" s="53"/>
      <c r="M1771" s="53"/>
      <c r="N1771" s="53"/>
      <c r="O1771" s="53"/>
      <c r="P1771" s="53"/>
      <c r="Q1771" s="53"/>
      <c r="R1771" s="53"/>
      <c r="S1771" s="53"/>
      <c r="T1771" s="53"/>
      <c r="U1771" s="53"/>
      <c r="V1771" s="53"/>
      <c r="W1771" s="53"/>
      <c r="X1771" s="53"/>
      <c r="Y1771" s="53"/>
      <c r="Z1771" s="53"/>
    </row>
    <row r="1772" spans="1:26" ht="15.75" customHeight="1">
      <c r="A1772" s="103"/>
      <c r="B1772" s="103"/>
      <c r="C1772" s="104" t="e">
        <v>#REF!</v>
      </c>
      <c r="D1772" s="103"/>
      <c r="E1772" s="53"/>
      <c r="F1772" s="53"/>
      <c r="G1772" s="53"/>
      <c r="H1772" s="53"/>
      <c r="I1772" s="53"/>
      <c r="J1772" s="53"/>
      <c r="K1772" s="53"/>
      <c r="L1772" s="53"/>
      <c r="M1772" s="53"/>
      <c r="N1772" s="53"/>
      <c r="O1772" s="53"/>
      <c r="P1772" s="53"/>
      <c r="Q1772" s="53"/>
      <c r="R1772" s="53"/>
      <c r="S1772" s="53"/>
      <c r="T1772" s="53"/>
      <c r="U1772" s="53"/>
      <c r="V1772" s="53"/>
      <c r="W1772" s="53"/>
      <c r="X1772" s="53"/>
      <c r="Y1772" s="53"/>
      <c r="Z1772" s="53"/>
    </row>
    <row r="1773" spans="1:26" ht="15.75" customHeight="1">
      <c r="A1773" s="103"/>
      <c r="B1773" s="103"/>
      <c r="C1773" s="104" t="e">
        <v>#REF!</v>
      </c>
      <c r="D1773" s="103"/>
      <c r="E1773" s="53"/>
      <c r="F1773" s="53"/>
      <c r="G1773" s="53"/>
      <c r="H1773" s="53"/>
      <c r="I1773" s="53"/>
      <c r="J1773" s="53"/>
      <c r="K1773" s="53"/>
      <c r="L1773" s="53"/>
      <c r="M1773" s="53"/>
      <c r="N1773" s="53"/>
      <c r="O1773" s="53"/>
      <c r="P1773" s="53"/>
      <c r="Q1773" s="53"/>
      <c r="R1773" s="53"/>
      <c r="S1773" s="53"/>
      <c r="T1773" s="53"/>
      <c r="U1773" s="53"/>
      <c r="V1773" s="53"/>
      <c r="W1773" s="53"/>
      <c r="X1773" s="53"/>
      <c r="Y1773" s="53"/>
      <c r="Z1773" s="53"/>
    </row>
    <row r="1774" spans="1:26" ht="15.75" customHeight="1">
      <c r="A1774" s="103"/>
      <c r="B1774" s="103"/>
      <c r="C1774" s="104" t="e">
        <v>#REF!</v>
      </c>
      <c r="D1774" s="103"/>
      <c r="E1774" s="53"/>
      <c r="F1774" s="53"/>
      <c r="G1774" s="53"/>
      <c r="H1774" s="53"/>
      <c r="I1774" s="53"/>
      <c r="J1774" s="53"/>
      <c r="K1774" s="53"/>
      <c r="L1774" s="53"/>
      <c r="M1774" s="53"/>
      <c r="N1774" s="53"/>
      <c r="O1774" s="53"/>
      <c r="P1774" s="53"/>
      <c r="Q1774" s="53"/>
      <c r="R1774" s="53"/>
      <c r="S1774" s="53"/>
      <c r="T1774" s="53"/>
      <c r="U1774" s="53"/>
      <c r="V1774" s="53"/>
      <c r="W1774" s="53"/>
      <c r="X1774" s="53"/>
      <c r="Y1774" s="53"/>
      <c r="Z1774" s="53"/>
    </row>
    <row r="1775" spans="1:26" ht="15.75" customHeight="1">
      <c r="A1775" s="103"/>
      <c r="B1775" s="103"/>
      <c r="C1775" s="104" t="e">
        <v>#REF!</v>
      </c>
      <c r="D1775" s="103"/>
      <c r="E1775" s="53"/>
      <c r="F1775" s="53"/>
      <c r="G1775" s="53"/>
      <c r="H1775" s="53"/>
      <c r="I1775" s="53"/>
      <c r="J1775" s="53"/>
      <c r="K1775" s="53"/>
      <c r="L1775" s="53"/>
      <c r="M1775" s="53"/>
      <c r="N1775" s="53"/>
      <c r="O1775" s="53"/>
      <c r="P1775" s="53"/>
      <c r="Q1775" s="53"/>
      <c r="R1775" s="53"/>
      <c r="S1775" s="53"/>
      <c r="T1775" s="53"/>
      <c r="U1775" s="53"/>
      <c r="V1775" s="53"/>
      <c r="W1775" s="53"/>
      <c r="X1775" s="53"/>
      <c r="Y1775" s="53"/>
      <c r="Z1775" s="53"/>
    </row>
    <row r="1776" spans="1:26" ht="15.75" customHeight="1">
      <c r="A1776" s="103"/>
      <c r="B1776" s="103"/>
      <c r="C1776" s="104" t="e">
        <v>#REF!</v>
      </c>
      <c r="D1776" s="103"/>
      <c r="E1776" s="53"/>
      <c r="F1776" s="53"/>
      <c r="G1776" s="53"/>
      <c r="H1776" s="53"/>
      <c r="I1776" s="53"/>
      <c r="J1776" s="53"/>
      <c r="K1776" s="53"/>
      <c r="L1776" s="53"/>
      <c r="M1776" s="53"/>
      <c r="N1776" s="53"/>
      <c r="O1776" s="53"/>
      <c r="P1776" s="53"/>
      <c r="Q1776" s="53"/>
      <c r="R1776" s="53"/>
      <c r="S1776" s="53"/>
      <c r="T1776" s="53"/>
      <c r="U1776" s="53"/>
      <c r="V1776" s="53"/>
      <c r="W1776" s="53"/>
      <c r="X1776" s="53"/>
      <c r="Y1776" s="53"/>
      <c r="Z1776" s="53"/>
    </row>
    <row r="1777" spans="1:26" ht="15.75" customHeight="1">
      <c r="A1777" s="103"/>
      <c r="B1777" s="103"/>
      <c r="C1777" s="104" t="e">
        <v>#REF!</v>
      </c>
      <c r="D1777" s="103"/>
      <c r="E1777" s="53"/>
      <c r="F1777" s="53"/>
      <c r="G1777" s="53"/>
      <c r="H1777" s="53"/>
      <c r="I1777" s="53"/>
      <c r="J1777" s="53"/>
      <c r="K1777" s="53"/>
      <c r="L1777" s="53"/>
      <c r="M1777" s="53"/>
      <c r="N1777" s="53"/>
      <c r="O1777" s="53"/>
      <c r="P1777" s="53"/>
      <c r="Q1777" s="53"/>
      <c r="R1777" s="53"/>
      <c r="S1777" s="53"/>
      <c r="T1777" s="53"/>
      <c r="U1777" s="53"/>
      <c r="V1777" s="53"/>
      <c r="W1777" s="53"/>
      <c r="X1777" s="53"/>
      <c r="Y1777" s="53"/>
      <c r="Z1777" s="53"/>
    </row>
    <row r="1778" spans="1:26" ht="15.75" customHeight="1">
      <c r="A1778" s="103"/>
      <c r="B1778" s="103"/>
      <c r="C1778" s="104" t="e">
        <v>#REF!</v>
      </c>
      <c r="D1778" s="103"/>
      <c r="E1778" s="53"/>
      <c r="F1778" s="53"/>
      <c r="G1778" s="53"/>
      <c r="H1778" s="53"/>
      <c r="I1778" s="53"/>
      <c r="J1778" s="53"/>
      <c r="K1778" s="53"/>
      <c r="L1778" s="53"/>
      <c r="M1778" s="53"/>
      <c r="N1778" s="53"/>
      <c r="O1778" s="53"/>
      <c r="P1778" s="53"/>
      <c r="Q1778" s="53"/>
      <c r="R1778" s="53"/>
      <c r="S1778" s="53"/>
      <c r="T1778" s="53"/>
      <c r="U1778" s="53"/>
      <c r="V1778" s="53"/>
      <c r="W1778" s="53"/>
      <c r="X1778" s="53"/>
      <c r="Y1778" s="53"/>
      <c r="Z1778" s="53"/>
    </row>
    <row r="1779" spans="1:26" ht="15.75" customHeight="1">
      <c r="A1779" s="103"/>
      <c r="B1779" s="103"/>
      <c r="C1779" s="104" t="e">
        <v>#REF!</v>
      </c>
      <c r="D1779" s="103"/>
      <c r="E1779" s="53"/>
      <c r="F1779" s="53"/>
      <c r="G1779" s="53"/>
      <c r="H1779" s="53"/>
      <c r="I1779" s="53"/>
      <c r="J1779" s="53"/>
      <c r="K1779" s="53"/>
      <c r="L1779" s="53"/>
      <c r="M1779" s="53"/>
      <c r="N1779" s="53"/>
      <c r="O1779" s="53"/>
      <c r="P1779" s="53"/>
      <c r="Q1779" s="53"/>
      <c r="R1779" s="53"/>
      <c r="S1779" s="53"/>
      <c r="T1779" s="53"/>
      <c r="U1779" s="53"/>
      <c r="V1779" s="53"/>
      <c r="W1779" s="53"/>
      <c r="X1779" s="53"/>
      <c r="Y1779" s="53"/>
      <c r="Z1779" s="53"/>
    </row>
    <row r="1780" spans="1:26" ht="15.75" customHeight="1">
      <c r="A1780" s="103"/>
      <c r="B1780" s="103"/>
      <c r="C1780" s="104" t="e">
        <v>#REF!</v>
      </c>
      <c r="D1780" s="103"/>
      <c r="E1780" s="53"/>
      <c r="F1780" s="53"/>
      <c r="G1780" s="53"/>
      <c r="H1780" s="53"/>
      <c r="I1780" s="53"/>
      <c r="J1780" s="53"/>
      <c r="K1780" s="53"/>
      <c r="L1780" s="53"/>
      <c r="M1780" s="53"/>
      <c r="N1780" s="53"/>
      <c r="O1780" s="53"/>
      <c r="P1780" s="53"/>
      <c r="Q1780" s="53"/>
      <c r="R1780" s="53"/>
      <c r="S1780" s="53"/>
      <c r="T1780" s="53"/>
      <c r="U1780" s="53"/>
      <c r="V1780" s="53"/>
      <c r="W1780" s="53"/>
      <c r="X1780" s="53"/>
      <c r="Y1780" s="53"/>
      <c r="Z1780" s="53"/>
    </row>
    <row r="1781" spans="1:26" ht="15.75" customHeight="1">
      <c r="A1781" s="103"/>
      <c r="B1781" s="103"/>
      <c r="C1781" s="104" t="e">
        <v>#REF!</v>
      </c>
      <c r="D1781" s="103"/>
      <c r="E1781" s="53"/>
      <c r="F1781" s="53"/>
      <c r="G1781" s="53"/>
      <c r="H1781" s="53"/>
      <c r="I1781" s="53"/>
      <c r="J1781" s="53"/>
      <c r="K1781" s="53"/>
      <c r="L1781" s="53"/>
      <c r="M1781" s="53"/>
      <c r="N1781" s="53"/>
      <c r="O1781" s="53"/>
      <c r="P1781" s="53"/>
      <c r="Q1781" s="53"/>
      <c r="R1781" s="53"/>
      <c r="S1781" s="53"/>
      <c r="T1781" s="53"/>
      <c r="U1781" s="53"/>
      <c r="V1781" s="53"/>
      <c r="W1781" s="53"/>
      <c r="X1781" s="53"/>
      <c r="Y1781" s="53"/>
      <c r="Z1781" s="53"/>
    </row>
    <row r="1782" spans="1:26" ht="15.75" customHeight="1">
      <c r="A1782" s="103"/>
      <c r="B1782" s="103"/>
      <c r="C1782" s="104" t="e">
        <v>#REF!</v>
      </c>
      <c r="D1782" s="103"/>
      <c r="E1782" s="53"/>
      <c r="F1782" s="53"/>
      <c r="G1782" s="53"/>
      <c r="H1782" s="53"/>
      <c r="I1782" s="53"/>
      <c r="J1782" s="53"/>
      <c r="K1782" s="53"/>
      <c r="L1782" s="53"/>
      <c r="M1782" s="53"/>
      <c r="N1782" s="53"/>
      <c r="O1782" s="53"/>
      <c r="P1782" s="53"/>
      <c r="Q1782" s="53"/>
      <c r="R1782" s="53"/>
      <c r="S1782" s="53"/>
      <c r="T1782" s="53"/>
      <c r="U1782" s="53"/>
      <c r="V1782" s="53"/>
      <c r="W1782" s="53"/>
      <c r="X1782" s="53"/>
      <c r="Y1782" s="53"/>
      <c r="Z1782" s="53"/>
    </row>
    <row r="1783" spans="1:26" ht="15.75" customHeight="1">
      <c r="A1783" s="103"/>
      <c r="B1783" s="103"/>
      <c r="C1783" s="104" t="e">
        <v>#REF!</v>
      </c>
      <c r="D1783" s="103"/>
      <c r="E1783" s="53"/>
      <c r="F1783" s="53"/>
      <c r="G1783" s="53"/>
      <c r="H1783" s="53"/>
      <c r="I1783" s="53"/>
      <c r="J1783" s="53"/>
      <c r="K1783" s="53"/>
      <c r="L1783" s="53"/>
      <c r="M1783" s="53"/>
      <c r="N1783" s="53"/>
      <c r="O1783" s="53"/>
      <c r="P1783" s="53"/>
      <c r="Q1783" s="53"/>
      <c r="R1783" s="53"/>
      <c r="S1783" s="53"/>
      <c r="T1783" s="53"/>
      <c r="U1783" s="53"/>
      <c r="V1783" s="53"/>
      <c r="W1783" s="53"/>
      <c r="X1783" s="53"/>
      <c r="Y1783" s="53"/>
      <c r="Z1783" s="53"/>
    </row>
    <row r="1784" spans="1:26" ht="15.75" customHeight="1">
      <c r="A1784" s="103"/>
      <c r="B1784" s="103"/>
      <c r="C1784" s="104" t="e">
        <v>#REF!</v>
      </c>
      <c r="D1784" s="103"/>
      <c r="E1784" s="53"/>
      <c r="F1784" s="53"/>
      <c r="G1784" s="53"/>
      <c r="H1784" s="53"/>
      <c r="I1784" s="53"/>
      <c r="J1784" s="53"/>
      <c r="K1784" s="53"/>
      <c r="L1784" s="53"/>
      <c r="M1784" s="53"/>
      <c r="N1784" s="53"/>
      <c r="O1784" s="53"/>
      <c r="P1784" s="53"/>
      <c r="Q1784" s="53"/>
      <c r="R1784" s="53"/>
      <c r="S1784" s="53"/>
      <c r="T1784" s="53"/>
      <c r="U1784" s="53"/>
      <c r="V1784" s="53"/>
      <c r="W1784" s="53"/>
      <c r="X1784" s="53"/>
      <c r="Y1784" s="53"/>
      <c r="Z1784" s="53"/>
    </row>
    <row r="1785" spans="1:26" ht="15.75" customHeight="1">
      <c r="A1785" s="103"/>
      <c r="B1785" s="103"/>
      <c r="C1785" s="104" t="e">
        <v>#REF!</v>
      </c>
      <c r="D1785" s="103"/>
      <c r="E1785" s="53"/>
      <c r="F1785" s="53"/>
      <c r="G1785" s="53"/>
      <c r="H1785" s="53"/>
      <c r="I1785" s="53"/>
      <c r="J1785" s="53"/>
      <c r="K1785" s="53"/>
      <c r="L1785" s="53"/>
      <c r="M1785" s="53"/>
      <c r="N1785" s="53"/>
      <c r="O1785" s="53"/>
      <c r="P1785" s="53"/>
      <c r="Q1785" s="53"/>
      <c r="R1785" s="53"/>
      <c r="S1785" s="53"/>
      <c r="T1785" s="53"/>
      <c r="U1785" s="53"/>
      <c r="V1785" s="53"/>
      <c r="W1785" s="53"/>
      <c r="X1785" s="53"/>
      <c r="Y1785" s="53"/>
      <c r="Z1785" s="53"/>
    </row>
    <row r="1786" spans="1:26" ht="15.75" customHeight="1">
      <c r="A1786" s="103"/>
      <c r="B1786" s="103"/>
      <c r="C1786" s="104" t="e">
        <v>#REF!</v>
      </c>
      <c r="D1786" s="103"/>
      <c r="E1786" s="53"/>
      <c r="F1786" s="53"/>
      <c r="G1786" s="53"/>
      <c r="H1786" s="53"/>
      <c r="I1786" s="53"/>
      <c r="J1786" s="53"/>
      <c r="K1786" s="53"/>
      <c r="L1786" s="53"/>
      <c r="M1786" s="53"/>
      <c r="N1786" s="53"/>
      <c r="O1786" s="53"/>
      <c r="P1786" s="53"/>
      <c r="Q1786" s="53"/>
      <c r="R1786" s="53"/>
      <c r="S1786" s="53"/>
      <c r="T1786" s="53"/>
      <c r="U1786" s="53"/>
      <c r="V1786" s="53"/>
      <c r="W1786" s="53"/>
      <c r="X1786" s="53"/>
      <c r="Y1786" s="53"/>
      <c r="Z1786" s="53"/>
    </row>
    <row r="1787" spans="1:26" ht="15.75" customHeight="1">
      <c r="A1787" s="103"/>
      <c r="B1787" s="103"/>
      <c r="C1787" s="104" t="e">
        <v>#REF!</v>
      </c>
      <c r="D1787" s="103"/>
      <c r="E1787" s="53"/>
      <c r="F1787" s="53"/>
      <c r="G1787" s="53"/>
      <c r="H1787" s="53"/>
      <c r="I1787" s="53"/>
      <c r="J1787" s="53"/>
      <c r="K1787" s="53"/>
      <c r="L1787" s="53"/>
      <c r="M1787" s="53"/>
      <c r="N1787" s="53"/>
      <c r="O1787" s="53"/>
      <c r="P1787" s="53"/>
      <c r="Q1787" s="53"/>
      <c r="R1787" s="53"/>
      <c r="S1787" s="53"/>
      <c r="T1787" s="53"/>
      <c r="U1787" s="53"/>
      <c r="V1787" s="53"/>
      <c r="W1787" s="53"/>
      <c r="X1787" s="53"/>
      <c r="Y1787" s="53"/>
      <c r="Z1787" s="53"/>
    </row>
    <row r="1788" spans="1:26" ht="15.75" customHeight="1">
      <c r="A1788" s="103"/>
      <c r="B1788" s="103"/>
      <c r="C1788" s="104" t="e">
        <v>#REF!</v>
      </c>
      <c r="D1788" s="103"/>
      <c r="E1788" s="53"/>
      <c r="F1788" s="53"/>
      <c r="G1788" s="53"/>
      <c r="H1788" s="53"/>
      <c r="I1788" s="53"/>
      <c r="J1788" s="53"/>
      <c r="K1788" s="53"/>
      <c r="L1788" s="53"/>
      <c r="M1788" s="53"/>
      <c r="N1788" s="53"/>
      <c r="O1788" s="53"/>
      <c r="P1788" s="53"/>
      <c r="Q1788" s="53"/>
      <c r="R1788" s="53"/>
      <c r="S1788" s="53"/>
      <c r="T1788" s="53"/>
      <c r="U1788" s="53"/>
      <c r="V1788" s="53"/>
      <c r="W1788" s="53"/>
      <c r="X1788" s="53"/>
      <c r="Y1788" s="53"/>
      <c r="Z1788" s="53"/>
    </row>
    <row r="1789" spans="1:26" ht="15.75" customHeight="1">
      <c r="A1789" s="103"/>
      <c r="B1789" s="103"/>
      <c r="C1789" s="104" t="e">
        <v>#REF!</v>
      </c>
      <c r="D1789" s="103"/>
      <c r="E1789" s="53"/>
      <c r="F1789" s="53"/>
      <c r="G1789" s="53"/>
      <c r="H1789" s="53"/>
      <c r="I1789" s="53"/>
      <c r="J1789" s="53"/>
      <c r="K1789" s="53"/>
      <c r="L1789" s="53"/>
      <c r="M1789" s="53"/>
      <c r="N1789" s="53"/>
      <c r="O1789" s="53"/>
      <c r="P1789" s="53"/>
      <c r="Q1789" s="53"/>
      <c r="R1789" s="53"/>
      <c r="S1789" s="53"/>
      <c r="T1789" s="53"/>
      <c r="U1789" s="53"/>
      <c r="V1789" s="53"/>
      <c r="W1789" s="53"/>
      <c r="X1789" s="53"/>
      <c r="Y1789" s="53"/>
      <c r="Z1789" s="53"/>
    </row>
    <row r="1790" spans="1:26" ht="15.75" customHeight="1">
      <c r="A1790" s="103"/>
      <c r="B1790" s="103"/>
      <c r="C1790" s="104" t="e">
        <v>#REF!</v>
      </c>
      <c r="D1790" s="103"/>
      <c r="E1790" s="53"/>
      <c r="F1790" s="53"/>
      <c r="G1790" s="53"/>
      <c r="H1790" s="53"/>
      <c r="I1790" s="53"/>
      <c r="J1790" s="53"/>
      <c r="K1790" s="53"/>
      <c r="L1790" s="53"/>
      <c r="M1790" s="53"/>
      <c r="N1790" s="53"/>
      <c r="O1790" s="53"/>
      <c r="P1790" s="53"/>
      <c r="Q1790" s="53"/>
      <c r="R1790" s="53"/>
      <c r="S1790" s="53"/>
      <c r="T1790" s="53"/>
      <c r="U1790" s="53"/>
      <c r="V1790" s="53"/>
      <c r="W1790" s="53"/>
      <c r="X1790" s="53"/>
      <c r="Y1790" s="53"/>
      <c r="Z1790" s="53"/>
    </row>
    <row r="1791" spans="1:26" ht="15.75" customHeight="1">
      <c r="A1791" s="103"/>
      <c r="B1791" s="103"/>
      <c r="C1791" s="104" t="e">
        <v>#REF!</v>
      </c>
      <c r="D1791" s="103"/>
      <c r="E1791" s="53"/>
      <c r="F1791" s="53"/>
      <c r="G1791" s="53"/>
      <c r="H1791" s="53"/>
      <c r="I1791" s="53"/>
      <c r="J1791" s="53"/>
      <c r="K1791" s="53"/>
      <c r="L1791" s="53"/>
      <c r="M1791" s="53"/>
      <c r="N1791" s="53"/>
      <c r="O1791" s="53"/>
      <c r="P1791" s="53"/>
      <c r="Q1791" s="53"/>
      <c r="R1791" s="53"/>
      <c r="S1791" s="53"/>
      <c r="T1791" s="53"/>
      <c r="U1791" s="53"/>
      <c r="V1791" s="53"/>
      <c r="W1791" s="53"/>
      <c r="X1791" s="53"/>
      <c r="Y1791" s="53"/>
      <c r="Z1791" s="53"/>
    </row>
    <row r="1792" spans="1:26" ht="15.75" customHeight="1">
      <c r="A1792" s="103"/>
      <c r="B1792" s="103"/>
      <c r="C1792" s="104" t="e">
        <v>#REF!</v>
      </c>
      <c r="D1792" s="103"/>
      <c r="E1792" s="53"/>
      <c r="F1792" s="53"/>
      <c r="G1792" s="53"/>
      <c r="H1792" s="53"/>
      <c r="I1792" s="53"/>
      <c r="J1792" s="53"/>
      <c r="K1792" s="53"/>
      <c r="L1792" s="53"/>
      <c r="M1792" s="53"/>
      <c r="N1792" s="53"/>
      <c r="O1792" s="53"/>
      <c r="P1792" s="53"/>
      <c r="Q1792" s="53"/>
      <c r="R1792" s="53"/>
      <c r="S1792" s="53"/>
      <c r="T1792" s="53"/>
      <c r="U1792" s="53"/>
      <c r="V1792" s="53"/>
      <c r="W1792" s="53"/>
      <c r="X1792" s="53"/>
      <c r="Y1792" s="53"/>
      <c r="Z1792" s="53"/>
    </row>
    <row r="1793" spans="1:26" ht="15.75" customHeight="1">
      <c r="A1793" s="103"/>
      <c r="B1793" s="103"/>
      <c r="C1793" s="104" t="e">
        <v>#REF!</v>
      </c>
      <c r="D1793" s="103"/>
      <c r="E1793" s="53"/>
      <c r="F1793" s="53"/>
      <c r="G1793" s="53"/>
      <c r="H1793" s="53"/>
      <c r="I1793" s="53"/>
      <c r="J1793" s="53"/>
      <c r="K1793" s="53"/>
      <c r="L1793" s="53"/>
      <c r="M1793" s="53"/>
      <c r="N1793" s="53"/>
      <c r="O1793" s="53"/>
      <c r="P1793" s="53"/>
      <c r="Q1793" s="53"/>
      <c r="R1793" s="53"/>
      <c r="S1793" s="53"/>
      <c r="T1793" s="53"/>
      <c r="U1793" s="53"/>
      <c r="V1793" s="53"/>
      <c r="W1793" s="53"/>
      <c r="X1793" s="53"/>
      <c r="Y1793" s="53"/>
      <c r="Z1793" s="53"/>
    </row>
    <row r="1794" spans="1:26" ht="15.75" customHeight="1">
      <c r="A1794" s="103"/>
      <c r="B1794" s="103"/>
      <c r="C1794" s="104" t="e">
        <v>#REF!</v>
      </c>
      <c r="D1794" s="103"/>
      <c r="E1794" s="53"/>
      <c r="F1794" s="53"/>
      <c r="G1794" s="53"/>
      <c r="H1794" s="53"/>
      <c r="I1794" s="53"/>
      <c r="J1794" s="53"/>
      <c r="K1794" s="53"/>
      <c r="L1794" s="53"/>
      <c r="M1794" s="53"/>
      <c r="N1794" s="53"/>
      <c r="O1794" s="53"/>
      <c r="P1794" s="53"/>
      <c r="Q1794" s="53"/>
      <c r="R1794" s="53"/>
      <c r="S1794" s="53"/>
      <c r="T1794" s="53"/>
      <c r="U1794" s="53"/>
      <c r="V1794" s="53"/>
      <c r="W1794" s="53"/>
      <c r="X1794" s="53"/>
      <c r="Y1794" s="53"/>
      <c r="Z1794" s="53"/>
    </row>
    <row r="1795" spans="1:26" ht="15.75" customHeight="1">
      <c r="A1795" s="103"/>
      <c r="B1795" s="103"/>
      <c r="C1795" s="104" t="e">
        <v>#REF!</v>
      </c>
      <c r="D1795" s="103"/>
      <c r="E1795" s="53"/>
      <c r="F1795" s="53"/>
      <c r="G1795" s="53"/>
      <c r="H1795" s="53"/>
      <c r="I1795" s="53"/>
      <c r="J1795" s="53"/>
      <c r="K1795" s="53"/>
      <c r="L1795" s="53"/>
      <c r="M1795" s="53"/>
      <c r="N1795" s="53"/>
      <c r="O1795" s="53"/>
      <c r="P1795" s="53"/>
      <c r="Q1795" s="53"/>
      <c r="R1795" s="53"/>
      <c r="S1795" s="53"/>
      <c r="T1795" s="53"/>
      <c r="U1795" s="53"/>
      <c r="V1795" s="53"/>
      <c r="W1795" s="53"/>
      <c r="X1795" s="53"/>
      <c r="Y1795" s="53"/>
      <c r="Z1795" s="53"/>
    </row>
    <row r="1796" spans="1:26" ht="15.75" customHeight="1">
      <c r="A1796" s="103"/>
      <c r="B1796" s="103"/>
      <c r="C1796" s="104" t="e">
        <v>#REF!</v>
      </c>
      <c r="D1796" s="103"/>
      <c r="E1796" s="53"/>
      <c r="F1796" s="53"/>
      <c r="G1796" s="53"/>
      <c r="H1796" s="53"/>
      <c r="I1796" s="53"/>
      <c r="J1796" s="53"/>
      <c r="K1796" s="53"/>
      <c r="L1796" s="53"/>
      <c r="M1796" s="53"/>
      <c r="N1796" s="53"/>
      <c r="O1796" s="53"/>
      <c r="P1796" s="53"/>
      <c r="Q1796" s="53"/>
      <c r="R1796" s="53"/>
      <c r="S1796" s="53"/>
      <c r="T1796" s="53"/>
      <c r="U1796" s="53"/>
      <c r="V1796" s="53"/>
      <c r="W1796" s="53"/>
      <c r="X1796" s="53"/>
      <c r="Y1796" s="53"/>
      <c r="Z1796" s="53"/>
    </row>
    <row r="1797" spans="1:26" ht="15.75" customHeight="1">
      <c r="A1797" s="103"/>
      <c r="B1797" s="103"/>
      <c r="C1797" s="104" t="e">
        <v>#REF!</v>
      </c>
      <c r="D1797" s="103"/>
      <c r="E1797" s="53"/>
      <c r="F1797" s="53"/>
      <c r="G1797" s="53"/>
      <c r="H1797" s="53"/>
      <c r="I1797" s="53"/>
      <c r="J1797" s="53"/>
      <c r="K1797" s="53"/>
      <c r="L1797" s="53"/>
      <c r="M1797" s="53"/>
      <c r="N1797" s="53"/>
      <c r="O1797" s="53"/>
      <c r="P1797" s="53"/>
      <c r="Q1797" s="53"/>
      <c r="R1797" s="53"/>
      <c r="S1797" s="53"/>
      <c r="T1797" s="53"/>
      <c r="U1797" s="53"/>
      <c r="V1797" s="53"/>
      <c r="W1797" s="53"/>
      <c r="X1797" s="53"/>
      <c r="Y1797" s="53"/>
      <c r="Z1797" s="53"/>
    </row>
    <row r="1798" spans="1:26" ht="15.75" customHeight="1">
      <c r="A1798" s="103"/>
      <c r="B1798" s="103"/>
      <c r="C1798" s="104" t="e">
        <v>#REF!</v>
      </c>
      <c r="D1798" s="103"/>
      <c r="E1798" s="53"/>
      <c r="F1798" s="53"/>
      <c r="G1798" s="53"/>
      <c r="H1798" s="53"/>
      <c r="I1798" s="53"/>
      <c r="J1798" s="53"/>
      <c r="K1798" s="53"/>
      <c r="L1798" s="53"/>
      <c r="M1798" s="53"/>
      <c r="N1798" s="53"/>
      <c r="O1798" s="53"/>
      <c r="P1798" s="53"/>
      <c r="Q1798" s="53"/>
      <c r="R1798" s="53"/>
      <c r="S1798" s="53"/>
      <c r="T1798" s="53"/>
      <c r="U1798" s="53"/>
      <c r="V1798" s="53"/>
      <c r="W1798" s="53"/>
      <c r="X1798" s="53"/>
      <c r="Y1798" s="53"/>
      <c r="Z1798" s="53"/>
    </row>
    <row r="1799" spans="1:26" ht="15.75" customHeight="1">
      <c r="A1799" s="103"/>
      <c r="B1799" s="103"/>
      <c r="C1799" s="104" t="e">
        <v>#REF!</v>
      </c>
      <c r="D1799" s="103"/>
      <c r="E1799" s="53"/>
      <c r="F1799" s="53"/>
      <c r="G1799" s="53"/>
      <c r="H1799" s="53"/>
      <c r="I1799" s="53"/>
      <c r="J1799" s="53"/>
      <c r="K1799" s="53"/>
      <c r="L1799" s="53"/>
      <c r="M1799" s="53"/>
      <c r="N1799" s="53"/>
      <c r="O1799" s="53"/>
      <c r="P1799" s="53"/>
      <c r="Q1799" s="53"/>
      <c r="R1799" s="53"/>
      <c r="S1799" s="53"/>
      <c r="T1799" s="53"/>
      <c r="U1799" s="53"/>
      <c r="V1799" s="53"/>
      <c r="W1799" s="53"/>
      <c r="X1799" s="53"/>
      <c r="Y1799" s="53"/>
      <c r="Z1799" s="53"/>
    </row>
    <row r="1800" spans="1:26" ht="15.75" customHeight="1">
      <c r="A1800" s="103"/>
      <c r="B1800" s="103"/>
      <c r="C1800" s="104" t="e">
        <v>#REF!</v>
      </c>
      <c r="D1800" s="103"/>
      <c r="E1800" s="53"/>
      <c r="F1800" s="53"/>
      <c r="G1800" s="53"/>
      <c r="H1800" s="53"/>
      <c r="I1800" s="53"/>
      <c r="J1800" s="53"/>
      <c r="K1800" s="53"/>
      <c r="L1800" s="53"/>
      <c r="M1800" s="53"/>
      <c r="N1800" s="53"/>
      <c r="O1800" s="53"/>
      <c r="P1800" s="53"/>
      <c r="Q1800" s="53"/>
      <c r="R1800" s="53"/>
      <c r="S1800" s="53"/>
      <c r="T1800" s="53"/>
      <c r="U1800" s="53"/>
      <c r="V1800" s="53"/>
      <c r="W1800" s="53"/>
      <c r="X1800" s="53"/>
      <c r="Y1800" s="53"/>
      <c r="Z1800" s="53"/>
    </row>
    <row r="1801" spans="1:26" ht="15.75" customHeight="1">
      <c r="A1801" s="103"/>
      <c r="B1801" s="103"/>
      <c r="C1801" s="104" t="e">
        <v>#REF!</v>
      </c>
      <c r="D1801" s="103"/>
      <c r="E1801" s="53"/>
      <c r="F1801" s="53"/>
      <c r="G1801" s="53"/>
      <c r="H1801" s="53"/>
      <c r="I1801" s="53"/>
      <c r="J1801" s="53"/>
      <c r="K1801" s="53"/>
      <c r="L1801" s="53"/>
      <c r="M1801" s="53"/>
      <c r="N1801" s="53"/>
      <c r="O1801" s="53"/>
      <c r="P1801" s="53"/>
      <c r="Q1801" s="53"/>
      <c r="R1801" s="53"/>
      <c r="S1801" s="53"/>
      <c r="T1801" s="53"/>
      <c r="U1801" s="53"/>
      <c r="V1801" s="53"/>
      <c r="W1801" s="53"/>
      <c r="X1801" s="53"/>
      <c r="Y1801" s="53"/>
      <c r="Z1801" s="53"/>
    </row>
    <row r="1802" spans="1:26" ht="15.75" customHeight="1">
      <c r="A1802" s="103"/>
      <c r="B1802" s="103"/>
      <c r="C1802" s="104" t="e">
        <v>#REF!</v>
      </c>
      <c r="D1802" s="103"/>
      <c r="E1802" s="53"/>
      <c r="F1802" s="53"/>
      <c r="G1802" s="53"/>
      <c r="H1802" s="53"/>
      <c r="I1802" s="53"/>
      <c r="J1802" s="53"/>
      <c r="K1802" s="53"/>
      <c r="L1802" s="53"/>
      <c r="M1802" s="53"/>
      <c r="N1802" s="53"/>
      <c r="O1802" s="53"/>
      <c r="P1802" s="53"/>
      <c r="Q1802" s="53"/>
      <c r="R1802" s="53"/>
      <c r="S1802" s="53"/>
      <c r="T1802" s="53"/>
      <c r="U1802" s="53"/>
      <c r="V1802" s="53"/>
      <c r="W1802" s="53"/>
      <c r="X1802" s="53"/>
      <c r="Y1802" s="53"/>
      <c r="Z1802" s="53"/>
    </row>
    <row r="1803" spans="1:26" ht="15.75" customHeight="1">
      <c r="A1803" s="103"/>
      <c r="B1803" s="103"/>
      <c r="C1803" s="104" t="e">
        <v>#REF!</v>
      </c>
      <c r="D1803" s="103"/>
      <c r="E1803" s="53"/>
      <c r="F1803" s="53"/>
      <c r="G1803" s="53"/>
      <c r="H1803" s="53"/>
      <c r="I1803" s="53"/>
      <c r="J1803" s="53"/>
      <c r="K1803" s="53"/>
      <c r="L1803" s="53"/>
      <c r="M1803" s="53"/>
      <c r="N1803" s="53"/>
      <c r="O1803" s="53"/>
      <c r="P1803" s="53"/>
      <c r="Q1803" s="53"/>
      <c r="R1803" s="53"/>
      <c r="S1803" s="53"/>
      <c r="T1803" s="53"/>
      <c r="U1803" s="53"/>
      <c r="V1803" s="53"/>
      <c r="W1803" s="53"/>
      <c r="X1803" s="53"/>
      <c r="Y1803" s="53"/>
      <c r="Z1803" s="53"/>
    </row>
    <row r="1804" spans="1:26" ht="15.75" customHeight="1">
      <c r="A1804" s="103"/>
      <c r="B1804" s="103"/>
      <c r="C1804" s="104" t="e">
        <v>#REF!</v>
      </c>
      <c r="D1804" s="103"/>
      <c r="E1804" s="53"/>
      <c r="F1804" s="53"/>
      <c r="G1804" s="53"/>
      <c r="H1804" s="53"/>
      <c r="I1804" s="53"/>
      <c r="J1804" s="53"/>
      <c r="K1804" s="53"/>
      <c r="L1804" s="53"/>
      <c r="M1804" s="53"/>
      <c r="N1804" s="53"/>
      <c r="O1804" s="53"/>
      <c r="P1804" s="53"/>
      <c r="Q1804" s="53"/>
      <c r="R1804" s="53"/>
      <c r="S1804" s="53"/>
      <c r="T1804" s="53"/>
      <c r="U1804" s="53"/>
      <c r="V1804" s="53"/>
      <c r="W1804" s="53"/>
      <c r="X1804" s="53"/>
      <c r="Y1804" s="53"/>
      <c r="Z1804" s="53"/>
    </row>
    <row r="1805" spans="1:26" ht="15.75" customHeight="1">
      <c r="A1805" s="103"/>
      <c r="B1805" s="103"/>
      <c r="C1805" s="104" t="e">
        <v>#REF!</v>
      </c>
      <c r="D1805" s="103"/>
      <c r="E1805" s="53"/>
      <c r="F1805" s="53"/>
      <c r="G1805" s="53"/>
      <c r="H1805" s="53"/>
      <c r="I1805" s="53"/>
      <c r="J1805" s="53"/>
      <c r="K1805" s="53"/>
      <c r="L1805" s="53"/>
      <c r="M1805" s="53"/>
      <c r="N1805" s="53"/>
      <c r="O1805" s="53"/>
      <c r="P1805" s="53"/>
      <c r="Q1805" s="53"/>
      <c r="R1805" s="53"/>
      <c r="S1805" s="53"/>
      <c r="T1805" s="53"/>
      <c r="U1805" s="53"/>
      <c r="V1805" s="53"/>
      <c r="W1805" s="53"/>
      <c r="X1805" s="53"/>
      <c r="Y1805" s="53"/>
      <c r="Z1805" s="53"/>
    </row>
    <row r="1806" spans="1:26" ht="15.75" customHeight="1">
      <c r="A1806" s="103"/>
      <c r="B1806" s="103"/>
      <c r="C1806" s="104" t="e">
        <v>#REF!</v>
      </c>
      <c r="D1806" s="103"/>
      <c r="E1806" s="53"/>
      <c r="F1806" s="53"/>
      <c r="G1806" s="53"/>
      <c r="H1806" s="53"/>
      <c r="I1806" s="53"/>
      <c r="J1806" s="53"/>
      <c r="K1806" s="53"/>
      <c r="L1806" s="53"/>
      <c r="M1806" s="53"/>
      <c r="N1806" s="53"/>
      <c r="O1806" s="53"/>
      <c r="P1806" s="53"/>
      <c r="Q1806" s="53"/>
      <c r="R1806" s="53"/>
      <c r="S1806" s="53"/>
      <c r="T1806" s="53"/>
      <c r="U1806" s="53"/>
      <c r="V1806" s="53"/>
      <c r="W1806" s="53"/>
      <c r="X1806" s="53"/>
      <c r="Y1806" s="53"/>
      <c r="Z1806" s="53"/>
    </row>
    <row r="1807" spans="1:26" ht="15.75" customHeight="1">
      <c r="A1807" s="103"/>
      <c r="B1807" s="103"/>
      <c r="C1807" s="104" t="e">
        <v>#REF!</v>
      </c>
      <c r="D1807" s="103"/>
      <c r="E1807" s="53"/>
      <c r="F1807" s="53"/>
      <c r="G1807" s="53"/>
      <c r="H1807" s="53"/>
      <c r="I1807" s="53"/>
      <c r="J1807" s="53"/>
      <c r="K1807" s="53"/>
      <c r="L1807" s="53"/>
      <c r="M1807" s="53"/>
      <c r="N1807" s="53"/>
      <c r="O1807" s="53"/>
      <c r="P1807" s="53"/>
      <c r="Q1807" s="53"/>
      <c r="R1807" s="53"/>
      <c r="S1807" s="53"/>
      <c r="T1807" s="53"/>
      <c r="U1807" s="53"/>
      <c r="V1807" s="53"/>
      <c r="W1807" s="53"/>
      <c r="X1807" s="53"/>
      <c r="Y1807" s="53"/>
      <c r="Z1807" s="53"/>
    </row>
    <row r="1808" spans="1:26" ht="15.75" customHeight="1">
      <c r="A1808" s="103"/>
      <c r="B1808" s="103"/>
      <c r="C1808" s="104" t="e">
        <v>#REF!</v>
      </c>
      <c r="D1808" s="103"/>
      <c r="E1808" s="53"/>
      <c r="F1808" s="53"/>
      <c r="G1808" s="53"/>
      <c r="H1808" s="53"/>
      <c r="I1808" s="53"/>
      <c r="J1808" s="53"/>
      <c r="K1808" s="53"/>
      <c r="L1808" s="53"/>
      <c r="M1808" s="53"/>
      <c r="N1808" s="53"/>
      <c r="O1808" s="53"/>
      <c r="P1808" s="53"/>
      <c r="Q1808" s="53"/>
      <c r="R1808" s="53"/>
      <c r="S1808" s="53"/>
      <c r="T1808" s="53"/>
      <c r="U1808" s="53"/>
      <c r="V1808" s="53"/>
      <c r="W1808" s="53"/>
      <c r="X1808" s="53"/>
      <c r="Y1808" s="53"/>
      <c r="Z1808" s="53"/>
    </row>
    <row r="1809" spans="1:26" ht="15.75" customHeight="1">
      <c r="A1809" s="103"/>
      <c r="B1809" s="103"/>
      <c r="C1809" s="104" t="e">
        <v>#REF!</v>
      </c>
      <c r="D1809" s="103"/>
      <c r="E1809" s="53"/>
      <c r="F1809" s="53"/>
      <c r="G1809" s="53"/>
      <c r="H1809" s="53"/>
      <c r="I1809" s="53"/>
      <c r="J1809" s="53"/>
      <c r="K1809" s="53"/>
      <c r="L1809" s="53"/>
      <c r="M1809" s="53"/>
      <c r="N1809" s="53"/>
      <c r="O1809" s="53"/>
      <c r="P1809" s="53"/>
      <c r="Q1809" s="53"/>
      <c r="R1809" s="53"/>
      <c r="S1809" s="53"/>
      <c r="T1809" s="53"/>
      <c r="U1809" s="53"/>
      <c r="V1809" s="53"/>
      <c r="W1809" s="53"/>
      <c r="X1809" s="53"/>
      <c r="Y1809" s="53"/>
      <c r="Z1809" s="53"/>
    </row>
    <row r="1810" spans="1:26" ht="15.75" customHeight="1">
      <c r="A1810" s="103"/>
      <c r="B1810" s="103"/>
      <c r="C1810" s="104" t="e">
        <v>#REF!</v>
      </c>
      <c r="D1810" s="103"/>
      <c r="E1810" s="53"/>
      <c r="F1810" s="53"/>
      <c r="G1810" s="53"/>
      <c r="H1810" s="53"/>
      <c r="I1810" s="53"/>
      <c r="J1810" s="53"/>
      <c r="K1810" s="53"/>
      <c r="L1810" s="53"/>
      <c r="M1810" s="53"/>
      <c r="N1810" s="53"/>
      <c r="O1810" s="53"/>
      <c r="P1810" s="53"/>
      <c r="Q1810" s="53"/>
      <c r="R1810" s="53"/>
      <c r="S1810" s="53"/>
      <c r="T1810" s="53"/>
      <c r="U1810" s="53"/>
      <c r="V1810" s="53"/>
      <c r="W1810" s="53"/>
      <c r="X1810" s="53"/>
      <c r="Y1810" s="53"/>
      <c r="Z1810" s="53"/>
    </row>
    <row r="1811" spans="1:26" ht="15.75" customHeight="1">
      <c r="A1811" s="103"/>
      <c r="B1811" s="103"/>
      <c r="C1811" s="104" t="e">
        <v>#REF!</v>
      </c>
      <c r="D1811" s="103"/>
      <c r="E1811" s="53"/>
      <c r="F1811" s="53"/>
      <c r="G1811" s="53"/>
      <c r="H1811" s="53"/>
      <c r="I1811" s="53"/>
      <c r="J1811" s="53"/>
      <c r="K1811" s="53"/>
      <c r="L1811" s="53"/>
      <c r="M1811" s="53"/>
      <c r="N1811" s="53"/>
      <c r="O1811" s="53"/>
      <c r="P1811" s="53"/>
      <c r="Q1811" s="53"/>
      <c r="R1811" s="53"/>
      <c r="S1811" s="53"/>
      <c r="T1811" s="53"/>
      <c r="U1811" s="53"/>
      <c r="V1811" s="53"/>
      <c r="W1811" s="53"/>
      <c r="X1811" s="53"/>
      <c r="Y1811" s="53"/>
      <c r="Z1811" s="53"/>
    </row>
    <row r="1812" spans="1:26" ht="15.75" customHeight="1">
      <c r="A1812" s="103"/>
      <c r="B1812" s="103"/>
      <c r="C1812" s="104" t="e">
        <v>#REF!</v>
      </c>
      <c r="D1812" s="103"/>
      <c r="E1812" s="53"/>
      <c r="F1812" s="53"/>
      <c r="G1812" s="53"/>
      <c r="H1812" s="53"/>
      <c r="I1812" s="53"/>
      <c r="J1812" s="53"/>
      <c r="K1812" s="53"/>
      <c r="L1812" s="53"/>
      <c r="M1812" s="53"/>
      <c r="N1812" s="53"/>
      <c r="O1812" s="53"/>
      <c r="P1812" s="53"/>
      <c r="Q1812" s="53"/>
      <c r="R1812" s="53"/>
      <c r="S1812" s="53"/>
      <c r="T1812" s="53"/>
      <c r="U1812" s="53"/>
      <c r="V1812" s="53"/>
      <c r="W1812" s="53"/>
      <c r="X1812" s="53"/>
      <c r="Y1812" s="53"/>
      <c r="Z1812" s="53"/>
    </row>
    <row r="1813" spans="1:26" ht="15.75" customHeight="1">
      <c r="A1813" s="103"/>
      <c r="B1813" s="103"/>
      <c r="C1813" s="104" t="e">
        <v>#REF!</v>
      </c>
      <c r="D1813" s="103"/>
      <c r="E1813" s="53"/>
      <c r="F1813" s="53"/>
      <c r="G1813" s="53"/>
      <c r="H1813" s="53"/>
      <c r="I1813" s="53"/>
      <c r="J1813" s="53"/>
      <c r="K1813" s="53"/>
      <c r="L1813" s="53"/>
      <c r="M1813" s="53"/>
      <c r="N1813" s="53"/>
      <c r="O1813" s="53"/>
      <c r="P1813" s="53"/>
      <c r="Q1813" s="53"/>
      <c r="R1813" s="53"/>
      <c r="S1813" s="53"/>
      <c r="T1813" s="53"/>
      <c r="U1813" s="53"/>
      <c r="V1813" s="53"/>
      <c r="W1813" s="53"/>
      <c r="X1813" s="53"/>
      <c r="Y1813" s="53"/>
      <c r="Z1813" s="53"/>
    </row>
    <row r="1814" spans="1:26" ht="15.75" customHeight="1">
      <c r="A1814" s="103"/>
      <c r="B1814" s="103"/>
      <c r="C1814" s="104" t="e">
        <v>#REF!</v>
      </c>
      <c r="D1814" s="103"/>
      <c r="E1814" s="53"/>
      <c r="F1814" s="53"/>
      <c r="G1814" s="53"/>
      <c r="H1814" s="53"/>
      <c r="I1814" s="53"/>
      <c r="J1814" s="53"/>
      <c r="K1814" s="53"/>
      <c r="L1814" s="53"/>
      <c r="M1814" s="53"/>
      <c r="N1814" s="53"/>
      <c r="O1814" s="53"/>
      <c r="P1814" s="53"/>
      <c r="Q1814" s="53"/>
      <c r="R1814" s="53"/>
      <c r="S1814" s="53"/>
      <c r="T1814" s="53"/>
      <c r="U1814" s="53"/>
      <c r="V1814" s="53"/>
      <c r="W1814" s="53"/>
      <c r="X1814" s="53"/>
      <c r="Y1814" s="53"/>
      <c r="Z1814" s="53"/>
    </row>
    <row r="1815" spans="1:26" ht="15.75" customHeight="1">
      <c r="A1815" s="103"/>
      <c r="B1815" s="103"/>
      <c r="C1815" s="104" t="e">
        <v>#REF!</v>
      </c>
      <c r="D1815" s="103"/>
      <c r="E1815" s="53"/>
      <c r="F1815" s="53"/>
      <c r="G1815" s="53"/>
      <c r="H1815" s="53"/>
      <c r="I1815" s="53"/>
      <c r="J1815" s="53"/>
      <c r="K1815" s="53"/>
      <c r="L1815" s="53"/>
      <c r="M1815" s="53"/>
      <c r="N1815" s="53"/>
      <c r="O1815" s="53"/>
      <c r="P1815" s="53"/>
      <c r="Q1815" s="53"/>
      <c r="R1815" s="53"/>
      <c r="S1815" s="53"/>
      <c r="T1815" s="53"/>
      <c r="U1815" s="53"/>
      <c r="V1815" s="53"/>
      <c r="W1815" s="53"/>
      <c r="X1815" s="53"/>
      <c r="Y1815" s="53"/>
      <c r="Z1815" s="53"/>
    </row>
    <row r="1816" spans="1:26" ht="15.75" customHeight="1">
      <c r="A1816" s="103"/>
      <c r="B1816" s="103"/>
      <c r="C1816" s="104" t="e">
        <v>#REF!</v>
      </c>
      <c r="D1816" s="103"/>
      <c r="E1816" s="53"/>
      <c r="F1816" s="53"/>
      <c r="G1816" s="53"/>
      <c r="H1816" s="53"/>
      <c r="I1816" s="53"/>
      <c r="J1816" s="53"/>
      <c r="K1816" s="53"/>
      <c r="L1816" s="53"/>
      <c r="M1816" s="53"/>
      <c r="N1816" s="53"/>
      <c r="O1816" s="53"/>
      <c r="P1816" s="53"/>
      <c r="Q1816" s="53"/>
      <c r="R1816" s="53"/>
      <c r="S1816" s="53"/>
      <c r="T1816" s="53"/>
      <c r="U1816" s="53"/>
      <c r="V1816" s="53"/>
      <c r="W1816" s="53"/>
      <c r="X1816" s="53"/>
      <c r="Y1816" s="53"/>
      <c r="Z1816" s="53"/>
    </row>
    <row r="1817" spans="1:26" ht="15.75" customHeight="1">
      <c r="A1817" s="103"/>
      <c r="B1817" s="103"/>
      <c r="C1817" s="104" t="e">
        <v>#REF!</v>
      </c>
      <c r="D1817" s="103"/>
      <c r="E1817" s="53"/>
      <c r="F1817" s="53"/>
      <c r="G1817" s="53"/>
      <c r="H1817" s="53"/>
      <c r="I1817" s="53"/>
      <c r="J1817" s="53"/>
      <c r="K1817" s="53"/>
      <c r="L1817" s="53"/>
      <c r="M1817" s="53"/>
      <c r="N1817" s="53"/>
      <c r="O1817" s="53"/>
      <c r="P1817" s="53"/>
      <c r="Q1817" s="53"/>
      <c r="R1817" s="53"/>
      <c r="S1817" s="53"/>
      <c r="T1817" s="53"/>
      <c r="U1817" s="53"/>
      <c r="V1817" s="53"/>
      <c r="W1817" s="53"/>
      <c r="X1817" s="53"/>
      <c r="Y1817" s="53"/>
      <c r="Z1817" s="53"/>
    </row>
    <row r="1818" spans="1:26" ht="15.75" customHeight="1">
      <c r="A1818" s="103"/>
      <c r="B1818" s="103"/>
      <c r="C1818" s="104" t="e">
        <v>#REF!</v>
      </c>
      <c r="D1818" s="103"/>
      <c r="E1818" s="53"/>
      <c r="F1818" s="53"/>
      <c r="G1818" s="53"/>
      <c r="H1818" s="53"/>
      <c r="I1818" s="53"/>
      <c r="J1818" s="53"/>
      <c r="K1818" s="53"/>
      <c r="L1818" s="53"/>
      <c r="M1818" s="53"/>
      <c r="N1818" s="53"/>
      <c r="O1818" s="53"/>
      <c r="P1818" s="53"/>
      <c r="Q1818" s="53"/>
      <c r="R1818" s="53"/>
      <c r="S1818" s="53"/>
      <c r="T1818" s="53"/>
      <c r="U1818" s="53"/>
      <c r="V1818" s="53"/>
      <c r="W1818" s="53"/>
      <c r="X1818" s="53"/>
      <c r="Y1818" s="53"/>
      <c r="Z1818" s="53"/>
    </row>
    <row r="1819" spans="1:26" ht="15.75" customHeight="1">
      <c r="A1819" s="103"/>
      <c r="B1819" s="103"/>
      <c r="C1819" s="104" t="e">
        <v>#REF!</v>
      </c>
      <c r="D1819" s="103"/>
      <c r="E1819" s="53"/>
      <c r="F1819" s="53"/>
      <c r="G1819" s="53"/>
      <c r="H1819" s="53"/>
      <c r="I1819" s="53"/>
      <c r="J1819" s="53"/>
      <c r="K1819" s="53"/>
      <c r="L1819" s="53"/>
      <c r="M1819" s="53"/>
      <c r="N1819" s="53"/>
      <c r="O1819" s="53"/>
      <c r="P1819" s="53"/>
      <c r="Q1819" s="53"/>
      <c r="R1819" s="53"/>
      <c r="S1819" s="53"/>
      <c r="T1819" s="53"/>
      <c r="U1819" s="53"/>
      <c r="V1819" s="53"/>
      <c r="W1819" s="53"/>
      <c r="X1819" s="53"/>
      <c r="Y1819" s="53"/>
      <c r="Z1819" s="53"/>
    </row>
    <row r="1820" spans="1:26" ht="15.75" customHeight="1">
      <c r="A1820" s="103"/>
      <c r="B1820" s="103"/>
      <c r="C1820" s="104" t="e">
        <v>#REF!</v>
      </c>
      <c r="D1820" s="103"/>
      <c r="E1820" s="53"/>
      <c r="F1820" s="53"/>
      <c r="G1820" s="53"/>
      <c r="H1820" s="53"/>
      <c r="I1820" s="53"/>
      <c r="J1820" s="53"/>
      <c r="K1820" s="53"/>
      <c r="L1820" s="53"/>
      <c r="M1820" s="53"/>
      <c r="N1820" s="53"/>
      <c r="O1820" s="53"/>
      <c r="P1820" s="53"/>
      <c r="Q1820" s="53"/>
      <c r="R1820" s="53"/>
      <c r="S1820" s="53"/>
      <c r="T1820" s="53"/>
      <c r="U1820" s="53"/>
      <c r="V1820" s="53"/>
      <c r="W1820" s="53"/>
      <c r="X1820" s="53"/>
      <c r="Y1820" s="53"/>
      <c r="Z1820" s="53"/>
    </row>
    <row r="1821" spans="1:26" ht="15.75" customHeight="1">
      <c r="A1821" s="103"/>
      <c r="B1821" s="103"/>
      <c r="C1821" s="104" t="e">
        <v>#REF!</v>
      </c>
      <c r="D1821" s="103"/>
      <c r="E1821" s="53"/>
      <c r="F1821" s="53"/>
      <c r="G1821" s="53"/>
      <c r="H1821" s="53"/>
      <c r="I1821" s="53"/>
      <c r="J1821" s="53"/>
      <c r="K1821" s="53"/>
      <c r="L1821" s="53"/>
      <c r="M1821" s="53"/>
      <c r="N1821" s="53"/>
      <c r="O1821" s="53"/>
      <c r="P1821" s="53"/>
      <c r="Q1821" s="53"/>
      <c r="R1821" s="53"/>
      <c r="S1821" s="53"/>
      <c r="T1821" s="53"/>
      <c r="U1821" s="53"/>
      <c r="V1821" s="53"/>
      <c r="W1821" s="53"/>
      <c r="X1821" s="53"/>
      <c r="Y1821" s="53"/>
      <c r="Z1821" s="53"/>
    </row>
    <row r="1822" spans="1:26" ht="15.75" customHeight="1">
      <c r="A1822" s="103"/>
      <c r="B1822" s="103"/>
      <c r="C1822" s="104" t="e">
        <v>#REF!</v>
      </c>
      <c r="D1822" s="103"/>
      <c r="E1822" s="53"/>
      <c r="F1822" s="53"/>
      <c r="G1822" s="53"/>
      <c r="H1822" s="53"/>
      <c r="I1822" s="53"/>
      <c r="J1822" s="53"/>
      <c r="K1822" s="53"/>
      <c r="L1822" s="53"/>
      <c r="M1822" s="53"/>
      <c r="N1822" s="53"/>
      <c r="O1822" s="53"/>
      <c r="P1822" s="53"/>
      <c r="Q1822" s="53"/>
      <c r="R1822" s="53"/>
      <c r="S1822" s="53"/>
      <c r="T1822" s="53"/>
      <c r="U1822" s="53"/>
      <c r="V1822" s="53"/>
      <c r="W1822" s="53"/>
      <c r="X1822" s="53"/>
      <c r="Y1822" s="53"/>
      <c r="Z1822" s="53"/>
    </row>
    <row r="1823" spans="1:26" ht="15.75" customHeight="1">
      <c r="A1823" s="103"/>
      <c r="B1823" s="103"/>
      <c r="C1823" s="104" t="e">
        <v>#REF!</v>
      </c>
      <c r="D1823" s="103"/>
      <c r="E1823" s="53"/>
      <c r="F1823" s="53"/>
      <c r="G1823" s="53"/>
      <c r="H1823" s="53"/>
      <c r="I1823" s="53"/>
      <c r="J1823" s="53"/>
      <c r="K1823" s="53"/>
      <c r="L1823" s="53"/>
      <c r="M1823" s="53"/>
      <c r="N1823" s="53"/>
      <c r="O1823" s="53"/>
      <c r="P1823" s="53"/>
      <c r="Q1823" s="53"/>
      <c r="R1823" s="53"/>
      <c r="S1823" s="53"/>
      <c r="T1823" s="53"/>
      <c r="U1823" s="53"/>
      <c r="V1823" s="53"/>
      <c r="W1823" s="53"/>
      <c r="X1823" s="53"/>
      <c r="Y1823" s="53"/>
      <c r="Z1823" s="53"/>
    </row>
    <row r="1824" spans="1:26" ht="15.75" customHeight="1">
      <c r="A1824" s="103"/>
      <c r="B1824" s="103"/>
      <c r="C1824" s="104" t="e">
        <v>#REF!</v>
      </c>
      <c r="D1824" s="103"/>
      <c r="E1824" s="53"/>
      <c r="F1824" s="53"/>
      <c r="G1824" s="53"/>
      <c r="H1824" s="53"/>
      <c r="I1824" s="53"/>
      <c r="J1824" s="53"/>
      <c r="K1824" s="53"/>
      <c r="L1824" s="53"/>
      <c r="M1824" s="53"/>
      <c r="N1824" s="53"/>
      <c r="O1824" s="53"/>
      <c r="P1824" s="53"/>
      <c r="Q1824" s="53"/>
      <c r="R1824" s="53"/>
      <c r="S1824" s="53"/>
      <c r="T1824" s="53"/>
      <c r="U1824" s="53"/>
      <c r="V1824" s="53"/>
      <c r="W1824" s="53"/>
      <c r="X1824" s="53"/>
      <c r="Y1824" s="53"/>
      <c r="Z1824" s="53"/>
    </row>
    <row r="1825" spans="1:26" ht="15.75" customHeight="1">
      <c r="A1825" s="103"/>
      <c r="B1825" s="103"/>
      <c r="C1825" s="104" t="e">
        <v>#REF!</v>
      </c>
      <c r="D1825" s="103"/>
      <c r="E1825" s="53"/>
      <c r="F1825" s="53"/>
      <c r="G1825" s="53"/>
      <c r="H1825" s="53"/>
      <c r="I1825" s="53"/>
      <c r="J1825" s="53"/>
      <c r="K1825" s="53"/>
      <c r="L1825" s="53"/>
      <c r="M1825" s="53"/>
      <c r="N1825" s="53"/>
      <c r="O1825" s="53"/>
      <c r="P1825" s="53"/>
      <c r="Q1825" s="53"/>
      <c r="R1825" s="53"/>
      <c r="S1825" s="53"/>
      <c r="T1825" s="53"/>
      <c r="U1825" s="53"/>
      <c r="V1825" s="53"/>
      <c r="W1825" s="53"/>
      <c r="X1825" s="53"/>
      <c r="Y1825" s="53"/>
      <c r="Z1825" s="53"/>
    </row>
    <row r="1826" spans="1:26" ht="15.75" customHeight="1">
      <c r="A1826" s="103"/>
      <c r="B1826" s="103"/>
      <c r="C1826" s="104" t="e">
        <v>#REF!</v>
      </c>
      <c r="D1826" s="103"/>
      <c r="E1826" s="53"/>
      <c r="F1826" s="53"/>
      <c r="G1826" s="53"/>
      <c r="H1826" s="53"/>
      <c r="I1826" s="53"/>
      <c r="J1826" s="53"/>
      <c r="K1826" s="53"/>
      <c r="L1826" s="53"/>
      <c r="M1826" s="53"/>
      <c r="N1826" s="53"/>
      <c r="O1826" s="53"/>
      <c r="P1826" s="53"/>
      <c r="Q1826" s="53"/>
      <c r="R1826" s="53"/>
      <c r="S1826" s="53"/>
      <c r="T1826" s="53"/>
      <c r="U1826" s="53"/>
      <c r="V1826" s="53"/>
      <c r="W1826" s="53"/>
      <c r="X1826" s="53"/>
      <c r="Y1826" s="53"/>
      <c r="Z1826" s="53"/>
    </row>
    <row r="1827" spans="1:26" ht="15.75" customHeight="1">
      <c r="A1827" s="103"/>
      <c r="B1827" s="103"/>
      <c r="C1827" s="104" t="e">
        <v>#REF!</v>
      </c>
      <c r="D1827" s="103"/>
      <c r="E1827" s="53"/>
      <c r="F1827" s="53"/>
      <c r="G1827" s="53"/>
      <c r="H1827" s="53"/>
      <c r="I1827" s="53"/>
      <c r="J1827" s="53"/>
      <c r="K1827" s="53"/>
      <c r="L1827" s="53"/>
      <c r="M1827" s="53"/>
      <c r="N1827" s="53"/>
      <c r="O1827" s="53"/>
      <c r="P1827" s="53"/>
      <c r="Q1827" s="53"/>
      <c r="R1827" s="53"/>
      <c r="S1827" s="53"/>
      <c r="T1827" s="53"/>
      <c r="U1827" s="53"/>
      <c r="V1827" s="53"/>
      <c r="W1827" s="53"/>
      <c r="X1827" s="53"/>
      <c r="Y1827" s="53"/>
      <c r="Z1827" s="53"/>
    </row>
    <row r="1828" spans="1:26" ht="15.75" customHeight="1">
      <c r="A1828" s="103"/>
      <c r="B1828" s="103"/>
      <c r="C1828" s="104" t="e">
        <v>#REF!</v>
      </c>
      <c r="D1828" s="103"/>
      <c r="E1828" s="53"/>
      <c r="F1828" s="53"/>
      <c r="G1828" s="53"/>
      <c r="H1828" s="53"/>
      <c r="I1828" s="53"/>
      <c r="J1828" s="53"/>
      <c r="K1828" s="53"/>
      <c r="L1828" s="53"/>
      <c r="M1828" s="53"/>
      <c r="N1828" s="53"/>
      <c r="O1828" s="53"/>
      <c r="P1828" s="53"/>
      <c r="Q1828" s="53"/>
      <c r="R1828" s="53"/>
      <c r="S1828" s="53"/>
      <c r="T1828" s="53"/>
      <c r="U1828" s="53"/>
      <c r="V1828" s="53"/>
      <c r="W1828" s="53"/>
      <c r="X1828" s="53"/>
      <c r="Y1828" s="53"/>
      <c r="Z1828" s="53"/>
    </row>
    <row r="1829" spans="1:26" ht="15.75" customHeight="1">
      <c r="A1829" s="103"/>
      <c r="B1829" s="103"/>
      <c r="C1829" s="104" t="e">
        <v>#REF!</v>
      </c>
      <c r="D1829" s="103"/>
      <c r="E1829" s="53"/>
      <c r="F1829" s="53"/>
      <c r="G1829" s="53"/>
      <c r="H1829" s="53"/>
      <c r="I1829" s="53"/>
      <c r="J1829" s="53"/>
      <c r="K1829" s="53"/>
      <c r="L1829" s="53"/>
      <c r="M1829" s="53"/>
      <c r="N1829" s="53"/>
      <c r="O1829" s="53"/>
      <c r="P1829" s="53"/>
      <c r="Q1829" s="53"/>
      <c r="R1829" s="53"/>
      <c r="S1829" s="53"/>
      <c r="T1829" s="53"/>
      <c r="U1829" s="53"/>
      <c r="V1829" s="53"/>
      <c r="W1829" s="53"/>
      <c r="X1829" s="53"/>
      <c r="Y1829" s="53"/>
      <c r="Z1829" s="53"/>
    </row>
    <row r="1830" spans="1:26" ht="15.75" customHeight="1">
      <c r="A1830" s="103"/>
      <c r="B1830" s="103"/>
      <c r="C1830" s="104" t="e">
        <v>#REF!</v>
      </c>
      <c r="D1830" s="103"/>
      <c r="E1830" s="53"/>
      <c r="F1830" s="53"/>
      <c r="G1830" s="53"/>
      <c r="H1830" s="53"/>
      <c r="I1830" s="53"/>
      <c r="J1830" s="53"/>
      <c r="K1830" s="53"/>
      <c r="L1830" s="53"/>
      <c r="M1830" s="53"/>
      <c r="N1830" s="53"/>
      <c r="O1830" s="53"/>
      <c r="P1830" s="53"/>
      <c r="Q1830" s="53"/>
      <c r="R1830" s="53"/>
      <c r="S1830" s="53"/>
      <c r="T1830" s="53"/>
      <c r="U1830" s="53"/>
      <c r="V1830" s="53"/>
      <c r="W1830" s="53"/>
      <c r="X1830" s="53"/>
      <c r="Y1830" s="53"/>
      <c r="Z1830" s="53"/>
    </row>
    <row r="1831" spans="1:26" ht="15.75" customHeight="1">
      <c r="A1831" s="103"/>
      <c r="B1831" s="103"/>
      <c r="C1831" s="104" t="e">
        <v>#REF!</v>
      </c>
      <c r="D1831" s="103"/>
      <c r="E1831" s="53"/>
      <c r="F1831" s="53"/>
      <c r="G1831" s="53"/>
      <c r="H1831" s="53"/>
      <c r="I1831" s="53"/>
      <c r="J1831" s="53"/>
      <c r="K1831" s="53"/>
      <c r="L1831" s="53"/>
      <c r="M1831" s="53"/>
      <c r="N1831" s="53"/>
      <c r="O1831" s="53"/>
      <c r="P1831" s="53"/>
      <c r="Q1831" s="53"/>
      <c r="R1831" s="53"/>
      <c r="S1831" s="53"/>
      <c r="T1831" s="53"/>
      <c r="U1831" s="53"/>
      <c r="V1831" s="53"/>
      <c r="W1831" s="53"/>
      <c r="X1831" s="53"/>
      <c r="Y1831" s="53"/>
      <c r="Z1831" s="53"/>
    </row>
    <row r="1832" spans="1:26" ht="15.75" customHeight="1">
      <c r="A1832" s="103"/>
      <c r="B1832" s="103"/>
      <c r="C1832" s="104" t="e">
        <v>#REF!</v>
      </c>
      <c r="D1832" s="103"/>
      <c r="E1832" s="53"/>
      <c r="F1832" s="53"/>
      <c r="G1832" s="53"/>
      <c r="H1832" s="53"/>
      <c r="I1832" s="53"/>
      <c r="J1832" s="53"/>
      <c r="K1832" s="53"/>
      <c r="L1832" s="53"/>
      <c r="M1832" s="53"/>
      <c r="N1832" s="53"/>
      <c r="O1832" s="53"/>
      <c r="P1832" s="53"/>
      <c r="Q1832" s="53"/>
      <c r="R1832" s="53"/>
      <c r="S1832" s="53"/>
      <c r="T1832" s="53"/>
      <c r="U1832" s="53"/>
      <c r="V1832" s="53"/>
      <c r="W1832" s="53"/>
      <c r="X1832" s="53"/>
      <c r="Y1832" s="53"/>
      <c r="Z1832" s="53"/>
    </row>
    <row r="1833" spans="1:26" ht="15.75" customHeight="1">
      <c r="A1833" s="103"/>
      <c r="B1833" s="103"/>
      <c r="C1833" s="104" t="e">
        <v>#REF!</v>
      </c>
      <c r="D1833" s="103"/>
      <c r="E1833" s="53"/>
      <c r="F1833" s="53"/>
      <c r="G1833" s="53"/>
      <c r="H1833" s="53"/>
      <c r="I1833" s="53"/>
      <c r="J1833" s="53"/>
      <c r="K1833" s="53"/>
      <c r="L1833" s="53"/>
      <c r="M1833" s="53"/>
      <c r="N1833" s="53"/>
      <c r="O1833" s="53"/>
      <c r="P1833" s="53"/>
      <c r="Q1833" s="53"/>
      <c r="R1833" s="53"/>
      <c r="S1833" s="53"/>
      <c r="T1833" s="53"/>
      <c r="U1833" s="53"/>
      <c r="V1833" s="53"/>
      <c r="W1833" s="53"/>
      <c r="X1833" s="53"/>
      <c r="Y1833" s="53"/>
      <c r="Z1833" s="53"/>
    </row>
    <row r="1834" spans="1:26" ht="15.75" customHeight="1">
      <c r="A1834" s="103"/>
      <c r="B1834" s="103"/>
      <c r="C1834" s="104" t="e">
        <v>#REF!</v>
      </c>
      <c r="D1834" s="103"/>
      <c r="E1834" s="53"/>
      <c r="F1834" s="53"/>
      <c r="G1834" s="53"/>
      <c r="H1834" s="53"/>
      <c r="I1834" s="53"/>
      <c r="J1834" s="53"/>
      <c r="K1834" s="53"/>
      <c r="L1834" s="53"/>
      <c r="M1834" s="53"/>
      <c r="N1834" s="53"/>
      <c r="O1834" s="53"/>
      <c r="P1834" s="53"/>
      <c r="Q1834" s="53"/>
      <c r="R1834" s="53"/>
      <c r="S1834" s="53"/>
      <c r="T1834" s="53"/>
      <c r="U1834" s="53"/>
      <c r="V1834" s="53"/>
      <c r="W1834" s="53"/>
      <c r="X1834" s="53"/>
      <c r="Y1834" s="53"/>
      <c r="Z1834" s="53"/>
    </row>
    <row r="1835" spans="1:26" ht="15.75" customHeight="1">
      <c r="A1835" s="103"/>
      <c r="B1835" s="103"/>
      <c r="C1835" s="104" t="e">
        <v>#REF!</v>
      </c>
      <c r="D1835" s="103"/>
      <c r="E1835" s="53"/>
      <c r="F1835" s="53"/>
      <c r="G1835" s="53"/>
      <c r="H1835" s="53"/>
      <c r="I1835" s="53"/>
      <c r="J1835" s="53"/>
      <c r="K1835" s="53"/>
      <c r="L1835" s="53"/>
      <c r="M1835" s="53"/>
      <c r="N1835" s="53"/>
      <c r="O1835" s="53"/>
      <c r="P1835" s="53"/>
      <c r="Q1835" s="53"/>
      <c r="R1835" s="53"/>
      <c r="S1835" s="53"/>
      <c r="T1835" s="53"/>
      <c r="U1835" s="53"/>
      <c r="V1835" s="53"/>
      <c r="W1835" s="53"/>
      <c r="X1835" s="53"/>
      <c r="Y1835" s="53"/>
      <c r="Z1835" s="53"/>
    </row>
    <row r="1836" spans="1:26" ht="15.75" customHeight="1">
      <c r="A1836" s="103"/>
      <c r="B1836" s="103"/>
      <c r="C1836" s="104" t="e">
        <v>#REF!</v>
      </c>
      <c r="D1836" s="103"/>
      <c r="E1836" s="53"/>
      <c r="F1836" s="53"/>
      <c r="G1836" s="53"/>
      <c r="H1836" s="53"/>
      <c r="I1836" s="53"/>
      <c r="J1836" s="53"/>
      <c r="K1836" s="53"/>
      <c r="L1836" s="53"/>
      <c r="M1836" s="53"/>
      <c r="N1836" s="53"/>
      <c r="O1836" s="53"/>
      <c r="P1836" s="53"/>
      <c r="Q1836" s="53"/>
      <c r="R1836" s="53"/>
      <c r="S1836" s="53"/>
      <c r="T1836" s="53"/>
      <c r="U1836" s="53"/>
      <c r="V1836" s="53"/>
      <c r="W1836" s="53"/>
      <c r="X1836" s="53"/>
      <c r="Y1836" s="53"/>
      <c r="Z1836" s="53"/>
    </row>
    <row r="1837" spans="1:26" ht="15.75" customHeight="1">
      <c r="A1837" s="103"/>
      <c r="B1837" s="103"/>
      <c r="C1837" s="104" t="e">
        <v>#REF!</v>
      </c>
      <c r="D1837" s="103"/>
      <c r="E1837" s="53"/>
      <c r="F1837" s="53"/>
      <c r="G1837" s="53"/>
      <c r="H1837" s="53"/>
      <c r="I1837" s="53"/>
      <c r="J1837" s="53"/>
      <c r="K1837" s="53"/>
      <c r="L1837" s="53"/>
      <c r="M1837" s="53"/>
      <c r="N1837" s="53"/>
      <c r="O1837" s="53"/>
      <c r="P1837" s="53"/>
      <c r="Q1837" s="53"/>
      <c r="R1837" s="53"/>
      <c r="S1837" s="53"/>
      <c r="T1837" s="53"/>
      <c r="U1837" s="53"/>
      <c r="V1837" s="53"/>
      <c r="W1837" s="53"/>
      <c r="X1837" s="53"/>
      <c r="Y1837" s="53"/>
      <c r="Z1837" s="53"/>
    </row>
    <row r="1838" spans="1:26" ht="15.75" customHeight="1">
      <c r="A1838" s="103"/>
      <c r="B1838" s="103"/>
      <c r="C1838" s="104" t="e">
        <v>#REF!</v>
      </c>
      <c r="D1838" s="103"/>
      <c r="E1838" s="53"/>
      <c r="F1838" s="53"/>
      <c r="G1838" s="53"/>
      <c r="H1838" s="53"/>
      <c r="I1838" s="53"/>
      <c r="J1838" s="53"/>
      <c r="K1838" s="53"/>
      <c r="L1838" s="53"/>
      <c r="M1838" s="53"/>
      <c r="N1838" s="53"/>
      <c r="O1838" s="53"/>
      <c r="P1838" s="53"/>
      <c r="Q1838" s="53"/>
      <c r="R1838" s="53"/>
      <c r="S1838" s="53"/>
      <c r="T1838" s="53"/>
      <c r="U1838" s="53"/>
      <c r="V1838" s="53"/>
      <c r="W1838" s="53"/>
      <c r="X1838" s="53"/>
      <c r="Y1838" s="53"/>
      <c r="Z1838" s="53"/>
    </row>
    <row r="1839" spans="1:26" ht="15.75" customHeight="1">
      <c r="A1839" s="103"/>
      <c r="B1839" s="103"/>
      <c r="C1839" s="104" t="e">
        <v>#REF!</v>
      </c>
      <c r="D1839" s="103"/>
      <c r="E1839" s="53"/>
      <c r="F1839" s="53"/>
      <c r="G1839" s="53"/>
      <c r="H1839" s="53"/>
      <c r="I1839" s="53"/>
      <c r="J1839" s="53"/>
      <c r="K1839" s="53"/>
      <c r="L1839" s="53"/>
      <c r="M1839" s="53"/>
      <c r="N1839" s="53"/>
      <c r="O1839" s="53"/>
      <c r="P1839" s="53"/>
      <c r="Q1839" s="53"/>
      <c r="R1839" s="53"/>
      <c r="S1839" s="53"/>
      <c r="T1839" s="53"/>
      <c r="U1839" s="53"/>
      <c r="V1839" s="53"/>
      <c r="W1839" s="53"/>
      <c r="X1839" s="53"/>
      <c r="Y1839" s="53"/>
      <c r="Z1839" s="53"/>
    </row>
    <row r="1840" spans="1:26" ht="15.75" customHeight="1">
      <c r="A1840" s="103"/>
      <c r="B1840" s="103"/>
      <c r="C1840" s="104" t="e">
        <v>#REF!</v>
      </c>
      <c r="D1840" s="103"/>
      <c r="E1840" s="53"/>
      <c r="F1840" s="53"/>
      <c r="G1840" s="53"/>
      <c r="H1840" s="53"/>
      <c r="I1840" s="53"/>
      <c r="J1840" s="53"/>
      <c r="K1840" s="53"/>
      <c r="L1840" s="53"/>
      <c r="M1840" s="53"/>
      <c r="N1840" s="53"/>
      <c r="O1840" s="53"/>
      <c r="P1840" s="53"/>
      <c r="Q1840" s="53"/>
      <c r="R1840" s="53"/>
      <c r="S1840" s="53"/>
      <c r="T1840" s="53"/>
      <c r="U1840" s="53"/>
      <c r="V1840" s="53"/>
      <c r="W1840" s="53"/>
      <c r="X1840" s="53"/>
      <c r="Y1840" s="53"/>
      <c r="Z1840" s="53"/>
    </row>
    <row r="1841" spans="1:26" ht="15.75" customHeight="1">
      <c r="A1841" s="103"/>
      <c r="B1841" s="103"/>
      <c r="C1841" s="104" t="e">
        <v>#REF!</v>
      </c>
      <c r="D1841" s="103"/>
      <c r="E1841" s="53"/>
      <c r="F1841" s="53"/>
      <c r="G1841" s="53"/>
      <c r="H1841" s="53"/>
      <c r="I1841" s="53"/>
      <c r="J1841" s="53"/>
      <c r="K1841" s="53"/>
      <c r="L1841" s="53"/>
      <c r="M1841" s="53"/>
      <c r="N1841" s="53"/>
      <c r="O1841" s="53"/>
      <c r="P1841" s="53"/>
      <c r="Q1841" s="53"/>
      <c r="R1841" s="53"/>
      <c r="S1841" s="53"/>
      <c r="T1841" s="53"/>
      <c r="U1841" s="53"/>
      <c r="V1841" s="53"/>
      <c r="W1841" s="53"/>
      <c r="X1841" s="53"/>
      <c r="Y1841" s="53"/>
      <c r="Z1841" s="53"/>
    </row>
    <row r="1842" spans="1:26" ht="15.75" customHeight="1">
      <c r="A1842" s="103"/>
      <c r="B1842" s="103"/>
      <c r="C1842" s="104" t="e">
        <v>#REF!</v>
      </c>
      <c r="D1842" s="103"/>
      <c r="E1842" s="53"/>
      <c r="F1842" s="53"/>
      <c r="G1842" s="53"/>
      <c r="H1842" s="53"/>
      <c r="I1842" s="53"/>
      <c r="J1842" s="53"/>
      <c r="K1842" s="53"/>
      <c r="L1842" s="53"/>
      <c r="M1842" s="53"/>
      <c r="N1842" s="53"/>
      <c r="O1842" s="53"/>
      <c r="P1842" s="53"/>
      <c r="Q1842" s="53"/>
      <c r="R1842" s="53"/>
      <c r="S1842" s="53"/>
      <c r="T1842" s="53"/>
      <c r="U1842" s="53"/>
      <c r="V1842" s="53"/>
      <c r="W1842" s="53"/>
      <c r="X1842" s="53"/>
      <c r="Y1842" s="53"/>
      <c r="Z1842" s="53"/>
    </row>
    <row r="1843" spans="1:26" ht="15.75" customHeight="1">
      <c r="A1843" s="103"/>
      <c r="B1843" s="103"/>
      <c r="C1843" s="104" t="e">
        <v>#REF!</v>
      </c>
      <c r="D1843" s="103"/>
      <c r="E1843" s="53"/>
      <c r="F1843" s="53"/>
      <c r="G1843" s="53"/>
      <c r="H1843" s="53"/>
      <c r="I1843" s="53"/>
      <c r="J1843" s="53"/>
      <c r="K1843" s="53"/>
      <c r="L1843" s="53"/>
      <c r="M1843" s="53"/>
      <c r="N1843" s="53"/>
      <c r="O1843" s="53"/>
      <c r="P1843" s="53"/>
      <c r="Q1843" s="53"/>
      <c r="R1843" s="53"/>
      <c r="S1843" s="53"/>
      <c r="T1843" s="53"/>
      <c r="U1843" s="53"/>
      <c r="V1843" s="53"/>
      <c r="W1843" s="53"/>
      <c r="X1843" s="53"/>
      <c r="Y1843" s="53"/>
      <c r="Z1843" s="53"/>
    </row>
    <row r="1844" spans="1:26" ht="15.75" customHeight="1">
      <c r="A1844" s="103"/>
      <c r="B1844" s="103"/>
      <c r="C1844" s="104" t="e">
        <v>#REF!</v>
      </c>
      <c r="D1844" s="103"/>
      <c r="E1844" s="53"/>
      <c r="F1844" s="53"/>
      <c r="G1844" s="53"/>
      <c r="H1844" s="53"/>
      <c r="I1844" s="53"/>
      <c r="J1844" s="53"/>
      <c r="K1844" s="53"/>
      <c r="L1844" s="53"/>
      <c r="M1844" s="53"/>
      <c r="N1844" s="53"/>
      <c r="O1844" s="53"/>
      <c r="P1844" s="53"/>
      <c r="Q1844" s="53"/>
      <c r="R1844" s="53"/>
      <c r="S1844" s="53"/>
      <c r="T1844" s="53"/>
      <c r="U1844" s="53"/>
      <c r="V1844" s="53"/>
      <c r="W1844" s="53"/>
      <c r="X1844" s="53"/>
      <c r="Y1844" s="53"/>
      <c r="Z1844" s="53"/>
    </row>
    <row r="1845" spans="1:26" ht="15.75" customHeight="1">
      <c r="A1845" s="103"/>
      <c r="B1845" s="103"/>
      <c r="C1845" s="104" t="e">
        <v>#REF!</v>
      </c>
      <c r="D1845" s="103"/>
      <c r="E1845" s="53"/>
      <c r="F1845" s="53"/>
      <c r="G1845" s="53"/>
      <c r="H1845" s="53"/>
      <c r="I1845" s="53"/>
      <c r="J1845" s="53"/>
      <c r="K1845" s="53"/>
      <c r="L1845" s="53"/>
      <c r="M1845" s="53"/>
      <c r="N1845" s="53"/>
      <c r="O1845" s="53"/>
      <c r="P1845" s="53"/>
      <c r="Q1845" s="53"/>
      <c r="R1845" s="53"/>
      <c r="S1845" s="53"/>
      <c r="T1845" s="53"/>
      <c r="U1845" s="53"/>
      <c r="V1845" s="53"/>
      <c r="W1845" s="53"/>
      <c r="X1845" s="53"/>
      <c r="Y1845" s="53"/>
      <c r="Z1845" s="53"/>
    </row>
    <row r="1846" spans="1:26" ht="15.75" customHeight="1">
      <c r="A1846" s="103"/>
      <c r="B1846" s="103"/>
      <c r="C1846" s="104" t="e">
        <v>#REF!</v>
      </c>
      <c r="D1846" s="103"/>
      <c r="E1846" s="53"/>
      <c r="F1846" s="53"/>
      <c r="G1846" s="53"/>
      <c r="H1846" s="53"/>
      <c r="I1846" s="53"/>
      <c r="J1846" s="53"/>
      <c r="K1846" s="53"/>
      <c r="L1846" s="53"/>
      <c r="M1846" s="53"/>
      <c r="N1846" s="53"/>
      <c r="O1846" s="53"/>
      <c r="P1846" s="53"/>
      <c r="Q1846" s="53"/>
      <c r="R1846" s="53"/>
      <c r="S1846" s="53"/>
      <c r="T1846" s="53"/>
      <c r="U1846" s="53"/>
      <c r="V1846" s="53"/>
      <c r="W1846" s="53"/>
      <c r="X1846" s="53"/>
      <c r="Y1846" s="53"/>
      <c r="Z1846" s="53"/>
    </row>
    <row r="1847" spans="1:26" ht="15.75" customHeight="1">
      <c r="A1847" s="103"/>
      <c r="B1847" s="103"/>
      <c r="C1847" s="104" t="e">
        <v>#REF!</v>
      </c>
      <c r="D1847" s="103"/>
      <c r="E1847" s="53"/>
      <c r="F1847" s="53"/>
      <c r="G1847" s="53"/>
      <c r="H1847" s="53"/>
      <c r="I1847" s="53"/>
      <c r="J1847" s="53"/>
      <c r="K1847" s="53"/>
      <c r="L1847" s="53"/>
      <c r="M1847" s="53"/>
      <c r="N1847" s="53"/>
      <c r="O1847" s="53"/>
      <c r="P1847" s="53"/>
      <c r="Q1847" s="53"/>
      <c r="R1847" s="53"/>
      <c r="S1847" s="53"/>
      <c r="T1847" s="53"/>
      <c r="U1847" s="53"/>
      <c r="V1847" s="53"/>
      <c r="W1847" s="53"/>
      <c r="X1847" s="53"/>
      <c r="Y1847" s="53"/>
      <c r="Z1847" s="53"/>
    </row>
    <row r="1848" spans="1:26" ht="15.75" customHeight="1">
      <c r="A1848" s="103"/>
      <c r="B1848" s="103"/>
      <c r="C1848" s="104" t="e">
        <v>#REF!</v>
      </c>
      <c r="D1848" s="103"/>
      <c r="E1848" s="53"/>
      <c r="F1848" s="53"/>
      <c r="G1848" s="53"/>
      <c r="H1848" s="53"/>
      <c r="I1848" s="53"/>
      <c r="J1848" s="53"/>
      <c r="K1848" s="53"/>
      <c r="L1848" s="53"/>
      <c r="M1848" s="53"/>
      <c r="N1848" s="53"/>
      <c r="O1848" s="53"/>
      <c r="P1848" s="53"/>
      <c r="Q1848" s="53"/>
      <c r="R1848" s="53"/>
      <c r="S1848" s="53"/>
      <c r="T1848" s="53"/>
      <c r="U1848" s="53"/>
      <c r="V1848" s="53"/>
      <c r="W1848" s="53"/>
      <c r="X1848" s="53"/>
      <c r="Y1848" s="53"/>
      <c r="Z1848" s="53"/>
    </row>
    <row r="1849" spans="1:26" ht="15.75" customHeight="1">
      <c r="A1849" s="103"/>
      <c r="B1849" s="103"/>
      <c r="C1849" s="104" t="e">
        <v>#REF!</v>
      </c>
      <c r="D1849" s="103"/>
      <c r="E1849" s="53"/>
      <c r="F1849" s="53"/>
      <c r="G1849" s="53"/>
      <c r="H1849" s="53"/>
      <c r="I1849" s="53"/>
      <c r="J1849" s="53"/>
      <c r="K1849" s="53"/>
      <c r="L1849" s="53"/>
      <c r="M1849" s="53"/>
      <c r="N1849" s="53"/>
      <c r="O1849" s="53"/>
      <c r="P1849" s="53"/>
      <c r="Q1849" s="53"/>
      <c r="R1849" s="53"/>
      <c r="S1849" s="53"/>
      <c r="T1849" s="53"/>
      <c r="U1849" s="53"/>
      <c r="V1849" s="53"/>
      <c r="W1849" s="53"/>
      <c r="X1849" s="53"/>
      <c r="Y1849" s="53"/>
      <c r="Z1849" s="53"/>
    </row>
    <row r="1850" spans="1:26" ht="15.75" customHeight="1">
      <c r="A1850" s="103"/>
      <c r="B1850" s="103"/>
      <c r="C1850" s="104" t="e">
        <v>#REF!</v>
      </c>
      <c r="D1850" s="103"/>
      <c r="E1850" s="53"/>
      <c r="F1850" s="53"/>
      <c r="G1850" s="53"/>
      <c r="H1850" s="53"/>
      <c r="I1850" s="53"/>
      <c r="J1850" s="53"/>
      <c r="K1850" s="53"/>
      <c r="L1850" s="53"/>
      <c r="M1850" s="53"/>
      <c r="N1850" s="53"/>
      <c r="O1850" s="53"/>
      <c r="P1850" s="53"/>
      <c r="Q1850" s="53"/>
      <c r="R1850" s="53"/>
      <c r="S1850" s="53"/>
      <c r="T1850" s="53"/>
      <c r="U1850" s="53"/>
      <c r="V1850" s="53"/>
      <c r="W1850" s="53"/>
      <c r="X1850" s="53"/>
      <c r="Y1850" s="53"/>
      <c r="Z1850" s="53"/>
    </row>
    <row r="1851" spans="1:26" ht="15.75" customHeight="1">
      <c r="A1851" s="103"/>
      <c r="B1851" s="103"/>
      <c r="C1851" s="104" t="e">
        <v>#REF!</v>
      </c>
      <c r="D1851" s="103"/>
      <c r="E1851" s="53"/>
      <c r="F1851" s="53"/>
      <c r="G1851" s="53"/>
      <c r="H1851" s="53"/>
      <c r="I1851" s="53"/>
      <c r="J1851" s="53"/>
      <c r="K1851" s="53"/>
      <c r="L1851" s="53"/>
      <c r="M1851" s="53"/>
      <c r="N1851" s="53"/>
      <c r="O1851" s="53"/>
      <c r="P1851" s="53"/>
      <c r="Q1851" s="53"/>
      <c r="R1851" s="53"/>
      <c r="S1851" s="53"/>
      <c r="T1851" s="53"/>
      <c r="U1851" s="53"/>
      <c r="V1851" s="53"/>
      <c r="W1851" s="53"/>
      <c r="X1851" s="53"/>
      <c r="Y1851" s="53"/>
      <c r="Z1851" s="53"/>
    </row>
    <row r="1852" spans="1:26" ht="15.75" customHeight="1">
      <c r="A1852" s="103"/>
      <c r="B1852" s="103"/>
      <c r="C1852" s="104" t="e">
        <v>#REF!</v>
      </c>
      <c r="D1852" s="103"/>
      <c r="E1852" s="53"/>
      <c r="F1852" s="53"/>
      <c r="G1852" s="53"/>
      <c r="H1852" s="53"/>
      <c r="I1852" s="53"/>
      <c r="J1852" s="53"/>
      <c r="K1852" s="53"/>
      <c r="L1852" s="53"/>
      <c r="M1852" s="53"/>
      <c r="N1852" s="53"/>
      <c r="O1852" s="53"/>
      <c r="P1852" s="53"/>
      <c r="Q1852" s="53"/>
      <c r="R1852" s="53"/>
      <c r="S1852" s="53"/>
      <c r="T1852" s="53"/>
      <c r="U1852" s="53"/>
      <c r="V1852" s="53"/>
      <c r="W1852" s="53"/>
      <c r="X1852" s="53"/>
      <c r="Y1852" s="53"/>
      <c r="Z1852" s="53"/>
    </row>
    <row r="1853" spans="1:26" ht="15.75" customHeight="1">
      <c r="A1853" s="103"/>
      <c r="B1853" s="103"/>
      <c r="C1853" s="104" t="e">
        <v>#REF!</v>
      </c>
      <c r="D1853" s="103"/>
      <c r="E1853" s="53"/>
      <c r="F1853" s="53"/>
      <c r="G1853" s="53"/>
      <c r="H1853" s="53"/>
      <c r="I1853" s="53"/>
      <c r="J1853" s="53"/>
      <c r="K1853" s="53"/>
      <c r="L1853" s="53"/>
      <c r="M1853" s="53"/>
      <c r="N1853" s="53"/>
      <c r="O1853" s="53"/>
      <c r="P1853" s="53"/>
      <c r="Q1853" s="53"/>
      <c r="R1853" s="53"/>
      <c r="S1853" s="53"/>
      <c r="T1853" s="53"/>
      <c r="U1853" s="53"/>
      <c r="V1853" s="53"/>
      <c r="W1853" s="53"/>
      <c r="X1853" s="53"/>
      <c r="Y1853" s="53"/>
      <c r="Z1853" s="53"/>
    </row>
    <row r="1854" spans="1:26" ht="15.75" customHeight="1">
      <c r="A1854" s="103"/>
      <c r="B1854" s="103"/>
      <c r="C1854" s="104" t="e">
        <v>#REF!</v>
      </c>
      <c r="D1854" s="103"/>
      <c r="E1854" s="53"/>
      <c r="F1854" s="53"/>
      <c r="G1854" s="53"/>
      <c r="H1854" s="53"/>
      <c r="I1854" s="53"/>
      <c r="J1854" s="53"/>
      <c r="K1854" s="53"/>
      <c r="L1854" s="53"/>
      <c r="M1854" s="53"/>
      <c r="N1854" s="53"/>
      <c r="O1854" s="53"/>
      <c r="P1854" s="53"/>
      <c r="Q1854" s="53"/>
      <c r="R1854" s="53"/>
      <c r="S1854" s="53"/>
      <c r="T1854" s="53"/>
      <c r="U1854" s="53"/>
      <c r="V1854" s="53"/>
      <c r="W1854" s="53"/>
      <c r="X1854" s="53"/>
      <c r="Y1854" s="53"/>
      <c r="Z1854" s="53"/>
    </row>
    <row r="1855" spans="1:26" ht="15.75" customHeight="1">
      <c r="A1855" s="103"/>
      <c r="B1855" s="103"/>
      <c r="C1855" s="104" t="e">
        <v>#REF!</v>
      </c>
      <c r="D1855" s="103"/>
      <c r="E1855" s="53"/>
      <c r="F1855" s="53"/>
      <c r="G1855" s="53"/>
      <c r="H1855" s="53"/>
      <c r="I1855" s="53"/>
      <c r="J1855" s="53"/>
      <c r="K1855" s="53"/>
      <c r="L1855" s="53"/>
      <c r="M1855" s="53"/>
      <c r="N1855" s="53"/>
      <c r="O1855" s="53"/>
      <c r="P1855" s="53"/>
      <c r="Q1855" s="53"/>
      <c r="R1855" s="53"/>
      <c r="S1855" s="53"/>
      <c r="T1855" s="53"/>
      <c r="U1855" s="53"/>
      <c r="V1855" s="53"/>
      <c r="W1855" s="53"/>
      <c r="X1855" s="53"/>
      <c r="Y1855" s="53"/>
      <c r="Z1855" s="53"/>
    </row>
    <row r="1856" spans="1:26" ht="15.75" customHeight="1">
      <c r="A1856" s="103"/>
      <c r="B1856" s="103"/>
      <c r="C1856" s="104" t="e">
        <v>#REF!</v>
      </c>
      <c r="D1856" s="103"/>
      <c r="E1856" s="53"/>
      <c r="F1856" s="53"/>
      <c r="G1856" s="53"/>
      <c r="H1856" s="53"/>
      <c r="I1856" s="53"/>
      <c r="J1856" s="53"/>
      <c r="K1856" s="53"/>
      <c r="L1856" s="53"/>
      <c r="M1856" s="53"/>
      <c r="N1856" s="53"/>
      <c r="O1856" s="53"/>
      <c r="P1856" s="53"/>
      <c r="Q1856" s="53"/>
      <c r="R1856" s="53"/>
      <c r="S1856" s="53"/>
      <c r="T1856" s="53"/>
      <c r="U1856" s="53"/>
      <c r="V1856" s="53"/>
      <c r="W1856" s="53"/>
      <c r="X1856" s="53"/>
      <c r="Y1856" s="53"/>
      <c r="Z1856" s="53"/>
    </row>
    <row r="1857" spans="1:26" ht="15.75" customHeight="1">
      <c r="A1857" s="103"/>
      <c r="B1857" s="103"/>
      <c r="C1857" s="104" t="e">
        <v>#REF!</v>
      </c>
      <c r="D1857" s="103"/>
      <c r="E1857" s="53"/>
      <c r="F1857" s="53"/>
      <c r="G1857" s="53"/>
      <c r="H1857" s="53"/>
      <c r="I1857" s="53"/>
      <c r="J1857" s="53"/>
      <c r="K1857" s="53"/>
      <c r="L1857" s="53"/>
      <c r="M1857" s="53"/>
      <c r="N1857" s="53"/>
      <c r="O1857" s="53"/>
      <c r="P1857" s="53"/>
      <c r="Q1857" s="53"/>
      <c r="R1857" s="53"/>
      <c r="S1857" s="53"/>
      <c r="T1857" s="53"/>
      <c r="U1857" s="53"/>
      <c r="V1857" s="53"/>
      <c r="W1857" s="53"/>
      <c r="X1857" s="53"/>
      <c r="Y1857" s="53"/>
      <c r="Z1857" s="53"/>
    </row>
    <row r="1858" spans="1:26" ht="15.75" customHeight="1">
      <c r="A1858" s="103"/>
      <c r="B1858" s="103"/>
      <c r="C1858" s="104" t="e">
        <v>#REF!</v>
      </c>
      <c r="D1858" s="103"/>
      <c r="E1858" s="53"/>
      <c r="F1858" s="53"/>
      <c r="G1858" s="53"/>
      <c r="H1858" s="53"/>
      <c r="I1858" s="53"/>
      <c r="J1858" s="53"/>
      <c r="K1858" s="53"/>
      <c r="L1858" s="53"/>
      <c r="M1858" s="53"/>
      <c r="N1858" s="53"/>
      <c r="O1858" s="53"/>
      <c r="P1858" s="53"/>
      <c r="Q1858" s="53"/>
      <c r="R1858" s="53"/>
      <c r="S1858" s="53"/>
      <c r="T1858" s="53"/>
      <c r="U1858" s="53"/>
      <c r="V1858" s="53"/>
      <c r="W1858" s="53"/>
      <c r="X1858" s="53"/>
      <c r="Y1858" s="53"/>
      <c r="Z1858" s="53"/>
    </row>
    <row r="1859" spans="1:26" ht="15.75" customHeight="1">
      <c r="A1859" s="103"/>
      <c r="B1859" s="103"/>
      <c r="C1859" s="104" t="e">
        <v>#REF!</v>
      </c>
      <c r="D1859" s="103"/>
      <c r="E1859" s="53"/>
      <c r="F1859" s="53"/>
      <c r="G1859" s="53"/>
      <c r="H1859" s="53"/>
      <c r="I1859" s="53"/>
      <c r="J1859" s="53"/>
      <c r="K1859" s="53"/>
      <c r="L1859" s="53"/>
      <c r="M1859" s="53"/>
      <c r="N1859" s="53"/>
      <c r="O1859" s="53"/>
      <c r="P1859" s="53"/>
      <c r="Q1859" s="53"/>
      <c r="R1859" s="53"/>
      <c r="S1859" s="53"/>
      <c r="T1859" s="53"/>
      <c r="U1859" s="53"/>
      <c r="V1859" s="53"/>
      <c r="W1859" s="53"/>
      <c r="X1859" s="53"/>
      <c r="Y1859" s="53"/>
      <c r="Z1859" s="53"/>
    </row>
    <row r="1860" spans="1:26" ht="15.75" customHeight="1">
      <c r="A1860" s="103"/>
      <c r="B1860" s="103"/>
      <c r="C1860" s="104" t="e">
        <v>#REF!</v>
      </c>
      <c r="D1860" s="103"/>
      <c r="E1860" s="53"/>
      <c r="F1860" s="53"/>
      <c r="G1860" s="53"/>
      <c r="H1860" s="53"/>
      <c r="I1860" s="53"/>
      <c r="J1860" s="53"/>
      <c r="K1860" s="53"/>
      <c r="L1860" s="53"/>
      <c r="M1860" s="53"/>
      <c r="N1860" s="53"/>
      <c r="O1860" s="53"/>
      <c r="P1860" s="53"/>
      <c r="Q1860" s="53"/>
      <c r="R1860" s="53"/>
      <c r="S1860" s="53"/>
      <c r="T1860" s="53"/>
      <c r="U1860" s="53"/>
      <c r="V1860" s="53"/>
      <c r="W1860" s="53"/>
      <c r="X1860" s="53"/>
      <c r="Y1860" s="53"/>
      <c r="Z1860" s="53"/>
    </row>
    <row r="1861" spans="1:26" ht="15.75" customHeight="1">
      <c r="A1861" s="103"/>
      <c r="B1861" s="103"/>
      <c r="C1861" s="104" t="e">
        <v>#REF!</v>
      </c>
      <c r="D1861" s="103"/>
      <c r="E1861" s="53"/>
      <c r="F1861" s="53"/>
      <c r="G1861" s="53"/>
      <c r="H1861" s="53"/>
      <c r="I1861" s="53"/>
      <c r="J1861" s="53"/>
      <c r="K1861" s="53"/>
      <c r="L1861" s="53"/>
      <c r="M1861" s="53"/>
      <c r="N1861" s="53"/>
      <c r="O1861" s="53"/>
      <c r="P1861" s="53"/>
      <c r="Q1861" s="53"/>
      <c r="R1861" s="53"/>
      <c r="S1861" s="53"/>
      <c r="T1861" s="53"/>
      <c r="U1861" s="53"/>
      <c r="V1861" s="53"/>
      <c r="W1861" s="53"/>
      <c r="X1861" s="53"/>
      <c r="Y1861" s="53"/>
      <c r="Z1861" s="53"/>
    </row>
    <row r="1862" spans="1:26" ht="15.75" customHeight="1">
      <c r="A1862" s="103"/>
      <c r="B1862" s="103"/>
      <c r="C1862" s="104" t="e">
        <v>#REF!</v>
      </c>
      <c r="D1862" s="103"/>
      <c r="E1862" s="53"/>
      <c r="F1862" s="53"/>
      <c r="G1862" s="53"/>
      <c r="H1862" s="53"/>
      <c r="I1862" s="53"/>
      <c r="J1862" s="53"/>
      <c r="K1862" s="53"/>
      <c r="L1862" s="53"/>
      <c r="M1862" s="53"/>
      <c r="N1862" s="53"/>
      <c r="O1862" s="53"/>
      <c r="P1862" s="53"/>
      <c r="Q1862" s="53"/>
      <c r="R1862" s="53"/>
      <c r="S1862" s="53"/>
      <c r="T1862" s="53"/>
      <c r="U1862" s="53"/>
      <c r="V1862" s="53"/>
      <c r="W1862" s="53"/>
      <c r="X1862" s="53"/>
      <c r="Y1862" s="53"/>
      <c r="Z1862" s="53"/>
    </row>
    <row r="1863" spans="1:26" ht="15.75" customHeight="1">
      <c r="A1863" s="103"/>
      <c r="B1863" s="103"/>
      <c r="C1863" s="104" t="e">
        <v>#REF!</v>
      </c>
      <c r="D1863" s="103"/>
      <c r="E1863" s="53"/>
      <c r="F1863" s="53"/>
      <c r="G1863" s="53"/>
      <c r="H1863" s="53"/>
      <c r="I1863" s="53"/>
      <c r="J1863" s="53"/>
      <c r="K1863" s="53"/>
      <c r="L1863" s="53"/>
      <c r="M1863" s="53"/>
      <c r="N1863" s="53"/>
      <c r="O1863" s="53"/>
      <c r="P1863" s="53"/>
      <c r="Q1863" s="53"/>
      <c r="R1863" s="53"/>
      <c r="S1863" s="53"/>
      <c r="T1863" s="53"/>
      <c r="U1863" s="53"/>
      <c r="V1863" s="53"/>
      <c r="W1863" s="53"/>
      <c r="X1863" s="53"/>
      <c r="Y1863" s="53"/>
      <c r="Z1863" s="53"/>
    </row>
    <row r="1864" spans="1:26" ht="15.75" customHeight="1">
      <c r="A1864" s="103"/>
      <c r="B1864" s="103"/>
      <c r="C1864" s="104" t="e">
        <v>#REF!</v>
      </c>
      <c r="D1864" s="103"/>
      <c r="E1864" s="53"/>
      <c r="F1864" s="53"/>
      <c r="G1864" s="53"/>
      <c r="H1864" s="53"/>
      <c r="I1864" s="53"/>
      <c r="J1864" s="53"/>
      <c r="K1864" s="53"/>
      <c r="L1864" s="53"/>
      <c r="M1864" s="53"/>
      <c r="N1864" s="53"/>
      <c r="O1864" s="53"/>
      <c r="P1864" s="53"/>
      <c r="Q1864" s="53"/>
      <c r="R1864" s="53"/>
      <c r="S1864" s="53"/>
      <c r="T1864" s="53"/>
      <c r="U1864" s="53"/>
      <c r="V1864" s="53"/>
      <c r="W1864" s="53"/>
      <c r="X1864" s="53"/>
      <c r="Y1864" s="53"/>
      <c r="Z1864" s="53"/>
    </row>
    <row r="1865" spans="1:26" ht="15.75" customHeight="1">
      <c r="A1865" s="103"/>
      <c r="B1865" s="103"/>
      <c r="C1865" s="104" t="e">
        <v>#REF!</v>
      </c>
      <c r="D1865" s="103"/>
      <c r="E1865" s="53"/>
      <c r="F1865" s="53"/>
      <c r="G1865" s="53"/>
      <c r="H1865" s="53"/>
      <c r="I1865" s="53"/>
      <c r="J1865" s="53"/>
      <c r="K1865" s="53"/>
      <c r="L1865" s="53"/>
      <c r="M1865" s="53"/>
      <c r="N1865" s="53"/>
      <c r="O1865" s="53"/>
      <c r="P1865" s="53"/>
      <c r="Q1865" s="53"/>
      <c r="R1865" s="53"/>
      <c r="S1865" s="53"/>
      <c r="T1865" s="53"/>
      <c r="U1865" s="53"/>
      <c r="V1865" s="53"/>
      <c r="W1865" s="53"/>
      <c r="X1865" s="53"/>
      <c r="Y1865" s="53"/>
      <c r="Z1865" s="53"/>
    </row>
    <row r="1866" spans="1:26" ht="15.75" customHeight="1">
      <c r="A1866" s="103"/>
      <c r="B1866" s="103"/>
      <c r="C1866" s="104" t="e">
        <v>#REF!</v>
      </c>
      <c r="D1866" s="103"/>
      <c r="E1866" s="53"/>
      <c r="F1866" s="53"/>
      <c r="G1866" s="53"/>
      <c r="H1866" s="53"/>
      <c r="I1866" s="53"/>
      <c r="J1866" s="53"/>
      <c r="K1866" s="53"/>
      <c r="L1866" s="53"/>
      <c r="M1866" s="53"/>
      <c r="N1866" s="53"/>
      <c r="O1866" s="53"/>
      <c r="P1866" s="53"/>
      <c r="Q1866" s="53"/>
      <c r="R1866" s="53"/>
      <c r="S1866" s="53"/>
      <c r="T1866" s="53"/>
      <c r="U1866" s="53"/>
      <c r="V1866" s="53"/>
      <c r="W1866" s="53"/>
      <c r="X1866" s="53"/>
      <c r="Y1866" s="53"/>
      <c r="Z1866" s="53"/>
    </row>
    <row r="1867" spans="1:26" ht="15.75" customHeight="1">
      <c r="A1867" s="103"/>
      <c r="B1867" s="103"/>
      <c r="C1867" s="104" t="e">
        <v>#REF!</v>
      </c>
      <c r="D1867" s="103"/>
      <c r="E1867" s="53"/>
      <c r="F1867" s="53"/>
      <c r="G1867" s="53"/>
      <c r="H1867" s="53"/>
      <c r="I1867" s="53"/>
      <c r="J1867" s="53"/>
      <c r="K1867" s="53"/>
      <c r="L1867" s="53"/>
      <c r="M1867" s="53"/>
      <c r="N1867" s="53"/>
      <c r="O1867" s="53"/>
      <c r="P1867" s="53"/>
      <c r="Q1867" s="53"/>
      <c r="R1867" s="53"/>
      <c r="S1867" s="53"/>
      <c r="T1867" s="53"/>
      <c r="U1867" s="53"/>
      <c r="V1867" s="53"/>
      <c r="W1867" s="53"/>
      <c r="X1867" s="53"/>
      <c r="Y1867" s="53"/>
      <c r="Z1867" s="53"/>
    </row>
    <row r="1868" spans="1:26" ht="15.75" customHeight="1">
      <c r="A1868" s="103"/>
      <c r="B1868" s="103"/>
      <c r="C1868" s="104" t="e">
        <v>#REF!</v>
      </c>
      <c r="D1868" s="103"/>
      <c r="E1868" s="53"/>
      <c r="F1868" s="53"/>
      <c r="G1868" s="53"/>
      <c r="H1868" s="53"/>
      <c r="I1868" s="53"/>
      <c r="J1868" s="53"/>
      <c r="K1868" s="53"/>
      <c r="L1868" s="53"/>
      <c r="M1868" s="53"/>
      <c r="N1868" s="53"/>
      <c r="O1868" s="53"/>
      <c r="P1868" s="53"/>
      <c r="Q1868" s="53"/>
      <c r="R1868" s="53"/>
      <c r="S1868" s="53"/>
      <c r="T1868" s="53"/>
      <c r="U1868" s="53"/>
      <c r="V1868" s="53"/>
      <c r="W1868" s="53"/>
      <c r="X1868" s="53"/>
      <c r="Y1868" s="53"/>
      <c r="Z1868" s="53"/>
    </row>
    <row r="1869" spans="1:26" ht="15.75" customHeight="1">
      <c r="A1869" s="103"/>
      <c r="B1869" s="103"/>
      <c r="C1869" s="104" t="e">
        <v>#REF!</v>
      </c>
      <c r="D1869" s="103"/>
      <c r="E1869" s="53"/>
      <c r="F1869" s="53"/>
      <c r="G1869" s="53"/>
      <c r="H1869" s="53"/>
      <c r="I1869" s="53"/>
      <c r="J1869" s="53"/>
      <c r="K1869" s="53"/>
      <c r="L1869" s="53"/>
      <c r="M1869" s="53"/>
      <c r="N1869" s="53"/>
      <c r="O1869" s="53"/>
      <c r="P1869" s="53"/>
      <c r="Q1869" s="53"/>
      <c r="R1869" s="53"/>
      <c r="S1869" s="53"/>
      <c r="T1869" s="53"/>
      <c r="U1869" s="53"/>
      <c r="V1869" s="53"/>
      <c r="W1869" s="53"/>
      <c r="X1869" s="53"/>
      <c r="Y1869" s="53"/>
      <c r="Z1869" s="53"/>
    </row>
    <row r="1870" spans="1:26" ht="15.75" customHeight="1">
      <c r="A1870" s="103"/>
      <c r="B1870" s="103"/>
      <c r="C1870" s="104" t="e">
        <v>#REF!</v>
      </c>
      <c r="D1870" s="103"/>
      <c r="E1870" s="53"/>
      <c r="F1870" s="53"/>
      <c r="G1870" s="53"/>
      <c r="H1870" s="53"/>
      <c r="I1870" s="53"/>
      <c r="J1870" s="53"/>
      <c r="K1870" s="53"/>
      <c r="L1870" s="53"/>
      <c r="M1870" s="53"/>
      <c r="N1870" s="53"/>
      <c r="O1870" s="53"/>
      <c r="P1870" s="53"/>
      <c r="Q1870" s="53"/>
      <c r="R1870" s="53"/>
      <c r="S1870" s="53"/>
      <c r="T1870" s="53"/>
      <c r="U1870" s="53"/>
      <c r="V1870" s="53"/>
      <c r="W1870" s="53"/>
      <c r="X1870" s="53"/>
      <c r="Y1870" s="53"/>
      <c r="Z1870" s="53"/>
    </row>
    <row r="1871" spans="1:26" ht="15.75" customHeight="1">
      <c r="A1871" s="103"/>
      <c r="B1871" s="103"/>
      <c r="C1871" s="104" t="e">
        <v>#REF!</v>
      </c>
      <c r="D1871" s="103"/>
      <c r="E1871" s="53"/>
      <c r="F1871" s="53"/>
      <c r="G1871" s="53"/>
      <c r="H1871" s="53"/>
      <c r="I1871" s="53"/>
      <c r="J1871" s="53"/>
      <c r="K1871" s="53"/>
      <c r="L1871" s="53"/>
      <c r="M1871" s="53"/>
      <c r="N1871" s="53"/>
      <c r="O1871" s="53"/>
      <c r="P1871" s="53"/>
      <c r="Q1871" s="53"/>
      <c r="R1871" s="53"/>
      <c r="S1871" s="53"/>
      <c r="T1871" s="53"/>
      <c r="U1871" s="53"/>
      <c r="V1871" s="53"/>
      <c r="W1871" s="53"/>
      <c r="X1871" s="53"/>
      <c r="Y1871" s="53"/>
      <c r="Z1871" s="53"/>
    </row>
    <row r="1872" spans="1:26" ht="15.75" customHeight="1">
      <c r="A1872" s="103"/>
      <c r="B1872" s="103"/>
      <c r="C1872" s="104" t="e">
        <v>#REF!</v>
      </c>
      <c r="D1872" s="103"/>
      <c r="E1872" s="53"/>
      <c r="F1872" s="53"/>
      <c r="G1872" s="53"/>
      <c r="H1872" s="53"/>
      <c r="I1872" s="53"/>
      <c r="J1872" s="53"/>
      <c r="K1872" s="53"/>
      <c r="L1872" s="53"/>
      <c r="M1872" s="53"/>
      <c r="N1872" s="53"/>
      <c r="O1872" s="53"/>
      <c r="P1872" s="53"/>
      <c r="Q1872" s="53"/>
      <c r="R1872" s="53"/>
      <c r="S1872" s="53"/>
      <c r="T1872" s="53"/>
      <c r="U1872" s="53"/>
      <c r="V1872" s="53"/>
      <c r="W1872" s="53"/>
      <c r="X1872" s="53"/>
      <c r="Y1872" s="53"/>
      <c r="Z1872" s="53"/>
    </row>
    <row r="1873" spans="1:26" ht="15.75" customHeight="1">
      <c r="A1873" s="103"/>
      <c r="B1873" s="103"/>
      <c r="C1873" s="104" t="e">
        <v>#REF!</v>
      </c>
      <c r="D1873" s="103"/>
      <c r="E1873" s="53"/>
      <c r="F1873" s="53"/>
      <c r="G1873" s="53"/>
      <c r="H1873" s="53"/>
      <c r="I1873" s="53"/>
      <c r="J1873" s="53"/>
      <c r="K1873" s="53"/>
      <c r="L1873" s="53"/>
      <c r="M1873" s="53"/>
      <c r="N1873" s="53"/>
      <c r="O1873" s="53"/>
      <c r="P1873" s="53"/>
      <c r="Q1873" s="53"/>
      <c r="R1873" s="53"/>
      <c r="S1873" s="53"/>
      <c r="T1873" s="53"/>
      <c r="U1873" s="53"/>
      <c r="V1873" s="53"/>
      <c r="W1873" s="53"/>
      <c r="X1873" s="53"/>
      <c r="Y1873" s="53"/>
      <c r="Z1873" s="53"/>
    </row>
    <row r="1874" spans="1:26" ht="15.75" customHeight="1">
      <c r="A1874" s="103"/>
      <c r="B1874" s="103"/>
      <c r="C1874" s="104" t="e">
        <v>#REF!</v>
      </c>
      <c r="D1874" s="103"/>
      <c r="E1874" s="53"/>
      <c r="F1874" s="53"/>
      <c r="G1874" s="53"/>
      <c r="H1874" s="53"/>
      <c r="I1874" s="53"/>
      <c r="J1874" s="53"/>
      <c r="K1874" s="53"/>
      <c r="L1874" s="53"/>
      <c r="M1874" s="53"/>
      <c r="N1874" s="53"/>
      <c r="O1874" s="53"/>
      <c r="P1874" s="53"/>
      <c r="Q1874" s="53"/>
      <c r="R1874" s="53"/>
      <c r="S1874" s="53"/>
      <c r="T1874" s="53"/>
      <c r="U1874" s="53"/>
      <c r="V1874" s="53"/>
      <c r="W1874" s="53"/>
      <c r="X1874" s="53"/>
      <c r="Y1874" s="53"/>
      <c r="Z1874" s="53"/>
    </row>
    <row r="1875" spans="1:26" ht="15.75" customHeight="1">
      <c r="A1875" s="103"/>
      <c r="B1875" s="103"/>
      <c r="C1875" s="104" t="e">
        <v>#REF!</v>
      </c>
      <c r="D1875" s="103"/>
      <c r="E1875" s="53"/>
      <c r="F1875" s="53"/>
      <c r="G1875" s="53"/>
      <c r="H1875" s="53"/>
      <c r="I1875" s="53"/>
      <c r="J1875" s="53"/>
      <c r="K1875" s="53"/>
      <c r="L1875" s="53"/>
      <c r="M1875" s="53"/>
      <c r="N1875" s="53"/>
      <c r="O1875" s="53"/>
      <c r="P1875" s="53"/>
      <c r="Q1875" s="53"/>
      <c r="R1875" s="53"/>
      <c r="S1875" s="53"/>
      <c r="T1875" s="53"/>
      <c r="U1875" s="53"/>
      <c r="V1875" s="53"/>
      <c r="W1875" s="53"/>
      <c r="X1875" s="53"/>
      <c r="Y1875" s="53"/>
      <c r="Z1875" s="53"/>
    </row>
    <row r="1876" spans="1:26" ht="15.75" customHeight="1">
      <c r="A1876" s="103"/>
      <c r="B1876" s="103"/>
      <c r="C1876" s="104" t="e">
        <v>#REF!</v>
      </c>
      <c r="D1876" s="103"/>
      <c r="E1876" s="53"/>
      <c r="F1876" s="53"/>
      <c r="G1876" s="53"/>
      <c r="H1876" s="53"/>
      <c r="I1876" s="53"/>
      <c r="J1876" s="53"/>
      <c r="K1876" s="53"/>
      <c r="L1876" s="53"/>
      <c r="M1876" s="53"/>
      <c r="N1876" s="53"/>
      <c r="O1876" s="53"/>
      <c r="P1876" s="53"/>
      <c r="Q1876" s="53"/>
      <c r="R1876" s="53"/>
      <c r="S1876" s="53"/>
      <c r="T1876" s="53"/>
      <c r="U1876" s="53"/>
      <c r="V1876" s="53"/>
      <c r="W1876" s="53"/>
      <c r="X1876" s="53"/>
      <c r="Y1876" s="53"/>
      <c r="Z1876" s="53"/>
    </row>
    <row r="1877" spans="1:26" ht="15.75" customHeight="1">
      <c r="A1877" s="103"/>
      <c r="B1877" s="103"/>
      <c r="C1877" s="104" t="e">
        <v>#REF!</v>
      </c>
      <c r="D1877" s="103"/>
      <c r="E1877" s="53"/>
      <c r="F1877" s="53"/>
      <c r="G1877" s="53"/>
      <c r="H1877" s="53"/>
      <c r="I1877" s="53"/>
      <c r="J1877" s="53"/>
      <c r="K1877" s="53"/>
      <c r="L1877" s="53"/>
      <c r="M1877" s="53"/>
      <c r="N1877" s="53"/>
      <c r="O1877" s="53"/>
      <c r="P1877" s="53"/>
      <c r="Q1877" s="53"/>
      <c r="R1877" s="53"/>
      <c r="S1877" s="53"/>
      <c r="T1877" s="53"/>
      <c r="U1877" s="53"/>
      <c r="V1877" s="53"/>
      <c r="W1877" s="53"/>
      <c r="X1877" s="53"/>
      <c r="Y1877" s="53"/>
      <c r="Z1877" s="53"/>
    </row>
    <row r="1878" spans="1:26" ht="15.75" customHeight="1">
      <c r="A1878" s="103"/>
      <c r="B1878" s="103"/>
      <c r="C1878" s="104" t="e">
        <v>#REF!</v>
      </c>
      <c r="D1878" s="103"/>
      <c r="E1878" s="53"/>
      <c r="F1878" s="53"/>
      <c r="G1878" s="53"/>
      <c r="H1878" s="53"/>
      <c r="I1878" s="53"/>
      <c r="J1878" s="53"/>
      <c r="K1878" s="53"/>
      <c r="L1878" s="53"/>
      <c r="M1878" s="53"/>
      <c r="N1878" s="53"/>
      <c r="O1878" s="53"/>
      <c r="P1878" s="53"/>
      <c r="Q1878" s="53"/>
      <c r="R1878" s="53"/>
      <c r="S1878" s="53"/>
      <c r="T1878" s="53"/>
      <c r="U1878" s="53"/>
      <c r="V1878" s="53"/>
      <c r="W1878" s="53"/>
      <c r="X1878" s="53"/>
      <c r="Y1878" s="53"/>
      <c r="Z1878" s="53"/>
    </row>
    <row r="1879" spans="1:26" ht="15.75" customHeight="1">
      <c r="A1879" s="103"/>
      <c r="B1879" s="103"/>
      <c r="C1879" s="104" t="e">
        <v>#REF!</v>
      </c>
      <c r="D1879" s="103"/>
      <c r="E1879" s="53"/>
      <c r="F1879" s="53"/>
      <c r="G1879" s="53"/>
      <c r="H1879" s="53"/>
      <c r="I1879" s="53"/>
      <c r="J1879" s="53"/>
      <c r="K1879" s="53"/>
      <c r="L1879" s="53"/>
      <c r="M1879" s="53"/>
      <c r="N1879" s="53"/>
      <c r="O1879" s="53"/>
      <c r="P1879" s="53"/>
      <c r="Q1879" s="53"/>
      <c r="R1879" s="53"/>
      <c r="S1879" s="53"/>
      <c r="T1879" s="53"/>
      <c r="U1879" s="53"/>
      <c r="V1879" s="53"/>
      <c r="W1879" s="53"/>
      <c r="X1879" s="53"/>
      <c r="Y1879" s="53"/>
      <c r="Z1879" s="53"/>
    </row>
    <row r="1880" spans="1:26" ht="15.75" customHeight="1">
      <c r="A1880" s="103"/>
      <c r="B1880" s="103"/>
      <c r="C1880" s="104" t="e">
        <v>#REF!</v>
      </c>
      <c r="D1880" s="103"/>
      <c r="E1880" s="53"/>
      <c r="F1880" s="53"/>
      <c r="G1880" s="53"/>
      <c r="H1880" s="53"/>
      <c r="I1880" s="53"/>
      <c r="J1880" s="53"/>
      <c r="K1880" s="53"/>
      <c r="L1880" s="53"/>
      <c r="M1880" s="53"/>
      <c r="N1880" s="53"/>
      <c r="O1880" s="53"/>
      <c r="P1880" s="53"/>
      <c r="Q1880" s="53"/>
      <c r="R1880" s="53"/>
      <c r="S1880" s="53"/>
      <c r="T1880" s="53"/>
      <c r="U1880" s="53"/>
      <c r="V1880" s="53"/>
      <c r="W1880" s="53"/>
      <c r="X1880" s="53"/>
      <c r="Y1880" s="53"/>
      <c r="Z1880" s="53"/>
    </row>
    <row r="1881" spans="1:26" ht="15.75" customHeight="1">
      <c r="A1881" s="103"/>
      <c r="B1881" s="103"/>
      <c r="C1881" s="104" t="e">
        <v>#REF!</v>
      </c>
      <c r="D1881" s="103"/>
      <c r="E1881" s="53"/>
      <c r="F1881" s="53"/>
      <c r="G1881" s="53"/>
      <c r="H1881" s="53"/>
      <c r="I1881" s="53"/>
      <c r="J1881" s="53"/>
      <c r="K1881" s="53"/>
      <c r="L1881" s="53"/>
      <c r="M1881" s="53"/>
      <c r="N1881" s="53"/>
      <c r="O1881" s="53"/>
      <c r="P1881" s="53"/>
      <c r="Q1881" s="53"/>
      <c r="R1881" s="53"/>
      <c r="S1881" s="53"/>
      <c r="T1881" s="53"/>
      <c r="U1881" s="53"/>
      <c r="V1881" s="53"/>
      <c r="W1881" s="53"/>
      <c r="X1881" s="53"/>
      <c r="Y1881" s="53"/>
      <c r="Z1881" s="53"/>
    </row>
    <row r="1882" spans="1:26" ht="15.75" customHeight="1">
      <c r="A1882" s="103"/>
      <c r="B1882" s="103"/>
      <c r="C1882" s="104" t="e">
        <v>#REF!</v>
      </c>
      <c r="D1882" s="103"/>
      <c r="E1882" s="53"/>
      <c r="F1882" s="53"/>
      <c r="G1882" s="53"/>
      <c r="H1882" s="53"/>
      <c r="I1882" s="53"/>
      <c r="J1882" s="53"/>
      <c r="K1882" s="53"/>
      <c r="L1882" s="53"/>
      <c r="M1882" s="53"/>
      <c r="N1882" s="53"/>
      <c r="O1882" s="53"/>
      <c r="P1882" s="53"/>
      <c r="Q1882" s="53"/>
      <c r="R1882" s="53"/>
      <c r="S1882" s="53"/>
      <c r="T1882" s="53"/>
      <c r="U1882" s="53"/>
      <c r="V1882" s="53"/>
      <c r="W1882" s="53"/>
      <c r="X1882" s="53"/>
      <c r="Y1882" s="53"/>
      <c r="Z1882" s="53"/>
    </row>
    <row r="1883" spans="1:26" ht="15.75" customHeight="1">
      <c r="A1883" s="103"/>
      <c r="B1883" s="103"/>
      <c r="C1883" s="104" t="e">
        <v>#REF!</v>
      </c>
      <c r="D1883" s="103"/>
      <c r="E1883" s="53"/>
      <c r="F1883" s="53"/>
      <c r="G1883" s="53"/>
      <c r="H1883" s="53"/>
      <c r="I1883" s="53"/>
      <c r="J1883" s="53"/>
      <c r="K1883" s="53"/>
      <c r="L1883" s="53"/>
      <c r="M1883" s="53"/>
      <c r="N1883" s="53"/>
      <c r="O1883" s="53"/>
      <c r="P1883" s="53"/>
      <c r="Q1883" s="53"/>
      <c r="R1883" s="53"/>
      <c r="S1883" s="53"/>
      <c r="T1883" s="53"/>
      <c r="U1883" s="53"/>
      <c r="V1883" s="53"/>
      <c r="W1883" s="53"/>
      <c r="X1883" s="53"/>
      <c r="Y1883" s="53"/>
      <c r="Z1883" s="53"/>
    </row>
    <row r="1884" spans="1:26" ht="15.75" customHeight="1">
      <c r="A1884" s="103"/>
      <c r="B1884" s="103"/>
      <c r="C1884" s="104" t="e">
        <v>#REF!</v>
      </c>
      <c r="D1884" s="103"/>
      <c r="E1884" s="53"/>
      <c r="F1884" s="53"/>
      <c r="G1884" s="53"/>
      <c r="H1884" s="53"/>
      <c r="I1884" s="53"/>
      <c r="J1884" s="53"/>
      <c r="K1884" s="53"/>
      <c r="L1884" s="53"/>
      <c r="M1884" s="53"/>
      <c r="N1884" s="53"/>
      <c r="O1884" s="53"/>
      <c r="P1884" s="53"/>
      <c r="Q1884" s="53"/>
      <c r="R1884" s="53"/>
      <c r="S1884" s="53"/>
      <c r="T1884" s="53"/>
      <c r="U1884" s="53"/>
      <c r="V1884" s="53"/>
      <c r="W1884" s="53"/>
      <c r="X1884" s="53"/>
      <c r="Y1884" s="53"/>
      <c r="Z1884" s="53"/>
    </row>
    <row r="1885" spans="1:26" ht="15.75" customHeight="1">
      <c r="A1885" s="103"/>
      <c r="B1885" s="103"/>
      <c r="C1885" s="104" t="e">
        <v>#REF!</v>
      </c>
      <c r="D1885" s="103"/>
      <c r="E1885" s="53"/>
      <c r="F1885" s="53"/>
      <c r="G1885" s="53"/>
      <c r="H1885" s="53"/>
      <c r="I1885" s="53"/>
      <c r="J1885" s="53"/>
      <c r="K1885" s="53"/>
      <c r="L1885" s="53"/>
      <c r="M1885" s="53"/>
      <c r="N1885" s="53"/>
      <c r="O1885" s="53"/>
      <c r="P1885" s="53"/>
      <c r="Q1885" s="53"/>
      <c r="R1885" s="53"/>
      <c r="S1885" s="53"/>
      <c r="T1885" s="53"/>
      <c r="U1885" s="53"/>
      <c r="V1885" s="53"/>
      <c r="W1885" s="53"/>
      <c r="X1885" s="53"/>
      <c r="Y1885" s="53"/>
      <c r="Z1885" s="53"/>
    </row>
    <row r="1886" spans="1:26" ht="15.75" customHeight="1">
      <c r="A1886" s="103"/>
      <c r="B1886" s="103"/>
      <c r="C1886" s="104" t="e">
        <v>#REF!</v>
      </c>
      <c r="D1886" s="103"/>
      <c r="E1886" s="53"/>
      <c r="F1886" s="53"/>
      <c r="G1886" s="53"/>
      <c r="H1886" s="53"/>
      <c r="I1886" s="53"/>
      <c r="J1886" s="53"/>
      <c r="K1886" s="53"/>
      <c r="L1886" s="53"/>
      <c r="M1886" s="53"/>
      <c r="N1886" s="53"/>
      <c r="O1886" s="53"/>
      <c r="P1886" s="53"/>
      <c r="Q1886" s="53"/>
      <c r="R1886" s="53"/>
      <c r="S1886" s="53"/>
      <c r="T1886" s="53"/>
      <c r="U1886" s="53"/>
      <c r="V1886" s="53"/>
      <c r="W1886" s="53"/>
      <c r="X1886" s="53"/>
      <c r="Y1886" s="53"/>
      <c r="Z1886" s="53"/>
    </row>
    <row r="1887" spans="1:26" ht="15.75" customHeight="1">
      <c r="A1887" s="103"/>
      <c r="B1887" s="103"/>
      <c r="C1887" s="104" t="e">
        <v>#REF!</v>
      </c>
      <c r="D1887" s="103"/>
      <c r="E1887" s="53"/>
      <c r="F1887" s="53"/>
      <c r="G1887" s="53"/>
      <c r="H1887" s="53"/>
      <c r="I1887" s="53"/>
      <c r="J1887" s="53"/>
      <c r="K1887" s="53"/>
      <c r="L1887" s="53"/>
      <c r="M1887" s="53"/>
      <c r="N1887" s="53"/>
      <c r="O1887" s="53"/>
      <c r="P1887" s="53"/>
      <c r="Q1887" s="53"/>
      <c r="R1887" s="53"/>
      <c r="S1887" s="53"/>
      <c r="T1887" s="53"/>
      <c r="U1887" s="53"/>
      <c r="V1887" s="53"/>
      <c r="W1887" s="53"/>
      <c r="X1887" s="53"/>
      <c r="Y1887" s="53"/>
      <c r="Z1887" s="53"/>
    </row>
    <row r="1888" spans="1:26" ht="15.75" customHeight="1">
      <c r="A1888" s="103"/>
      <c r="B1888" s="103"/>
      <c r="C1888" s="104" t="e">
        <v>#REF!</v>
      </c>
      <c r="D1888" s="103"/>
      <c r="E1888" s="53"/>
      <c r="F1888" s="53"/>
      <c r="G1888" s="53"/>
      <c r="H1888" s="53"/>
      <c r="I1888" s="53"/>
      <c r="J1888" s="53"/>
      <c r="K1888" s="53"/>
      <c r="L1888" s="53"/>
      <c r="M1888" s="53"/>
      <c r="N1888" s="53"/>
      <c r="O1888" s="53"/>
      <c r="P1888" s="53"/>
      <c r="Q1888" s="53"/>
      <c r="R1888" s="53"/>
      <c r="S1888" s="53"/>
      <c r="T1888" s="53"/>
      <c r="U1888" s="53"/>
      <c r="V1888" s="53"/>
      <c r="W1888" s="53"/>
      <c r="X1888" s="53"/>
      <c r="Y1888" s="53"/>
      <c r="Z1888" s="53"/>
    </row>
    <row r="1889" spans="1:26" ht="15.75" customHeight="1">
      <c r="A1889" s="103"/>
      <c r="B1889" s="103"/>
      <c r="C1889" s="104" t="e">
        <v>#REF!</v>
      </c>
      <c r="D1889" s="103"/>
      <c r="E1889" s="53"/>
      <c r="F1889" s="53"/>
      <c r="G1889" s="53"/>
      <c r="H1889" s="53"/>
      <c r="I1889" s="53"/>
      <c r="J1889" s="53"/>
      <c r="K1889" s="53"/>
      <c r="L1889" s="53"/>
      <c r="M1889" s="53"/>
      <c r="N1889" s="53"/>
      <c r="O1889" s="53"/>
      <c r="P1889" s="53"/>
      <c r="Q1889" s="53"/>
      <c r="R1889" s="53"/>
      <c r="S1889" s="53"/>
      <c r="T1889" s="53"/>
      <c r="U1889" s="53"/>
      <c r="V1889" s="53"/>
      <c r="W1889" s="53"/>
      <c r="X1889" s="53"/>
      <c r="Y1889" s="53"/>
      <c r="Z1889" s="53"/>
    </row>
    <row r="1890" spans="1:26" ht="15.75" customHeight="1">
      <c r="A1890" s="103"/>
      <c r="B1890" s="103"/>
      <c r="C1890" s="104" t="e">
        <v>#REF!</v>
      </c>
      <c r="D1890" s="103"/>
      <c r="E1890" s="53"/>
      <c r="F1890" s="53"/>
      <c r="G1890" s="53"/>
      <c r="H1890" s="53"/>
      <c r="I1890" s="53"/>
      <c r="J1890" s="53"/>
      <c r="K1890" s="53"/>
      <c r="L1890" s="53"/>
      <c r="M1890" s="53"/>
      <c r="N1890" s="53"/>
      <c r="O1890" s="53"/>
      <c r="P1890" s="53"/>
      <c r="Q1890" s="53"/>
      <c r="R1890" s="53"/>
      <c r="S1890" s="53"/>
      <c r="T1890" s="53"/>
      <c r="U1890" s="53"/>
      <c r="V1890" s="53"/>
      <c r="W1890" s="53"/>
      <c r="X1890" s="53"/>
      <c r="Y1890" s="53"/>
      <c r="Z1890" s="53"/>
    </row>
    <row r="1891" spans="1:26" ht="15.75" customHeight="1">
      <c r="A1891" s="103"/>
      <c r="B1891" s="103"/>
      <c r="C1891" s="104" t="e">
        <v>#REF!</v>
      </c>
      <c r="D1891" s="103"/>
      <c r="E1891" s="53"/>
      <c r="F1891" s="53"/>
      <c r="G1891" s="53"/>
      <c r="H1891" s="53"/>
      <c r="I1891" s="53"/>
      <c r="J1891" s="53"/>
      <c r="K1891" s="53"/>
      <c r="L1891" s="53"/>
      <c r="M1891" s="53"/>
      <c r="N1891" s="53"/>
      <c r="O1891" s="53"/>
      <c r="P1891" s="53"/>
      <c r="Q1891" s="53"/>
      <c r="R1891" s="53"/>
      <c r="S1891" s="53"/>
      <c r="T1891" s="53"/>
      <c r="U1891" s="53"/>
      <c r="V1891" s="53"/>
      <c r="W1891" s="53"/>
      <c r="X1891" s="53"/>
      <c r="Y1891" s="53"/>
      <c r="Z1891" s="53"/>
    </row>
    <row r="1892" spans="1:26" ht="15.75" customHeight="1">
      <c r="A1892" s="103"/>
      <c r="B1892" s="103"/>
      <c r="C1892" s="104" t="e">
        <v>#REF!</v>
      </c>
      <c r="D1892" s="103"/>
      <c r="E1892" s="53"/>
      <c r="F1892" s="53"/>
      <c r="G1892" s="53"/>
      <c r="H1892" s="53"/>
      <c r="I1892" s="53"/>
      <c r="J1892" s="53"/>
      <c r="K1892" s="53"/>
      <c r="L1892" s="53"/>
      <c r="M1892" s="53"/>
      <c r="N1892" s="53"/>
      <c r="O1892" s="53"/>
      <c r="P1892" s="53"/>
      <c r="Q1892" s="53"/>
      <c r="R1892" s="53"/>
      <c r="S1892" s="53"/>
      <c r="T1892" s="53"/>
      <c r="U1892" s="53"/>
      <c r="V1892" s="53"/>
      <c r="W1892" s="53"/>
      <c r="X1892" s="53"/>
      <c r="Y1892" s="53"/>
      <c r="Z1892" s="53"/>
    </row>
    <row r="1893" spans="1:26" ht="15.75" customHeight="1">
      <c r="A1893" s="103"/>
      <c r="B1893" s="103"/>
      <c r="C1893" s="104" t="e">
        <v>#REF!</v>
      </c>
      <c r="D1893" s="103"/>
      <c r="E1893" s="53"/>
      <c r="F1893" s="53"/>
      <c r="G1893" s="53"/>
      <c r="H1893" s="53"/>
      <c r="I1893" s="53"/>
      <c r="J1893" s="53"/>
      <c r="K1893" s="53"/>
      <c r="L1893" s="53"/>
      <c r="M1893" s="53"/>
      <c r="N1893" s="53"/>
      <c r="O1893" s="53"/>
      <c r="P1893" s="53"/>
      <c r="Q1893" s="53"/>
      <c r="R1893" s="53"/>
      <c r="S1893" s="53"/>
      <c r="T1893" s="53"/>
      <c r="U1893" s="53"/>
      <c r="V1893" s="53"/>
      <c r="W1893" s="53"/>
      <c r="X1893" s="53"/>
      <c r="Y1893" s="53"/>
      <c r="Z1893" s="53"/>
    </row>
    <row r="1894" spans="1:26" ht="15.75" customHeight="1">
      <c r="A1894" s="103"/>
      <c r="B1894" s="103"/>
      <c r="C1894" s="104" t="e">
        <v>#REF!</v>
      </c>
      <c r="D1894" s="103"/>
      <c r="E1894" s="53"/>
      <c r="F1894" s="53"/>
      <c r="G1894" s="53"/>
      <c r="H1894" s="53"/>
      <c r="I1894" s="53"/>
      <c r="J1894" s="53"/>
      <c r="K1894" s="53"/>
      <c r="L1894" s="53"/>
      <c r="M1894" s="53"/>
      <c r="N1894" s="53"/>
      <c r="O1894" s="53"/>
      <c r="P1894" s="53"/>
      <c r="Q1894" s="53"/>
      <c r="R1894" s="53"/>
      <c r="S1894" s="53"/>
      <c r="T1894" s="53"/>
      <c r="U1894" s="53"/>
      <c r="V1894" s="53"/>
      <c r="W1894" s="53"/>
      <c r="X1894" s="53"/>
      <c r="Y1894" s="53"/>
      <c r="Z1894" s="53"/>
    </row>
    <row r="1895" spans="1:26" ht="15.75" customHeight="1">
      <c r="A1895" s="103"/>
      <c r="B1895" s="103"/>
      <c r="C1895" s="104" t="e">
        <v>#REF!</v>
      </c>
      <c r="D1895" s="103"/>
      <c r="E1895" s="53"/>
      <c r="F1895" s="53"/>
      <c r="G1895" s="53"/>
      <c r="H1895" s="53"/>
      <c r="I1895" s="53"/>
      <c r="J1895" s="53"/>
      <c r="K1895" s="53"/>
      <c r="L1895" s="53"/>
      <c r="M1895" s="53"/>
      <c r="N1895" s="53"/>
      <c r="O1895" s="53"/>
      <c r="P1895" s="53"/>
      <c r="Q1895" s="53"/>
      <c r="R1895" s="53"/>
      <c r="S1895" s="53"/>
      <c r="T1895" s="53"/>
      <c r="U1895" s="53"/>
      <c r="V1895" s="53"/>
      <c r="W1895" s="53"/>
      <c r="X1895" s="53"/>
      <c r="Y1895" s="53"/>
      <c r="Z1895" s="53"/>
    </row>
    <row r="1896" spans="1:26" ht="15.75" customHeight="1">
      <c r="A1896" s="103"/>
      <c r="B1896" s="103"/>
      <c r="C1896" s="104" t="e">
        <v>#REF!</v>
      </c>
      <c r="D1896" s="103"/>
      <c r="E1896" s="53"/>
      <c r="F1896" s="53"/>
      <c r="G1896" s="53"/>
      <c r="H1896" s="53"/>
      <c r="I1896" s="53"/>
      <c r="J1896" s="53"/>
      <c r="K1896" s="53"/>
      <c r="L1896" s="53"/>
      <c r="M1896" s="53"/>
      <c r="N1896" s="53"/>
      <c r="O1896" s="53"/>
      <c r="P1896" s="53"/>
      <c r="Q1896" s="53"/>
      <c r="R1896" s="53"/>
      <c r="S1896" s="53"/>
      <c r="T1896" s="53"/>
      <c r="U1896" s="53"/>
      <c r="V1896" s="53"/>
      <c r="W1896" s="53"/>
      <c r="X1896" s="53"/>
      <c r="Y1896" s="53"/>
      <c r="Z1896" s="53"/>
    </row>
    <row r="1897" spans="1:26" ht="15.75" customHeight="1">
      <c r="A1897" s="103"/>
      <c r="B1897" s="103"/>
      <c r="C1897" s="104" t="e">
        <v>#REF!</v>
      </c>
      <c r="D1897" s="103"/>
      <c r="E1897" s="53"/>
      <c r="F1897" s="53"/>
      <c r="G1897" s="53"/>
      <c r="H1897" s="53"/>
      <c r="I1897" s="53"/>
      <c r="J1897" s="53"/>
      <c r="K1897" s="53"/>
      <c r="L1897" s="53"/>
      <c r="M1897" s="53"/>
      <c r="N1897" s="53"/>
      <c r="O1897" s="53"/>
      <c r="P1897" s="53"/>
      <c r="Q1897" s="53"/>
      <c r="R1897" s="53"/>
      <c r="S1897" s="53"/>
      <c r="T1897" s="53"/>
      <c r="U1897" s="53"/>
      <c r="V1897" s="53"/>
      <c r="W1897" s="53"/>
      <c r="X1897" s="53"/>
      <c r="Y1897" s="53"/>
      <c r="Z1897" s="53"/>
    </row>
    <row r="1898" spans="1:26" ht="15.75" customHeight="1">
      <c r="A1898" s="103"/>
      <c r="B1898" s="103"/>
      <c r="C1898" s="104" t="e">
        <v>#REF!</v>
      </c>
      <c r="D1898" s="103"/>
      <c r="E1898" s="53"/>
      <c r="F1898" s="53"/>
      <c r="G1898" s="53"/>
      <c r="H1898" s="53"/>
      <c r="I1898" s="53"/>
      <c r="J1898" s="53"/>
      <c r="K1898" s="53"/>
      <c r="L1898" s="53"/>
      <c r="M1898" s="53"/>
      <c r="N1898" s="53"/>
      <c r="O1898" s="53"/>
      <c r="P1898" s="53"/>
      <c r="Q1898" s="53"/>
      <c r="R1898" s="53"/>
      <c r="S1898" s="53"/>
      <c r="T1898" s="53"/>
      <c r="U1898" s="53"/>
      <c r="V1898" s="53"/>
      <c r="W1898" s="53"/>
      <c r="X1898" s="53"/>
      <c r="Y1898" s="53"/>
      <c r="Z1898" s="53"/>
    </row>
    <row r="1899" spans="1:26" ht="15.75" customHeight="1">
      <c r="A1899" s="103"/>
      <c r="B1899" s="103"/>
      <c r="C1899" s="104" t="e">
        <v>#REF!</v>
      </c>
      <c r="D1899" s="103"/>
      <c r="E1899" s="53"/>
      <c r="F1899" s="53"/>
      <c r="G1899" s="53"/>
      <c r="H1899" s="53"/>
      <c r="I1899" s="53"/>
      <c r="J1899" s="53"/>
      <c r="K1899" s="53"/>
      <c r="L1899" s="53"/>
      <c r="M1899" s="53"/>
      <c r="N1899" s="53"/>
      <c r="O1899" s="53"/>
      <c r="P1899" s="53"/>
      <c r="Q1899" s="53"/>
      <c r="R1899" s="53"/>
      <c r="S1899" s="53"/>
      <c r="T1899" s="53"/>
      <c r="U1899" s="53"/>
      <c r="V1899" s="53"/>
      <c r="W1899" s="53"/>
      <c r="X1899" s="53"/>
      <c r="Y1899" s="53"/>
      <c r="Z1899" s="53"/>
    </row>
    <row r="1900" spans="1:26" ht="15.75" customHeight="1">
      <c r="A1900" s="103"/>
      <c r="B1900" s="103"/>
      <c r="C1900" s="104" t="e">
        <v>#REF!</v>
      </c>
      <c r="D1900" s="103"/>
      <c r="E1900" s="53"/>
      <c r="F1900" s="53"/>
      <c r="G1900" s="53"/>
      <c r="H1900" s="53"/>
      <c r="I1900" s="53"/>
      <c r="J1900" s="53"/>
      <c r="K1900" s="53"/>
      <c r="L1900" s="53"/>
      <c r="M1900" s="53"/>
      <c r="N1900" s="53"/>
      <c r="O1900" s="53"/>
      <c r="P1900" s="53"/>
      <c r="Q1900" s="53"/>
      <c r="R1900" s="53"/>
      <c r="S1900" s="53"/>
      <c r="T1900" s="53"/>
      <c r="U1900" s="53"/>
      <c r="V1900" s="53"/>
      <c r="W1900" s="53"/>
      <c r="X1900" s="53"/>
      <c r="Y1900" s="53"/>
      <c r="Z1900" s="53"/>
    </row>
    <row r="1901" spans="1:26" ht="15.75" customHeight="1">
      <c r="A1901" s="103"/>
      <c r="B1901" s="103"/>
      <c r="C1901" s="104" t="e">
        <v>#REF!</v>
      </c>
      <c r="D1901" s="103"/>
      <c r="E1901" s="53"/>
      <c r="F1901" s="53"/>
      <c r="G1901" s="53"/>
      <c r="H1901" s="53"/>
      <c r="I1901" s="53"/>
      <c r="J1901" s="53"/>
      <c r="K1901" s="53"/>
      <c r="L1901" s="53"/>
      <c r="M1901" s="53"/>
      <c r="N1901" s="53"/>
      <c r="O1901" s="53"/>
      <c r="P1901" s="53"/>
      <c r="Q1901" s="53"/>
      <c r="R1901" s="53"/>
      <c r="S1901" s="53"/>
      <c r="T1901" s="53"/>
      <c r="U1901" s="53"/>
      <c r="V1901" s="53"/>
      <c r="W1901" s="53"/>
      <c r="X1901" s="53"/>
      <c r="Y1901" s="53"/>
      <c r="Z1901" s="53"/>
    </row>
    <row r="1902" spans="1:26" ht="15.75" customHeight="1">
      <c r="A1902" s="103"/>
      <c r="B1902" s="103"/>
      <c r="C1902" s="104" t="e">
        <v>#REF!</v>
      </c>
      <c r="D1902" s="103"/>
      <c r="E1902" s="53"/>
      <c r="F1902" s="53"/>
      <c r="G1902" s="53"/>
      <c r="H1902" s="53"/>
      <c r="I1902" s="53"/>
      <c r="J1902" s="53"/>
      <c r="K1902" s="53"/>
      <c r="L1902" s="53"/>
      <c r="M1902" s="53"/>
      <c r="N1902" s="53"/>
      <c r="O1902" s="53"/>
      <c r="P1902" s="53"/>
      <c r="Q1902" s="53"/>
      <c r="R1902" s="53"/>
      <c r="S1902" s="53"/>
      <c r="T1902" s="53"/>
      <c r="U1902" s="53"/>
      <c r="V1902" s="53"/>
      <c r="W1902" s="53"/>
      <c r="X1902" s="53"/>
      <c r="Y1902" s="53"/>
      <c r="Z1902" s="53"/>
    </row>
    <row r="1903" spans="1:26" ht="15.75" customHeight="1">
      <c r="A1903" s="103"/>
      <c r="B1903" s="103"/>
      <c r="C1903" s="104" t="e">
        <v>#REF!</v>
      </c>
      <c r="D1903" s="103"/>
      <c r="E1903" s="53"/>
      <c r="F1903" s="53"/>
      <c r="G1903" s="53"/>
      <c r="H1903" s="53"/>
      <c r="I1903" s="53"/>
      <c r="J1903" s="53"/>
      <c r="K1903" s="53"/>
      <c r="L1903" s="53"/>
      <c r="M1903" s="53"/>
      <c r="N1903" s="53"/>
      <c r="O1903" s="53"/>
      <c r="P1903" s="53"/>
      <c r="Q1903" s="53"/>
      <c r="R1903" s="53"/>
      <c r="S1903" s="53"/>
      <c r="T1903" s="53"/>
      <c r="U1903" s="53"/>
      <c r="V1903" s="53"/>
      <c r="W1903" s="53"/>
      <c r="X1903" s="53"/>
      <c r="Y1903" s="53"/>
      <c r="Z1903" s="53"/>
    </row>
    <row r="1904" spans="1:26" ht="15.75" customHeight="1">
      <c r="A1904" s="103"/>
      <c r="B1904" s="103"/>
      <c r="C1904" s="104" t="e">
        <v>#REF!</v>
      </c>
      <c r="D1904" s="103"/>
      <c r="E1904" s="53"/>
      <c r="F1904" s="53"/>
      <c r="G1904" s="53"/>
      <c r="H1904" s="53"/>
      <c r="I1904" s="53"/>
      <c r="J1904" s="53"/>
      <c r="K1904" s="53"/>
      <c r="L1904" s="53"/>
      <c r="M1904" s="53"/>
      <c r="N1904" s="53"/>
      <c r="O1904" s="53"/>
      <c r="P1904" s="53"/>
      <c r="Q1904" s="53"/>
      <c r="R1904" s="53"/>
      <c r="S1904" s="53"/>
      <c r="T1904" s="53"/>
      <c r="U1904" s="53"/>
      <c r="V1904" s="53"/>
      <c r="W1904" s="53"/>
      <c r="X1904" s="53"/>
      <c r="Y1904" s="53"/>
      <c r="Z1904" s="53"/>
    </row>
    <row r="1905" spans="1:26" ht="15.75" customHeight="1">
      <c r="A1905" s="103"/>
      <c r="B1905" s="103"/>
      <c r="C1905" s="104" t="e">
        <v>#REF!</v>
      </c>
      <c r="D1905" s="103"/>
      <c r="E1905" s="53"/>
      <c r="F1905" s="53"/>
      <c r="G1905" s="53"/>
      <c r="H1905" s="53"/>
      <c r="I1905" s="53"/>
      <c r="J1905" s="53"/>
      <c r="K1905" s="53"/>
      <c r="L1905" s="53"/>
      <c r="M1905" s="53"/>
      <c r="N1905" s="53"/>
      <c r="O1905" s="53"/>
      <c r="P1905" s="53"/>
      <c r="Q1905" s="53"/>
      <c r="R1905" s="53"/>
      <c r="S1905" s="53"/>
      <c r="T1905" s="53"/>
      <c r="U1905" s="53"/>
      <c r="V1905" s="53"/>
      <c r="W1905" s="53"/>
      <c r="X1905" s="53"/>
      <c r="Y1905" s="53"/>
      <c r="Z1905" s="53"/>
    </row>
    <row r="1906" spans="1:26" ht="15.75" customHeight="1">
      <c r="A1906" s="103"/>
      <c r="B1906" s="103"/>
      <c r="C1906" s="104" t="e">
        <v>#REF!</v>
      </c>
      <c r="D1906" s="103"/>
      <c r="E1906" s="53"/>
      <c r="F1906" s="53"/>
      <c r="G1906" s="53"/>
      <c r="H1906" s="53"/>
      <c r="I1906" s="53"/>
      <c r="J1906" s="53"/>
      <c r="K1906" s="53"/>
      <c r="L1906" s="53"/>
      <c r="M1906" s="53"/>
      <c r="N1906" s="53"/>
      <c r="O1906" s="53"/>
      <c r="P1906" s="53"/>
      <c r="Q1906" s="53"/>
      <c r="R1906" s="53"/>
      <c r="S1906" s="53"/>
      <c r="T1906" s="53"/>
      <c r="U1906" s="53"/>
      <c r="V1906" s="53"/>
      <c r="W1906" s="53"/>
      <c r="X1906" s="53"/>
      <c r="Y1906" s="53"/>
      <c r="Z1906" s="53"/>
    </row>
    <row r="1907" spans="1:26" ht="15.75" customHeight="1">
      <c r="A1907" s="103"/>
      <c r="B1907" s="103"/>
      <c r="C1907" s="104" t="e">
        <v>#REF!</v>
      </c>
      <c r="D1907" s="103"/>
      <c r="E1907" s="53"/>
      <c r="F1907" s="53"/>
      <c r="G1907" s="53"/>
      <c r="H1907" s="53"/>
      <c r="I1907" s="53"/>
      <c r="J1907" s="53"/>
      <c r="K1907" s="53"/>
      <c r="L1907" s="53"/>
      <c r="M1907" s="53"/>
      <c r="N1907" s="53"/>
      <c r="O1907" s="53"/>
      <c r="P1907" s="53"/>
      <c r="Q1907" s="53"/>
      <c r="R1907" s="53"/>
      <c r="S1907" s="53"/>
      <c r="T1907" s="53"/>
      <c r="U1907" s="53"/>
      <c r="V1907" s="53"/>
      <c r="W1907" s="53"/>
      <c r="X1907" s="53"/>
      <c r="Y1907" s="53"/>
      <c r="Z1907" s="53"/>
    </row>
    <row r="1908" spans="1:26" ht="15.75" customHeight="1">
      <c r="A1908" s="103"/>
      <c r="B1908" s="103"/>
      <c r="C1908" s="104" t="e">
        <v>#REF!</v>
      </c>
      <c r="D1908" s="103"/>
      <c r="E1908" s="53"/>
      <c r="F1908" s="53"/>
      <c r="G1908" s="53"/>
      <c r="H1908" s="53"/>
      <c r="I1908" s="53"/>
      <c r="J1908" s="53"/>
      <c r="K1908" s="53"/>
      <c r="L1908" s="53"/>
      <c r="M1908" s="53"/>
      <c r="N1908" s="53"/>
      <c r="O1908" s="53"/>
      <c r="P1908" s="53"/>
      <c r="Q1908" s="53"/>
      <c r="R1908" s="53"/>
      <c r="S1908" s="53"/>
      <c r="T1908" s="53"/>
      <c r="U1908" s="53"/>
      <c r="V1908" s="53"/>
      <c r="W1908" s="53"/>
      <c r="X1908" s="53"/>
      <c r="Y1908" s="53"/>
      <c r="Z1908" s="53"/>
    </row>
    <row r="1909" spans="1:26" ht="15.75" customHeight="1">
      <c r="A1909" s="103"/>
      <c r="B1909" s="103"/>
      <c r="C1909" s="104" t="e">
        <v>#REF!</v>
      </c>
      <c r="D1909" s="103"/>
      <c r="E1909" s="53"/>
      <c r="F1909" s="53"/>
      <c r="G1909" s="53"/>
      <c r="H1909" s="53"/>
      <c r="I1909" s="53"/>
      <c r="J1909" s="53"/>
      <c r="K1909" s="53"/>
      <c r="L1909" s="53"/>
      <c r="M1909" s="53"/>
      <c r="N1909" s="53"/>
      <c r="O1909" s="53"/>
      <c r="P1909" s="53"/>
      <c r="Q1909" s="53"/>
      <c r="R1909" s="53"/>
      <c r="S1909" s="53"/>
      <c r="T1909" s="53"/>
      <c r="U1909" s="53"/>
      <c r="V1909" s="53"/>
      <c r="W1909" s="53"/>
      <c r="X1909" s="53"/>
      <c r="Y1909" s="53"/>
      <c r="Z1909" s="53"/>
    </row>
    <row r="1910" spans="1:26" ht="15.75" customHeight="1">
      <c r="A1910" s="103"/>
      <c r="B1910" s="103"/>
      <c r="C1910" s="104" t="e">
        <v>#REF!</v>
      </c>
      <c r="D1910" s="103"/>
      <c r="E1910" s="53"/>
      <c r="F1910" s="53"/>
      <c r="G1910" s="53"/>
      <c r="H1910" s="53"/>
      <c r="I1910" s="53"/>
      <c r="J1910" s="53"/>
      <c r="K1910" s="53"/>
      <c r="L1910" s="53"/>
      <c r="M1910" s="53"/>
      <c r="N1910" s="53"/>
      <c r="O1910" s="53"/>
      <c r="P1910" s="53"/>
      <c r="Q1910" s="53"/>
      <c r="R1910" s="53"/>
      <c r="S1910" s="53"/>
      <c r="T1910" s="53"/>
      <c r="U1910" s="53"/>
      <c r="V1910" s="53"/>
      <c r="W1910" s="53"/>
      <c r="X1910" s="53"/>
      <c r="Y1910" s="53"/>
      <c r="Z1910" s="53"/>
    </row>
    <row r="1911" spans="1:26" ht="15.75" customHeight="1">
      <c r="A1911" s="103"/>
      <c r="B1911" s="103"/>
      <c r="C1911" s="104" t="e">
        <v>#REF!</v>
      </c>
      <c r="D1911" s="103"/>
      <c r="E1911" s="53"/>
      <c r="F1911" s="53"/>
      <c r="G1911" s="53"/>
      <c r="H1911" s="53"/>
      <c r="I1911" s="53"/>
      <c r="J1911" s="53"/>
      <c r="K1911" s="53"/>
      <c r="L1911" s="53"/>
      <c r="M1911" s="53"/>
      <c r="N1911" s="53"/>
      <c r="O1911" s="53"/>
      <c r="P1911" s="53"/>
      <c r="Q1911" s="53"/>
      <c r="R1911" s="53"/>
      <c r="S1911" s="53"/>
      <c r="T1911" s="53"/>
      <c r="U1911" s="53"/>
      <c r="V1911" s="53"/>
      <c r="W1911" s="53"/>
      <c r="X1911" s="53"/>
      <c r="Y1911" s="53"/>
      <c r="Z1911" s="53"/>
    </row>
    <row r="1912" spans="1:26" ht="15.75" customHeight="1">
      <c r="A1912" s="103"/>
      <c r="B1912" s="103"/>
      <c r="C1912" s="104" t="e">
        <v>#REF!</v>
      </c>
      <c r="D1912" s="103"/>
      <c r="E1912" s="53"/>
      <c r="F1912" s="53"/>
      <c r="G1912" s="53"/>
      <c r="H1912" s="53"/>
      <c r="I1912" s="53"/>
      <c r="J1912" s="53"/>
      <c r="K1912" s="53"/>
      <c r="L1912" s="53"/>
      <c r="M1912" s="53"/>
      <c r="N1912" s="53"/>
      <c r="O1912" s="53"/>
      <c r="P1912" s="53"/>
      <c r="Q1912" s="53"/>
      <c r="R1912" s="53"/>
      <c r="S1912" s="53"/>
      <c r="T1912" s="53"/>
      <c r="U1912" s="53"/>
      <c r="V1912" s="53"/>
      <c r="W1912" s="53"/>
      <c r="X1912" s="53"/>
      <c r="Y1912" s="53"/>
      <c r="Z1912" s="53"/>
    </row>
    <row r="1913" spans="1:26" ht="15.75" customHeight="1">
      <c r="A1913" s="103"/>
      <c r="B1913" s="103"/>
      <c r="C1913" s="104" t="e">
        <v>#REF!</v>
      </c>
      <c r="D1913" s="103"/>
      <c r="E1913" s="53"/>
      <c r="F1913" s="53"/>
      <c r="G1913" s="53"/>
      <c r="H1913" s="53"/>
      <c r="I1913" s="53"/>
      <c r="J1913" s="53"/>
      <c r="K1913" s="53"/>
      <c r="L1913" s="53"/>
      <c r="M1913" s="53"/>
      <c r="N1913" s="53"/>
      <c r="O1913" s="53"/>
      <c r="P1913" s="53"/>
      <c r="Q1913" s="53"/>
      <c r="R1913" s="53"/>
      <c r="S1913" s="53"/>
      <c r="T1913" s="53"/>
      <c r="U1913" s="53"/>
      <c r="V1913" s="53"/>
      <c r="W1913" s="53"/>
      <c r="X1913" s="53"/>
      <c r="Y1913" s="53"/>
      <c r="Z1913" s="53"/>
    </row>
    <row r="1914" spans="1:26" ht="15.75" customHeight="1">
      <c r="A1914" s="103"/>
      <c r="B1914" s="103"/>
      <c r="C1914" s="104" t="e">
        <v>#REF!</v>
      </c>
      <c r="D1914" s="103"/>
      <c r="E1914" s="53"/>
      <c r="F1914" s="53"/>
      <c r="G1914" s="53"/>
      <c r="H1914" s="53"/>
      <c r="I1914" s="53"/>
      <c r="J1914" s="53"/>
      <c r="K1914" s="53"/>
      <c r="L1914" s="53"/>
      <c r="M1914" s="53"/>
      <c r="N1914" s="53"/>
      <c r="O1914" s="53"/>
      <c r="P1914" s="53"/>
      <c r="Q1914" s="53"/>
      <c r="R1914" s="53"/>
      <c r="S1914" s="53"/>
      <c r="T1914" s="53"/>
      <c r="U1914" s="53"/>
      <c r="V1914" s="53"/>
      <c r="W1914" s="53"/>
      <c r="X1914" s="53"/>
      <c r="Y1914" s="53"/>
      <c r="Z1914" s="53"/>
    </row>
    <row r="1915" spans="1:26" ht="15.75" customHeight="1">
      <c r="A1915" s="103"/>
      <c r="B1915" s="103"/>
      <c r="C1915" s="104" t="e">
        <v>#REF!</v>
      </c>
      <c r="D1915" s="103"/>
      <c r="E1915" s="53"/>
      <c r="F1915" s="53"/>
      <c r="G1915" s="53"/>
      <c r="H1915" s="53"/>
      <c r="I1915" s="53"/>
      <c r="J1915" s="53"/>
      <c r="K1915" s="53"/>
      <c r="L1915" s="53"/>
      <c r="M1915" s="53"/>
      <c r="N1915" s="53"/>
      <c r="O1915" s="53"/>
      <c r="P1915" s="53"/>
      <c r="Q1915" s="53"/>
      <c r="R1915" s="53"/>
      <c r="S1915" s="53"/>
      <c r="T1915" s="53"/>
      <c r="U1915" s="53"/>
      <c r="V1915" s="53"/>
      <c r="W1915" s="53"/>
      <c r="X1915" s="53"/>
      <c r="Y1915" s="53"/>
      <c r="Z1915" s="53"/>
    </row>
    <row r="1916" spans="1:26" ht="15.75" customHeight="1">
      <c r="A1916" s="103"/>
      <c r="B1916" s="103"/>
      <c r="C1916" s="104" t="e">
        <v>#REF!</v>
      </c>
      <c r="D1916" s="103"/>
      <c r="E1916" s="53"/>
      <c r="F1916" s="53"/>
      <c r="G1916" s="53"/>
      <c r="H1916" s="53"/>
      <c r="I1916" s="53"/>
      <c r="J1916" s="53"/>
      <c r="K1916" s="53"/>
      <c r="L1916" s="53"/>
      <c r="M1916" s="53"/>
      <c r="N1916" s="53"/>
      <c r="O1916" s="53"/>
      <c r="P1916" s="53"/>
      <c r="Q1916" s="53"/>
      <c r="R1916" s="53"/>
      <c r="S1916" s="53"/>
      <c r="T1916" s="53"/>
      <c r="U1916" s="53"/>
      <c r="V1916" s="53"/>
      <c r="W1916" s="53"/>
      <c r="X1916" s="53"/>
      <c r="Y1916" s="53"/>
      <c r="Z1916" s="53"/>
    </row>
    <row r="1917" spans="1:26" ht="15.75" customHeight="1">
      <c r="A1917" s="103"/>
      <c r="B1917" s="103"/>
      <c r="C1917" s="104" t="e">
        <v>#REF!</v>
      </c>
      <c r="D1917" s="103"/>
      <c r="E1917" s="53"/>
      <c r="F1917" s="53"/>
      <c r="G1917" s="53"/>
      <c r="H1917" s="53"/>
      <c r="I1917" s="53"/>
      <c r="J1917" s="53"/>
      <c r="K1917" s="53"/>
      <c r="L1917" s="53"/>
      <c r="M1917" s="53"/>
      <c r="N1917" s="53"/>
      <c r="O1917" s="53"/>
      <c r="P1917" s="53"/>
      <c r="Q1917" s="53"/>
      <c r="R1917" s="53"/>
      <c r="S1917" s="53"/>
      <c r="T1917" s="53"/>
      <c r="U1917" s="53"/>
      <c r="V1917" s="53"/>
      <c r="W1917" s="53"/>
      <c r="X1917" s="53"/>
      <c r="Y1917" s="53"/>
      <c r="Z1917" s="53"/>
    </row>
    <row r="1918" spans="1:26" ht="15.75" customHeight="1">
      <c r="A1918" s="103"/>
      <c r="B1918" s="103"/>
      <c r="C1918" s="104" t="e">
        <v>#REF!</v>
      </c>
      <c r="D1918" s="103"/>
      <c r="E1918" s="53"/>
      <c r="F1918" s="53"/>
      <c r="G1918" s="53"/>
      <c r="H1918" s="53"/>
      <c r="I1918" s="53"/>
      <c r="J1918" s="53"/>
      <c r="K1918" s="53"/>
      <c r="L1918" s="53"/>
      <c r="M1918" s="53"/>
      <c r="N1918" s="53"/>
      <c r="O1918" s="53"/>
      <c r="P1918" s="53"/>
      <c r="Q1918" s="53"/>
      <c r="R1918" s="53"/>
      <c r="S1918" s="53"/>
      <c r="T1918" s="53"/>
      <c r="U1918" s="53"/>
      <c r="V1918" s="53"/>
      <c r="W1918" s="53"/>
      <c r="X1918" s="53"/>
      <c r="Y1918" s="53"/>
      <c r="Z1918" s="53"/>
    </row>
    <row r="1919" spans="1:26" ht="15.75" customHeight="1">
      <c r="A1919" s="103"/>
      <c r="B1919" s="103"/>
      <c r="C1919" s="104" t="e">
        <v>#REF!</v>
      </c>
      <c r="D1919" s="103"/>
      <c r="E1919" s="53"/>
      <c r="F1919" s="53"/>
      <c r="G1919" s="53"/>
      <c r="H1919" s="53"/>
      <c r="I1919" s="53"/>
      <c r="J1919" s="53"/>
      <c r="K1919" s="53"/>
      <c r="L1919" s="53"/>
      <c r="M1919" s="53"/>
      <c r="N1919" s="53"/>
      <c r="O1919" s="53"/>
      <c r="P1919" s="53"/>
      <c r="Q1919" s="53"/>
      <c r="R1919" s="53"/>
      <c r="S1919" s="53"/>
      <c r="T1919" s="53"/>
      <c r="U1919" s="53"/>
      <c r="V1919" s="53"/>
      <c r="W1919" s="53"/>
      <c r="X1919" s="53"/>
      <c r="Y1919" s="53"/>
      <c r="Z1919" s="53"/>
    </row>
    <row r="1920" spans="1:26" ht="15.75" customHeight="1">
      <c r="A1920" s="103"/>
      <c r="B1920" s="103"/>
      <c r="C1920" s="104" t="e">
        <v>#REF!</v>
      </c>
      <c r="D1920" s="103"/>
      <c r="E1920" s="53"/>
      <c r="F1920" s="53"/>
      <c r="G1920" s="53"/>
      <c r="H1920" s="53"/>
      <c r="I1920" s="53"/>
      <c r="J1920" s="53"/>
      <c r="K1920" s="53"/>
      <c r="L1920" s="53"/>
      <c r="M1920" s="53"/>
      <c r="N1920" s="53"/>
      <c r="O1920" s="53"/>
      <c r="P1920" s="53"/>
      <c r="Q1920" s="53"/>
      <c r="R1920" s="53"/>
      <c r="S1920" s="53"/>
      <c r="T1920" s="53"/>
      <c r="U1920" s="53"/>
      <c r="V1920" s="53"/>
      <c r="W1920" s="53"/>
      <c r="X1920" s="53"/>
      <c r="Y1920" s="53"/>
      <c r="Z1920" s="53"/>
    </row>
    <row r="1921" spans="1:26" ht="15.75" customHeight="1">
      <c r="A1921" s="103"/>
      <c r="B1921" s="103"/>
      <c r="C1921" s="104" t="e">
        <v>#REF!</v>
      </c>
      <c r="D1921" s="103"/>
      <c r="E1921" s="53"/>
      <c r="F1921" s="53"/>
      <c r="G1921" s="53"/>
      <c r="H1921" s="53"/>
      <c r="I1921" s="53"/>
      <c r="J1921" s="53"/>
      <c r="K1921" s="53"/>
      <c r="L1921" s="53"/>
      <c r="M1921" s="53"/>
      <c r="N1921" s="53"/>
      <c r="O1921" s="53"/>
      <c r="P1921" s="53"/>
      <c r="Q1921" s="53"/>
      <c r="R1921" s="53"/>
      <c r="S1921" s="53"/>
      <c r="T1921" s="53"/>
      <c r="U1921" s="53"/>
      <c r="V1921" s="53"/>
      <c r="W1921" s="53"/>
      <c r="X1921" s="53"/>
      <c r="Y1921" s="53"/>
      <c r="Z1921" s="53"/>
    </row>
    <row r="1922" spans="1:26" ht="15.75" customHeight="1">
      <c r="A1922" s="103"/>
      <c r="B1922" s="103"/>
      <c r="C1922" s="104" t="e">
        <v>#REF!</v>
      </c>
      <c r="D1922" s="103"/>
      <c r="E1922" s="53"/>
      <c r="F1922" s="53"/>
      <c r="G1922" s="53"/>
      <c r="H1922" s="53"/>
      <c r="I1922" s="53"/>
      <c r="J1922" s="53"/>
      <c r="K1922" s="53"/>
      <c r="L1922" s="53"/>
      <c r="M1922" s="53"/>
      <c r="N1922" s="53"/>
      <c r="O1922" s="53"/>
      <c r="P1922" s="53"/>
      <c r="Q1922" s="53"/>
      <c r="R1922" s="53"/>
      <c r="S1922" s="53"/>
      <c r="T1922" s="53"/>
      <c r="U1922" s="53"/>
      <c r="V1922" s="53"/>
      <c r="W1922" s="53"/>
      <c r="X1922" s="53"/>
      <c r="Y1922" s="53"/>
      <c r="Z1922" s="53"/>
    </row>
    <row r="1923" spans="1:26" ht="15.75" customHeight="1">
      <c r="A1923" s="103"/>
      <c r="B1923" s="103"/>
      <c r="C1923" s="104" t="e">
        <v>#REF!</v>
      </c>
      <c r="D1923" s="103"/>
      <c r="E1923" s="53"/>
      <c r="F1923" s="53"/>
      <c r="G1923" s="53"/>
      <c r="H1923" s="53"/>
      <c r="I1923" s="53"/>
      <c r="J1923" s="53"/>
      <c r="K1923" s="53"/>
      <c r="L1923" s="53"/>
      <c r="M1923" s="53"/>
      <c r="N1923" s="53"/>
      <c r="O1923" s="53"/>
      <c r="P1923" s="53"/>
      <c r="Q1923" s="53"/>
      <c r="R1923" s="53"/>
      <c r="S1923" s="53"/>
      <c r="T1923" s="53"/>
      <c r="U1923" s="53"/>
      <c r="V1923" s="53"/>
      <c r="W1923" s="53"/>
      <c r="X1923" s="53"/>
      <c r="Y1923" s="53"/>
      <c r="Z1923" s="53"/>
    </row>
    <row r="1924" spans="1:26" ht="15.75" customHeight="1">
      <c r="A1924" s="103"/>
      <c r="B1924" s="103"/>
      <c r="C1924" s="104" t="e">
        <v>#REF!</v>
      </c>
      <c r="D1924" s="103"/>
      <c r="E1924" s="53"/>
      <c r="F1924" s="53"/>
      <c r="G1924" s="53"/>
      <c r="H1924" s="53"/>
      <c r="I1924" s="53"/>
      <c r="J1924" s="53"/>
      <c r="K1924" s="53"/>
      <c r="L1924" s="53"/>
      <c r="M1924" s="53"/>
      <c r="N1924" s="53"/>
      <c r="O1924" s="53"/>
      <c r="P1924" s="53"/>
      <c r="Q1924" s="53"/>
      <c r="R1924" s="53"/>
      <c r="S1924" s="53"/>
      <c r="T1924" s="53"/>
      <c r="U1924" s="53"/>
      <c r="V1924" s="53"/>
      <c r="W1924" s="53"/>
      <c r="X1924" s="53"/>
      <c r="Y1924" s="53"/>
      <c r="Z1924" s="53"/>
    </row>
    <row r="1925" spans="1:26" ht="15.75" customHeight="1">
      <c r="A1925" s="103"/>
      <c r="B1925" s="103"/>
      <c r="C1925" s="104" t="e">
        <v>#REF!</v>
      </c>
      <c r="D1925" s="103"/>
      <c r="E1925" s="53"/>
      <c r="F1925" s="53"/>
      <c r="G1925" s="53"/>
      <c r="H1925" s="53"/>
      <c r="I1925" s="53"/>
      <c r="J1925" s="53"/>
      <c r="K1925" s="53"/>
      <c r="L1925" s="53"/>
      <c r="M1925" s="53"/>
      <c r="N1925" s="53"/>
      <c r="O1925" s="53"/>
      <c r="P1925" s="53"/>
      <c r="Q1925" s="53"/>
      <c r="R1925" s="53"/>
      <c r="S1925" s="53"/>
      <c r="T1925" s="53"/>
      <c r="U1925" s="53"/>
      <c r="V1925" s="53"/>
      <c r="W1925" s="53"/>
      <c r="X1925" s="53"/>
      <c r="Y1925" s="53"/>
      <c r="Z1925" s="53"/>
    </row>
    <row r="1926" spans="1:26" ht="15.75" customHeight="1">
      <c r="A1926" s="103"/>
      <c r="B1926" s="103"/>
      <c r="C1926" s="104" t="e">
        <v>#REF!</v>
      </c>
      <c r="D1926" s="103"/>
      <c r="E1926" s="53"/>
      <c r="F1926" s="53"/>
      <c r="G1926" s="53"/>
      <c r="H1926" s="53"/>
      <c r="I1926" s="53"/>
      <c r="J1926" s="53"/>
      <c r="K1926" s="53"/>
      <c r="L1926" s="53"/>
      <c r="M1926" s="53"/>
      <c r="N1926" s="53"/>
      <c r="O1926" s="53"/>
      <c r="P1926" s="53"/>
      <c r="Q1926" s="53"/>
      <c r="R1926" s="53"/>
      <c r="S1926" s="53"/>
      <c r="T1926" s="53"/>
      <c r="U1926" s="53"/>
      <c r="V1926" s="53"/>
      <c r="W1926" s="53"/>
      <c r="X1926" s="53"/>
      <c r="Y1926" s="53"/>
      <c r="Z1926" s="53"/>
    </row>
    <row r="1927" spans="1:26" ht="15.75" customHeight="1">
      <c r="A1927" s="103"/>
      <c r="B1927" s="103"/>
      <c r="C1927" s="104" t="e">
        <v>#REF!</v>
      </c>
      <c r="D1927" s="103"/>
      <c r="E1927" s="53"/>
      <c r="F1927" s="53"/>
      <c r="G1927" s="53"/>
      <c r="H1927" s="53"/>
      <c r="I1927" s="53"/>
      <c r="J1927" s="53"/>
      <c r="K1927" s="53"/>
      <c r="L1927" s="53"/>
      <c r="M1927" s="53"/>
      <c r="N1927" s="53"/>
      <c r="O1927" s="53"/>
      <c r="P1927" s="53"/>
      <c r="Q1927" s="53"/>
      <c r="R1927" s="53"/>
      <c r="S1927" s="53"/>
      <c r="T1927" s="53"/>
      <c r="U1927" s="53"/>
      <c r="V1927" s="53"/>
      <c r="W1927" s="53"/>
      <c r="X1927" s="53"/>
      <c r="Y1927" s="53"/>
      <c r="Z1927" s="53"/>
    </row>
    <row r="1928" spans="1:26" ht="15.75" customHeight="1">
      <c r="A1928" s="103"/>
      <c r="B1928" s="103"/>
      <c r="C1928" s="104" t="e">
        <v>#REF!</v>
      </c>
      <c r="D1928" s="103"/>
      <c r="E1928" s="53"/>
      <c r="F1928" s="53"/>
      <c r="G1928" s="53"/>
      <c r="H1928" s="53"/>
      <c r="I1928" s="53"/>
      <c r="J1928" s="53"/>
      <c r="K1928" s="53"/>
      <c r="L1928" s="53"/>
      <c r="M1928" s="53"/>
      <c r="N1928" s="53"/>
      <c r="O1928" s="53"/>
      <c r="P1928" s="53"/>
      <c r="Q1928" s="53"/>
      <c r="R1928" s="53"/>
      <c r="S1928" s="53"/>
      <c r="T1928" s="53"/>
      <c r="U1928" s="53"/>
      <c r="V1928" s="53"/>
      <c r="W1928" s="53"/>
      <c r="X1928" s="53"/>
      <c r="Y1928" s="53"/>
      <c r="Z1928" s="53"/>
    </row>
    <row r="1929" spans="1:26" ht="15.75" customHeight="1">
      <c r="A1929" s="103"/>
      <c r="B1929" s="103"/>
      <c r="C1929" s="104" t="e">
        <v>#REF!</v>
      </c>
      <c r="D1929" s="103"/>
      <c r="E1929" s="53"/>
      <c r="F1929" s="53"/>
      <c r="G1929" s="53"/>
      <c r="H1929" s="53"/>
      <c r="I1929" s="53"/>
      <c r="J1929" s="53"/>
      <c r="K1929" s="53"/>
      <c r="L1929" s="53"/>
      <c r="M1929" s="53"/>
      <c r="N1929" s="53"/>
      <c r="O1929" s="53"/>
      <c r="P1929" s="53"/>
      <c r="Q1929" s="53"/>
      <c r="R1929" s="53"/>
      <c r="S1929" s="53"/>
      <c r="T1929" s="53"/>
      <c r="U1929" s="53"/>
      <c r="V1929" s="53"/>
      <c r="W1929" s="53"/>
      <c r="X1929" s="53"/>
      <c r="Y1929" s="53"/>
      <c r="Z1929" s="53"/>
    </row>
    <row r="1930" spans="1:26" ht="15.75" customHeight="1">
      <c r="A1930" s="103"/>
      <c r="B1930" s="103"/>
      <c r="C1930" s="104" t="e">
        <v>#REF!</v>
      </c>
      <c r="D1930" s="103"/>
      <c r="E1930" s="53"/>
      <c r="F1930" s="53"/>
      <c r="G1930" s="53"/>
      <c r="H1930" s="53"/>
      <c r="I1930" s="53"/>
      <c r="J1930" s="53"/>
      <c r="K1930" s="53"/>
      <c r="L1930" s="53"/>
      <c r="M1930" s="53"/>
      <c r="N1930" s="53"/>
      <c r="O1930" s="53"/>
      <c r="P1930" s="53"/>
      <c r="Q1930" s="53"/>
      <c r="R1930" s="53"/>
      <c r="S1930" s="53"/>
      <c r="T1930" s="53"/>
      <c r="U1930" s="53"/>
      <c r="V1930" s="53"/>
      <c r="W1930" s="53"/>
      <c r="X1930" s="53"/>
      <c r="Y1930" s="53"/>
      <c r="Z1930" s="53"/>
    </row>
    <row r="1931" spans="1:26" ht="15.75" customHeight="1">
      <c r="A1931" s="103"/>
      <c r="B1931" s="103"/>
      <c r="C1931" s="104" t="e">
        <v>#REF!</v>
      </c>
      <c r="D1931" s="103"/>
      <c r="E1931" s="53"/>
      <c r="F1931" s="53"/>
      <c r="G1931" s="53"/>
      <c r="H1931" s="53"/>
      <c r="I1931" s="53"/>
      <c r="J1931" s="53"/>
      <c r="K1931" s="53"/>
      <c r="L1931" s="53"/>
      <c r="M1931" s="53"/>
      <c r="N1931" s="53"/>
      <c r="O1931" s="53"/>
      <c r="P1931" s="53"/>
      <c r="Q1931" s="53"/>
      <c r="R1931" s="53"/>
      <c r="S1931" s="53"/>
      <c r="T1931" s="53"/>
      <c r="U1931" s="53"/>
      <c r="V1931" s="53"/>
      <c r="W1931" s="53"/>
      <c r="X1931" s="53"/>
      <c r="Y1931" s="53"/>
      <c r="Z1931" s="53"/>
    </row>
    <row r="1932" spans="1:26" ht="15.75" customHeight="1">
      <c r="A1932" s="103"/>
      <c r="B1932" s="103"/>
      <c r="C1932" s="104" t="e">
        <v>#REF!</v>
      </c>
      <c r="D1932" s="103"/>
      <c r="E1932" s="53"/>
      <c r="F1932" s="53"/>
      <c r="G1932" s="53"/>
      <c r="H1932" s="53"/>
      <c r="I1932" s="53"/>
      <c r="J1932" s="53"/>
      <c r="K1932" s="53"/>
      <c r="L1932" s="53"/>
      <c r="M1932" s="53"/>
      <c r="N1932" s="53"/>
      <c r="O1932" s="53"/>
      <c r="P1932" s="53"/>
      <c r="Q1932" s="53"/>
      <c r="R1932" s="53"/>
      <c r="S1932" s="53"/>
      <c r="T1932" s="53"/>
      <c r="U1932" s="53"/>
      <c r="V1932" s="53"/>
      <c r="W1932" s="53"/>
      <c r="X1932" s="53"/>
      <c r="Y1932" s="53"/>
      <c r="Z1932" s="53"/>
    </row>
    <row r="1933" spans="1:26" ht="15.75" customHeight="1">
      <c r="A1933" s="103"/>
      <c r="B1933" s="103"/>
      <c r="C1933" s="104" t="e">
        <v>#REF!</v>
      </c>
      <c r="D1933" s="103"/>
      <c r="E1933" s="53"/>
      <c r="F1933" s="53"/>
      <c r="G1933" s="53"/>
      <c r="H1933" s="53"/>
      <c r="I1933" s="53"/>
      <c r="J1933" s="53"/>
      <c r="K1933" s="53"/>
      <c r="L1933" s="53"/>
      <c r="M1933" s="53"/>
      <c r="N1933" s="53"/>
      <c r="O1933" s="53"/>
      <c r="P1933" s="53"/>
      <c r="Q1933" s="53"/>
      <c r="R1933" s="53"/>
      <c r="S1933" s="53"/>
      <c r="T1933" s="53"/>
      <c r="U1933" s="53"/>
      <c r="V1933" s="53"/>
      <c r="W1933" s="53"/>
      <c r="X1933" s="53"/>
      <c r="Y1933" s="53"/>
      <c r="Z1933" s="53"/>
    </row>
    <row r="1934" spans="1:26" ht="15.75" customHeight="1">
      <c r="A1934" s="103"/>
      <c r="B1934" s="103"/>
      <c r="C1934" s="104" t="e">
        <v>#REF!</v>
      </c>
      <c r="D1934" s="103"/>
      <c r="E1934" s="53"/>
      <c r="F1934" s="53"/>
      <c r="G1934" s="53"/>
      <c r="H1934" s="53"/>
      <c r="I1934" s="53"/>
      <c r="J1934" s="53"/>
      <c r="K1934" s="53"/>
      <c r="L1934" s="53"/>
      <c r="M1934" s="53"/>
      <c r="N1934" s="53"/>
      <c r="O1934" s="53"/>
      <c r="P1934" s="53"/>
      <c r="Q1934" s="53"/>
      <c r="R1934" s="53"/>
      <c r="S1934" s="53"/>
      <c r="T1934" s="53"/>
      <c r="U1934" s="53"/>
      <c r="V1934" s="53"/>
      <c r="W1934" s="53"/>
      <c r="X1934" s="53"/>
      <c r="Y1934" s="53"/>
      <c r="Z1934" s="53"/>
    </row>
    <row r="1935" spans="1:26" ht="15.75" customHeight="1">
      <c r="A1935" s="103"/>
      <c r="B1935" s="103"/>
      <c r="C1935" s="104" t="e">
        <v>#REF!</v>
      </c>
      <c r="D1935" s="103"/>
      <c r="E1935" s="53"/>
      <c r="F1935" s="53"/>
      <c r="G1935" s="53"/>
      <c r="H1935" s="53"/>
      <c r="I1935" s="53"/>
      <c r="J1935" s="53"/>
      <c r="K1935" s="53"/>
      <c r="L1935" s="53"/>
      <c r="M1935" s="53"/>
      <c r="N1935" s="53"/>
      <c r="O1935" s="53"/>
      <c r="P1935" s="53"/>
      <c r="Q1935" s="53"/>
      <c r="R1935" s="53"/>
      <c r="S1935" s="53"/>
      <c r="T1935" s="53"/>
      <c r="U1935" s="53"/>
      <c r="V1935" s="53"/>
      <c r="W1935" s="53"/>
      <c r="X1935" s="53"/>
      <c r="Y1935" s="53"/>
      <c r="Z1935" s="53"/>
    </row>
    <row r="1936" spans="1:26" ht="15.75" customHeight="1">
      <c r="A1936" s="103"/>
      <c r="B1936" s="103"/>
      <c r="C1936" s="104" t="e">
        <v>#REF!</v>
      </c>
      <c r="D1936" s="103"/>
      <c r="E1936" s="53"/>
      <c r="F1936" s="53"/>
      <c r="G1936" s="53"/>
      <c r="H1936" s="53"/>
      <c r="I1936" s="53"/>
      <c r="J1936" s="53"/>
      <c r="K1936" s="53"/>
      <c r="L1936" s="53"/>
      <c r="M1936" s="53"/>
      <c r="N1936" s="53"/>
      <c r="O1936" s="53"/>
      <c r="P1936" s="53"/>
      <c r="Q1936" s="53"/>
      <c r="R1936" s="53"/>
      <c r="S1936" s="53"/>
      <c r="T1936" s="53"/>
      <c r="U1936" s="53"/>
      <c r="V1936" s="53"/>
      <c r="W1936" s="53"/>
      <c r="X1936" s="53"/>
      <c r="Y1936" s="53"/>
      <c r="Z1936" s="53"/>
    </row>
    <row r="1937" spans="1:26" ht="15.75" customHeight="1">
      <c r="A1937" s="103"/>
      <c r="B1937" s="103"/>
      <c r="C1937" s="104" t="e">
        <v>#REF!</v>
      </c>
      <c r="D1937" s="103"/>
      <c r="E1937" s="53"/>
      <c r="F1937" s="53"/>
      <c r="G1937" s="53"/>
      <c r="H1937" s="53"/>
      <c r="I1937" s="53"/>
      <c r="J1937" s="53"/>
      <c r="K1937" s="53"/>
      <c r="L1937" s="53"/>
      <c r="M1937" s="53"/>
      <c r="N1937" s="53"/>
      <c r="O1937" s="53"/>
      <c r="P1937" s="53"/>
      <c r="Q1937" s="53"/>
      <c r="R1937" s="53"/>
      <c r="S1937" s="53"/>
      <c r="T1937" s="53"/>
      <c r="U1937" s="53"/>
      <c r="V1937" s="53"/>
      <c r="W1937" s="53"/>
      <c r="X1937" s="53"/>
      <c r="Y1937" s="53"/>
      <c r="Z1937" s="53"/>
    </row>
    <row r="1938" spans="1:26" ht="15.75" customHeight="1">
      <c r="A1938" s="103"/>
      <c r="B1938" s="103"/>
      <c r="C1938" s="104" t="e">
        <v>#REF!</v>
      </c>
      <c r="D1938" s="103"/>
      <c r="E1938" s="53"/>
      <c r="F1938" s="53"/>
      <c r="G1938" s="53"/>
      <c r="H1938" s="53"/>
      <c r="I1938" s="53"/>
      <c r="J1938" s="53"/>
      <c r="K1938" s="53"/>
      <c r="L1938" s="53"/>
      <c r="M1938" s="53"/>
      <c r="N1938" s="53"/>
      <c r="O1938" s="53"/>
      <c r="P1938" s="53"/>
      <c r="Q1938" s="53"/>
      <c r="R1938" s="53"/>
      <c r="S1938" s="53"/>
      <c r="T1938" s="53"/>
      <c r="U1938" s="53"/>
      <c r="V1938" s="53"/>
      <c r="W1938" s="53"/>
      <c r="X1938" s="53"/>
      <c r="Y1938" s="53"/>
      <c r="Z1938" s="53"/>
    </row>
    <row r="1939" spans="1:26" ht="15.75" customHeight="1">
      <c r="A1939" s="103"/>
      <c r="B1939" s="103"/>
      <c r="C1939" s="104" t="e">
        <v>#REF!</v>
      </c>
      <c r="D1939" s="103"/>
      <c r="E1939" s="53"/>
      <c r="F1939" s="53"/>
      <c r="G1939" s="53"/>
      <c r="H1939" s="53"/>
      <c r="I1939" s="53"/>
      <c r="J1939" s="53"/>
      <c r="K1939" s="53"/>
      <c r="L1939" s="53"/>
      <c r="M1939" s="53"/>
      <c r="N1939" s="53"/>
      <c r="O1939" s="53"/>
      <c r="P1939" s="53"/>
      <c r="Q1939" s="53"/>
      <c r="R1939" s="53"/>
      <c r="S1939" s="53"/>
      <c r="T1939" s="53"/>
      <c r="U1939" s="53"/>
      <c r="V1939" s="53"/>
      <c r="W1939" s="53"/>
      <c r="X1939" s="53"/>
      <c r="Y1939" s="53"/>
      <c r="Z1939" s="53"/>
    </row>
    <row r="1940" spans="1:26" ht="15.75" customHeight="1">
      <c r="A1940" s="103"/>
      <c r="B1940" s="103"/>
      <c r="C1940" s="104" t="e">
        <v>#REF!</v>
      </c>
      <c r="D1940" s="103"/>
      <c r="E1940" s="53"/>
      <c r="F1940" s="53"/>
      <c r="G1940" s="53"/>
      <c r="H1940" s="53"/>
      <c r="I1940" s="53"/>
      <c r="J1940" s="53"/>
      <c r="K1940" s="53"/>
      <c r="L1940" s="53"/>
      <c r="M1940" s="53"/>
      <c r="N1940" s="53"/>
      <c r="O1940" s="53"/>
      <c r="P1940" s="53"/>
      <c r="Q1940" s="53"/>
      <c r="R1940" s="53"/>
      <c r="S1940" s="53"/>
      <c r="T1940" s="53"/>
      <c r="U1940" s="53"/>
      <c r="V1940" s="53"/>
      <c r="W1940" s="53"/>
      <c r="X1940" s="53"/>
      <c r="Y1940" s="53"/>
      <c r="Z1940" s="53"/>
    </row>
    <row r="1941" spans="1:26" ht="15.75" customHeight="1">
      <c r="A1941" s="103"/>
      <c r="B1941" s="103"/>
      <c r="C1941" s="104" t="e">
        <v>#REF!</v>
      </c>
      <c r="D1941" s="103"/>
      <c r="E1941" s="53"/>
      <c r="F1941" s="53"/>
      <c r="G1941" s="53"/>
      <c r="H1941" s="53"/>
      <c r="I1941" s="53"/>
      <c r="J1941" s="53"/>
      <c r="K1941" s="53"/>
      <c r="L1941" s="53"/>
      <c r="M1941" s="53"/>
      <c r="N1941" s="53"/>
      <c r="O1941" s="53"/>
      <c r="P1941" s="53"/>
      <c r="Q1941" s="53"/>
      <c r="R1941" s="53"/>
      <c r="S1941" s="53"/>
      <c r="T1941" s="53"/>
      <c r="U1941" s="53"/>
      <c r="V1941" s="53"/>
      <c r="W1941" s="53"/>
      <c r="X1941" s="53"/>
      <c r="Y1941" s="53"/>
      <c r="Z1941" s="53"/>
    </row>
    <row r="1942" spans="1:26" ht="15.75" customHeight="1">
      <c r="A1942" s="103"/>
      <c r="B1942" s="103"/>
      <c r="C1942" s="104" t="e">
        <v>#REF!</v>
      </c>
      <c r="D1942" s="103"/>
      <c r="E1942" s="53"/>
      <c r="F1942" s="53"/>
      <c r="G1942" s="53"/>
      <c r="H1942" s="53"/>
      <c r="I1942" s="53"/>
      <c r="J1942" s="53"/>
      <c r="K1942" s="53"/>
      <c r="L1942" s="53"/>
      <c r="M1942" s="53"/>
      <c r="N1942" s="53"/>
      <c r="O1942" s="53"/>
      <c r="P1942" s="53"/>
      <c r="Q1942" s="53"/>
      <c r="R1942" s="53"/>
      <c r="S1942" s="53"/>
      <c r="T1942" s="53"/>
      <c r="U1942" s="53"/>
      <c r="V1942" s="53"/>
      <c r="W1942" s="53"/>
      <c r="X1942" s="53"/>
      <c r="Y1942" s="53"/>
      <c r="Z1942" s="53"/>
    </row>
    <row r="1943" spans="1:26" ht="15.75" customHeight="1">
      <c r="A1943" s="103"/>
      <c r="B1943" s="103"/>
      <c r="C1943" s="104" t="e">
        <v>#REF!</v>
      </c>
      <c r="D1943" s="103"/>
      <c r="E1943" s="53"/>
      <c r="F1943" s="53"/>
      <c r="G1943" s="53"/>
      <c r="H1943" s="53"/>
      <c r="I1943" s="53"/>
      <c r="J1943" s="53"/>
      <c r="K1943" s="53"/>
      <c r="L1943" s="53"/>
      <c r="M1943" s="53"/>
      <c r="N1943" s="53"/>
      <c r="O1943" s="53"/>
      <c r="P1943" s="53"/>
      <c r="Q1943" s="53"/>
      <c r="R1943" s="53"/>
      <c r="S1943" s="53"/>
      <c r="T1943" s="53"/>
      <c r="U1943" s="53"/>
      <c r="V1943" s="53"/>
      <c r="W1943" s="53"/>
      <c r="X1943" s="53"/>
      <c r="Y1943" s="53"/>
      <c r="Z1943" s="53"/>
    </row>
    <row r="1944" spans="1:26" ht="15.75" customHeight="1">
      <c r="A1944" s="103"/>
      <c r="B1944" s="103"/>
      <c r="C1944" s="104" t="e">
        <v>#REF!</v>
      </c>
      <c r="D1944" s="103"/>
      <c r="E1944" s="53"/>
      <c r="F1944" s="53"/>
      <c r="G1944" s="53"/>
      <c r="H1944" s="53"/>
      <c r="I1944" s="53"/>
      <c r="J1944" s="53"/>
      <c r="K1944" s="53"/>
      <c r="L1944" s="53"/>
      <c r="M1944" s="53"/>
      <c r="N1944" s="53"/>
      <c r="O1944" s="53"/>
      <c r="P1944" s="53"/>
      <c r="Q1944" s="53"/>
      <c r="R1944" s="53"/>
      <c r="S1944" s="53"/>
      <c r="T1944" s="53"/>
      <c r="U1944" s="53"/>
      <c r="V1944" s="53"/>
      <c r="W1944" s="53"/>
      <c r="X1944" s="53"/>
      <c r="Y1944" s="53"/>
      <c r="Z1944" s="53"/>
    </row>
    <row r="1945" spans="1:26" ht="15.75" customHeight="1">
      <c r="A1945" s="103"/>
      <c r="B1945" s="103"/>
      <c r="C1945" s="104" t="e">
        <v>#REF!</v>
      </c>
      <c r="D1945" s="103"/>
      <c r="E1945" s="53"/>
      <c r="F1945" s="53"/>
      <c r="G1945" s="53"/>
      <c r="H1945" s="53"/>
      <c r="I1945" s="53"/>
      <c r="J1945" s="53"/>
      <c r="K1945" s="53"/>
      <c r="L1945" s="53"/>
      <c r="M1945" s="53"/>
      <c r="N1945" s="53"/>
      <c r="O1945" s="53"/>
      <c r="P1945" s="53"/>
      <c r="Q1945" s="53"/>
      <c r="R1945" s="53"/>
      <c r="S1945" s="53"/>
      <c r="T1945" s="53"/>
      <c r="U1945" s="53"/>
      <c r="V1945" s="53"/>
      <c r="W1945" s="53"/>
      <c r="X1945" s="53"/>
      <c r="Y1945" s="53"/>
      <c r="Z1945" s="53"/>
    </row>
    <row r="1946" spans="1:26" ht="15.75" customHeight="1">
      <c r="A1946" s="103"/>
      <c r="B1946" s="103"/>
      <c r="C1946" s="104" t="e">
        <v>#REF!</v>
      </c>
      <c r="D1946" s="103"/>
      <c r="E1946" s="53"/>
      <c r="F1946" s="53"/>
      <c r="G1946" s="53"/>
      <c r="H1946" s="53"/>
      <c r="I1946" s="53"/>
      <c r="J1946" s="53"/>
      <c r="K1946" s="53"/>
      <c r="L1946" s="53"/>
      <c r="M1946" s="53"/>
      <c r="N1946" s="53"/>
      <c r="O1946" s="53"/>
      <c r="P1946" s="53"/>
      <c r="Q1946" s="53"/>
      <c r="R1946" s="53"/>
      <c r="S1946" s="53"/>
      <c r="T1946" s="53"/>
      <c r="U1946" s="53"/>
      <c r="V1946" s="53"/>
      <c r="W1946" s="53"/>
      <c r="X1946" s="53"/>
      <c r="Y1946" s="53"/>
      <c r="Z1946" s="53"/>
    </row>
    <row r="1947" spans="1:26" ht="15.75" customHeight="1">
      <c r="A1947" s="103"/>
      <c r="B1947" s="103"/>
      <c r="C1947" s="104" t="e">
        <v>#REF!</v>
      </c>
      <c r="D1947" s="103"/>
      <c r="E1947" s="53"/>
      <c r="F1947" s="53"/>
      <c r="G1947" s="53"/>
      <c r="H1947" s="53"/>
      <c r="I1947" s="53"/>
      <c r="J1947" s="53"/>
      <c r="K1947" s="53"/>
      <c r="L1947" s="53"/>
      <c r="M1947" s="53"/>
      <c r="N1947" s="53"/>
      <c r="O1947" s="53"/>
      <c r="P1947" s="53"/>
      <c r="Q1947" s="53"/>
      <c r="R1947" s="53"/>
      <c r="S1947" s="53"/>
      <c r="T1947" s="53"/>
      <c r="U1947" s="53"/>
      <c r="V1947" s="53"/>
      <c r="W1947" s="53"/>
      <c r="X1947" s="53"/>
      <c r="Y1947" s="53"/>
      <c r="Z1947" s="53"/>
    </row>
    <row r="1948" spans="1:26" ht="15.75" customHeight="1">
      <c r="A1948" s="103"/>
      <c r="B1948" s="103"/>
      <c r="C1948" s="104" t="e">
        <v>#REF!</v>
      </c>
      <c r="D1948" s="103"/>
      <c r="E1948" s="53"/>
      <c r="F1948" s="53"/>
      <c r="G1948" s="53"/>
      <c r="H1948" s="53"/>
      <c r="I1948" s="53"/>
      <c r="J1948" s="53"/>
      <c r="K1948" s="53"/>
      <c r="L1948" s="53"/>
      <c r="M1948" s="53"/>
      <c r="N1948" s="53"/>
      <c r="O1948" s="53"/>
      <c r="P1948" s="53"/>
      <c r="Q1948" s="53"/>
      <c r="R1948" s="53"/>
      <c r="S1948" s="53"/>
      <c r="T1948" s="53"/>
      <c r="U1948" s="53"/>
      <c r="V1948" s="53"/>
      <c r="W1948" s="53"/>
      <c r="X1948" s="53"/>
      <c r="Y1948" s="53"/>
      <c r="Z1948" s="53"/>
    </row>
    <row r="1949" spans="1:26" ht="15.75" customHeight="1">
      <c r="A1949" s="103"/>
      <c r="B1949" s="103"/>
      <c r="C1949" s="104" t="e">
        <v>#REF!</v>
      </c>
      <c r="D1949" s="103"/>
      <c r="E1949" s="53"/>
      <c r="F1949" s="53"/>
      <c r="G1949" s="53"/>
      <c r="H1949" s="53"/>
      <c r="I1949" s="53"/>
      <c r="J1949" s="53"/>
      <c r="K1949" s="53"/>
      <c r="L1949" s="53"/>
      <c r="M1949" s="53"/>
      <c r="N1949" s="53"/>
      <c r="O1949" s="53"/>
      <c r="P1949" s="53"/>
      <c r="Q1949" s="53"/>
      <c r="R1949" s="53"/>
      <c r="S1949" s="53"/>
      <c r="T1949" s="53"/>
      <c r="U1949" s="53"/>
      <c r="V1949" s="53"/>
      <c r="W1949" s="53"/>
      <c r="X1949" s="53"/>
      <c r="Y1949" s="53"/>
      <c r="Z1949" s="53"/>
    </row>
    <row r="1950" spans="1:26" ht="15.75" customHeight="1">
      <c r="A1950" s="103"/>
      <c r="B1950" s="103"/>
      <c r="C1950" s="104" t="e">
        <v>#REF!</v>
      </c>
      <c r="D1950" s="103"/>
      <c r="E1950" s="53"/>
      <c r="F1950" s="53"/>
      <c r="G1950" s="53"/>
      <c r="H1950" s="53"/>
      <c r="I1950" s="53"/>
      <c r="J1950" s="53"/>
      <c r="K1950" s="53"/>
      <c r="L1950" s="53"/>
      <c r="M1950" s="53"/>
      <c r="N1950" s="53"/>
      <c r="O1950" s="53"/>
      <c r="P1950" s="53"/>
      <c r="Q1950" s="53"/>
      <c r="R1950" s="53"/>
      <c r="S1950" s="53"/>
      <c r="T1950" s="53"/>
      <c r="U1950" s="53"/>
      <c r="V1950" s="53"/>
      <c r="W1950" s="53"/>
      <c r="X1950" s="53"/>
      <c r="Y1950" s="53"/>
      <c r="Z1950" s="53"/>
    </row>
    <row r="1951" spans="1:26" ht="15.75" customHeight="1">
      <c r="A1951" s="103"/>
      <c r="B1951" s="103"/>
      <c r="C1951" s="104" t="e">
        <v>#REF!</v>
      </c>
      <c r="D1951" s="103"/>
      <c r="E1951" s="53"/>
      <c r="F1951" s="53"/>
      <c r="G1951" s="53"/>
      <c r="H1951" s="53"/>
      <c r="I1951" s="53"/>
      <c r="J1951" s="53"/>
      <c r="K1951" s="53"/>
      <c r="L1951" s="53"/>
      <c r="M1951" s="53"/>
      <c r="N1951" s="53"/>
      <c r="O1951" s="53"/>
      <c r="P1951" s="53"/>
      <c r="Q1951" s="53"/>
      <c r="R1951" s="53"/>
      <c r="S1951" s="53"/>
      <c r="T1951" s="53"/>
      <c r="U1951" s="53"/>
      <c r="V1951" s="53"/>
      <c r="W1951" s="53"/>
      <c r="X1951" s="53"/>
      <c r="Y1951" s="53"/>
      <c r="Z1951" s="53"/>
    </row>
    <row r="1952" spans="1:26" ht="15.75" customHeight="1">
      <c r="A1952" s="103"/>
      <c r="B1952" s="103"/>
      <c r="C1952" s="104" t="e">
        <v>#REF!</v>
      </c>
      <c r="D1952" s="103"/>
      <c r="E1952" s="53"/>
      <c r="F1952" s="53"/>
      <c r="G1952" s="53"/>
      <c r="H1952" s="53"/>
      <c r="I1952" s="53"/>
      <c r="J1952" s="53"/>
      <c r="K1952" s="53"/>
      <c r="L1952" s="53"/>
      <c r="M1952" s="53"/>
      <c r="N1952" s="53"/>
      <c r="O1952" s="53"/>
      <c r="P1952" s="53"/>
      <c r="Q1952" s="53"/>
      <c r="R1952" s="53"/>
      <c r="S1952" s="53"/>
      <c r="T1952" s="53"/>
      <c r="U1952" s="53"/>
      <c r="V1952" s="53"/>
      <c r="W1952" s="53"/>
      <c r="X1952" s="53"/>
      <c r="Y1952" s="53"/>
      <c r="Z1952" s="53"/>
    </row>
    <row r="1953" spans="1:26" ht="15.75" customHeight="1">
      <c r="A1953" s="103"/>
      <c r="B1953" s="103"/>
      <c r="C1953" s="104" t="e">
        <v>#REF!</v>
      </c>
      <c r="D1953" s="103"/>
      <c r="E1953" s="53"/>
      <c r="F1953" s="53"/>
      <c r="G1953" s="53"/>
      <c r="H1953" s="53"/>
      <c r="I1953" s="53"/>
      <c r="J1953" s="53"/>
      <c r="K1953" s="53"/>
      <c r="L1953" s="53"/>
      <c r="M1953" s="53"/>
      <c r="N1953" s="53"/>
      <c r="O1953" s="53"/>
      <c r="P1953" s="53"/>
      <c r="Q1953" s="53"/>
      <c r="R1953" s="53"/>
      <c r="S1953" s="53"/>
      <c r="T1953" s="53"/>
      <c r="U1953" s="53"/>
      <c r="V1953" s="53"/>
      <c r="W1953" s="53"/>
      <c r="X1953" s="53"/>
      <c r="Y1953" s="53"/>
      <c r="Z1953" s="53"/>
    </row>
    <row r="1954" spans="1:26" ht="15.75" customHeight="1">
      <c r="A1954" s="103"/>
      <c r="B1954" s="103"/>
      <c r="C1954" s="104" t="e">
        <v>#REF!</v>
      </c>
      <c r="D1954" s="103"/>
      <c r="E1954" s="53"/>
      <c r="F1954" s="53"/>
      <c r="G1954" s="53"/>
      <c r="H1954" s="53"/>
      <c r="I1954" s="53"/>
      <c r="J1954" s="53"/>
      <c r="K1954" s="53"/>
      <c r="L1954" s="53"/>
      <c r="M1954" s="53"/>
      <c r="N1954" s="53"/>
      <c r="O1954" s="53"/>
      <c r="P1954" s="53"/>
      <c r="Q1954" s="53"/>
      <c r="R1954" s="53"/>
      <c r="S1954" s="53"/>
      <c r="T1954" s="53"/>
      <c r="U1954" s="53"/>
      <c r="V1954" s="53"/>
      <c r="W1954" s="53"/>
      <c r="X1954" s="53"/>
      <c r="Y1954" s="53"/>
      <c r="Z1954" s="53"/>
    </row>
    <row r="1955" spans="1:26" ht="15.75" customHeight="1">
      <c r="A1955" s="103"/>
      <c r="B1955" s="103"/>
      <c r="C1955" s="104" t="e">
        <v>#REF!</v>
      </c>
      <c r="D1955" s="103"/>
      <c r="E1955" s="53"/>
      <c r="F1955" s="53"/>
      <c r="G1955" s="53"/>
      <c r="H1955" s="53"/>
      <c r="I1955" s="53"/>
      <c r="J1955" s="53"/>
      <c r="K1955" s="53"/>
      <c r="L1955" s="53"/>
      <c r="M1955" s="53"/>
      <c r="N1955" s="53"/>
      <c r="O1955" s="53"/>
      <c r="P1955" s="53"/>
      <c r="Q1955" s="53"/>
      <c r="R1955" s="53"/>
      <c r="S1955" s="53"/>
      <c r="T1955" s="53"/>
      <c r="U1955" s="53"/>
      <c r="V1955" s="53"/>
      <c r="W1955" s="53"/>
      <c r="X1955" s="53"/>
      <c r="Y1955" s="53"/>
      <c r="Z1955" s="53"/>
    </row>
    <row r="1956" spans="1:26" ht="15.75" customHeight="1">
      <c r="A1956" s="103"/>
      <c r="B1956" s="103"/>
      <c r="C1956" s="104" t="e">
        <v>#REF!</v>
      </c>
      <c r="D1956" s="103"/>
      <c r="E1956" s="53"/>
      <c r="F1956" s="53"/>
      <c r="G1956" s="53"/>
      <c r="H1956" s="53"/>
      <c r="I1956" s="53"/>
      <c r="J1956" s="53"/>
      <c r="K1956" s="53"/>
      <c r="L1956" s="53"/>
      <c r="M1956" s="53"/>
      <c r="N1956" s="53"/>
      <c r="O1956" s="53"/>
      <c r="P1956" s="53"/>
      <c r="Q1956" s="53"/>
      <c r="R1956" s="53"/>
      <c r="S1956" s="53"/>
      <c r="T1956" s="53"/>
      <c r="U1956" s="53"/>
      <c r="V1956" s="53"/>
      <c r="W1956" s="53"/>
      <c r="X1956" s="53"/>
      <c r="Y1956" s="53"/>
      <c r="Z1956" s="53"/>
    </row>
    <row r="1957" spans="1:26" ht="15.75" customHeight="1">
      <c r="A1957" s="103"/>
      <c r="B1957" s="103"/>
      <c r="C1957" s="104" t="e">
        <v>#REF!</v>
      </c>
      <c r="D1957" s="103"/>
      <c r="E1957" s="53"/>
      <c r="F1957" s="53"/>
      <c r="G1957" s="53"/>
      <c r="H1957" s="53"/>
      <c r="I1957" s="53"/>
      <c r="J1957" s="53"/>
      <c r="K1957" s="53"/>
      <c r="L1957" s="53"/>
      <c r="M1957" s="53"/>
      <c r="N1957" s="53"/>
      <c r="O1957" s="53"/>
      <c r="P1957" s="53"/>
      <c r="Q1957" s="53"/>
      <c r="R1957" s="53"/>
      <c r="S1957" s="53"/>
      <c r="T1957" s="53"/>
      <c r="U1957" s="53"/>
      <c r="V1957" s="53"/>
      <c r="W1957" s="53"/>
      <c r="X1957" s="53"/>
      <c r="Y1957" s="53"/>
      <c r="Z1957" s="53"/>
    </row>
    <row r="1958" spans="1:26" ht="15.75" customHeight="1">
      <c r="A1958" s="103"/>
      <c r="B1958" s="103"/>
      <c r="C1958" s="104" t="e">
        <v>#REF!</v>
      </c>
      <c r="D1958" s="103"/>
      <c r="E1958" s="53"/>
      <c r="F1958" s="53"/>
      <c r="G1958" s="53"/>
      <c r="H1958" s="53"/>
      <c r="I1958" s="53"/>
      <c r="J1958" s="53"/>
      <c r="K1958" s="53"/>
      <c r="L1958" s="53"/>
      <c r="M1958" s="53"/>
      <c r="N1958" s="53"/>
      <c r="O1958" s="53"/>
      <c r="P1958" s="53"/>
      <c r="Q1958" s="53"/>
      <c r="R1958" s="53"/>
      <c r="S1958" s="53"/>
      <c r="T1958" s="53"/>
      <c r="U1958" s="53"/>
      <c r="V1958" s="53"/>
      <c r="W1958" s="53"/>
      <c r="X1958" s="53"/>
      <c r="Y1958" s="53"/>
      <c r="Z1958" s="53"/>
    </row>
    <row r="1959" spans="1:26" ht="15.75" customHeight="1">
      <c r="A1959" s="103"/>
      <c r="B1959" s="103"/>
      <c r="C1959" s="104" t="e">
        <v>#REF!</v>
      </c>
      <c r="D1959" s="103"/>
      <c r="E1959" s="53"/>
      <c r="F1959" s="53"/>
      <c r="G1959" s="53"/>
      <c r="H1959" s="53"/>
      <c r="I1959" s="53"/>
      <c r="J1959" s="53"/>
      <c r="K1959" s="53"/>
      <c r="L1959" s="53"/>
      <c r="M1959" s="53"/>
      <c r="N1959" s="53"/>
      <c r="O1959" s="53"/>
      <c r="P1959" s="53"/>
      <c r="Q1959" s="53"/>
      <c r="R1959" s="53"/>
      <c r="S1959" s="53"/>
      <c r="T1959" s="53"/>
      <c r="U1959" s="53"/>
      <c r="V1959" s="53"/>
      <c r="W1959" s="53"/>
      <c r="X1959" s="53"/>
      <c r="Y1959" s="53"/>
      <c r="Z1959" s="53"/>
    </row>
    <row r="1960" spans="1:26" ht="15.75" customHeight="1">
      <c r="A1960" s="103"/>
      <c r="B1960" s="103"/>
      <c r="C1960" s="104" t="e">
        <v>#REF!</v>
      </c>
      <c r="D1960" s="103"/>
      <c r="E1960" s="53"/>
      <c r="F1960" s="53"/>
      <c r="G1960" s="53"/>
      <c r="H1960" s="53"/>
      <c r="I1960" s="53"/>
      <c r="J1960" s="53"/>
      <c r="K1960" s="53"/>
      <c r="L1960" s="53"/>
      <c r="M1960" s="53"/>
      <c r="N1960" s="53"/>
      <c r="O1960" s="53"/>
      <c r="P1960" s="53"/>
      <c r="Q1960" s="53"/>
      <c r="R1960" s="53"/>
      <c r="S1960" s="53"/>
      <c r="T1960" s="53"/>
      <c r="U1960" s="53"/>
      <c r="V1960" s="53"/>
      <c r="W1960" s="53"/>
      <c r="X1960" s="53"/>
      <c r="Y1960" s="53"/>
      <c r="Z1960" s="53"/>
    </row>
    <row r="1961" spans="1:26" ht="15.75" customHeight="1">
      <c r="A1961" s="103"/>
      <c r="B1961" s="103"/>
      <c r="C1961" s="104" t="e">
        <v>#REF!</v>
      </c>
      <c r="D1961" s="103"/>
      <c r="E1961" s="53"/>
      <c r="F1961" s="53"/>
      <c r="G1961" s="53"/>
      <c r="H1961" s="53"/>
      <c r="I1961" s="53"/>
      <c r="J1961" s="53"/>
      <c r="K1961" s="53"/>
      <c r="L1961" s="53"/>
      <c r="M1961" s="53"/>
      <c r="N1961" s="53"/>
      <c r="O1961" s="53"/>
      <c r="P1961" s="53"/>
      <c r="Q1961" s="53"/>
      <c r="R1961" s="53"/>
      <c r="S1961" s="53"/>
      <c r="T1961" s="53"/>
      <c r="U1961" s="53"/>
      <c r="V1961" s="53"/>
      <c r="W1961" s="53"/>
      <c r="X1961" s="53"/>
      <c r="Y1961" s="53"/>
      <c r="Z1961" s="53"/>
    </row>
    <row r="1962" spans="1:26" ht="15.75" customHeight="1">
      <c r="A1962" s="103"/>
      <c r="B1962" s="103"/>
      <c r="C1962" s="104" t="e">
        <v>#REF!</v>
      </c>
      <c r="D1962" s="103"/>
      <c r="E1962" s="53"/>
      <c r="F1962" s="53"/>
      <c r="G1962" s="53"/>
      <c r="H1962" s="53"/>
      <c r="I1962" s="53"/>
      <c r="J1962" s="53"/>
      <c r="K1962" s="53"/>
      <c r="L1962" s="53"/>
      <c r="M1962" s="53"/>
      <c r="N1962" s="53"/>
      <c r="O1962" s="53"/>
      <c r="P1962" s="53"/>
      <c r="Q1962" s="53"/>
      <c r="R1962" s="53"/>
      <c r="S1962" s="53"/>
      <c r="T1962" s="53"/>
      <c r="U1962" s="53"/>
      <c r="V1962" s="53"/>
      <c r="W1962" s="53"/>
      <c r="X1962" s="53"/>
      <c r="Y1962" s="53"/>
      <c r="Z1962" s="53"/>
    </row>
    <row r="1963" spans="1:26" ht="15.75" customHeight="1">
      <c r="A1963" s="103"/>
      <c r="B1963" s="103"/>
      <c r="C1963" s="104" t="e">
        <v>#REF!</v>
      </c>
      <c r="D1963" s="103"/>
      <c r="E1963" s="53"/>
      <c r="F1963" s="53"/>
      <c r="G1963" s="53"/>
      <c r="H1963" s="53"/>
      <c r="I1963" s="53"/>
      <c r="J1963" s="53"/>
      <c r="K1963" s="53"/>
      <c r="L1963" s="53"/>
      <c r="M1963" s="53"/>
      <c r="N1963" s="53"/>
      <c r="O1963" s="53"/>
      <c r="P1963" s="53"/>
      <c r="Q1963" s="53"/>
      <c r="R1963" s="53"/>
      <c r="S1963" s="53"/>
      <c r="T1963" s="53"/>
      <c r="U1963" s="53"/>
      <c r="V1963" s="53"/>
      <c r="W1963" s="53"/>
      <c r="X1963" s="53"/>
      <c r="Y1963" s="53"/>
      <c r="Z1963" s="53"/>
    </row>
    <row r="1964" spans="1:26" ht="15.75" customHeight="1">
      <c r="A1964" s="103"/>
      <c r="B1964" s="103"/>
      <c r="C1964" s="104" t="e">
        <v>#REF!</v>
      </c>
      <c r="D1964" s="103"/>
      <c r="E1964" s="53"/>
      <c r="F1964" s="53"/>
      <c r="G1964" s="53"/>
      <c r="H1964" s="53"/>
      <c r="I1964" s="53"/>
      <c r="J1964" s="53"/>
      <c r="K1964" s="53"/>
      <c r="L1964" s="53"/>
      <c r="M1964" s="53"/>
      <c r="N1964" s="53"/>
      <c r="O1964" s="53"/>
      <c r="P1964" s="53"/>
      <c r="Q1964" s="53"/>
      <c r="R1964" s="53"/>
      <c r="S1964" s="53"/>
      <c r="T1964" s="53"/>
      <c r="U1964" s="53"/>
      <c r="V1964" s="53"/>
      <c r="W1964" s="53"/>
      <c r="X1964" s="53"/>
      <c r="Y1964" s="53"/>
      <c r="Z1964" s="53"/>
    </row>
    <row r="1965" spans="1:26" ht="15.75" customHeight="1">
      <c r="A1965" s="103"/>
      <c r="B1965" s="103"/>
      <c r="C1965" s="104" t="e">
        <v>#REF!</v>
      </c>
      <c r="D1965" s="103"/>
      <c r="E1965" s="53"/>
      <c r="F1965" s="53"/>
      <c r="G1965" s="53"/>
      <c r="H1965" s="53"/>
      <c r="I1965" s="53"/>
      <c r="J1965" s="53"/>
      <c r="K1965" s="53"/>
      <c r="L1965" s="53"/>
      <c r="M1965" s="53"/>
      <c r="N1965" s="53"/>
      <c r="O1965" s="53"/>
      <c r="P1965" s="53"/>
      <c r="Q1965" s="53"/>
      <c r="R1965" s="53"/>
      <c r="S1965" s="53"/>
      <c r="T1965" s="53"/>
      <c r="U1965" s="53"/>
      <c r="V1965" s="53"/>
      <c r="W1965" s="53"/>
      <c r="X1965" s="53"/>
      <c r="Y1965" s="53"/>
      <c r="Z1965" s="53"/>
    </row>
    <row r="1966" spans="1:26" ht="15.75" customHeight="1">
      <c r="A1966" s="103"/>
      <c r="B1966" s="103"/>
      <c r="C1966" s="104" t="e">
        <v>#REF!</v>
      </c>
      <c r="D1966" s="103"/>
      <c r="E1966" s="53"/>
      <c r="F1966" s="53"/>
      <c r="G1966" s="53"/>
      <c r="H1966" s="53"/>
      <c r="I1966" s="53"/>
      <c r="J1966" s="53"/>
      <c r="K1966" s="53"/>
      <c r="L1966" s="53"/>
      <c r="M1966" s="53"/>
      <c r="N1966" s="53"/>
      <c r="O1966" s="53"/>
      <c r="P1966" s="53"/>
      <c r="Q1966" s="53"/>
      <c r="R1966" s="53"/>
      <c r="S1966" s="53"/>
      <c r="T1966" s="53"/>
      <c r="U1966" s="53"/>
      <c r="V1966" s="53"/>
      <c r="W1966" s="53"/>
      <c r="X1966" s="53"/>
      <c r="Y1966" s="53"/>
      <c r="Z1966" s="53"/>
    </row>
    <row r="1967" spans="1:26" ht="15.75" customHeight="1">
      <c r="A1967" s="103"/>
      <c r="B1967" s="103"/>
      <c r="C1967" s="104" t="e">
        <v>#REF!</v>
      </c>
      <c r="D1967" s="103"/>
      <c r="E1967" s="53"/>
      <c r="F1967" s="53"/>
      <c r="G1967" s="53"/>
      <c r="H1967" s="53"/>
      <c r="I1967" s="53"/>
      <c r="J1967" s="53"/>
      <c r="K1967" s="53"/>
      <c r="L1967" s="53"/>
      <c r="M1967" s="53"/>
      <c r="N1967" s="53"/>
      <c r="O1967" s="53"/>
      <c r="P1967" s="53"/>
      <c r="Q1967" s="53"/>
      <c r="R1967" s="53"/>
      <c r="S1967" s="53"/>
      <c r="T1967" s="53"/>
      <c r="U1967" s="53"/>
      <c r="V1967" s="53"/>
      <c r="W1967" s="53"/>
      <c r="X1967" s="53"/>
      <c r="Y1967" s="53"/>
      <c r="Z1967" s="53"/>
    </row>
    <row r="1968" spans="1:26" ht="15.75" customHeight="1">
      <c r="A1968" s="103"/>
      <c r="B1968" s="103"/>
      <c r="C1968" s="104" t="e">
        <v>#REF!</v>
      </c>
      <c r="D1968" s="103"/>
      <c r="E1968" s="53"/>
      <c r="F1968" s="53"/>
      <c r="G1968" s="53"/>
      <c r="H1968" s="53"/>
      <c r="I1968" s="53"/>
      <c r="J1968" s="53"/>
      <c r="K1968" s="53"/>
      <c r="L1968" s="53"/>
      <c r="M1968" s="53"/>
      <c r="N1968" s="53"/>
      <c r="O1968" s="53"/>
      <c r="P1968" s="53"/>
      <c r="Q1968" s="53"/>
      <c r="R1968" s="53"/>
      <c r="S1968" s="53"/>
      <c r="T1968" s="53"/>
      <c r="U1968" s="53"/>
      <c r="V1968" s="53"/>
      <c r="W1968" s="53"/>
      <c r="X1968" s="53"/>
      <c r="Y1968" s="53"/>
      <c r="Z1968" s="53"/>
    </row>
    <row r="1969" spans="1:26" ht="15.75" customHeight="1">
      <c r="A1969" s="103"/>
      <c r="B1969" s="103"/>
      <c r="C1969" s="104" t="e">
        <v>#REF!</v>
      </c>
      <c r="D1969" s="103"/>
      <c r="E1969" s="53"/>
      <c r="F1969" s="53"/>
      <c r="G1969" s="53"/>
      <c r="H1969" s="53"/>
      <c r="I1969" s="53"/>
      <c r="J1969" s="53"/>
      <c r="K1969" s="53"/>
      <c r="L1969" s="53"/>
      <c r="M1969" s="53"/>
      <c r="N1969" s="53"/>
      <c r="O1969" s="53"/>
      <c r="P1969" s="53"/>
      <c r="Q1969" s="53"/>
      <c r="R1969" s="53"/>
      <c r="S1969" s="53"/>
      <c r="T1969" s="53"/>
      <c r="U1969" s="53"/>
      <c r="V1969" s="53"/>
      <c r="W1969" s="53"/>
      <c r="X1969" s="53"/>
      <c r="Y1969" s="53"/>
      <c r="Z1969" s="53"/>
    </row>
    <row r="1970" spans="1:26" ht="15.75" customHeight="1">
      <c r="A1970" s="103"/>
      <c r="B1970" s="103"/>
      <c r="C1970" s="104" t="e">
        <v>#REF!</v>
      </c>
      <c r="D1970" s="103"/>
      <c r="E1970" s="53"/>
      <c r="F1970" s="53"/>
      <c r="G1970" s="53"/>
      <c r="H1970" s="53"/>
      <c r="I1970" s="53"/>
      <c r="J1970" s="53"/>
      <c r="K1970" s="53"/>
      <c r="L1970" s="53"/>
      <c r="M1970" s="53"/>
      <c r="N1970" s="53"/>
      <c r="O1970" s="53"/>
      <c r="P1970" s="53"/>
      <c r="Q1970" s="53"/>
      <c r="R1970" s="53"/>
      <c r="S1970" s="53"/>
      <c r="T1970" s="53"/>
      <c r="U1970" s="53"/>
      <c r="V1970" s="53"/>
      <c r="W1970" s="53"/>
      <c r="X1970" s="53"/>
      <c r="Y1970" s="53"/>
      <c r="Z1970" s="53"/>
    </row>
    <row r="1971" spans="1:26" ht="15.75" customHeight="1">
      <c r="A1971" s="103"/>
      <c r="B1971" s="103"/>
      <c r="C1971" s="104" t="e">
        <v>#REF!</v>
      </c>
      <c r="D1971" s="103"/>
      <c r="E1971" s="53"/>
      <c r="F1971" s="53"/>
      <c r="G1971" s="53"/>
      <c r="H1971" s="53"/>
      <c r="I1971" s="53"/>
      <c r="J1971" s="53"/>
      <c r="K1971" s="53"/>
      <c r="L1971" s="53"/>
      <c r="M1971" s="53"/>
      <c r="N1971" s="53"/>
      <c r="O1971" s="53"/>
      <c r="P1971" s="53"/>
      <c r="Q1971" s="53"/>
      <c r="R1971" s="53"/>
      <c r="S1971" s="53"/>
      <c r="T1971" s="53"/>
      <c r="U1971" s="53"/>
      <c r="V1971" s="53"/>
      <c r="W1971" s="53"/>
      <c r="X1971" s="53"/>
      <c r="Y1971" s="53"/>
      <c r="Z1971" s="53"/>
    </row>
    <row r="1972" spans="1:26" ht="15.75" customHeight="1">
      <c r="A1972" s="103"/>
      <c r="B1972" s="103"/>
      <c r="C1972" s="104" t="e">
        <v>#REF!</v>
      </c>
      <c r="D1972" s="103"/>
      <c r="E1972" s="53"/>
      <c r="F1972" s="53"/>
      <c r="G1972" s="53"/>
      <c r="H1972" s="53"/>
      <c r="I1972" s="53"/>
      <c r="J1972" s="53"/>
      <c r="K1972" s="53"/>
      <c r="L1972" s="53"/>
      <c r="M1972" s="53"/>
      <c r="N1972" s="53"/>
      <c r="O1972" s="53"/>
      <c r="P1972" s="53"/>
      <c r="Q1972" s="53"/>
      <c r="R1972" s="53"/>
      <c r="S1972" s="53"/>
      <c r="T1972" s="53"/>
      <c r="U1972" s="53"/>
      <c r="V1972" s="53"/>
      <c r="W1972" s="53"/>
      <c r="X1972" s="53"/>
      <c r="Y1972" s="53"/>
      <c r="Z1972" s="53"/>
    </row>
    <row r="1973" spans="1:26" ht="15.75" customHeight="1">
      <c r="A1973" s="103"/>
      <c r="B1973" s="103"/>
      <c r="C1973" s="104" t="e">
        <v>#REF!</v>
      </c>
      <c r="D1973" s="103"/>
      <c r="E1973" s="53"/>
      <c r="F1973" s="53"/>
      <c r="G1973" s="53"/>
      <c r="H1973" s="53"/>
      <c r="I1973" s="53"/>
      <c r="J1973" s="53"/>
      <c r="K1973" s="53"/>
      <c r="L1973" s="53"/>
      <c r="M1973" s="53"/>
      <c r="N1973" s="53"/>
      <c r="O1973" s="53"/>
      <c r="P1973" s="53"/>
      <c r="Q1973" s="53"/>
      <c r="R1973" s="53"/>
      <c r="S1973" s="53"/>
      <c r="T1973" s="53"/>
      <c r="U1973" s="53"/>
      <c r="V1973" s="53"/>
      <c r="W1973" s="53"/>
      <c r="X1973" s="53"/>
      <c r="Y1973" s="53"/>
      <c r="Z1973" s="53"/>
    </row>
    <row r="1974" spans="1:26" ht="15.75" customHeight="1">
      <c r="A1974" s="103"/>
      <c r="B1974" s="103"/>
      <c r="C1974" s="104" t="e">
        <v>#REF!</v>
      </c>
      <c r="D1974" s="103"/>
      <c r="E1974" s="53"/>
      <c r="F1974" s="53"/>
      <c r="G1974" s="53"/>
      <c r="H1974" s="53"/>
      <c r="I1974" s="53"/>
      <c r="J1974" s="53"/>
      <c r="K1974" s="53"/>
      <c r="L1974" s="53"/>
      <c r="M1974" s="53"/>
      <c r="N1974" s="53"/>
      <c r="O1974" s="53"/>
      <c r="P1974" s="53"/>
      <c r="Q1974" s="53"/>
      <c r="R1974" s="53"/>
      <c r="S1974" s="53"/>
      <c r="T1974" s="53"/>
      <c r="U1974" s="53"/>
      <c r="V1974" s="53"/>
      <c r="W1974" s="53"/>
      <c r="X1974" s="53"/>
      <c r="Y1974" s="53"/>
      <c r="Z1974" s="53"/>
    </row>
    <row r="1975" spans="1:26" ht="15.75" customHeight="1">
      <c r="A1975" s="103"/>
      <c r="B1975" s="103"/>
      <c r="C1975" s="104" t="e">
        <v>#REF!</v>
      </c>
      <c r="D1975" s="103"/>
      <c r="E1975" s="53"/>
      <c r="F1975" s="53"/>
      <c r="G1975" s="53"/>
      <c r="H1975" s="53"/>
      <c r="I1975" s="53"/>
      <c r="J1975" s="53"/>
      <c r="K1975" s="53"/>
      <c r="L1975" s="53"/>
      <c r="M1975" s="53"/>
      <c r="N1975" s="53"/>
      <c r="O1975" s="53"/>
      <c r="P1975" s="53"/>
      <c r="Q1975" s="53"/>
      <c r="R1975" s="53"/>
      <c r="S1975" s="53"/>
      <c r="T1975" s="53"/>
      <c r="U1975" s="53"/>
      <c r="V1975" s="53"/>
      <c r="W1975" s="53"/>
      <c r="X1975" s="53"/>
      <c r="Y1975" s="53"/>
      <c r="Z1975" s="53"/>
    </row>
    <row r="1976" spans="1:26" ht="15.75" customHeight="1">
      <c r="A1976" s="103"/>
      <c r="B1976" s="103"/>
      <c r="C1976" s="104" t="e">
        <v>#REF!</v>
      </c>
      <c r="D1976" s="103"/>
      <c r="E1976" s="53"/>
      <c r="F1976" s="53"/>
      <c r="G1976" s="53"/>
      <c r="H1976" s="53"/>
      <c r="I1976" s="53"/>
      <c r="J1976" s="53"/>
      <c r="K1976" s="53"/>
      <c r="L1976" s="53"/>
      <c r="M1976" s="53"/>
      <c r="N1976" s="53"/>
      <c r="O1976" s="53"/>
      <c r="P1976" s="53"/>
      <c r="Q1976" s="53"/>
      <c r="R1976" s="53"/>
      <c r="S1976" s="53"/>
      <c r="T1976" s="53"/>
      <c r="U1976" s="53"/>
      <c r="V1976" s="53"/>
      <c r="W1976" s="53"/>
      <c r="X1976" s="53"/>
      <c r="Y1976" s="53"/>
      <c r="Z1976" s="53"/>
    </row>
    <row r="1977" spans="1:26" ht="15.75" customHeight="1">
      <c r="A1977" s="103"/>
      <c r="B1977" s="103"/>
      <c r="C1977" s="104" t="e">
        <v>#REF!</v>
      </c>
      <c r="D1977" s="103"/>
      <c r="E1977" s="53"/>
      <c r="F1977" s="53"/>
      <c r="G1977" s="53"/>
      <c r="H1977" s="53"/>
      <c r="I1977" s="53"/>
      <c r="J1977" s="53"/>
      <c r="K1977" s="53"/>
      <c r="L1977" s="53"/>
      <c r="M1977" s="53"/>
      <c r="N1977" s="53"/>
      <c r="O1977" s="53"/>
      <c r="P1977" s="53"/>
      <c r="Q1977" s="53"/>
      <c r="R1977" s="53"/>
      <c r="S1977" s="53"/>
      <c r="T1977" s="53"/>
      <c r="U1977" s="53"/>
      <c r="V1977" s="53"/>
      <c r="W1977" s="53"/>
      <c r="X1977" s="53"/>
      <c r="Y1977" s="53"/>
      <c r="Z1977" s="53"/>
    </row>
    <row r="1978" spans="1:26" ht="15.75" customHeight="1">
      <c r="A1978" s="103"/>
      <c r="B1978" s="103"/>
      <c r="C1978" s="104" t="e">
        <v>#REF!</v>
      </c>
      <c r="D1978" s="103"/>
      <c r="E1978" s="53"/>
      <c r="F1978" s="53"/>
      <c r="G1978" s="53"/>
      <c r="H1978" s="53"/>
      <c r="I1978" s="53"/>
      <c r="J1978" s="53"/>
      <c r="K1978" s="53"/>
      <c r="L1978" s="53"/>
      <c r="M1978" s="53"/>
      <c r="N1978" s="53"/>
      <c r="O1978" s="53"/>
      <c r="P1978" s="53"/>
      <c r="Q1978" s="53"/>
      <c r="R1978" s="53"/>
      <c r="S1978" s="53"/>
      <c r="T1978" s="53"/>
      <c r="U1978" s="53"/>
      <c r="V1978" s="53"/>
      <c r="W1978" s="53"/>
      <c r="X1978" s="53"/>
      <c r="Y1978" s="53"/>
      <c r="Z1978" s="53"/>
    </row>
    <row r="1979" spans="1:26" ht="15.75" customHeight="1">
      <c r="A1979" s="103"/>
      <c r="B1979" s="103"/>
      <c r="C1979" s="104" t="e">
        <v>#REF!</v>
      </c>
      <c r="D1979" s="103"/>
      <c r="E1979" s="53"/>
      <c r="F1979" s="53"/>
      <c r="G1979" s="53"/>
      <c r="H1979" s="53"/>
      <c r="I1979" s="53"/>
      <c r="J1979" s="53"/>
      <c r="K1979" s="53"/>
      <c r="L1979" s="53"/>
      <c r="M1979" s="53"/>
      <c r="N1979" s="53"/>
      <c r="O1979" s="53"/>
      <c r="P1979" s="53"/>
      <c r="Q1979" s="53"/>
      <c r="R1979" s="53"/>
      <c r="S1979" s="53"/>
      <c r="T1979" s="53"/>
      <c r="U1979" s="53"/>
      <c r="V1979" s="53"/>
      <c r="W1979" s="53"/>
      <c r="X1979" s="53"/>
      <c r="Y1979" s="53"/>
      <c r="Z1979" s="53"/>
    </row>
    <row r="1980" spans="1:26" ht="15.75" customHeight="1">
      <c r="A1980" s="103"/>
      <c r="B1980" s="103"/>
      <c r="C1980" s="104" t="e">
        <v>#REF!</v>
      </c>
      <c r="D1980" s="103"/>
      <c r="E1980" s="53"/>
      <c r="F1980" s="53"/>
      <c r="G1980" s="53"/>
      <c r="H1980" s="53"/>
      <c r="I1980" s="53"/>
      <c r="J1980" s="53"/>
      <c r="K1980" s="53"/>
      <c r="L1980" s="53"/>
      <c r="M1980" s="53"/>
      <c r="N1980" s="53"/>
      <c r="O1980" s="53"/>
      <c r="P1980" s="53"/>
      <c r="Q1980" s="53"/>
      <c r="R1980" s="53"/>
      <c r="S1980" s="53"/>
      <c r="T1980" s="53"/>
      <c r="U1980" s="53"/>
      <c r="V1980" s="53"/>
      <c r="W1980" s="53"/>
      <c r="X1980" s="53"/>
      <c r="Y1980" s="53"/>
      <c r="Z1980" s="53"/>
    </row>
    <row r="1981" spans="1:26" ht="15.75" customHeight="1">
      <c r="A1981" s="103"/>
      <c r="B1981" s="103"/>
      <c r="C1981" s="104" t="e">
        <v>#REF!</v>
      </c>
      <c r="D1981" s="103"/>
      <c r="E1981" s="53"/>
      <c r="F1981" s="53"/>
      <c r="G1981" s="53"/>
      <c r="H1981" s="53"/>
      <c r="I1981" s="53"/>
      <c r="J1981" s="53"/>
      <c r="K1981" s="53"/>
      <c r="L1981" s="53"/>
      <c r="M1981" s="53"/>
      <c r="N1981" s="53"/>
      <c r="O1981" s="53"/>
      <c r="P1981" s="53"/>
      <c r="Q1981" s="53"/>
      <c r="R1981" s="53"/>
      <c r="S1981" s="53"/>
      <c r="T1981" s="53"/>
      <c r="U1981" s="53"/>
      <c r="V1981" s="53"/>
      <c r="W1981" s="53"/>
      <c r="X1981" s="53"/>
      <c r="Y1981" s="53"/>
      <c r="Z1981" s="53"/>
    </row>
    <row r="1982" spans="1:26" ht="15.75" customHeight="1">
      <c r="A1982" s="103"/>
      <c r="B1982" s="103"/>
      <c r="C1982" s="104" t="e">
        <v>#REF!</v>
      </c>
      <c r="D1982" s="103"/>
      <c r="E1982" s="53"/>
      <c r="F1982" s="53"/>
      <c r="G1982" s="53"/>
      <c r="H1982" s="53"/>
      <c r="I1982" s="53"/>
      <c r="J1982" s="53"/>
      <c r="K1982" s="53"/>
      <c r="L1982" s="53"/>
      <c r="M1982" s="53"/>
      <c r="N1982" s="53"/>
      <c r="O1982" s="53"/>
      <c r="P1982" s="53"/>
      <c r="Q1982" s="53"/>
      <c r="R1982" s="53"/>
      <c r="S1982" s="53"/>
      <c r="T1982" s="53"/>
      <c r="U1982" s="53"/>
      <c r="V1982" s="53"/>
      <c r="W1982" s="53"/>
      <c r="X1982" s="53"/>
      <c r="Y1982" s="53"/>
      <c r="Z1982" s="53"/>
    </row>
    <row r="1983" spans="1:26" ht="15.75" customHeight="1">
      <c r="A1983" s="103"/>
      <c r="B1983" s="103"/>
      <c r="C1983" s="104" t="e">
        <v>#REF!</v>
      </c>
      <c r="D1983" s="103"/>
      <c r="E1983" s="53"/>
      <c r="F1983" s="53"/>
      <c r="G1983" s="53"/>
      <c r="H1983" s="53"/>
      <c r="I1983" s="53"/>
      <c r="J1983" s="53"/>
      <c r="K1983" s="53"/>
      <c r="L1983" s="53"/>
      <c r="M1983" s="53"/>
      <c r="N1983" s="53"/>
      <c r="O1983" s="53"/>
      <c r="P1983" s="53"/>
      <c r="Q1983" s="53"/>
      <c r="R1983" s="53"/>
      <c r="S1983" s="53"/>
      <c r="T1983" s="53"/>
      <c r="U1983" s="53"/>
      <c r="V1983" s="53"/>
      <c r="W1983" s="53"/>
      <c r="X1983" s="53"/>
      <c r="Y1983" s="53"/>
      <c r="Z1983" s="53"/>
    </row>
    <row r="1984" spans="1:26" ht="15.75" customHeight="1">
      <c r="A1984" s="103"/>
      <c r="B1984" s="103"/>
      <c r="C1984" s="104" t="e">
        <v>#REF!</v>
      </c>
      <c r="D1984" s="103"/>
      <c r="E1984" s="53"/>
      <c r="F1984" s="53"/>
      <c r="G1984" s="53"/>
      <c r="H1984" s="53"/>
      <c r="I1984" s="53"/>
      <c r="J1984" s="53"/>
      <c r="K1984" s="53"/>
      <c r="L1984" s="53"/>
      <c r="M1984" s="53"/>
      <c r="N1984" s="53"/>
      <c r="O1984" s="53"/>
      <c r="P1984" s="53"/>
      <c r="Q1984" s="53"/>
      <c r="R1984" s="53"/>
      <c r="S1984" s="53"/>
      <c r="T1984" s="53"/>
      <c r="U1984" s="53"/>
      <c r="V1984" s="53"/>
      <c r="W1984" s="53"/>
      <c r="X1984" s="53"/>
      <c r="Y1984" s="53"/>
      <c r="Z1984" s="53"/>
    </row>
    <row r="1985" spans="1:26" ht="15.75" customHeight="1">
      <c r="A1985" s="103"/>
      <c r="B1985" s="103"/>
      <c r="C1985" s="104" t="e">
        <v>#REF!</v>
      </c>
      <c r="D1985" s="103"/>
      <c r="E1985" s="53"/>
      <c r="F1985" s="53"/>
      <c r="G1985" s="53"/>
      <c r="H1985" s="53"/>
      <c r="I1985" s="53"/>
      <c r="J1985" s="53"/>
      <c r="K1985" s="53"/>
      <c r="L1985" s="53"/>
      <c r="M1985" s="53"/>
      <c r="N1985" s="53"/>
      <c r="O1985" s="53"/>
      <c r="P1985" s="53"/>
      <c r="Q1985" s="53"/>
      <c r="R1985" s="53"/>
      <c r="S1985" s="53"/>
      <c r="T1985" s="53"/>
      <c r="U1985" s="53"/>
      <c r="V1985" s="53"/>
      <c r="W1985" s="53"/>
      <c r="X1985" s="53"/>
      <c r="Y1985" s="53"/>
      <c r="Z1985" s="53"/>
    </row>
    <row r="1986" spans="1:26" ht="15.75" customHeight="1">
      <c r="A1986" s="103"/>
      <c r="B1986" s="103"/>
      <c r="C1986" s="104" t="e">
        <v>#REF!</v>
      </c>
      <c r="D1986" s="103"/>
      <c r="E1986" s="53"/>
      <c r="F1986" s="53"/>
      <c r="G1986" s="53"/>
      <c r="H1986" s="53"/>
      <c r="I1986" s="53"/>
      <c r="J1986" s="53"/>
      <c r="K1986" s="53"/>
      <c r="L1986" s="53"/>
      <c r="M1986" s="53"/>
      <c r="N1986" s="53"/>
      <c r="O1986" s="53"/>
      <c r="P1986" s="53"/>
      <c r="Q1986" s="53"/>
      <c r="R1986" s="53"/>
      <c r="S1986" s="53"/>
      <c r="T1986" s="53"/>
      <c r="U1986" s="53"/>
      <c r="V1986" s="53"/>
      <c r="W1986" s="53"/>
      <c r="X1986" s="53"/>
      <c r="Y1986" s="53"/>
      <c r="Z1986" s="53"/>
    </row>
    <row r="1987" spans="1:26" ht="15.75" customHeight="1">
      <c r="A1987" s="103"/>
      <c r="B1987" s="103"/>
      <c r="C1987" s="104" t="e">
        <v>#REF!</v>
      </c>
      <c r="D1987" s="103"/>
      <c r="E1987" s="53"/>
      <c r="F1987" s="53"/>
      <c r="G1987" s="53"/>
      <c r="H1987" s="53"/>
      <c r="I1987" s="53"/>
      <c r="J1987" s="53"/>
      <c r="K1987" s="53"/>
      <c r="L1987" s="53"/>
      <c r="M1987" s="53"/>
      <c r="N1987" s="53"/>
      <c r="O1987" s="53"/>
      <c r="P1987" s="53"/>
      <c r="Q1987" s="53"/>
      <c r="R1987" s="53"/>
      <c r="S1987" s="53"/>
      <c r="T1987" s="53"/>
      <c r="U1987" s="53"/>
      <c r="V1987" s="53"/>
      <c r="W1987" s="53"/>
      <c r="X1987" s="53"/>
      <c r="Y1987" s="53"/>
      <c r="Z1987" s="53"/>
    </row>
    <row r="1988" spans="1:26" ht="15.75" customHeight="1">
      <c r="A1988" s="103"/>
      <c r="B1988" s="103"/>
      <c r="C1988" s="104" t="e">
        <v>#REF!</v>
      </c>
      <c r="D1988" s="103"/>
      <c r="E1988" s="53"/>
      <c r="F1988" s="53"/>
      <c r="G1988" s="53"/>
      <c r="H1988" s="53"/>
      <c r="I1988" s="53"/>
      <c r="J1988" s="53"/>
      <c r="K1988" s="53"/>
      <c r="L1988" s="53"/>
      <c r="M1988" s="53"/>
      <c r="N1988" s="53"/>
      <c r="O1988" s="53"/>
      <c r="P1988" s="53"/>
      <c r="Q1988" s="53"/>
      <c r="R1988" s="53"/>
      <c r="S1988" s="53"/>
      <c r="T1988" s="53"/>
      <c r="U1988" s="53"/>
      <c r="V1988" s="53"/>
      <c r="W1988" s="53"/>
      <c r="X1988" s="53"/>
      <c r="Y1988" s="53"/>
      <c r="Z1988" s="53"/>
    </row>
    <row r="1989" spans="1:26" ht="15.75" customHeight="1">
      <c r="A1989" s="103"/>
      <c r="B1989" s="103"/>
      <c r="C1989" s="104" t="e">
        <v>#REF!</v>
      </c>
      <c r="D1989" s="103"/>
      <c r="E1989" s="53"/>
      <c r="F1989" s="53"/>
      <c r="G1989" s="53"/>
      <c r="H1989" s="53"/>
      <c r="I1989" s="53"/>
      <c r="J1989" s="53"/>
      <c r="K1989" s="53"/>
      <c r="L1989" s="53"/>
      <c r="M1989" s="53"/>
      <c r="N1989" s="53"/>
      <c r="O1989" s="53"/>
      <c r="P1989" s="53"/>
      <c r="Q1989" s="53"/>
      <c r="R1989" s="53"/>
      <c r="S1989" s="53"/>
      <c r="T1989" s="53"/>
      <c r="U1989" s="53"/>
      <c r="V1989" s="53"/>
      <c r="W1989" s="53"/>
      <c r="X1989" s="53"/>
      <c r="Y1989" s="53"/>
      <c r="Z1989" s="53"/>
    </row>
    <row r="1990" spans="1:26" ht="15.75" customHeight="1">
      <c r="A1990" s="103"/>
      <c r="B1990" s="103"/>
      <c r="C1990" s="104" t="e">
        <v>#REF!</v>
      </c>
      <c r="D1990" s="103"/>
      <c r="E1990" s="53"/>
      <c r="F1990" s="53"/>
      <c r="G1990" s="53"/>
      <c r="H1990" s="53"/>
      <c r="I1990" s="53"/>
      <c r="J1990" s="53"/>
      <c r="K1990" s="53"/>
      <c r="L1990" s="53"/>
      <c r="M1990" s="53"/>
      <c r="N1990" s="53"/>
      <c r="O1990" s="53"/>
      <c r="P1990" s="53"/>
      <c r="Q1990" s="53"/>
      <c r="R1990" s="53"/>
      <c r="S1990" s="53"/>
      <c r="T1990" s="53"/>
      <c r="U1990" s="53"/>
      <c r="V1990" s="53"/>
      <c r="W1990" s="53"/>
      <c r="X1990" s="53"/>
      <c r="Y1990" s="53"/>
      <c r="Z1990" s="53"/>
    </row>
    <row r="1991" spans="1:26" ht="15.75" customHeight="1">
      <c r="A1991" s="103"/>
      <c r="B1991" s="103"/>
      <c r="C1991" s="104" t="e">
        <v>#REF!</v>
      </c>
      <c r="D1991" s="103"/>
      <c r="E1991" s="53"/>
      <c r="F1991" s="53"/>
      <c r="G1991" s="53"/>
      <c r="H1991" s="53"/>
      <c r="I1991" s="53"/>
      <c r="J1991" s="53"/>
      <c r="K1991" s="53"/>
      <c r="L1991" s="53"/>
      <c r="M1991" s="53"/>
      <c r="N1991" s="53"/>
      <c r="O1991" s="53"/>
      <c r="P1991" s="53"/>
      <c r="Q1991" s="53"/>
      <c r="R1991" s="53"/>
      <c r="S1991" s="53"/>
      <c r="T1991" s="53"/>
      <c r="U1991" s="53"/>
      <c r="V1991" s="53"/>
      <c r="W1991" s="53"/>
      <c r="X1991" s="53"/>
      <c r="Y1991" s="53"/>
      <c r="Z1991" s="53"/>
    </row>
    <row r="1992" spans="1:26" ht="15.75" customHeight="1">
      <c r="A1992" s="103"/>
      <c r="B1992" s="103"/>
      <c r="C1992" s="104" t="e">
        <v>#REF!</v>
      </c>
      <c r="D1992" s="103"/>
      <c r="E1992" s="53"/>
      <c r="F1992" s="53"/>
      <c r="G1992" s="53"/>
      <c r="H1992" s="53"/>
      <c r="I1992" s="53"/>
      <c r="J1992" s="53"/>
      <c r="K1992" s="53"/>
      <c r="L1992" s="53"/>
      <c r="M1992" s="53"/>
      <c r="N1992" s="53"/>
      <c r="O1992" s="53"/>
      <c r="P1992" s="53"/>
      <c r="Q1992" s="53"/>
      <c r="R1992" s="53"/>
      <c r="S1992" s="53"/>
      <c r="T1992" s="53"/>
      <c r="U1992" s="53"/>
      <c r="V1992" s="53"/>
      <c r="W1992" s="53"/>
      <c r="X1992" s="53"/>
      <c r="Y1992" s="53"/>
      <c r="Z1992" s="53"/>
    </row>
    <row r="1993" spans="1:26" ht="15.75" customHeight="1">
      <c r="A1993" s="103"/>
      <c r="B1993" s="103"/>
      <c r="C1993" s="104" t="e">
        <v>#REF!</v>
      </c>
      <c r="D1993" s="103"/>
      <c r="E1993" s="53"/>
      <c r="F1993" s="53"/>
      <c r="G1993" s="53"/>
      <c r="H1993" s="53"/>
      <c r="I1993" s="53"/>
      <c r="J1993" s="53"/>
      <c r="K1993" s="53"/>
      <c r="L1993" s="53"/>
      <c r="M1993" s="53"/>
      <c r="N1993" s="53"/>
      <c r="O1993" s="53"/>
      <c r="P1993" s="53"/>
      <c r="Q1993" s="53"/>
      <c r="R1993" s="53"/>
      <c r="S1993" s="53"/>
      <c r="T1993" s="53"/>
      <c r="U1993" s="53"/>
      <c r="V1993" s="53"/>
      <c r="W1993" s="53"/>
      <c r="X1993" s="53"/>
      <c r="Y1993" s="53"/>
      <c r="Z1993" s="53"/>
    </row>
    <row r="1994" spans="1:26" ht="15.75" customHeight="1">
      <c r="A1994" s="103"/>
      <c r="B1994" s="103"/>
      <c r="C1994" s="104" t="e">
        <v>#REF!</v>
      </c>
      <c r="D1994" s="103"/>
      <c r="E1994" s="53"/>
      <c r="F1994" s="53"/>
      <c r="G1994" s="53"/>
      <c r="H1994" s="53"/>
      <c r="I1994" s="53"/>
      <c r="J1994" s="53"/>
      <c r="K1994" s="53"/>
      <c r="L1994" s="53"/>
      <c r="M1994" s="53"/>
      <c r="N1994" s="53"/>
      <c r="O1994" s="53"/>
      <c r="P1994" s="53"/>
      <c r="Q1994" s="53"/>
      <c r="R1994" s="53"/>
      <c r="S1994" s="53"/>
      <c r="T1994" s="53"/>
      <c r="U1994" s="53"/>
      <c r="V1994" s="53"/>
      <c r="W1994" s="53"/>
      <c r="X1994" s="53"/>
      <c r="Y1994" s="53"/>
      <c r="Z1994" s="53"/>
    </row>
    <row r="1995" spans="1:26" ht="15.75" customHeight="1">
      <c r="A1995" s="103"/>
      <c r="B1995" s="103"/>
      <c r="C1995" s="104" t="e">
        <v>#REF!</v>
      </c>
      <c r="D1995" s="103"/>
      <c r="E1995" s="53"/>
      <c r="F1995" s="53"/>
      <c r="G1995" s="53"/>
      <c r="H1995" s="53"/>
      <c r="I1995" s="53"/>
      <c r="J1995" s="53"/>
      <c r="K1995" s="53"/>
      <c r="L1995" s="53"/>
      <c r="M1995" s="53"/>
      <c r="N1995" s="53"/>
      <c r="O1995" s="53"/>
      <c r="P1995" s="53"/>
      <c r="Q1995" s="53"/>
      <c r="R1995" s="53"/>
      <c r="S1995" s="53"/>
      <c r="T1995" s="53"/>
      <c r="U1995" s="53"/>
      <c r="V1995" s="53"/>
      <c r="W1995" s="53"/>
      <c r="X1995" s="53"/>
      <c r="Y1995" s="53"/>
      <c r="Z1995" s="53"/>
    </row>
    <row r="1996" spans="1:26" ht="15.75" customHeight="1">
      <c r="A1996" s="103"/>
      <c r="B1996" s="103"/>
      <c r="C1996" s="104" t="e">
        <v>#REF!</v>
      </c>
      <c r="D1996" s="103"/>
      <c r="E1996" s="53"/>
      <c r="F1996" s="53"/>
      <c r="G1996" s="53"/>
      <c r="H1996" s="53"/>
      <c r="I1996" s="53"/>
      <c r="J1996" s="53"/>
      <c r="K1996" s="53"/>
      <c r="L1996" s="53"/>
      <c r="M1996" s="53"/>
      <c r="N1996" s="53"/>
      <c r="O1996" s="53"/>
      <c r="P1996" s="53"/>
      <c r="Q1996" s="53"/>
      <c r="R1996" s="53"/>
      <c r="S1996" s="53"/>
      <c r="T1996" s="53"/>
      <c r="U1996" s="53"/>
      <c r="V1996" s="53"/>
      <c r="W1996" s="53"/>
      <c r="X1996" s="53"/>
      <c r="Y1996" s="53"/>
      <c r="Z1996" s="53"/>
    </row>
    <row r="1997" spans="1:26" ht="15.75" customHeight="1">
      <c r="A1997" s="103"/>
      <c r="B1997" s="103"/>
      <c r="C1997" s="104" t="e">
        <v>#REF!</v>
      </c>
      <c r="D1997" s="103"/>
      <c r="E1997" s="53"/>
      <c r="F1997" s="53"/>
      <c r="G1997" s="53"/>
      <c r="H1997" s="53"/>
      <c r="I1997" s="53"/>
      <c r="J1997" s="53"/>
      <c r="K1997" s="53"/>
      <c r="L1997" s="53"/>
      <c r="M1997" s="53"/>
      <c r="N1997" s="53"/>
      <c r="O1997" s="53"/>
      <c r="P1997" s="53"/>
      <c r="Q1997" s="53"/>
      <c r="R1997" s="53"/>
      <c r="S1997" s="53"/>
      <c r="T1997" s="53"/>
      <c r="U1997" s="53"/>
      <c r="V1997" s="53"/>
      <c r="W1997" s="53"/>
      <c r="X1997" s="53"/>
      <c r="Y1997" s="53"/>
      <c r="Z1997" s="53"/>
    </row>
    <row r="1998" spans="1:26" ht="15.75" customHeight="1">
      <c r="A1998" s="103"/>
      <c r="B1998" s="103"/>
      <c r="C1998" s="104" t="e">
        <v>#REF!</v>
      </c>
      <c r="D1998" s="103"/>
      <c r="E1998" s="53"/>
      <c r="F1998" s="53"/>
      <c r="G1998" s="53"/>
      <c r="H1998" s="53"/>
      <c r="I1998" s="53"/>
      <c r="J1998" s="53"/>
      <c r="K1998" s="53"/>
      <c r="L1998" s="53"/>
      <c r="M1998" s="53"/>
      <c r="N1998" s="53"/>
      <c r="O1998" s="53"/>
      <c r="P1998" s="53"/>
      <c r="Q1998" s="53"/>
      <c r="R1998" s="53"/>
      <c r="S1998" s="53"/>
      <c r="T1998" s="53"/>
      <c r="U1998" s="53"/>
      <c r="V1998" s="53"/>
      <c r="W1998" s="53"/>
      <c r="X1998" s="53"/>
      <c r="Y1998" s="53"/>
      <c r="Z1998" s="53"/>
    </row>
    <row r="1999" spans="1:26" ht="15.75" customHeight="1">
      <c r="A1999" s="103"/>
      <c r="B1999" s="103"/>
      <c r="C1999" s="104" t="e">
        <v>#REF!</v>
      </c>
      <c r="D1999" s="103"/>
      <c r="E1999" s="53"/>
      <c r="F1999" s="53"/>
      <c r="G1999" s="53"/>
      <c r="H1999" s="53"/>
      <c r="I1999" s="53"/>
      <c r="J1999" s="53"/>
      <c r="K1999" s="53"/>
      <c r="L1999" s="53"/>
      <c r="M1999" s="53"/>
      <c r="N1999" s="53"/>
      <c r="O1999" s="53"/>
      <c r="P1999" s="53"/>
      <c r="Q1999" s="53"/>
      <c r="R1999" s="53"/>
      <c r="S1999" s="53"/>
      <c r="T1999" s="53"/>
      <c r="U1999" s="53"/>
      <c r="V1999" s="53"/>
      <c r="W1999" s="53"/>
      <c r="X1999" s="53"/>
      <c r="Y1999" s="53"/>
      <c r="Z1999" s="53"/>
    </row>
    <row r="2000" spans="1:26" ht="15.75" customHeight="1">
      <c r="A2000" s="103"/>
      <c r="B2000" s="103"/>
      <c r="C2000" s="104" t="e">
        <v>#REF!</v>
      </c>
      <c r="D2000" s="103"/>
      <c r="E2000" s="53"/>
      <c r="F2000" s="53"/>
      <c r="G2000" s="53"/>
      <c r="H2000" s="53"/>
      <c r="I2000" s="53"/>
      <c r="J2000" s="53"/>
      <c r="K2000" s="53"/>
      <c r="L2000" s="53"/>
      <c r="M2000" s="53"/>
      <c r="N2000" s="53"/>
      <c r="O2000" s="53"/>
      <c r="P2000" s="53"/>
      <c r="Q2000" s="53"/>
      <c r="R2000" s="53"/>
      <c r="S2000" s="53"/>
      <c r="T2000" s="53"/>
      <c r="U2000" s="53"/>
      <c r="V2000" s="53"/>
      <c r="W2000" s="53"/>
      <c r="X2000" s="53"/>
      <c r="Y2000" s="53"/>
      <c r="Z2000" s="53"/>
    </row>
    <row r="2001" spans="1:26" ht="15.75" customHeight="1">
      <c r="A2001" s="103"/>
      <c r="B2001" s="103"/>
      <c r="C2001" s="104" t="e">
        <v>#REF!</v>
      </c>
      <c r="D2001" s="103"/>
      <c r="E2001" s="53"/>
      <c r="F2001" s="53"/>
      <c r="G2001" s="53"/>
      <c r="H2001" s="53"/>
      <c r="I2001" s="53"/>
      <c r="J2001" s="53"/>
      <c r="K2001" s="53"/>
      <c r="L2001" s="53"/>
      <c r="M2001" s="53"/>
      <c r="N2001" s="53"/>
      <c r="O2001" s="53"/>
      <c r="P2001" s="53"/>
      <c r="Q2001" s="53"/>
      <c r="R2001" s="53"/>
      <c r="S2001" s="53"/>
      <c r="T2001" s="53"/>
      <c r="U2001" s="53"/>
      <c r="V2001" s="53"/>
      <c r="W2001" s="53"/>
      <c r="X2001" s="53"/>
      <c r="Y2001" s="53"/>
      <c r="Z2001" s="53"/>
    </row>
    <row r="2002" spans="1:26" ht="15.75" customHeight="1">
      <c r="A2002" s="103"/>
      <c r="B2002" s="103"/>
      <c r="C2002" s="104" t="e">
        <v>#REF!</v>
      </c>
      <c r="D2002" s="103"/>
      <c r="E2002" s="53"/>
      <c r="F2002" s="53"/>
      <c r="G2002" s="53"/>
      <c r="H2002" s="53"/>
      <c r="I2002" s="53"/>
      <c r="J2002" s="53"/>
      <c r="K2002" s="53"/>
      <c r="L2002" s="53"/>
      <c r="M2002" s="53"/>
      <c r="N2002" s="53"/>
      <c r="O2002" s="53"/>
      <c r="P2002" s="53"/>
      <c r="Q2002" s="53"/>
      <c r="R2002" s="53"/>
      <c r="S2002" s="53"/>
      <c r="T2002" s="53"/>
      <c r="U2002" s="53"/>
      <c r="V2002" s="53"/>
      <c r="W2002" s="53"/>
      <c r="X2002" s="53"/>
      <c r="Y2002" s="53"/>
      <c r="Z2002" s="53"/>
    </row>
    <row r="2003" spans="1:26" ht="15.75" customHeight="1">
      <c r="A2003" s="103"/>
      <c r="B2003" s="103"/>
      <c r="C2003" s="104" t="e">
        <v>#REF!</v>
      </c>
      <c r="D2003" s="103"/>
      <c r="E2003" s="53"/>
      <c r="F2003" s="53"/>
      <c r="G2003" s="53"/>
      <c r="H2003" s="53"/>
      <c r="I2003" s="53"/>
      <c r="J2003" s="53"/>
      <c r="K2003" s="53"/>
      <c r="L2003" s="53"/>
      <c r="M2003" s="53"/>
      <c r="N2003" s="53"/>
      <c r="O2003" s="53"/>
      <c r="P2003" s="53"/>
      <c r="Q2003" s="53"/>
      <c r="R2003" s="53"/>
      <c r="S2003" s="53"/>
      <c r="T2003" s="53"/>
      <c r="U2003" s="53"/>
      <c r="V2003" s="53"/>
      <c r="W2003" s="53"/>
      <c r="X2003" s="53"/>
      <c r="Y2003" s="53"/>
      <c r="Z2003" s="53"/>
    </row>
    <row r="2004" spans="1:26" ht="15.75" customHeight="1">
      <c r="A2004" s="103"/>
      <c r="B2004" s="103"/>
      <c r="C2004" s="104" t="e">
        <v>#REF!</v>
      </c>
      <c r="D2004" s="103"/>
      <c r="E2004" s="53"/>
      <c r="F2004" s="53"/>
      <c r="G2004" s="53"/>
      <c r="H2004" s="53"/>
      <c r="I2004" s="53"/>
      <c r="J2004" s="53"/>
      <c r="K2004" s="53"/>
      <c r="L2004" s="53"/>
      <c r="M2004" s="53"/>
      <c r="N2004" s="53"/>
      <c r="O2004" s="53"/>
      <c r="P2004" s="53"/>
      <c r="Q2004" s="53"/>
      <c r="R2004" s="53"/>
      <c r="S2004" s="53"/>
      <c r="T2004" s="53"/>
      <c r="U2004" s="53"/>
      <c r="V2004" s="53"/>
      <c r="W2004" s="53"/>
      <c r="X2004" s="53"/>
      <c r="Y2004" s="53"/>
      <c r="Z2004" s="53"/>
    </row>
    <row r="2005" spans="1:26" ht="15.75" customHeight="1">
      <c r="A2005" s="103"/>
      <c r="B2005" s="103"/>
      <c r="C2005" s="104" t="e">
        <v>#REF!</v>
      </c>
      <c r="D2005" s="103"/>
      <c r="E2005" s="53"/>
      <c r="F2005" s="53"/>
      <c r="G2005" s="53"/>
      <c r="H2005" s="53"/>
      <c r="I2005" s="53"/>
      <c r="J2005" s="53"/>
      <c r="K2005" s="53"/>
      <c r="L2005" s="53"/>
      <c r="M2005" s="53"/>
      <c r="N2005" s="53"/>
      <c r="O2005" s="53"/>
      <c r="P2005" s="53"/>
      <c r="Q2005" s="53"/>
      <c r="R2005" s="53"/>
      <c r="S2005" s="53"/>
      <c r="T2005" s="53"/>
      <c r="U2005" s="53"/>
      <c r="V2005" s="53"/>
      <c r="W2005" s="53"/>
      <c r="X2005" s="53"/>
      <c r="Y2005" s="53"/>
      <c r="Z2005" s="53"/>
    </row>
    <row r="2006" spans="1:26" ht="15.75" customHeight="1">
      <c r="A2006" s="103"/>
      <c r="B2006" s="103"/>
      <c r="C2006" s="104" t="e">
        <v>#REF!</v>
      </c>
      <c r="D2006" s="103"/>
      <c r="E2006" s="53"/>
      <c r="F2006" s="53"/>
      <c r="G2006" s="53"/>
      <c r="H2006" s="53"/>
      <c r="I2006" s="53"/>
      <c r="J2006" s="53"/>
      <c r="K2006" s="53"/>
      <c r="L2006" s="53"/>
      <c r="M2006" s="53"/>
      <c r="N2006" s="53"/>
      <c r="O2006" s="53"/>
      <c r="P2006" s="53"/>
      <c r="Q2006" s="53"/>
      <c r="R2006" s="53"/>
      <c r="S2006" s="53"/>
      <c r="T2006" s="53"/>
      <c r="U2006" s="53"/>
      <c r="V2006" s="53"/>
      <c r="W2006" s="53"/>
      <c r="X2006" s="53"/>
      <c r="Y2006" s="53"/>
      <c r="Z2006" s="53"/>
    </row>
    <row r="2007" spans="1:26" ht="15.75" customHeight="1">
      <c r="A2007" s="103"/>
      <c r="B2007" s="103"/>
      <c r="C2007" s="104" t="e">
        <v>#REF!</v>
      </c>
      <c r="D2007" s="103"/>
      <c r="E2007" s="53"/>
      <c r="F2007" s="53"/>
      <c r="G2007" s="53"/>
      <c r="H2007" s="53"/>
      <c r="I2007" s="53"/>
      <c r="J2007" s="53"/>
      <c r="K2007" s="53"/>
      <c r="L2007" s="53"/>
      <c r="M2007" s="53"/>
      <c r="N2007" s="53"/>
      <c r="O2007" s="53"/>
      <c r="P2007" s="53"/>
      <c r="Q2007" s="53"/>
      <c r="R2007" s="53"/>
      <c r="S2007" s="53"/>
      <c r="T2007" s="53"/>
      <c r="U2007" s="53"/>
      <c r="V2007" s="53"/>
      <c r="W2007" s="53"/>
      <c r="X2007" s="53"/>
      <c r="Y2007" s="53"/>
      <c r="Z2007" s="53"/>
    </row>
    <row r="2008" spans="1:26" ht="15.75" customHeight="1">
      <c r="A2008" s="103"/>
      <c r="B2008" s="103"/>
      <c r="C2008" s="104" t="e">
        <v>#REF!</v>
      </c>
      <c r="D2008" s="103"/>
      <c r="E2008" s="53"/>
      <c r="F2008" s="53"/>
      <c r="G2008" s="53"/>
      <c r="H2008" s="53"/>
      <c r="I2008" s="53"/>
      <c r="J2008" s="53"/>
      <c r="K2008" s="53"/>
      <c r="L2008" s="53"/>
      <c r="M2008" s="53"/>
      <c r="N2008" s="53"/>
      <c r="O2008" s="53"/>
      <c r="P2008" s="53"/>
      <c r="Q2008" s="53"/>
      <c r="R2008" s="53"/>
      <c r="S2008" s="53"/>
      <c r="T2008" s="53"/>
      <c r="U2008" s="53"/>
      <c r="V2008" s="53"/>
      <c r="W2008" s="53"/>
      <c r="X2008" s="53"/>
      <c r="Y2008" s="53"/>
      <c r="Z2008" s="53"/>
    </row>
    <row r="2009" spans="1:26" ht="15.75" customHeight="1">
      <c r="A2009" s="103"/>
      <c r="B2009" s="103"/>
      <c r="C2009" s="104" t="e">
        <v>#REF!</v>
      </c>
      <c r="D2009" s="103"/>
      <c r="E2009" s="53"/>
      <c r="F2009" s="53"/>
      <c r="G2009" s="53"/>
      <c r="H2009" s="53"/>
      <c r="I2009" s="53"/>
      <c r="J2009" s="53"/>
      <c r="K2009" s="53"/>
      <c r="L2009" s="53"/>
      <c r="M2009" s="53"/>
      <c r="N2009" s="53"/>
      <c r="O2009" s="53"/>
      <c r="P2009" s="53"/>
      <c r="Q2009" s="53"/>
      <c r="R2009" s="53"/>
      <c r="S2009" s="53"/>
      <c r="T2009" s="53"/>
      <c r="U2009" s="53"/>
      <c r="V2009" s="53"/>
      <c r="W2009" s="53"/>
      <c r="X2009" s="53"/>
      <c r="Y2009" s="53"/>
      <c r="Z2009" s="53"/>
    </row>
    <row r="2010" spans="1:26" ht="15.75" customHeight="1">
      <c r="A2010" s="103"/>
      <c r="B2010" s="103"/>
      <c r="C2010" s="104" t="e">
        <v>#REF!</v>
      </c>
      <c r="D2010" s="103"/>
      <c r="E2010" s="53"/>
      <c r="F2010" s="53"/>
      <c r="G2010" s="53"/>
      <c r="H2010" s="53"/>
      <c r="I2010" s="53"/>
      <c r="J2010" s="53"/>
      <c r="K2010" s="53"/>
      <c r="L2010" s="53"/>
      <c r="M2010" s="53"/>
      <c r="N2010" s="53"/>
      <c r="O2010" s="53"/>
      <c r="P2010" s="53"/>
      <c r="Q2010" s="53"/>
      <c r="R2010" s="53"/>
      <c r="S2010" s="53"/>
      <c r="T2010" s="53"/>
      <c r="U2010" s="53"/>
      <c r="V2010" s="53"/>
      <c r="W2010" s="53"/>
      <c r="X2010" s="53"/>
      <c r="Y2010" s="53"/>
      <c r="Z2010" s="53"/>
    </row>
    <row r="2011" spans="1:26" ht="15.75" customHeight="1">
      <c r="A2011" s="103"/>
      <c r="B2011" s="103"/>
      <c r="C2011" s="104" t="e">
        <v>#REF!</v>
      </c>
      <c r="D2011" s="103"/>
      <c r="E2011" s="53"/>
      <c r="F2011" s="53"/>
      <c r="G2011" s="53"/>
      <c r="H2011" s="53"/>
      <c r="I2011" s="53"/>
      <c r="J2011" s="53"/>
      <c r="K2011" s="53"/>
      <c r="L2011" s="53"/>
      <c r="M2011" s="53"/>
      <c r="N2011" s="53"/>
      <c r="O2011" s="53"/>
      <c r="P2011" s="53"/>
      <c r="Q2011" s="53"/>
      <c r="R2011" s="53"/>
      <c r="S2011" s="53"/>
      <c r="T2011" s="53"/>
      <c r="U2011" s="53"/>
      <c r="V2011" s="53"/>
      <c r="W2011" s="53"/>
      <c r="X2011" s="53"/>
      <c r="Y2011" s="53"/>
      <c r="Z2011" s="53"/>
    </row>
    <row r="2012" spans="1:26" ht="15.75" customHeight="1">
      <c r="A2012" s="103"/>
      <c r="B2012" s="103"/>
      <c r="C2012" s="104" t="e">
        <v>#REF!</v>
      </c>
      <c r="D2012" s="103"/>
      <c r="E2012" s="53"/>
      <c r="F2012" s="53"/>
      <c r="G2012" s="53"/>
      <c r="H2012" s="53"/>
      <c r="I2012" s="53"/>
      <c r="J2012" s="53"/>
      <c r="K2012" s="53"/>
      <c r="L2012" s="53"/>
      <c r="M2012" s="53"/>
      <c r="N2012" s="53"/>
      <c r="O2012" s="53"/>
      <c r="P2012" s="53"/>
      <c r="Q2012" s="53"/>
      <c r="R2012" s="53"/>
      <c r="S2012" s="53"/>
      <c r="T2012" s="53"/>
      <c r="U2012" s="53"/>
      <c r="V2012" s="53"/>
      <c r="W2012" s="53"/>
      <c r="X2012" s="53"/>
      <c r="Y2012" s="53"/>
      <c r="Z2012" s="53"/>
    </row>
    <row r="2013" spans="1:26" ht="15.75" customHeight="1">
      <c r="A2013" s="103"/>
      <c r="B2013" s="103"/>
      <c r="C2013" s="104" t="e">
        <v>#REF!</v>
      </c>
      <c r="D2013" s="103"/>
      <c r="E2013" s="53"/>
      <c r="F2013" s="53"/>
      <c r="G2013" s="53"/>
      <c r="H2013" s="53"/>
      <c r="I2013" s="53"/>
      <c r="J2013" s="53"/>
      <c r="K2013" s="53"/>
      <c r="L2013" s="53"/>
      <c r="M2013" s="53"/>
      <c r="N2013" s="53"/>
      <c r="O2013" s="53"/>
      <c r="P2013" s="53"/>
      <c r="Q2013" s="53"/>
      <c r="R2013" s="53"/>
      <c r="S2013" s="53"/>
      <c r="T2013" s="53"/>
      <c r="U2013" s="53"/>
      <c r="V2013" s="53"/>
      <c r="W2013" s="53"/>
      <c r="X2013" s="53"/>
      <c r="Y2013" s="53"/>
      <c r="Z2013" s="53"/>
    </row>
    <row r="2014" spans="1:26" ht="15.75" customHeight="1">
      <c r="A2014" s="103"/>
      <c r="B2014" s="103"/>
      <c r="C2014" s="104" t="e">
        <v>#REF!</v>
      </c>
      <c r="D2014" s="103"/>
      <c r="E2014" s="53"/>
      <c r="F2014" s="53"/>
      <c r="G2014" s="53"/>
      <c r="H2014" s="53"/>
      <c r="I2014" s="53"/>
      <c r="J2014" s="53"/>
      <c r="K2014" s="53"/>
      <c r="L2014" s="53"/>
      <c r="M2014" s="53"/>
      <c r="N2014" s="53"/>
      <c r="O2014" s="53"/>
      <c r="P2014" s="53"/>
      <c r="Q2014" s="53"/>
      <c r="R2014" s="53"/>
      <c r="S2014" s="53"/>
      <c r="T2014" s="53"/>
      <c r="U2014" s="53"/>
      <c r="V2014" s="53"/>
      <c r="W2014" s="53"/>
      <c r="X2014" s="53"/>
      <c r="Y2014" s="53"/>
      <c r="Z2014" s="53"/>
    </row>
    <row r="2015" spans="1:26" ht="15.75" customHeight="1">
      <c r="A2015" s="103"/>
      <c r="B2015" s="103"/>
      <c r="C2015" s="104" t="e">
        <v>#REF!</v>
      </c>
      <c r="D2015" s="103"/>
      <c r="E2015" s="53"/>
      <c r="F2015" s="53"/>
      <c r="G2015" s="53"/>
      <c r="H2015" s="53"/>
      <c r="I2015" s="53"/>
      <c r="J2015" s="53"/>
      <c r="K2015" s="53"/>
      <c r="L2015" s="53"/>
      <c r="M2015" s="53"/>
      <c r="N2015" s="53"/>
      <c r="O2015" s="53"/>
      <c r="P2015" s="53"/>
      <c r="Q2015" s="53"/>
      <c r="R2015" s="53"/>
      <c r="S2015" s="53"/>
      <c r="T2015" s="53"/>
      <c r="U2015" s="53"/>
      <c r="V2015" s="53"/>
      <c r="W2015" s="53"/>
      <c r="X2015" s="53"/>
      <c r="Y2015" s="53"/>
      <c r="Z2015" s="53"/>
    </row>
    <row r="2016" spans="1:26" ht="15.75" customHeight="1">
      <c r="A2016" s="103"/>
      <c r="B2016" s="103"/>
      <c r="C2016" s="104" t="e">
        <v>#REF!</v>
      </c>
      <c r="D2016" s="103"/>
      <c r="E2016" s="53"/>
      <c r="F2016" s="53"/>
      <c r="G2016" s="53"/>
      <c r="H2016" s="53"/>
      <c r="I2016" s="53"/>
      <c r="J2016" s="53"/>
      <c r="K2016" s="53"/>
      <c r="L2016" s="53"/>
      <c r="M2016" s="53"/>
      <c r="N2016" s="53"/>
      <c r="O2016" s="53"/>
      <c r="P2016" s="53"/>
      <c r="Q2016" s="53"/>
      <c r="R2016" s="53"/>
      <c r="S2016" s="53"/>
      <c r="T2016" s="53"/>
      <c r="U2016" s="53"/>
      <c r="V2016" s="53"/>
      <c r="W2016" s="53"/>
      <c r="X2016" s="53"/>
      <c r="Y2016" s="53"/>
      <c r="Z2016" s="53"/>
    </row>
    <row r="2017" spans="1:26" ht="15.75" customHeight="1">
      <c r="A2017" s="103"/>
      <c r="B2017" s="103"/>
      <c r="C2017" s="104" t="e">
        <v>#REF!</v>
      </c>
      <c r="D2017" s="103"/>
      <c r="E2017" s="53"/>
      <c r="F2017" s="53"/>
      <c r="G2017" s="53"/>
      <c r="H2017" s="53"/>
      <c r="I2017" s="53"/>
      <c r="J2017" s="53"/>
      <c r="K2017" s="53"/>
      <c r="L2017" s="53"/>
      <c r="M2017" s="53"/>
      <c r="N2017" s="53"/>
      <c r="O2017" s="53"/>
      <c r="P2017" s="53"/>
      <c r="Q2017" s="53"/>
      <c r="R2017" s="53"/>
      <c r="S2017" s="53"/>
      <c r="T2017" s="53"/>
      <c r="U2017" s="53"/>
      <c r="V2017" s="53"/>
      <c r="W2017" s="53"/>
      <c r="X2017" s="53"/>
      <c r="Y2017" s="53"/>
      <c r="Z2017" s="53"/>
    </row>
    <row r="2018" spans="1:26" ht="15.75" customHeight="1">
      <c r="A2018" s="103"/>
      <c r="B2018" s="103"/>
      <c r="C2018" s="104" t="e">
        <v>#REF!</v>
      </c>
      <c r="D2018" s="103"/>
      <c r="E2018" s="53"/>
      <c r="F2018" s="53"/>
      <c r="G2018" s="53"/>
      <c r="H2018" s="53"/>
      <c r="I2018" s="53"/>
      <c r="J2018" s="53"/>
      <c r="K2018" s="53"/>
      <c r="L2018" s="53"/>
      <c r="M2018" s="53"/>
      <c r="N2018" s="53"/>
      <c r="O2018" s="53"/>
      <c r="P2018" s="53"/>
      <c r="Q2018" s="53"/>
      <c r="R2018" s="53"/>
      <c r="S2018" s="53"/>
      <c r="T2018" s="53"/>
      <c r="U2018" s="53"/>
      <c r="V2018" s="53"/>
      <c r="W2018" s="53"/>
      <c r="X2018" s="53"/>
      <c r="Y2018" s="53"/>
      <c r="Z2018" s="53"/>
    </row>
    <row r="2019" spans="1:26" ht="15.75" customHeight="1">
      <c r="A2019" s="103"/>
      <c r="B2019" s="103"/>
      <c r="C2019" s="104" t="e">
        <v>#REF!</v>
      </c>
      <c r="D2019" s="103"/>
      <c r="E2019" s="53"/>
      <c r="F2019" s="53"/>
      <c r="G2019" s="53"/>
      <c r="H2019" s="53"/>
      <c r="I2019" s="53"/>
      <c r="J2019" s="53"/>
      <c r="K2019" s="53"/>
      <c r="L2019" s="53"/>
      <c r="M2019" s="53"/>
      <c r="N2019" s="53"/>
      <c r="O2019" s="53"/>
      <c r="P2019" s="53"/>
      <c r="Q2019" s="53"/>
      <c r="R2019" s="53"/>
      <c r="S2019" s="53"/>
      <c r="T2019" s="53"/>
      <c r="U2019" s="53"/>
      <c r="V2019" s="53"/>
      <c r="W2019" s="53"/>
      <c r="X2019" s="53"/>
      <c r="Y2019" s="53"/>
      <c r="Z2019" s="53"/>
    </row>
    <row r="2020" spans="1:26" ht="15.75" customHeight="1">
      <c r="A2020" s="103"/>
      <c r="B2020" s="103"/>
      <c r="C2020" s="104" t="e">
        <v>#REF!</v>
      </c>
      <c r="D2020" s="103"/>
      <c r="E2020" s="53"/>
      <c r="F2020" s="53"/>
      <c r="G2020" s="53"/>
      <c r="H2020" s="53"/>
      <c r="I2020" s="53"/>
      <c r="J2020" s="53"/>
      <c r="K2020" s="53"/>
      <c r="L2020" s="53"/>
      <c r="M2020" s="53"/>
      <c r="N2020" s="53"/>
      <c r="O2020" s="53"/>
      <c r="P2020" s="53"/>
      <c r="Q2020" s="53"/>
      <c r="R2020" s="53"/>
      <c r="S2020" s="53"/>
      <c r="T2020" s="53"/>
      <c r="U2020" s="53"/>
      <c r="V2020" s="53"/>
      <c r="W2020" s="53"/>
      <c r="X2020" s="53"/>
      <c r="Y2020" s="53"/>
      <c r="Z2020" s="53"/>
    </row>
    <row r="2021" spans="1:26" ht="15.75" customHeight="1">
      <c r="A2021" s="103"/>
      <c r="B2021" s="103"/>
      <c r="C2021" s="104" t="e">
        <v>#REF!</v>
      </c>
      <c r="D2021" s="103"/>
      <c r="E2021" s="53"/>
      <c r="F2021" s="53"/>
      <c r="G2021" s="53"/>
      <c r="H2021" s="53"/>
      <c r="I2021" s="53"/>
      <c r="J2021" s="53"/>
      <c r="K2021" s="53"/>
      <c r="L2021" s="53"/>
      <c r="M2021" s="53"/>
      <c r="N2021" s="53"/>
      <c r="O2021" s="53"/>
      <c r="P2021" s="53"/>
      <c r="Q2021" s="53"/>
      <c r="R2021" s="53"/>
      <c r="S2021" s="53"/>
      <c r="T2021" s="53"/>
      <c r="U2021" s="53"/>
      <c r="V2021" s="53"/>
      <c r="W2021" s="53"/>
      <c r="X2021" s="53"/>
      <c r="Y2021" s="53"/>
      <c r="Z2021" s="53"/>
    </row>
    <row r="2022" spans="1:26" ht="15.75" customHeight="1">
      <c r="A2022" s="103"/>
      <c r="B2022" s="103"/>
      <c r="C2022" s="104" t="e">
        <v>#REF!</v>
      </c>
      <c r="D2022" s="103"/>
      <c r="E2022" s="53"/>
      <c r="F2022" s="53"/>
      <c r="G2022" s="53"/>
      <c r="H2022" s="53"/>
      <c r="I2022" s="53"/>
      <c r="J2022" s="53"/>
      <c r="K2022" s="53"/>
      <c r="L2022" s="53"/>
      <c r="M2022" s="53"/>
      <c r="N2022" s="53"/>
      <c r="O2022" s="53"/>
      <c r="P2022" s="53"/>
      <c r="Q2022" s="53"/>
      <c r="R2022" s="53"/>
      <c r="S2022" s="53"/>
      <c r="T2022" s="53"/>
      <c r="U2022" s="53"/>
      <c r="V2022" s="53"/>
      <c r="W2022" s="53"/>
      <c r="X2022" s="53"/>
      <c r="Y2022" s="53"/>
      <c r="Z2022" s="53"/>
    </row>
    <row r="2023" spans="1:26" ht="15.75" customHeight="1">
      <c r="A2023" s="103"/>
      <c r="B2023" s="103"/>
      <c r="C2023" s="104" t="e">
        <v>#REF!</v>
      </c>
      <c r="D2023" s="103"/>
      <c r="E2023" s="53"/>
      <c r="F2023" s="53"/>
      <c r="G2023" s="53"/>
      <c r="H2023" s="53"/>
      <c r="I2023" s="53"/>
      <c r="J2023" s="53"/>
      <c r="K2023" s="53"/>
      <c r="L2023" s="53"/>
      <c r="M2023" s="53"/>
      <c r="N2023" s="53"/>
      <c r="O2023" s="53"/>
      <c r="P2023" s="53"/>
      <c r="Q2023" s="53"/>
      <c r="R2023" s="53"/>
      <c r="S2023" s="53"/>
      <c r="T2023" s="53"/>
      <c r="U2023" s="53"/>
      <c r="V2023" s="53"/>
      <c r="W2023" s="53"/>
      <c r="X2023" s="53"/>
      <c r="Y2023" s="53"/>
      <c r="Z2023" s="53"/>
    </row>
    <row r="2024" spans="1:26" ht="15.75" customHeight="1">
      <c r="A2024" s="103"/>
      <c r="B2024" s="103"/>
      <c r="C2024" s="104" t="e">
        <v>#REF!</v>
      </c>
      <c r="D2024" s="103"/>
      <c r="E2024" s="53"/>
      <c r="F2024" s="53"/>
      <c r="G2024" s="53"/>
      <c r="H2024" s="53"/>
      <c r="I2024" s="53"/>
      <c r="J2024" s="53"/>
      <c r="K2024" s="53"/>
      <c r="L2024" s="53"/>
      <c r="M2024" s="53"/>
      <c r="N2024" s="53"/>
      <c r="O2024" s="53"/>
      <c r="P2024" s="53"/>
      <c r="Q2024" s="53"/>
      <c r="R2024" s="53"/>
      <c r="S2024" s="53"/>
      <c r="T2024" s="53"/>
      <c r="U2024" s="53"/>
      <c r="V2024" s="53"/>
      <c r="W2024" s="53"/>
      <c r="X2024" s="53"/>
      <c r="Y2024" s="53"/>
      <c r="Z2024" s="53"/>
    </row>
    <row r="2025" spans="1:26" ht="15.75" customHeight="1">
      <c r="A2025" s="103"/>
      <c r="B2025" s="103"/>
      <c r="C2025" s="104" t="e">
        <v>#REF!</v>
      </c>
      <c r="D2025" s="103"/>
      <c r="E2025" s="53"/>
      <c r="F2025" s="53"/>
      <c r="G2025" s="53"/>
      <c r="H2025" s="53"/>
      <c r="I2025" s="53"/>
      <c r="J2025" s="53"/>
      <c r="K2025" s="53"/>
      <c r="L2025" s="53"/>
      <c r="M2025" s="53"/>
      <c r="N2025" s="53"/>
      <c r="O2025" s="53"/>
      <c r="P2025" s="53"/>
      <c r="Q2025" s="53"/>
      <c r="R2025" s="53"/>
      <c r="S2025" s="53"/>
      <c r="T2025" s="53"/>
      <c r="U2025" s="53"/>
      <c r="V2025" s="53"/>
      <c r="W2025" s="53"/>
      <c r="X2025" s="53"/>
      <c r="Y2025" s="53"/>
      <c r="Z2025" s="53"/>
    </row>
    <row r="2026" spans="1:26" ht="15.75" customHeight="1">
      <c r="A2026" s="103"/>
      <c r="B2026" s="103"/>
      <c r="C2026" s="104" t="e">
        <v>#REF!</v>
      </c>
      <c r="D2026" s="103"/>
      <c r="E2026" s="53"/>
      <c r="F2026" s="53"/>
      <c r="G2026" s="53"/>
      <c r="H2026" s="53"/>
      <c r="I2026" s="53"/>
      <c r="J2026" s="53"/>
      <c r="K2026" s="53"/>
      <c r="L2026" s="53"/>
      <c r="M2026" s="53"/>
      <c r="N2026" s="53"/>
      <c r="O2026" s="53"/>
      <c r="P2026" s="53"/>
      <c r="Q2026" s="53"/>
      <c r="R2026" s="53"/>
      <c r="S2026" s="53"/>
      <c r="T2026" s="53"/>
      <c r="U2026" s="53"/>
      <c r="V2026" s="53"/>
      <c r="W2026" s="53"/>
      <c r="X2026" s="53"/>
      <c r="Y2026" s="53"/>
      <c r="Z2026" s="53"/>
    </row>
    <row r="2027" spans="1:26" ht="15.75" customHeight="1">
      <c r="A2027" s="103"/>
      <c r="B2027" s="103"/>
      <c r="C2027" s="104" t="e">
        <v>#REF!</v>
      </c>
      <c r="D2027" s="103"/>
      <c r="E2027" s="53"/>
      <c r="F2027" s="53"/>
      <c r="G2027" s="53"/>
      <c r="H2027" s="53"/>
      <c r="I2027" s="53"/>
      <c r="J2027" s="53"/>
      <c r="K2027" s="53"/>
      <c r="L2027" s="53"/>
      <c r="M2027" s="53"/>
      <c r="N2027" s="53"/>
      <c r="O2027" s="53"/>
      <c r="P2027" s="53"/>
      <c r="Q2027" s="53"/>
      <c r="R2027" s="53"/>
      <c r="S2027" s="53"/>
      <c r="T2027" s="53"/>
      <c r="U2027" s="53"/>
      <c r="V2027" s="53"/>
      <c r="W2027" s="53"/>
      <c r="X2027" s="53"/>
      <c r="Y2027" s="53"/>
      <c r="Z2027" s="53"/>
    </row>
    <row r="2028" spans="1:26" ht="15.75" customHeight="1">
      <c r="A2028" s="103"/>
      <c r="B2028" s="103"/>
      <c r="C2028" s="104" t="e">
        <v>#REF!</v>
      </c>
      <c r="D2028" s="103"/>
      <c r="E2028" s="53"/>
      <c r="F2028" s="53"/>
      <c r="G2028" s="53"/>
      <c r="H2028" s="53"/>
      <c r="I2028" s="53"/>
      <c r="J2028" s="53"/>
      <c r="K2028" s="53"/>
      <c r="L2028" s="53"/>
      <c r="M2028" s="53"/>
      <c r="N2028" s="53"/>
      <c r="O2028" s="53"/>
      <c r="P2028" s="53"/>
      <c r="Q2028" s="53"/>
      <c r="R2028" s="53"/>
      <c r="S2028" s="53"/>
      <c r="T2028" s="53"/>
      <c r="U2028" s="53"/>
      <c r="V2028" s="53"/>
      <c r="W2028" s="53"/>
      <c r="X2028" s="53"/>
      <c r="Y2028" s="53"/>
      <c r="Z2028" s="53"/>
    </row>
    <row r="2029" spans="1:26" ht="15.75" customHeight="1">
      <c r="A2029" s="103"/>
      <c r="B2029" s="103"/>
      <c r="C2029" s="104" t="e">
        <v>#REF!</v>
      </c>
      <c r="D2029" s="103"/>
      <c r="E2029" s="53"/>
      <c r="F2029" s="53"/>
      <c r="G2029" s="53"/>
      <c r="H2029" s="53"/>
      <c r="I2029" s="53"/>
      <c r="J2029" s="53"/>
      <c r="K2029" s="53"/>
      <c r="L2029" s="53"/>
      <c r="M2029" s="53"/>
      <c r="N2029" s="53"/>
      <c r="O2029" s="53"/>
      <c r="P2029" s="53"/>
      <c r="Q2029" s="53"/>
      <c r="R2029" s="53"/>
      <c r="S2029" s="53"/>
      <c r="T2029" s="53"/>
      <c r="U2029" s="53"/>
      <c r="V2029" s="53"/>
      <c r="W2029" s="53"/>
      <c r="X2029" s="53"/>
      <c r="Y2029" s="53"/>
      <c r="Z2029" s="53"/>
    </row>
    <row r="2030" spans="1:26" ht="15.75" customHeight="1">
      <c r="A2030" s="103"/>
      <c r="B2030" s="103"/>
      <c r="C2030" s="104" t="e">
        <v>#REF!</v>
      </c>
      <c r="D2030" s="103"/>
      <c r="E2030" s="53"/>
      <c r="F2030" s="53"/>
      <c r="G2030" s="53"/>
      <c r="H2030" s="53"/>
      <c r="I2030" s="53"/>
      <c r="J2030" s="53"/>
      <c r="K2030" s="53"/>
      <c r="L2030" s="53"/>
      <c r="M2030" s="53"/>
      <c r="N2030" s="53"/>
      <c r="O2030" s="53"/>
      <c r="P2030" s="53"/>
      <c r="Q2030" s="53"/>
      <c r="R2030" s="53"/>
      <c r="S2030" s="53"/>
      <c r="T2030" s="53"/>
      <c r="U2030" s="53"/>
      <c r="V2030" s="53"/>
      <c r="W2030" s="53"/>
      <c r="X2030" s="53"/>
      <c r="Y2030" s="53"/>
      <c r="Z2030" s="53"/>
    </row>
    <row r="2031" spans="1:26" ht="15.75" customHeight="1">
      <c r="A2031" s="103"/>
      <c r="B2031" s="103"/>
      <c r="C2031" s="104" t="e">
        <v>#REF!</v>
      </c>
      <c r="D2031" s="103"/>
      <c r="E2031" s="53"/>
      <c r="F2031" s="53"/>
      <c r="G2031" s="53"/>
      <c r="H2031" s="53"/>
      <c r="I2031" s="53"/>
      <c r="J2031" s="53"/>
      <c r="K2031" s="53"/>
      <c r="L2031" s="53"/>
      <c r="M2031" s="53"/>
      <c r="N2031" s="53"/>
      <c r="O2031" s="53"/>
      <c r="P2031" s="53"/>
      <c r="Q2031" s="53"/>
      <c r="R2031" s="53"/>
      <c r="S2031" s="53"/>
      <c r="T2031" s="53"/>
      <c r="U2031" s="53"/>
      <c r="V2031" s="53"/>
      <c r="W2031" s="53"/>
      <c r="X2031" s="53"/>
      <c r="Y2031" s="53"/>
      <c r="Z2031" s="53"/>
    </row>
    <row r="2032" spans="1:26" ht="15.75" customHeight="1">
      <c r="A2032" s="103"/>
      <c r="B2032" s="103"/>
      <c r="C2032" s="104" t="e">
        <v>#REF!</v>
      </c>
      <c r="D2032" s="103"/>
      <c r="E2032" s="53"/>
      <c r="F2032" s="53"/>
      <c r="G2032" s="53"/>
      <c r="H2032" s="53"/>
      <c r="I2032" s="53"/>
      <c r="J2032" s="53"/>
      <c r="K2032" s="53"/>
      <c r="L2032" s="53"/>
      <c r="M2032" s="53"/>
      <c r="N2032" s="53"/>
      <c r="O2032" s="53"/>
      <c r="P2032" s="53"/>
      <c r="Q2032" s="53"/>
      <c r="R2032" s="53"/>
      <c r="S2032" s="53"/>
      <c r="T2032" s="53"/>
      <c r="U2032" s="53"/>
      <c r="V2032" s="53"/>
      <c r="W2032" s="53"/>
      <c r="X2032" s="53"/>
      <c r="Y2032" s="53"/>
      <c r="Z2032" s="53"/>
    </row>
    <row r="2033" spans="1:26" ht="15.75" customHeight="1">
      <c r="A2033" s="103"/>
      <c r="B2033" s="103"/>
      <c r="C2033" s="104" t="e">
        <v>#REF!</v>
      </c>
      <c r="D2033" s="103"/>
      <c r="E2033" s="53"/>
      <c r="F2033" s="53"/>
      <c r="G2033" s="53"/>
      <c r="H2033" s="53"/>
      <c r="I2033" s="53"/>
      <c r="J2033" s="53"/>
      <c r="K2033" s="53"/>
      <c r="L2033" s="53"/>
      <c r="M2033" s="53"/>
      <c r="N2033" s="53"/>
      <c r="O2033" s="53"/>
      <c r="P2033" s="53"/>
      <c r="Q2033" s="53"/>
      <c r="R2033" s="53"/>
      <c r="S2033" s="53"/>
      <c r="T2033" s="53"/>
      <c r="U2033" s="53"/>
      <c r="V2033" s="53"/>
      <c r="W2033" s="53"/>
      <c r="X2033" s="53"/>
      <c r="Y2033" s="53"/>
      <c r="Z2033" s="53"/>
    </row>
    <row r="2034" spans="1:26" ht="15.75" customHeight="1">
      <c r="A2034" s="103"/>
      <c r="B2034" s="103"/>
      <c r="C2034" s="104" t="e">
        <v>#REF!</v>
      </c>
      <c r="D2034" s="103"/>
      <c r="E2034" s="53"/>
      <c r="F2034" s="53"/>
      <c r="G2034" s="53"/>
      <c r="H2034" s="53"/>
      <c r="I2034" s="53"/>
      <c r="J2034" s="53"/>
      <c r="K2034" s="53"/>
      <c r="L2034" s="53"/>
      <c r="M2034" s="53"/>
      <c r="N2034" s="53"/>
      <c r="O2034" s="53"/>
      <c r="P2034" s="53"/>
      <c r="Q2034" s="53"/>
      <c r="R2034" s="53"/>
      <c r="S2034" s="53"/>
      <c r="T2034" s="53"/>
      <c r="U2034" s="53"/>
      <c r="V2034" s="53"/>
      <c r="W2034" s="53"/>
      <c r="X2034" s="53"/>
      <c r="Y2034" s="53"/>
      <c r="Z2034" s="53"/>
    </row>
    <row r="2035" spans="1:26" ht="15.75" customHeight="1">
      <c r="A2035" s="103"/>
      <c r="B2035" s="103"/>
      <c r="C2035" s="104" t="e">
        <v>#REF!</v>
      </c>
      <c r="D2035" s="103"/>
      <c r="E2035" s="53"/>
      <c r="F2035" s="53"/>
      <c r="G2035" s="53"/>
      <c r="H2035" s="53"/>
      <c r="I2035" s="53"/>
      <c r="J2035" s="53"/>
      <c r="K2035" s="53"/>
      <c r="L2035" s="53"/>
      <c r="M2035" s="53"/>
      <c r="N2035" s="53"/>
      <c r="O2035" s="53"/>
      <c r="P2035" s="53"/>
      <c r="Q2035" s="53"/>
      <c r="R2035" s="53"/>
      <c r="S2035" s="53"/>
      <c r="T2035" s="53"/>
      <c r="U2035" s="53"/>
      <c r="V2035" s="53"/>
      <c r="W2035" s="53"/>
      <c r="X2035" s="53"/>
      <c r="Y2035" s="53"/>
      <c r="Z2035" s="53"/>
    </row>
    <row r="2036" spans="1:26" ht="15.75" customHeight="1">
      <c r="A2036" s="103"/>
      <c r="B2036" s="103"/>
      <c r="C2036" s="104" t="e">
        <v>#REF!</v>
      </c>
      <c r="D2036" s="103"/>
      <c r="E2036" s="53"/>
      <c r="F2036" s="53"/>
      <c r="G2036" s="53"/>
      <c r="H2036" s="53"/>
      <c r="I2036" s="53"/>
      <c r="J2036" s="53"/>
      <c r="K2036" s="53"/>
      <c r="L2036" s="53"/>
      <c r="M2036" s="53"/>
      <c r="N2036" s="53"/>
      <c r="O2036" s="53"/>
      <c r="P2036" s="53"/>
      <c r="Q2036" s="53"/>
      <c r="R2036" s="53"/>
      <c r="S2036" s="53"/>
      <c r="T2036" s="53"/>
      <c r="U2036" s="53"/>
      <c r="V2036" s="53"/>
      <c r="W2036" s="53"/>
      <c r="X2036" s="53"/>
      <c r="Y2036" s="53"/>
      <c r="Z2036" s="53"/>
    </row>
    <row r="2037" spans="1:26" ht="15.75" customHeight="1">
      <c r="A2037" s="103"/>
      <c r="B2037" s="103"/>
      <c r="C2037" s="104" t="e">
        <v>#REF!</v>
      </c>
      <c r="D2037" s="103"/>
      <c r="E2037" s="53"/>
      <c r="F2037" s="53"/>
      <c r="G2037" s="53"/>
      <c r="H2037" s="53"/>
      <c r="I2037" s="53"/>
      <c r="J2037" s="53"/>
      <c r="K2037" s="53"/>
      <c r="L2037" s="53"/>
      <c r="M2037" s="53"/>
      <c r="N2037" s="53"/>
      <c r="O2037" s="53"/>
      <c r="P2037" s="53"/>
      <c r="Q2037" s="53"/>
      <c r="R2037" s="53"/>
      <c r="S2037" s="53"/>
      <c r="T2037" s="53"/>
      <c r="U2037" s="53"/>
      <c r="V2037" s="53"/>
      <c r="W2037" s="53"/>
      <c r="X2037" s="53"/>
      <c r="Y2037" s="53"/>
      <c r="Z2037" s="53"/>
    </row>
    <row r="2038" spans="1:26" ht="15.75" customHeight="1">
      <c r="A2038" s="103"/>
      <c r="B2038" s="103"/>
      <c r="C2038" s="104" t="e">
        <v>#REF!</v>
      </c>
      <c r="D2038" s="103"/>
      <c r="E2038" s="53"/>
      <c r="F2038" s="53"/>
      <c r="G2038" s="53"/>
      <c r="H2038" s="53"/>
      <c r="I2038" s="53"/>
      <c r="J2038" s="53"/>
      <c r="K2038" s="53"/>
      <c r="L2038" s="53"/>
      <c r="M2038" s="53"/>
      <c r="N2038" s="53"/>
      <c r="O2038" s="53"/>
      <c r="P2038" s="53"/>
      <c r="Q2038" s="53"/>
      <c r="R2038" s="53"/>
      <c r="S2038" s="53"/>
      <c r="T2038" s="53"/>
      <c r="U2038" s="53"/>
      <c r="V2038" s="53"/>
      <c r="W2038" s="53"/>
      <c r="X2038" s="53"/>
      <c r="Y2038" s="53"/>
      <c r="Z2038" s="53"/>
    </row>
    <row r="2039" spans="1:26" ht="15.75" customHeight="1">
      <c r="A2039" s="103"/>
      <c r="B2039" s="103"/>
      <c r="C2039" s="104" t="e">
        <v>#REF!</v>
      </c>
      <c r="D2039" s="103"/>
      <c r="E2039" s="53"/>
      <c r="F2039" s="53"/>
      <c r="G2039" s="53"/>
      <c r="H2039" s="53"/>
      <c r="I2039" s="53"/>
      <c r="J2039" s="53"/>
      <c r="K2039" s="53"/>
      <c r="L2039" s="53"/>
      <c r="M2039" s="53"/>
      <c r="N2039" s="53"/>
      <c r="O2039" s="53"/>
      <c r="P2039" s="53"/>
      <c r="Q2039" s="53"/>
      <c r="R2039" s="53"/>
      <c r="S2039" s="53"/>
      <c r="T2039" s="53"/>
      <c r="U2039" s="53"/>
      <c r="V2039" s="53"/>
      <c r="W2039" s="53"/>
      <c r="X2039" s="53"/>
      <c r="Y2039" s="53"/>
      <c r="Z2039" s="53"/>
    </row>
    <row r="2040" spans="1:26" ht="15.75" customHeight="1">
      <c r="A2040" s="103"/>
      <c r="B2040" s="103"/>
      <c r="C2040" s="104" t="e">
        <v>#REF!</v>
      </c>
      <c r="D2040" s="103"/>
      <c r="E2040" s="53"/>
      <c r="F2040" s="53"/>
      <c r="G2040" s="53"/>
      <c r="H2040" s="53"/>
      <c r="I2040" s="53"/>
      <c r="J2040" s="53"/>
      <c r="K2040" s="53"/>
      <c r="L2040" s="53"/>
      <c r="M2040" s="53"/>
      <c r="N2040" s="53"/>
      <c r="O2040" s="53"/>
      <c r="P2040" s="53"/>
      <c r="Q2040" s="53"/>
      <c r="R2040" s="53"/>
      <c r="S2040" s="53"/>
      <c r="T2040" s="53"/>
      <c r="U2040" s="53"/>
      <c r="V2040" s="53"/>
      <c r="W2040" s="53"/>
      <c r="X2040" s="53"/>
      <c r="Y2040" s="53"/>
      <c r="Z2040" s="53"/>
    </row>
    <row r="2041" spans="1:26" ht="15.75" customHeight="1">
      <c r="A2041" s="103"/>
      <c r="B2041" s="103"/>
      <c r="C2041" s="104" t="e">
        <v>#REF!</v>
      </c>
      <c r="D2041" s="103"/>
      <c r="E2041" s="53"/>
      <c r="F2041" s="53"/>
      <c r="G2041" s="53"/>
      <c r="H2041" s="53"/>
      <c r="I2041" s="53"/>
      <c r="J2041" s="53"/>
      <c r="K2041" s="53"/>
      <c r="L2041" s="53"/>
      <c r="M2041" s="53"/>
      <c r="N2041" s="53"/>
      <c r="O2041" s="53"/>
      <c r="P2041" s="53"/>
      <c r="Q2041" s="53"/>
      <c r="R2041" s="53"/>
      <c r="S2041" s="53"/>
      <c r="T2041" s="53"/>
      <c r="U2041" s="53"/>
      <c r="V2041" s="53"/>
      <c r="W2041" s="53"/>
      <c r="X2041" s="53"/>
      <c r="Y2041" s="53"/>
      <c r="Z2041" s="53"/>
    </row>
    <row r="2042" spans="1:26" ht="15.75" customHeight="1">
      <c r="A2042" s="103"/>
      <c r="B2042" s="103"/>
      <c r="C2042" s="104" t="e">
        <v>#REF!</v>
      </c>
      <c r="D2042" s="103"/>
      <c r="E2042" s="53"/>
      <c r="F2042" s="53"/>
      <c r="G2042" s="53"/>
      <c r="H2042" s="53"/>
      <c r="I2042" s="53"/>
      <c r="J2042" s="53"/>
      <c r="K2042" s="53"/>
      <c r="L2042" s="53"/>
      <c r="M2042" s="53"/>
      <c r="N2042" s="53"/>
      <c r="O2042" s="53"/>
      <c r="P2042" s="53"/>
      <c r="Q2042" s="53"/>
      <c r="R2042" s="53"/>
      <c r="S2042" s="53"/>
      <c r="T2042" s="53"/>
      <c r="U2042" s="53"/>
      <c r="V2042" s="53"/>
      <c r="W2042" s="53"/>
      <c r="X2042" s="53"/>
      <c r="Y2042" s="53"/>
      <c r="Z2042" s="53"/>
    </row>
    <row r="2043" spans="1:26" ht="15.75" customHeight="1">
      <c r="A2043" s="103"/>
      <c r="B2043" s="103"/>
      <c r="C2043" s="104" t="e">
        <v>#REF!</v>
      </c>
      <c r="D2043" s="103"/>
      <c r="E2043" s="53"/>
      <c r="F2043" s="53"/>
      <c r="G2043" s="53"/>
      <c r="H2043" s="53"/>
      <c r="I2043" s="53"/>
      <c r="J2043" s="53"/>
      <c r="K2043" s="53"/>
      <c r="L2043" s="53"/>
      <c r="M2043" s="53"/>
      <c r="N2043" s="53"/>
      <c r="O2043" s="53"/>
      <c r="P2043" s="53"/>
      <c r="Q2043" s="53"/>
      <c r="R2043" s="53"/>
      <c r="S2043" s="53"/>
      <c r="T2043" s="53"/>
      <c r="U2043" s="53"/>
      <c r="V2043" s="53"/>
      <c r="W2043" s="53"/>
      <c r="X2043" s="53"/>
      <c r="Y2043" s="53"/>
      <c r="Z2043" s="53"/>
    </row>
    <row r="2044" spans="1:26" ht="15.75" customHeight="1">
      <c r="A2044" s="103"/>
      <c r="B2044" s="103"/>
      <c r="C2044" s="104" t="e">
        <v>#REF!</v>
      </c>
      <c r="D2044" s="103"/>
      <c r="E2044" s="53"/>
      <c r="F2044" s="53"/>
      <c r="G2044" s="53"/>
      <c r="H2044" s="53"/>
      <c r="I2044" s="53"/>
      <c r="J2044" s="53"/>
      <c r="K2044" s="53"/>
      <c r="L2044" s="53"/>
      <c r="M2044" s="53"/>
      <c r="N2044" s="53"/>
      <c r="O2044" s="53"/>
      <c r="P2044" s="53"/>
      <c r="Q2044" s="53"/>
      <c r="R2044" s="53"/>
      <c r="S2044" s="53"/>
      <c r="T2044" s="53"/>
      <c r="U2044" s="53"/>
      <c r="V2044" s="53"/>
      <c r="W2044" s="53"/>
      <c r="X2044" s="53"/>
      <c r="Y2044" s="53"/>
      <c r="Z2044" s="53"/>
    </row>
    <row r="2045" spans="1:26" ht="15.75" customHeight="1">
      <c r="A2045" s="103"/>
      <c r="B2045" s="103"/>
      <c r="C2045" s="104" t="e">
        <v>#REF!</v>
      </c>
      <c r="D2045" s="103"/>
      <c r="E2045" s="53"/>
      <c r="F2045" s="53"/>
      <c r="G2045" s="53"/>
      <c r="H2045" s="53"/>
      <c r="I2045" s="53"/>
      <c r="J2045" s="53"/>
      <c r="K2045" s="53"/>
      <c r="L2045" s="53"/>
      <c r="M2045" s="53"/>
      <c r="N2045" s="53"/>
      <c r="O2045" s="53"/>
      <c r="P2045" s="53"/>
      <c r="Q2045" s="53"/>
      <c r="R2045" s="53"/>
      <c r="S2045" s="53"/>
      <c r="T2045" s="53"/>
      <c r="U2045" s="53"/>
      <c r="V2045" s="53"/>
      <c r="W2045" s="53"/>
      <c r="X2045" s="53"/>
      <c r="Y2045" s="53"/>
      <c r="Z2045" s="53"/>
    </row>
    <row r="2046" spans="1:26" ht="15.75" customHeight="1">
      <c r="A2046" s="103"/>
      <c r="B2046" s="103"/>
      <c r="C2046" s="104" t="e">
        <v>#REF!</v>
      </c>
      <c r="D2046" s="103"/>
      <c r="E2046" s="53"/>
      <c r="F2046" s="53"/>
      <c r="G2046" s="53"/>
      <c r="H2046" s="53"/>
      <c r="I2046" s="53"/>
      <c r="J2046" s="53"/>
      <c r="K2046" s="53"/>
      <c r="L2046" s="53"/>
      <c r="M2046" s="53"/>
      <c r="N2046" s="53"/>
      <c r="O2046" s="53"/>
      <c r="P2046" s="53"/>
      <c r="Q2046" s="53"/>
      <c r="R2046" s="53"/>
      <c r="S2046" s="53"/>
      <c r="T2046" s="53"/>
      <c r="U2046" s="53"/>
      <c r="V2046" s="53"/>
      <c r="W2046" s="53"/>
      <c r="X2046" s="53"/>
      <c r="Y2046" s="53"/>
      <c r="Z2046" s="53"/>
    </row>
    <row r="2047" spans="1:26" ht="15.75" customHeight="1">
      <c r="A2047" s="103"/>
      <c r="B2047" s="103"/>
      <c r="C2047" s="104" t="e">
        <v>#REF!</v>
      </c>
      <c r="D2047" s="103"/>
      <c r="E2047" s="53"/>
      <c r="F2047" s="53"/>
      <c r="G2047" s="53"/>
      <c r="H2047" s="53"/>
      <c r="I2047" s="53"/>
      <c r="J2047" s="53"/>
      <c r="K2047" s="53"/>
      <c r="L2047" s="53"/>
      <c r="M2047" s="53"/>
      <c r="N2047" s="53"/>
      <c r="O2047" s="53"/>
      <c r="P2047" s="53"/>
      <c r="Q2047" s="53"/>
      <c r="R2047" s="53"/>
      <c r="S2047" s="53"/>
      <c r="T2047" s="53"/>
      <c r="U2047" s="53"/>
      <c r="V2047" s="53"/>
      <c r="W2047" s="53"/>
      <c r="X2047" s="53"/>
      <c r="Y2047" s="53"/>
      <c r="Z2047" s="53"/>
    </row>
    <row r="2048" spans="1:26" ht="15.75" customHeight="1">
      <c r="A2048" s="103"/>
      <c r="B2048" s="103"/>
      <c r="C2048" s="104" t="e">
        <v>#REF!</v>
      </c>
      <c r="D2048" s="103"/>
      <c r="E2048" s="53"/>
      <c r="F2048" s="53"/>
      <c r="G2048" s="53"/>
      <c r="H2048" s="53"/>
      <c r="I2048" s="53"/>
      <c r="J2048" s="53"/>
      <c r="K2048" s="53"/>
      <c r="L2048" s="53"/>
      <c r="M2048" s="53"/>
      <c r="N2048" s="53"/>
      <c r="O2048" s="53"/>
      <c r="P2048" s="53"/>
      <c r="Q2048" s="53"/>
      <c r="R2048" s="53"/>
      <c r="S2048" s="53"/>
      <c r="T2048" s="53"/>
      <c r="U2048" s="53"/>
      <c r="V2048" s="53"/>
      <c r="W2048" s="53"/>
      <c r="X2048" s="53"/>
      <c r="Y2048" s="53"/>
      <c r="Z2048" s="53"/>
    </row>
    <row r="2049" spans="1:26" ht="15.75" customHeight="1">
      <c r="A2049" s="103"/>
      <c r="B2049" s="103"/>
      <c r="C2049" s="104" t="e">
        <v>#REF!</v>
      </c>
      <c r="D2049" s="103"/>
      <c r="E2049" s="53"/>
      <c r="F2049" s="53"/>
      <c r="G2049" s="53"/>
      <c r="H2049" s="53"/>
      <c r="I2049" s="53"/>
      <c r="J2049" s="53"/>
      <c r="K2049" s="53"/>
      <c r="L2049" s="53"/>
      <c r="M2049" s="53"/>
      <c r="N2049" s="53"/>
      <c r="O2049" s="53"/>
      <c r="P2049" s="53"/>
      <c r="Q2049" s="53"/>
      <c r="R2049" s="53"/>
      <c r="S2049" s="53"/>
      <c r="T2049" s="53"/>
      <c r="U2049" s="53"/>
      <c r="V2049" s="53"/>
      <c r="W2049" s="53"/>
      <c r="X2049" s="53"/>
      <c r="Y2049" s="53"/>
      <c r="Z2049" s="53"/>
    </row>
    <row r="2050" spans="1:26" ht="15.75" customHeight="1">
      <c r="A2050" s="103"/>
      <c r="B2050" s="103"/>
      <c r="C2050" s="104" t="e">
        <v>#REF!</v>
      </c>
      <c r="D2050" s="103"/>
      <c r="E2050" s="53"/>
      <c r="F2050" s="53"/>
      <c r="G2050" s="53"/>
      <c r="H2050" s="53"/>
      <c r="I2050" s="53"/>
      <c r="J2050" s="53"/>
      <c r="K2050" s="53"/>
      <c r="L2050" s="53"/>
      <c r="M2050" s="53"/>
      <c r="N2050" s="53"/>
      <c r="O2050" s="53"/>
      <c r="P2050" s="53"/>
      <c r="Q2050" s="53"/>
      <c r="R2050" s="53"/>
      <c r="S2050" s="53"/>
      <c r="T2050" s="53"/>
      <c r="U2050" s="53"/>
      <c r="V2050" s="53"/>
      <c r="W2050" s="53"/>
      <c r="X2050" s="53"/>
      <c r="Y2050" s="53"/>
      <c r="Z2050" s="53"/>
    </row>
    <row r="2051" spans="1:26" ht="15.75" customHeight="1">
      <c r="A2051" s="103"/>
      <c r="B2051" s="103"/>
      <c r="C2051" s="104" t="e">
        <v>#REF!</v>
      </c>
      <c r="D2051" s="103"/>
      <c r="E2051" s="53"/>
      <c r="F2051" s="53"/>
      <c r="G2051" s="53"/>
      <c r="H2051" s="53"/>
      <c r="I2051" s="53"/>
      <c r="J2051" s="53"/>
      <c r="K2051" s="53"/>
      <c r="L2051" s="53"/>
      <c r="M2051" s="53"/>
      <c r="N2051" s="53"/>
      <c r="O2051" s="53"/>
      <c r="P2051" s="53"/>
      <c r="Q2051" s="53"/>
      <c r="R2051" s="53"/>
      <c r="S2051" s="53"/>
      <c r="T2051" s="53"/>
      <c r="U2051" s="53"/>
      <c r="V2051" s="53"/>
      <c r="W2051" s="53"/>
      <c r="X2051" s="53"/>
      <c r="Y2051" s="53"/>
      <c r="Z2051" s="53"/>
    </row>
    <row r="2052" spans="1:26" ht="15.75" customHeight="1">
      <c r="A2052" s="103"/>
      <c r="B2052" s="103"/>
      <c r="C2052" s="104" t="e">
        <v>#REF!</v>
      </c>
      <c r="D2052" s="103"/>
      <c r="E2052" s="53"/>
      <c r="F2052" s="53"/>
      <c r="G2052" s="53"/>
      <c r="H2052" s="53"/>
      <c r="I2052" s="53"/>
      <c r="J2052" s="53"/>
      <c r="K2052" s="53"/>
      <c r="L2052" s="53"/>
      <c r="M2052" s="53"/>
      <c r="N2052" s="53"/>
      <c r="O2052" s="53"/>
      <c r="P2052" s="53"/>
      <c r="Q2052" s="53"/>
      <c r="R2052" s="53"/>
      <c r="S2052" s="53"/>
      <c r="T2052" s="53"/>
      <c r="U2052" s="53"/>
      <c r="V2052" s="53"/>
      <c r="W2052" s="53"/>
      <c r="X2052" s="53"/>
      <c r="Y2052" s="53"/>
      <c r="Z2052" s="53"/>
    </row>
    <row r="2053" spans="1:26" ht="15.75" customHeight="1">
      <c r="A2053" s="103"/>
      <c r="B2053" s="103"/>
      <c r="C2053" s="104" t="e">
        <v>#REF!</v>
      </c>
      <c r="D2053" s="103"/>
      <c r="E2053" s="53"/>
      <c r="F2053" s="53"/>
      <c r="G2053" s="53"/>
      <c r="H2053" s="53"/>
      <c r="I2053" s="53"/>
      <c r="J2053" s="53"/>
      <c r="K2053" s="53"/>
      <c r="L2053" s="53"/>
      <c r="M2053" s="53"/>
      <c r="N2053" s="53"/>
      <c r="O2053" s="53"/>
      <c r="P2053" s="53"/>
      <c r="Q2053" s="53"/>
      <c r="R2053" s="53"/>
      <c r="S2053" s="53"/>
      <c r="T2053" s="53"/>
      <c r="U2053" s="53"/>
      <c r="V2053" s="53"/>
      <c r="W2053" s="53"/>
      <c r="X2053" s="53"/>
      <c r="Y2053" s="53"/>
      <c r="Z2053" s="53"/>
    </row>
    <row r="2054" spans="1:26" ht="15.75" customHeight="1">
      <c r="A2054" s="103"/>
      <c r="B2054" s="103"/>
      <c r="C2054" s="104" t="e">
        <v>#REF!</v>
      </c>
      <c r="D2054" s="103"/>
      <c r="E2054" s="53"/>
      <c r="F2054" s="53"/>
      <c r="G2054" s="53"/>
      <c r="H2054" s="53"/>
      <c r="I2054" s="53"/>
      <c r="J2054" s="53"/>
      <c r="K2054" s="53"/>
      <c r="L2054" s="53"/>
      <c r="M2054" s="53"/>
      <c r="N2054" s="53"/>
      <c r="O2054" s="53"/>
      <c r="P2054" s="53"/>
      <c r="Q2054" s="53"/>
      <c r="R2054" s="53"/>
      <c r="S2054" s="53"/>
      <c r="T2054" s="53"/>
      <c r="U2054" s="53"/>
      <c r="V2054" s="53"/>
      <c r="W2054" s="53"/>
      <c r="X2054" s="53"/>
      <c r="Y2054" s="53"/>
      <c r="Z2054" s="53"/>
    </row>
    <row r="2055" spans="1:26" ht="15.75" customHeight="1">
      <c r="A2055" s="103"/>
      <c r="B2055" s="103"/>
      <c r="C2055" s="104" t="e">
        <v>#REF!</v>
      </c>
      <c r="D2055" s="103"/>
      <c r="E2055" s="53"/>
      <c r="F2055" s="53"/>
      <c r="G2055" s="53"/>
      <c r="H2055" s="53"/>
      <c r="I2055" s="53"/>
      <c r="J2055" s="53"/>
      <c r="K2055" s="53"/>
      <c r="L2055" s="53"/>
      <c r="M2055" s="53"/>
      <c r="N2055" s="53"/>
      <c r="O2055" s="53"/>
      <c r="P2055" s="53"/>
      <c r="Q2055" s="53"/>
      <c r="R2055" s="53"/>
      <c r="S2055" s="53"/>
      <c r="T2055" s="53"/>
      <c r="U2055" s="53"/>
      <c r="V2055" s="53"/>
      <c r="W2055" s="53"/>
      <c r="X2055" s="53"/>
      <c r="Y2055" s="53"/>
      <c r="Z2055" s="53"/>
    </row>
    <row r="2056" spans="1:26" ht="15.75" customHeight="1">
      <c r="A2056" s="103"/>
      <c r="B2056" s="103"/>
      <c r="C2056" s="104" t="e">
        <v>#REF!</v>
      </c>
      <c r="D2056" s="103"/>
      <c r="E2056" s="53"/>
      <c r="F2056" s="53"/>
      <c r="G2056" s="53"/>
      <c r="H2056" s="53"/>
      <c r="I2056" s="53"/>
      <c r="J2056" s="53"/>
      <c r="K2056" s="53"/>
      <c r="L2056" s="53"/>
      <c r="M2056" s="53"/>
      <c r="N2056" s="53"/>
      <c r="O2056" s="53"/>
      <c r="P2056" s="53"/>
      <c r="Q2056" s="53"/>
      <c r="R2056" s="53"/>
      <c r="S2056" s="53"/>
      <c r="T2056" s="53"/>
      <c r="U2056" s="53"/>
      <c r="V2056" s="53"/>
      <c r="W2056" s="53"/>
      <c r="X2056" s="53"/>
      <c r="Y2056" s="53"/>
      <c r="Z2056" s="53"/>
    </row>
    <row r="2057" spans="1:26" ht="15.75" customHeight="1">
      <c r="A2057" s="103"/>
      <c r="B2057" s="103"/>
      <c r="C2057" s="104" t="e">
        <v>#REF!</v>
      </c>
      <c r="D2057" s="103"/>
      <c r="E2057" s="53"/>
      <c r="F2057" s="53"/>
      <c r="G2057" s="53"/>
      <c r="H2057" s="53"/>
      <c r="I2057" s="53"/>
      <c r="J2057" s="53"/>
      <c r="K2057" s="53"/>
      <c r="L2057" s="53"/>
      <c r="M2057" s="53"/>
      <c r="N2057" s="53"/>
      <c r="O2057" s="53"/>
      <c r="P2057" s="53"/>
      <c r="Q2057" s="53"/>
      <c r="R2057" s="53"/>
      <c r="S2057" s="53"/>
      <c r="T2057" s="53"/>
      <c r="U2057" s="53"/>
      <c r="V2057" s="53"/>
      <c r="W2057" s="53"/>
      <c r="X2057" s="53"/>
      <c r="Y2057" s="53"/>
      <c r="Z2057" s="53"/>
    </row>
    <row r="2058" spans="1:26" ht="15.75" customHeight="1">
      <c r="A2058" s="103"/>
      <c r="B2058" s="103"/>
      <c r="C2058" s="104" t="e">
        <v>#REF!</v>
      </c>
      <c r="D2058" s="103"/>
      <c r="E2058" s="53"/>
      <c r="F2058" s="53"/>
      <c r="G2058" s="53"/>
      <c r="H2058" s="53"/>
      <c r="I2058" s="53"/>
      <c r="J2058" s="53"/>
      <c r="K2058" s="53"/>
      <c r="L2058" s="53"/>
      <c r="M2058" s="53"/>
      <c r="N2058" s="53"/>
      <c r="O2058" s="53"/>
      <c r="P2058" s="53"/>
      <c r="Q2058" s="53"/>
      <c r="R2058" s="53"/>
      <c r="S2058" s="53"/>
      <c r="T2058" s="53"/>
      <c r="U2058" s="53"/>
      <c r="V2058" s="53"/>
      <c r="W2058" s="53"/>
      <c r="X2058" s="53"/>
      <c r="Y2058" s="53"/>
      <c r="Z2058" s="53"/>
    </row>
    <row r="2059" spans="1:26" ht="15.75" customHeight="1">
      <c r="A2059" s="103"/>
      <c r="B2059" s="103"/>
      <c r="C2059" s="104" t="e">
        <v>#REF!</v>
      </c>
      <c r="D2059" s="103"/>
      <c r="E2059" s="53"/>
      <c r="F2059" s="53"/>
      <c r="G2059" s="53"/>
      <c r="H2059" s="53"/>
      <c r="I2059" s="53"/>
      <c r="J2059" s="53"/>
      <c r="K2059" s="53"/>
      <c r="L2059" s="53"/>
      <c r="M2059" s="53"/>
      <c r="N2059" s="53"/>
      <c r="O2059" s="53"/>
      <c r="P2059" s="53"/>
      <c r="Q2059" s="53"/>
      <c r="R2059" s="53"/>
      <c r="S2059" s="53"/>
      <c r="T2059" s="53"/>
      <c r="U2059" s="53"/>
      <c r="V2059" s="53"/>
      <c r="W2059" s="53"/>
      <c r="X2059" s="53"/>
      <c r="Y2059" s="53"/>
      <c r="Z2059" s="53"/>
    </row>
    <row r="2060" spans="1:26" ht="15.75" customHeight="1">
      <c r="A2060" s="103"/>
      <c r="B2060" s="103"/>
      <c r="C2060" s="104" t="e">
        <v>#REF!</v>
      </c>
      <c r="D2060" s="103"/>
      <c r="E2060" s="53"/>
      <c r="F2060" s="53"/>
      <c r="G2060" s="53"/>
      <c r="H2060" s="53"/>
      <c r="I2060" s="53"/>
      <c r="J2060" s="53"/>
      <c r="K2060" s="53"/>
      <c r="L2060" s="53"/>
      <c r="M2060" s="53"/>
      <c r="N2060" s="53"/>
      <c r="O2060" s="53"/>
      <c r="P2060" s="53"/>
      <c r="Q2060" s="53"/>
      <c r="R2060" s="53"/>
      <c r="S2060" s="53"/>
      <c r="T2060" s="53"/>
      <c r="U2060" s="53"/>
      <c r="V2060" s="53"/>
      <c r="W2060" s="53"/>
      <c r="X2060" s="53"/>
      <c r="Y2060" s="53"/>
      <c r="Z2060" s="53"/>
    </row>
    <row r="2061" spans="1:26" ht="15.75" customHeight="1">
      <c r="A2061" s="103"/>
      <c r="B2061" s="103"/>
      <c r="C2061" s="104" t="e">
        <v>#REF!</v>
      </c>
      <c r="D2061" s="103"/>
      <c r="E2061" s="53"/>
      <c r="F2061" s="53"/>
      <c r="G2061" s="53"/>
      <c r="H2061" s="53"/>
      <c r="I2061" s="53"/>
      <c r="J2061" s="53"/>
      <c r="K2061" s="53"/>
      <c r="L2061" s="53"/>
      <c r="M2061" s="53"/>
      <c r="N2061" s="53"/>
      <c r="O2061" s="53"/>
      <c r="P2061" s="53"/>
      <c r="Q2061" s="53"/>
      <c r="R2061" s="53"/>
      <c r="S2061" s="53"/>
      <c r="T2061" s="53"/>
      <c r="U2061" s="53"/>
      <c r="V2061" s="53"/>
      <c r="W2061" s="53"/>
      <c r="X2061" s="53"/>
      <c r="Y2061" s="53"/>
      <c r="Z2061" s="53"/>
    </row>
    <row r="2062" spans="1:26" ht="15.75" customHeight="1">
      <c r="A2062" s="103"/>
      <c r="B2062" s="103"/>
      <c r="C2062" s="104" t="e">
        <v>#REF!</v>
      </c>
      <c r="D2062" s="103"/>
      <c r="E2062" s="53"/>
      <c r="F2062" s="53"/>
      <c r="G2062" s="53"/>
      <c r="H2062" s="53"/>
      <c r="I2062" s="53"/>
      <c r="J2062" s="53"/>
      <c r="K2062" s="53"/>
      <c r="L2062" s="53"/>
      <c r="M2062" s="53"/>
      <c r="N2062" s="53"/>
      <c r="O2062" s="53"/>
      <c r="P2062" s="53"/>
      <c r="Q2062" s="53"/>
      <c r="R2062" s="53"/>
      <c r="S2062" s="53"/>
      <c r="T2062" s="53"/>
      <c r="U2062" s="53"/>
      <c r="V2062" s="53"/>
      <c r="W2062" s="53"/>
      <c r="X2062" s="53"/>
      <c r="Y2062" s="53"/>
      <c r="Z2062" s="53"/>
    </row>
    <row r="2063" spans="1:26" ht="15.75" customHeight="1">
      <c r="A2063" s="103"/>
      <c r="B2063" s="103"/>
      <c r="C2063" s="104" t="e">
        <v>#REF!</v>
      </c>
      <c r="D2063" s="103"/>
      <c r="E2063" s="53"/>
      <c r="F2063" s="53"/>
      <c r="G2063" s="53"/>
      <c r="H2063" s="53"/>
      <c r="I2063" s="53"/>
      <c r="J2063" s="53"/>
      <c r="K2063" s="53"/>
      <c r="L2063" s="53"/>
      <c r="M2063" s="53"/>
      <c r="N2063" s="53"/>
      <c r="O2063" s="53"/>
      <c r="P2063" s="53"/>
      <c r="Q2063" s="53"/>
      <c r="R2063" s="53"/>
      <c r="S2063" s="53"/>
      <c r="T2063" s="53"/>
      <c r="U2063" s="53"/>
      <c r="V2063" s="53"/>
      <c r="W2063" s="53"/>
      <c r="X2063" s="53"/>
      <c r="Y2063" s="53"/>
      <c r="Z2063" s="53"/>
    </row>
    <row r="2064" spans="1:26" ht="15.75" customHeight="1">
      <c r="A2064" s="103"/>
      <c r="B2064" s="103"/>
      <c r="C2064" s="104" t="e">
        <v>#REF!</v>
      </c>
      <c r="D2064" s="103"/>
      <c r="E2064" s="53"/>
      <c r="F2064" s="53"/>
      <c r="G2064" s="53"/>
      <c r="H2064" s="53"/>
      <c r="I2064" s="53"/>
      <c r="J2064" s="53"/>
      <c r="K2064" s="53"/>
      <c r="L2064" s="53"/>
      <c r="M2064" s="53"/>
      <c r="N2064" s="53"/>
      <c r="O2064" s="53"/>
      <c r="P2064" s="53"/>
      <c r="Q2064" s="53"/>
      <c r="R2064" s="53"/>
      <c r="S2064" s="53"/>
      <c r="T2064" s="53"/>
      <c r="U2064" s="53"/>
      <c r="V2064" s="53"/>
      <c r="W2064" s="53"/>
      <c r="X2064" s="53"/>
      <c r="Y2064" s="53"/>
      <c r="Z2064" s="53"/>
    </row>
    <row r="2065" spans="1:26" ht="15.75" customHeight="1">
      <c r="A2065" s="103"/>
      <c r="B2065" s="103"/>
      <c r="C2065" s="104" t="e">
        <v>#REF!</v>
      </c>
      <c r="D2065" s="103"/>
      <c r="E2065" s="53"/>
      <c r="F2065" s="53"/>
      <c r="G2065" s="53"/>
      <c r="H2065" s="53"/>
      <c r="I2065" s="53"/>
      <c r="J2065" s="53"/>
      <c r="K2065" s="53"/>
      <c r="L2065" s="53"/>
      <c r="M2065" s="53"/>
      <c r="N2065" s="53"/>
      <c r="O2065" s="53"/>
      <c r="P2065" s="53"/>
      <c r="Q2065" s="53"/>
      <c r="R2065" s="53"/>
      <c r="S2065" s="53"/>
      <c r="T2065" s="53"/>
      <c r="U2065" s="53"/>
      <c r="V2065" s="53"/>
      <c r="W2065" s="53"/>
      <c r="X2065" s="53"/>
      <c r="Y2065" s="53"/>
      <c r="Z2065" s="53"/>
    </row>
    <row r="2066" spans="1:26" ht="15.75" customHeight="1">
      <c r="A2066" s="103"/>
      <c r="B2066" s="103"/>
      <c r="C2066" s="104" t="e">
        <v>#REF!</v>
      </c>
      <c r="D2066" s="103"/>
      <c r="E2066" s="53"/>
      <c r="F2066" s="53"/>
      <c r="G2066" s="53"/>
      <c r="H2066" s="53"/>
      <c r="I2066" s="53"/>
      <c r="J2066" s="53"/>
      <c r="K2066" s="53"/>
      <c r="L2066" s="53"/>
      <c r="M2066" s="53"/>
      <c r="N2066" s="53"/>
      <c r="O2066" s="53"/>
      <c r="P2066" s="53"/>
      <c r="Q2066" s="53"/>
      <c r="R2066" s="53"/>
      <c r="S2066" s="53"/>
      <c r="T2066" s="53"/>
      <c r="U2066" s="53"/>
      <c r="V2066" s="53"/>
      <c r="W2066" s="53"/>
      <c r="X2066" s="53"/>
      <c r="Y2066" s="53"/>
      <c r="Z2066" s="53"/>
    </row>
    <row r="2067" spans="1:26" ht="15.75" customHeight="1">
      <c r="A2067" s="103"/>
      <c r="B2067" s="103"/>
      <c r="C2067" s="104" t="e">
        <v>#REF!</v>
      </c>
      <c r="D2067" s="103"/>
      <c r="E2067" s="53"/>
      <c r="F2067" s="53"/>
      <c r="G2067" s="53"/>
      <c r="H2067" s="53"/>
      <c r="I2067" s="53"/>
      <c r="J2067" s="53"/>
      <c r="K2067" s="53"/>
      <c r="L2067" s="53"/>
      <c r="M2067" s="53"/>
      <c r="N2067" s="53"/>
      <c r="O2067" s="53"/>
      <c r="P2067" s="53"/>
      <c r="Q2067" s="53"/>
      <c r="R2067" s="53"/>
      <c r="S2067" s="53"/>
      <c r="T2067" s="53"/>
      <c r="U2067" s="53"/>
      <c r="V2067" s="53"/>
      <c r="W2067" s="53"/>
      <c r="X2067" s="53"/>
      <c r="Y2067" s="53"/>
      <c r="Z2067" s="53"/>
    </row>
    <row r="2068" spans="1:26" ht="15.75" customHeight="1">
      <c r="A2068" s="103"/>
      <c r="B2068" s="103"/>
      <c r="C2068" s="104" t="e">
        <v>#REF!</v>
      </c>
      <c r="D2068" s="103"/>
      <c r="E2068" s="53"/>
      <c r="F2068" s="53"/>
      <c r="G2068" s="53"/>
      <c r="H2068" s="53"/>
      <c r="I2068" s="53"/>
      <c r="J2068" s="53"/>
      <c r="K2068" s="53"/>
      <c r="L2068" s="53"/>
      <c r="M2068" s="53"/>
      <c r="N2068" s="53"/>
      <c r="O2068" s="53"/>
      <c r="P2068" s="53"/>
      <c r="Q2068" s="53"/>
      <c r="R2068" s="53"/>
      <c r="S2068" s="53"/>
      <c r="T2068" s="53"/>
      <c r="U2068" s="53"/>
      <c r="V2068" s="53"/>
      <c r="W2068" s="53"/>
      <c r="X2068" s="53"/>
      <c r="Y2068" s="53"/>
      <c r="Z2068" s="53"/>
    </row>
    <row r="2069" spans="1:26" ht="15.75" customHeight="1">
      <c r="A2069" s="103"/>
      <c r="B2069" s="103"/>
      <c r="C2069" s="104" t="e">
        <v>#REF!</v>
      </c>
      <c r="D2069" s="103"/>
      <c r="E2069" s="53"/>
      <c r="F2069" s="53"/>
      <c r="G2069" s="53"/>
      <c r="H2069" s="53"/>
      <c r="I2069" s="53"/>
      <c r="J2069" s="53"/>
      <c r="K2069" s="53"/>
      <c r="L2069" s="53"/>
      <c r="M2069" s="53"/>
      <c r="N2069" s="53"/>
      <c r="O2069" s="53"/>
      <c r="P2069" s="53"/>
      <c r="Q2069" s="53"/>
      <c r="R2069" s="53"/>
      <c r="S2069" s="53"/>
      <c r="T2069" s="53"/>
      <c r="U2069" s="53"/>
      <c r="V2069" s="53"/>
      <c r="W2069" s="53"/>
      <c r="X2069" s="53"/>
      <c r="Y2069" s="53"/>
      <c r="Z2069" s="53"/>
    </row>
    <row r="2070" spans="1:26" ht="15.75" customHeight="1">
      <c r="A2070" s="103"/>
      <c r="B2070" s="103"/>
      <c r="C2070" s="104" t="e">
        <v>#REF!</v>
      </c>
      <c r="D2070" s="103"/>
      <c r="E2070" s="53"/>
      <c r="F2070" s="53"/>
      <c r="G2070" s="53"/>
      <c r="H2070" s="53"/>
      <c r="I2070" s="53"/>
      <c r="J2070" s="53"/>
      <c r="K2070" s="53"/>
      <c r="L2070" s="53"/>
      <c r="M2070" s="53"/>
      <c r="N2070" s="53"/>
      <c r="O2070" s="53"/>
      <c r="P2070" s="53"/>
      <c r="Q2070" s="53"/>
      <c r="R2070" s="53"/>
      <c r="S2070" s="53"/>
      <c r="T2070" s="53"/>
      <c r="U2070" s="53"/>
      <c r="V2070" s="53"/>
      <c r="W2070" s="53"/>
      <c r="X2070" s="53"/>
      <c r="Y2070" s="53"/>
      <c r="Z2070" s="53"/>
    </row>
    <row r="2071" spans="1:26" ht="15.75" customHeight="1">
      <c r="A2071" s="103"/>
      <c r="B2071" s="103"/>
      <c r="C2071" s="104" t="e">
        <v>#REF!</v>
      </c>
      <c r="D2071" s="103"/>
      <c r="E2071" s="53"/>
      <c r="F2071" s="53"/>
      <c r="G2071" s="53"/>
      <c r="H2071" s="53"/>
      <c r="I2071" s="53"/>
      <c r="J2071" s="53"/>
      <c r="K2071" s="53"/>
      <c r="L2071" s="53"/>
      <c r="M2071" s="53"/>
      <c r="N2071" s="53"/>
      <c r="O2071" s="53"/>
      <c r="P2071" s="53"/>
      <c r="Q2071" s="53"/>
      <c r="R2071" s="53"/>
      <c r="S2071" s="53"/>
      <c r="T2071" s="53"/>
      <c r="U2071" s="53"/>
      <c r="V2071" s="53"/>
      <c r="W2071" s="53"/>
      <c r="X2071" s="53"/>
      <c r="Y2071" s="53"/>
      <c r="Z2071" s="53"/>
    </row>
    <row r="2072" spans="1:26" ht="15.75" customHeight="1">
      <c r="A2072" s="103"/>
      <c r="B2072" s="103"/>
      <c r="C2072" s="104" t="e">
        <v>#REF!</v>
      </c>
      <c r="D2072" s="103"/>
      <c r="E2072" s="53"/>
      <c r="F2072" s="53"/>
      <c r="G2072" s="53"/>
      <c r="H2072" s="53"/>
      <c r="I2072" s="53"/>
      <c r="J2072" s="53"/>
      <c r="K2072" s="53"/>
      <c r="L2072" s="53"/>
      <c r="M2072" s="53"/>
      <c r="N2072" s="53"/>
      <c r="O2072" s="53"/>
      <c r="P2072" s="53"/>
      <c r="Q2072" s="53"/>
      <c r="R2072" s="53"/>
      <c r="S2072" s="53"/>
      <c r="T2072" s="53"/>
      <c r="U2072" s="53"/>
      <c r="V2072" s="53"/>
      <c r="W2072" s="53"/>
      <c r="X2072" s="53"/>
      <c r="Y2072" s="53"/>
      <c r="Z2072" s="53"/>
    </row>
    <row r="2073" spans="1:26" ht="15.75" customHeight="1">
      <c r="A2073" s="103"/>
      <c r="B2073" s="103"/>
      <c r="C2073" s="104" t="e">
        <v>#REF!</v>
      </c>
      <c r="D2073" s="103"/>
      <c r="E2073" s="53"/>
      <c r="F2073" s="53"/>
      <c r="G2073" s="53"/>
      <c r="H2073" s="53"/>
      <c r="I2073" s="53"/>
      <c r="J2073" s="53"/>
      <c r="K2073" s="53"/>
      <c r="L2073" s="53"/>
      <c r="M2073" s="53"/>
      <c r="N2073" s="53"/>
      <c r="O2073" s="53"/>
      <c r="P2073" s="53"/>
      <c r="Q2073" s="53"/>
      <c r="R2073" s="53"/>
      <c r="S2073" s="53"/>
      <c r="T2073" s="53"/>
      <c r="U2073" s="53"/>
      <c r="V2073" s="53"/>
      <c r="W2073" s="53"/>
      <c r="X2073" s="53"/>
      <c r="Y2073" s="53"/>
      <c r="Z2073" s="53"/>
    </row>
    <row r="2074" spans="1:26" ht="15.75" customHeight="1">
      <c r="A2074" s="103"/>
      <c r="B2074" s="103"/>
      <c r="C2074" s="104" t="e">
        <v>#REF!</v>
      </c>
      <c r="D2074" s="103"/>
      <c r="E2074" s="53"/>
      <c r="F2074" s="53"/>
      <c r="G2074" s="53"/>
      <c r="H2074" s="53"/>
      <c r="I2074" s="53"/>
      <c r="J2074" s="53"/>
      <c r="K2074" s="53"/>
      <c r="L2074" s="53"/>
      <c r="M2074" s="53"/>
      <c r="N2074" s="53"/>
      <c r="O2074" s="53"/>
      <c r="P2074" s="53"/>
      <c r="Q2074" s="53"/>
      <c r="R2074" s="53"/>
      <c r="S2074" s="53"/>
      <c r="T2074" s="53"/>
      <c r="U2074" s="53"/>
      <c r="V2074" s="53"/>
      <c r="W2074" s="53"/>
      <c r="X2074" s="53"/>
      <c r="Y2074" s="53"/>
      <c r="Z2074" s="53"/>
    </row>
    <row r="2075" spans="1:26" ht="15.75" customHeight="1">
      <c r="A2075" s="103"/>
      <c r="B2075" s="103"/>
      <c r="C2075" s="104" t="e">
        <v>#REF!</v>
      </c>
      <c r="D2075" s="103"/>
      <c r="E2075" s="53"/>
      <c r="F2075" s="53"/>
      <c r="G2075" s="53"/>
      <c r="H2075" s="53"/>
      <c r="I2075" s="53"/>
      <c r="J2075" s="53"/>
      <c r="K2075" s="53"/>
      <c r="L2075" s="53"/>
      <c r="M2075" s="53"/>
      <c r="N2075" s="53"/>
      <c r="O2075" s="53"/>
      <c r="P2075" s="53"/>
      <c r="Q2075" s="53"/>
      <c r="R2075" s="53"/>
      <c r="S2075" s="53"/>
      <c r="T2075" s="53"/>
      <c r="U2075" s="53"/>
      <c r="V2075" s="53"/>
      <c r="W2075" s="53"/>
      <c r="X2075" s="53"/>
      <c r="Y2075" s="53"/>
      <c r="Z2075" s="53"/>
    </row>
    <row r="2076" spans="1:26" ht="15.75" customHeight="1">
      <c r="A2076" s="103"/>
      <c r="B2076" s="103"/>
      <c r="C2076" s="104" t="e">
        <v>#REF!</v>
      </c>
      <c r="D2076" s="103"/>
      <c r="E2076" s="53"/>
      <c r="F2076" s="53"/>
      <c r="G2076" s="53"/>
      <c r="H2076" s="53"/>
      <c r="I2076" s="53"/>
      <c r="J2076" s="53"/>
      <c r="K2076" s="53"/>
      <c r="L2076" s="53"/>
      <c r="M2076" s="53"/>
      <c r="N2076" s="53"/>
      <c r="O2076" s="53"/>
      <c r="P2076" s="53"/>
      <c r="Q2076" s="53"/>
      <c r="R2076" s="53"/>
      <c r="S2076" s="53"/>
      <c r="T2076" s="53"/>
      <c r="U2076" s="53"/>
      <c r="V2076" s="53"/>
      <c r="W2076" s="53"/>
      <c r="X2076" s="53"/>
      <c r="Y2076" s="53"/>
      <c r="Z2076" s="53"/>
    </row>
    <row r="2077" spans="1:26" ht="15.75" customHeight="1">
      <c r="A2077" s="103"/>
      <c r="B2077" s="103"/>
      <c r="C2077" s="104" t="e">
        <v>#REF!</v>
      </c>
      <c r="D2077" s="103"/>
      <c r="E2077" s="53"/>
      <c r="F2077" s="53"/>
      <c r="G2077" s="53"/>
      <c r="H2077" s="53"/>
      <c r="I2077" s="53"/>
      <c r="J2077" s="53"/>
      <c r="K2077" s="53"/>
      <c r="L2077" s="53"/>
      <c r="M2077" s="53"/>
      <c r="N2077" s="53"/>
      <c r="O2077" s="53"/>
      <c r="P2077" s="53"/>
      <c r="Q2077" s="53"/>
      <c r="R2077" s="53"/>
      <c r="S2077" s="53"/>
      <c r="T2077" s="53"/>
      <c r="U2077" s="53"/>
      <c r="V2077" s="53"/>
      <c r="W2077" s="53"/>
      <c r="X2077" s="53"/>
      <c r="Y2077" s="53"/>
      <c r="Z2077" s="53"/>
    </row>
    <row r="2078" spans="1:26" ht="15.75" customHeight="1">
      <c r="A2078" s="103"/>
      <c r="B2078" s="103"/>
      <c r="C2078" s="104" t="e">
        <v>#REF!</v>
      </c>
      <c r="D2078" s="103"/>
      <c r="E2078" s="53"/>
      <c r="F2078" s="53"/>
      <c r="G2078" s="53"/>
      <c r="H2078" s="53"/>
      <c r="I2078" s="53"/>
      <c r="J2078" s="53"/>
      <c r="K2078" s="53"/>
      <c r="L2078" s="53"/>
      <c r="M2078" s="53"/>
      <c r="N2078" s="53"/>
      <c r="O2078" s="53"/>
      <c r="P2078" s="53"/>
      <c r="Q2078" s="53"/>
      <c r="R2078" s="53"/>
      <c r="S2078" s="53"/>
      <c r="T2078" s="53"/>
      <c r="U2078" s="53"/>
      <c r="V2078" s="53"/>
      <c r="W2078" s="53"/>
      <c r="X2078" s="53"/>
      <c r="Y2078" s="53"/>
      <c r="Z2078" s="53"/>
    </row>
    <row r="2079" spans="1:26" ht="15.75" customHeight="1">
      <c r="A2079" s="103"/>
      <c r="B2079" s="103"/>
      <c r="C2079" s="104" t="e">
        <v>#REF!</v>
      </c>
      <c r="D2079" s="103"/>
      <c r="E2079" s="53"/>
      <c r="F2079" s="53"/>
      <c r="G2079" s="53"/>
      <c r="H2079" s="53"/>
      <c r="I2079" s="53"/>
      <c r="J2079" s="53"/>
      <c r="K2079" s="53"/>
      <c r="L2079" s="53"/>
      <c r="M2079" s="53"/>
      <c r="N2079" s="53"/>
      <c r="O2079" s="53"/>
      <c r="P2079" s="53"/>
      <c r="Q2079" s="53"/>
      <c r="R2079" s="53"/>
      <c r="S2079" s="53"/>
      <c r="T2079" s="53"/>
      <c r="U2079" s="53"/>
      <c r="V2079" s="53"/>
      <c r="W2079" s="53"/>
      <c r="X2079" s="53"/>
      <c r="Y2079" s="53"/>
      <c r="Z2079" s="53"/>
    </row>
    <row r="2080" spans="1:26" ht="15.75" customHeight="1">
      <c r="A2080" s="103"/>
      <c r="B2080" s="103"/>
      <c r="C2080" s="104" t="e">
        <v>#REF!</v>
      </c>
      <c r="D2080" s="103"/>
      <c r="E2080" s="53"/>
      <c r="F2080" s="53"/>
      <c r="G2080" s="53"/>
      <c r="H2080" s="53"/>
      <c r="I2080" s="53"/>
      <c r="J2080" s="53"/>
      <c r="K2080" s="53"/>
      <c r="L2080" s="53"/>
      <c r="M2080" s="53"/>
      <c r="N2080" s="53"/>
      <c r="O2080" s="53"/>
      <c r="P2080" s="53"/>
      <c r="Q2080" s="53"/>
      <c r="R2080" s="53"/>
      <c r="S2080" s="53"/>
      <c r="T2080" s="53"/>
      <c r="U2080" s="53"/>
      <c r="V2080" s="53"/>
      <c r="W2080" s="53"/>
      <c r="X2080" s="53"/>
      <c r="Y2080" s="53"/>
      <c r="Z2080" s="53"/>
    </row>
    <row r="2081" spans="1:26" ht="15.75" customHeight="1">
      <c r="A2081" s="103"/>
      <c r="B2081" s="103"/>
      <c r="C2081" s="104" t="e">
        <v>#REF!</v>
      </c>
      <c r="D2081" s="103"/>
      <c r="E2081" s="53"/>
      <c r="F2081" s="53"/>
      <c r="G2081" s="53"/>
      <c r="H2081" s="53"/>
      <c r="I2081" s="53"/>
      <c r="J2081" s="53"/>
      <c r="K2081" s="53"/>
      <c r="L2081" s="53"/>
      <c r="M2081" s="53"/>
      <c r="N2081" s="53"/>
      <c r="O2081" s="53"/>
      <c r="P2081" s="53"/>
      <c r="Q2081" s="53"/>
      <c r="R2081" s="53"/>
      <c r="S2081" s="53"/>
      <c r="T2081" s="53"/>
      <c r="U2081" s="53"/>
      <c r="V2081" s="53"/>
      <c r="W2081" s="53"/>
      <c r="X2081" s="53"/>
      <c r="Y2081" s="53"/>
      <c r="Z2081" s="53"/>
    </row>
    <row r="2082" spans="1:26" ht="15.75" customHeight="1">
      <c r="A2082" s="103"/>
      <c r="B2082" s="103"/>
      <c r="C2082" s="104" t="e">
        <v>#REF!</v>
      </c>
      <c r="D2082" s="103"/>
      <c r="E2082" s="53"/>
      <c r="F2082" s="53"/>
      <c r="G2082" s="53"/>
      <c r="H2082" s="53"/>
      <c r="I2082" s="53"/>
      <c r="J2082" s="53"/>
      <c r="K2082" s="53"/>
      <c r="L2082" s="53"/>
      <c r="M2082" s="53"/>
      <c r="N2082" s="53"/>
      <c r="O2082" s="53"/>
      <c r="P2082" s="53"/>
      <c r="Q2082" s="53"/>
      <c r="R2082" s="53"/>
      <c r="S2082" s="53"/>
      <c r="T2082" s="53"/>
      <c r="U2082" s="53"/>
      <c r="V2082" s="53"/>
      <c r="W2082" s="53"/>
      <c r="X2082" s="53"/>
      <c r="Y2082" s="53"/>
      <c r="Z2082" s="53"/>
    </row>
    <row r="2083" spans="1:26" ht="15.75" customHeight="1">
      <c r="A2083" s="103"/>
      <c r="B2083" s="103"/>
      <c r="C2083" s="104" t="e">
        <v>#REF!</v>
      </c>
      <c r="D2083" s="103"/>
      <c r="E2083" s="53"/>
      <c r="F2083" s="53"/>
      <c r="G2083" s="53"/>
      <c r="H2083" s="53"/>
      <c r="I2083" s="53"/>
      <c r="J2083" s="53"/>
      <c r="K2083" s="53"/>
      <c r="L2083" s="53"/>
      <c r="M2083" s="53"/>
      <c r="N2083" s="53"/>
      <c r="O2083" s="53"/>
      <c r="P2083" s="53"/>
      <c r="Q2083" s="53"/>
      <c r="R2083" s="53"/>
      <c r="S2083" s="53"/>
      <c r="T2083" s="53"/>
      <c r="U2083" s="53"/>
      <c r="V2083" s="53"/>
      <c r="W2083" s="53"/>
      <c r="X2083" s="53"/>
      <c r="Y2083" s="53"/>
      <c r="Z2083" s="53"/>
    </row>
    <row r="2084" spans="1:26" ht="15.75" customHeight="1">
      <c r="A2084" s="103"/>
      <c r="B2084" s="103"/>
      <c r="C2084" s="104" t="e">
        <v>#REF!</v>
      </c>
      <c r="D2084" s="103"/>
      <c r="E2084" s="53"/>
      <c r="F2084" s="53"/>
      <c r="G2084" s="53"/>
      <c r="H2084" s="53"/>
      <c r="I2084" s="53"/>
      <c r="J2084" s="53"/>
      <c r="K2084" s="53"/>
      <c r="L2084" s="53"/>
      <c r="M2084" s="53"/>
      <c r="N2084" s="53"/>
      <c r="O2084" s="53"/>
      <c r="P2084" s="53"/>
      <c r="Q2084" s="53"/>
      <c r="R2084" s="53"/>
      <c r="S2084" s="53"/>
      <c r="T2084" s="53"/>
      <c r="U2084" s="53"/>
      <c r="V2084" s="53"/>
      <c r="W2084" s="53"/>
      <c r="X2084" s="53"/>
      <c r="Y2084" s="53"/>
      <c r="Z2084" s="53"/>
    </row>
    <row r="2085" spans="1:26" ht="15.75" customHeight="1">
      <c r="A2085" s="103"/>
      <c r="B2085" s="103"/>
      <c r="C2085" s="104" t="e">
        <v>#REF!</v>
      </c>
      <c r="D2085" s="103"/>
      <c r="E2085" s="53"/>
      <c r="F2085" s="53"/>
      <c r="G2085" s="53"/>
      <c r="H2085" s="53"/>
      <c r="I2085" s="53"/>
      <c r="J2085" s="53"/>
      <c r="K2085" s="53"/>
      <c r="L2085" s="53"/>
      <c r="M2085" s="53"/>
      <c r="N2085" s="53"/>
      <c r="O2085" s="53"/>
      <c r="P2085" s="53"/>
      <c r="Q2085" s="53"/>
      <c r="R2085" s="53"/>
      <c r="S2085" s="53"/>
      <c r="T2085" s="53"/>
      <c r="U2085" s="53"/>
      <c r="V2085" s="53"/>
      <c r="W2085" s="53"/>
      <c r="X2085" s="53"/>
      <c r="Y2085" s="53"/>
      <c r="Z2085" s="53"/>
    </row>
    <row r="2086" spans="1:26" ht="15.75" customHeight="1">
      <c r="A2086" s="103"/>
      <c r="B2086" s="103"/>
      <c r="C2086" s="104" t="e">
        <v>#REF!</v>
      </c>
      <c r="D2086" s="103"/>
      <c r="E2086" s="53"/>
      <c r="F2086" s="53"/>
      <c r="G2086" s="53"/>
      <c r="H2086" s="53"/>
      <c r="I2086" s="53"/>
      <c r="J2086" s="53"/>
      <c r="K2086" s="53"/>
      <c r="L2086" s="53"/>
      <c r="M2086" s="53"/>
      <c r="N2086" s="53"/>
      <c r="O2086" s="53"/>
      <c r="P2086" s="53"/>
      <c r="Q2086" s="53"/>
      <c r="R2086" s="53"/>
      <c r="S2086" s="53"/>
      <c r="T2086" s="53"/>
      <c r="U2086" s="53"/>
      <c r="V2086" s="53"/>
      <c r="W2086" s="53"/>
      <c r="X2086" s="53"/>
      <c r="Y2086" s="53"/>
      <c r="Z2086" s="53"/>
    </row>
    <row r="2087" spans="1:26" ht="15.75" customHeight="1">
      <c r="A2087" s="103"/>
      <c r="B2087" s="103"/>
      <c r="C2087" s="104" t="e">
        <v>#REF!</v>
      </c>
      <c r="D2087" s="103"/>
      <c r="E2087" s="53"/>
      <c r="F2087" s="53"/>
      <c r="G2087" s="53"/>
      <c r="H2087" s="53"/>
      <c r="I2087" s="53"/>
      <c r="J2087" s="53"/>
      <c r="K2087" s="53"/>
      <c r="L2087" s="53"/>
      <c r="M2087" s="53"/>
      <c r="N2087" s="53"/>
      <c r="O2087" s="53"/>
      <c r="P2087" s="53"/>
      <c r="Q2087" s="53"/>
      <c r="R2087" s="53"/>
      <c r="S2087" s="53"/>
      <c r="T2087" s="53"/>
      <c r="U2087" s="53"/>
      <c r="V2087" s="53"/>
      <c r="W2087" s="53"/>
      <c r="X2087" s="53"/>
      <c r="Y2087" s="53"/>
      <c r="Z2087" s="53"/>
    </row>
    <row r="2088" spans="1:26" ht="15.75" customHeight="1">
      <c r="A2088" s="103"/>
      <c r="B2088" s="103"/>
      <c r="C2088" s="104" t="e">
        <v>#REF!</v>
      </c>
      <c r="D2088" s="103"/>
      <c r="E2088" s="53"/>
      <c r="F2088" s="53"/>
      <c r="G2088" s="53"/>
      <c r="H2088" s="53"/>
      <c r="I2088" s="53"/>
      <c r="J2088" s="53"/>
      <c r="K2088" s="53"/>
      <c r="L2088" s="53"/>
      <c r="M2088" s="53"/>
      <c r="N2088" s="53"/>
      <c r="O2088" s="53"/>
      <c r="P2088" s="53"/>
      <c r="Q2088" s="53"/>
      <c r="R2088" s="53"/>
      <c r="S2088" s="53"/>
      <c r="T2088" s="53"/>
      <c r="U2088" s="53"/>
      <c r="V2088" s="53"/>
      <c r="W2088" s="53"/>
      <c r="X2088" s="53"/>
      <c r="Y2088" s="53"/>
      <c r="Z2088" s="53"/>
    </row>
    <row r="2089" spans="1:26" ht="15.75" customHeight="1">
      <c r="A2089" s="103"/>
      <c r="B2089" s="103"/>
      <c r="C2089" s="104" t="e">
        <v>#REF!</v>
      </c>
      <c r="D2089" s="103"/>
      <c r="E2089" s="53"/>
      <c r="F2089" s="53"/>
      <c r="G2089" s="53"/>
      <c r="H2089" s="53"/>
      <c r="I2089" s="53"/>
      <c r="J2089" s="53"/>
      <c r="K2089" s="53"/>
      <c r="L2089" s="53"/>
      <c r="M2089" s="53"/>
      <c r="N2089" s="53"/>
      <c r="O2089" s="53"/>
      <c r="P2089" s="53"/>
      <c r="Q2089" s="53"/>
      <c r="R2089" s="53"/>
      <c r="S2089" s="53"/>
      <c r="T2089" s="53"/>
      <c r="U2089" s="53"/>
      <c r="V2089" s="53"/>
      <c r="W2089" s="53"/>
      <c r="X2089" s="53"/>
      <c r="Y2089" s="53"/>
      <c r="Z2089" s="53"/>
    </row>
    <row r="2090" spans="1:26" ht="15.75" customHeight="1">
      <c r="A2090" s="103"/>
      <c r="B2090" s="103"/>
      <c r="C2090" s="104" t="e">
        <v>#REF!</v>
      </c>
      <c r="D2090" s="103"/>
      <c r="E2090" s="53"/>
      <c r="F2090" s="53"/>
      <c r="G2090" s="53"/>
      <c r="H2090" s="53"/>
      <c r="I2090" s="53"/>
      <c r="J2090" s="53"/>
      <c r="K2090" s="53"/>
      <c r="L2090" s="53"/>
      <c r="M2090" s="53"/>
      <c r="N2090" s="53"/>
      <c r="O2090" s="53"/>
      <c r="P2090" s="53"/>
      <c r="Q2090" s="53"/>
      <c r="R2090" s="53"/>
      <c r="S2090" s="53"/>
      <c r="T2090" s="53"/>
      <c r="U2090" s="53"/>
      <c r="V2090" s="53"/>
      <c r="W2090" s="53"/>
      <c r="X2090" s="53"/>
      <c r="Y2090" s="53"/>
      <c r="Z2090" s="53"/>
    </row>
    <row r="2091" spans="1:26" ht="15.75" customHeight="1">
      <c r="A2091" s="103"/>
      <c r="B2091" s="103"/>
      <c r="C2091" s="104" t="e">
        <v>#REF!</v>
      </c>
      <c r="D2091" s="103"/>
      <c r="E2091" s="53"/>
      <c r="F2091" s="53"/>
      <c r="G2091" s="53"/>
      <c r="H2091" s="53"/>
      <c r="I2091" s="53"/>
      <c r="J2091" s="53"/>
      <c r="K2091" s="53"/>
      <c r="L2091" s="53"/>
      <c r="M2091" s="53"/>
      <c r="N2091" s="53"/>
      <c r="O2091" s="53"/>
      <c r="P2091" s="53"/>
      <c r="Q2091" s="53"/>
      <c r="R2091" s="53"/>
      <c r="S2091" s="53"/>
      <c r="T2091" s="53"/>
      <c r="U2091" s="53"/>
      <c r="V2091" s="53"/>
      <c r="W2091" s="53"/>
      <c r="X2091" s="53"/>
      <c r="Y2091" s="53"/>
      <c r="Z2091" s="53"/>
    </row>
    <row r="2092" spans="1:26" ht="15.75" customHeight="1">
      <c r="A2092" s="103"/>
      <c r="B2092" s="103"/>
      <c r="C2092" s="104" t="e">
        <v>#REF!</v>
      </c>
      <c r="D2092" s="103"/>
      <c r="E2092" s="53"/>
      <c r="F2092" s="53"/>
      <c r="G2092" s="53"/>
      <c r="H2092" s="53"/>
      <c r="I2092" s="53"/>
      <c r="J2092" s="53"/>
      <c r="K2092" s="53"/>
      <c r="L2092" s="53"/>
      <c r="M2092" s="53"/>
      <c r="N2092" s="53"/>
      <c r="O2092" s="53"/>
      <c r="P2092" s="53"/>
      <c r="Q2092" s="53"/>
      <c r="R2092" s="53"/>
      <c r="S2092" s="53"/>
      <c r="T2092" s="53"/>
      <c r="U2092" s="53"/>
      <c r="V2092" s="53"/>
      <c r="W2092" s="53"/>
      <c r="X2092" s="53"/>
      <c r="Y2092" s="53"/>
      <c r="Z2092" s="53"/>
    </row>
    <row r="2093" spans="1:26" ht="15.75" customHeight="1">
      <c r="A2093" s="103"/>
      <c r="B2093" s="103"/>
      <c r="C2093" s="104" t="e">
        <v>#REF!</v>
      </c>
      <c r="D2093" s="103"/>
      <c r="E2093" s="53"/>
      <c r="F2093" s="53"/>
      <c r="G2093" s="53"/>
      <c r="H2093" s="53"/>
      <c r="I2093" s="53"/>
      <c r="J2093" s="53"/>
      <c r="K2093" s="53"/>
      <c r="L2093" s="53"/>
      <c r="M2093" s="53"/>
      <c r="N2093" s="53"/>
      <c r="O2093" s="53"/>
      <c r="P2093" s="53"/>
      <c r="Q2093" s="53"/>
      <c r="R2093" s="53"/>
      <c r="S2093" s="53"/>
      <c r="T2093" s="53"/>
      <c r="U2093" s="53"/>
      <c r="V2093" s="53"/>
      <c r="W2093" s="53"/>
      <c r="X2093" s="53"/>
      <c r="Y2093" s="53"/>
      <c r="Z2093" s="53"/>
    </row>
    <row r="2094" spans="1:26" ht="15.75" customHeight="1">
      <c r="A2094" s="103"/>
      <c r="B2094" s="103"/>
      <c r="C2094" s="104" t="e">
        <v>#REF!</v>
      </c>
      <c r="D2094" s="103"/>
      <c r="E2094" s="53"/>
      <c r="F2094" s="53"/>
      <c r="G2094" s="53"/>
      <c r="H2094" s="53"/>
      <c r="I2094" s="53"/>
      <c r="J2094" s="53"/>
      <c r="K2094" s="53"/>
      <c r="L2094" s="53"/>
      <c r="M2094" s="53"/>
      <c r="N2094" s="53"/>
      <c r="O2094" s="53"/>
      <c r="P2094" s="53"/>
      <c r="Q2094" s="53"/>
      <c r="R2094" s="53"/>
      <c r="S2094" s="53"/>
      <c r="T2094" s="53"/>
      <c r="U2094" s="53"/>
      <c r="V2094" s="53"/>
      <c r="W2094" s="53"/>
      <c r="X2094" s="53"/>
      <c r="Y2094" s="53"/>
      <c r="Z2094" s="53"/>
    </row>
    <row r="2095" spans="1:26" ht="15.75" customHeight="1">
      <c r="A2095" s="103"/>
      <c r="B2095" s="103"/>
      <c r="C2095" s="104" t="e">
        <v>#REF!</v>
      </c>
      <c r="D2095" s="103"/>
      <c r="E2095" s="53"/>
      <c r="F2095" s="53"/>
      <c r="G2095" s="53"/>
      <c r="H2095" s="53"/>
      <c r="I2095" s="53"/>
      <c r="J2095" s="53"/>
      <c r="K2095" s="53"/>
      <c r="L2095" s="53"/>
      <c r="M2095" s="53"/>
      <c r="N2095" s="53"/>
      <c r="O2095" s="53"/>
      <c r="P2095" s="53"/>
      <c r="Q2095" s="53"/>
      <c r="R2095" s="53"/>
      <c r="S2095" s="53"/>
      <c r="T2095" s="53"/>
      <c r="U2095" s="53"/>
      <c r="V2095" s="53"/>
      <c r="W2095" s="53"/>
      <c r="X2095" s="53"/>
      <c r="Y2095" s="53"/>
      <c r="Z2095" s="53"/>
    </row>
    <row r="2096" spans="1:26" ht="15.75" customHeight="1">
      <c r="A2096" s="103"/>
      <c r="B2096" s="103"/>
      <c r="C2096" s="104" t="e">
        <v>#REF!</v>
      </c>
      <c r="D2096" s="103"/>
      <c r="E2096" s="53"/>
      <c r="F2096" s="53"/>
      <c r="G2096" s="53"/>
      <c r="H2096" s="53"/>
      <c r="I2096" s="53"/>
      <c r="J2096" s="53"/>
      <c r="K2096" s="53"/>
      <c r="L2096" s="53"/>
      <c r="M2096" s="53"/>
      <c r="N2096" s="53"/>
      <c r="O2096" s="53"/>
      <c r="P2096" s="53"/>
      <c r="Q2096" s="53"/>
      <c r="R2096" s="53"/>
      <c r="S2096" s="53"/>
      <c r="T2096" s="53"/>
      <c r="U2096" s="53"/>
      <c r="V2096" s="53"/>
      <c r="W2096" s="53"/>
      <c r="X2096" s="53"/>
      <c r="Y2096" s="53"/>
      <c r="Z2096" s="53"/>
    </row>
    <row r="2097" spans="1:26" ht="15.75" customHeight="1">
      <c r="A2097" s="103"/>
      <c r="B2097" s="103"/>
      <c r="C2097" s="104" t="e">
        <v>#REF!</v>
      </c>
      <c r="D2097" s="103"/>
      <c r="E2097" s="53"/>
      <c r="F2097" s="53"/>
      <c r="G2097" s="53"/>
      <c r="H2097" s="53"/>
      <c r="I2097" s="53"/>
      <c r="J2097" s="53"/>
      <c r="K2097" s="53"/>
      <c r="L2097" s="53"/>
      <c r="M2097" s="53"/>
      <c r="N2097" s="53"/>
      <c r="O2097" s="53"/>
      <c r="P2097" s="53"/>
      <c r="Q2097" s="53"/>
      <c r="R2097" s="53"/>
      <c r="S2097" s="53"/>
      <c r="T2097" s="53"/>
      <c r="U2097" s="53"/>
      <c r="V2097" s="53"/>
      <c r="W2097" s="53"/>
      <c r="X2097" s="53"/>
      <c r="Y2097" s="53"/>
      <c r="Z2097" s="53"/>
    </row>
    <row r="2098" spans="1:26" ht="15.75" customHeight="1">
      <c r="A2098" s="103"/>
      <c r="B2098" s="103"/>
      <c r="C2098" s="104" t="e">
        <v>#REF!</v>
      </c>
      <c r="D2098" s="103"/>
      <c r="E2098" s="53"/>
      <c r="F2098" s="53"/>
      <c r="G2098" s="53"/>
      <c r="H2098" s="53"/>
      <c r="I2098" s="53"/>
      <c r="J2098" s="53"/>
      <c r="K2098" s="53"/>
      <c r="L2098" s="53"/>
      <c r="M2098" s="53"/>
      <c r="N2098" s="53"/>
      <c r="O2098" s="53"/>
      <c r="P2098" s="53"/>
      <c r="Q2098" s="53"/>
      <c r="R2098" s="53"/>
      <c r="S2098" s="53"/>
      <c r="T2098" s="53"/>
      <c r="U2098" s="53"/>
      <c r="V2098" s="53"/>
      <c r="W2098" s="53"/>
      <c r="X2098" s="53"/>
      <c r="Y2098" s="53"/>
      <c r="Z2098" s="53"/>
    </row>
    <row r="2099" spans="1:26" ht="15.75" customHeight="1">
      <c r="A2099" s="103"/>
      <c r="B2099" s="103"/>
      <c r="C2099" s="104" t="e">
        <v>#REF!</v>
      </c>
      <c r="D2099" s="103"/>
      <c r="E2099" s="53"/>
      <c r="F2099" s="53"/>
      <c r="G2099" s="53"/>
      <c r="H2099" s="53"/>
      <c r="I2099" s="53"/>
      <c r="J2099" s="53"/>
      <c r="K2099" s="53"/>
      <c r="L2099" s="53"/>
      <c r="M2099" s="53"/>
      <c r="N2099" s="53"/>
      <c r="O2099" s="53"/>
      <c r="P2099" s="53"/>
      <c r="Q2099" s="53"/>
      <c r="R2099" s="53"/>
      <c r="S2099" s="53"/>
      <c r="T2099" s="53"/>
      <c r="U2099" s="53"/>
      <c r="V2099" s="53"/>
      <c r="W2099" s="53"/>
      <c r="X2099" s="53"/>
      <c r="Y2099" s="53"/>
      <c r="Z2099" s="53"/>
    </row>
    <row r="2100" spans="1:26" ht="15.75" customHeight="1">
      <c r="A2100" s="103"/>
      <c r="B2100" s="103"/>
      <c r="C2100" s="104" t="e">
        <v>#REF!</v>
      </c>
      <c r="D2100" s="103"/>
      <c r="E2100" s="53"/>
      <c r="F2100" s="53"/>
      <c r="G2100" s="53"/>
      <c r="H2100" s="53"/>
      <c r="I2100" s="53"/>
      <c r="J2100" s="53"/>
      <c r="K2100" s="53"/>
      <c r="L2100" s="53"/>
      <c r="M2100" s="53"/>
      <c r="N2100" s="53"/>
      <c r="O2100" s="53"/>
      <c r="P2100" s="53"/>
      <c r="Q2100" s="53"/>
      <c r="R2100" s="53"/>
      <c r="S2100" s="53"/>
      <c r="T2100" s="53"/>
      <c r="U2100" s="53"/>
      <c r="V2100" s="53"/>
      <c r="W2100" s="53"/>
      <c r="X2100" s="53"/>
      <c r="Y2100" s="53"/>
      <c r="Z2100" s="53"/>
    </row>
    <row r="2101" spans="1:26" ht="15.75" customHeight="1">
      <c r="A2101" s="103"/>
      <c r="B2101" s="103"/>
      <c r="C2101" s="104" t="e">
        <v>#REF!</v>
      </c>
      <c r="D2101" s="103"/>
      <c r="E2101" s="53"/>
      <c r="F2101" s="53"/>
      <c r="G2101" s="53"/>
      <c r="H2101" s="53"/>
      <c r="I2101" s="53"/>
      <c r="J2101" s="53"/>
      <c r="K2101" s="53"/>
      <c r="L2101" s="53"/>
      <c r="M2101" s="53"/>
      <c r="N2101" s="53"/>
      <c r="O2101" s="53"/>
      <c r="P2101" s="53"/>
      <c r="Q2101" s="53"/>
      <c r="R2101" s="53"/>
      <c r="S2101" s="53"/>
      <c r="T2101" s="53"/>
      <c r="U2101" s="53"/>
      <c r="V2101" s="53"/>
      <c r="W2101" s="53"/>
      <c r="X2101" s="53"/>
      <c r="Y2101" s="53"/>
      <c r="Z2101" s="53"/>
    </row>
    <row r="2102" spans="1:26" ht="15.75" customHeight="1">
      <c r="A2102" s="103"/>
      <c r="B2102" s="103"/>
      <c r="C2102" s="104" t="e">
        <v>#REF!</v>
      </c>
      <c r="D2102" s="103"/>
      <c r="E2102" s="53"/>
      <c r="F2102" s="53"/>
      <c r="G2102" s="53"/>
      <c r="H2102" s="53"/>
      <c r="I2102" s="53"/>
      <c r="J2102" s="53"/>
      <c r="K2102" s="53"/>
      <c r="L2102" s="53"/>
      <c r="M2102" s="53"/>
      <c r="N2102" s="53"/>
      <c r="O2102" s="53"/>
      <c r="P2102" s="53"/>
      <c r="Q2102" s="53"/>
      <c r="R2102" s="53"/>
      <c r="S2102" s="53"/>
      <c r="T2102" s="53"/>
      <c r="U2102" s="53"/>
      <c r="V2102" s="53"/>
      <c r="W2102" s="53"/>
      <c r="X2102" s="53"/>
      <c r="Y2102" s="53"/>
      <c r="Z2102" s="53"/>
    </row>
    <row r="2103" spans="1:26" ht="15.75" customHeight="1">
      <c r="A2103" s="103"/>
      <c r="B2103" s="103"/>
      <c r="C2103" s="104" t="e">
        <v>#REF!</v>
      </c>
      <c r="D2103" s="103"/>
      <c r="E2103" s="53"/>
      <c r="F2103" s="53"/>
      <c r="G2103" s="53"/>
      <c r="H2103" s="53"/>
      <c r="I2103" s="53"/>
      <c r="J2103" s="53"/>
      <c r="K2103" s="53"/>
      <c r="L2103" s="53"/>
      <c r="M2103" s="53"/>
      <c r="N2103" s="53"/>
      <c r="O2103" s="53"/>
      <c r="P2103" s="53"/>
      <c r="Q2103" s="53"/>
      <c r="R2103" s="53"/>
      <c r="S2103" s="53"/>
      <c r="T2103" s="53"/>
      <c r="U2103" s="53"/>
      <c r="V2103" s="53"/>
      <c r="W2103" s="53"/>
      <c r="X2103" s="53"/>
      <c r="Y2103" s="53"/>
      <c r="Z2103" s="53"/>
    </row>
    <row r="2104" spans="1:26" ht="15.75" customHeight="1">
      <c r="A2104" s="103"/>
      <c r="B2104" s="103"/>
      <c r="C2104" s="104" t="e">
        <v>#REF!</v>
      </c>
      <c r="D2104" s="103"/>
      <c r="E2104" s="53"/>
      <c r="F2104" s="53"/>
      <c r="G2104" s="53"/>
      <c r="H2104" s="53"/>
      <c r="I2104" s="53"/>
      <c r="J2104" s="53"/>
      <c r="K2104" s="53"/>
      <c r="L2104" s="53"/>
      <c r="M2104" s="53"/>
      <c r="N2104" s="53"/>
      <c r="O2104" s="53"/>
      <c r="P2104" s="53"/>
      <c r="Q2104" s="53"/>
      <c r="R2104" s="53"/>
      <c r="S2104" s="53"/>
      <c r="T2104" s="53"/>
      <c r="U2104" s="53"/>
      <c r="V2104" s="53"/>
      <c r="W2104" s="53"/>
      <c r="X2104" s="53"/>
      <c r="Y2104" s="53"/>
      <c r="Z2104" s="53"/>
    </row>
    <row r="2105" spans="1:26" ht="15.75" customHeight="1">
      <c r="A2105" s="103"/>
      <c r="B2105" s="103"/>
      <c r="C2105" s="104" t="e">
        <v>#REF!</v>
      </c>
      <c r="D2105" s="103"/>
      <c r="E2105" s="53"/>
      <c r="F2105" s="53"/>
      <c r="G2105" s="53"/>
      <c r="H2105" s="53"/>
      <c r="I2105" s="53"/>
      <c r="J2105" s="53"/>
      <c r="K2105" s="53"/>
      <c r="L2105" s="53"/>
      <c r="M2105" s="53"/>
      <c r="N2105" s="53"/>
      <c r="O2105" s="53"/>
      <c r="P2105" s="53"/>
      <c r="Q2105" s="53"/>
      <c r="R2105" s="53"/>
      <c r="S2105" s="53"/>
      <c r="T2105" s="53"/>
      <c r="U2105" s="53"/>
      <c r="V2105" s="53"/>
      <c r="W2105" s="53"/>
      <c r="X2105" s="53"/>
      <c r="Y2105" s="53"/>
      <c r="Z2105" s="53"/>
    </row>
    <row r="2106" spans="1:26" ht="15.75" customHeight="1">
      <c r="A2106" s="103"/>
      <c r="B2106" s="103"/>
      <c r="C2106" s="104" t="e">
        <v>#REF!</v>
      </c>
      <c r="D2106" s="103"/>
      <c r="E2106" s="53"/>
      <c r="F2106" s="53"/>
      <c r="G2106" s="53"/>
      <c r="H2106" s="53"/>
      <c r="I2106" s="53"/>
      <c r="J2106" s="53"/>
      <c r="K2106" s="53"/>
      <c r="L2106" s="53"/>
      <c r="M2106" s="53"/>
      <c r="N2106" s="53"/>
      <c r="O2106" s="53"/>
      <c r="P2106" s="53"/>
      <c r="Q2106" s="53"/>
      <c r="R2106" s="53"/>
      <c r="S2106" s="53"/>
      <c r="T2106" s="53"/>
      <c r="U2106" s="53"/>
      <c r="V2106" s="53"/>
      <c r="W2106" s="53"/>
      <c r="X2106" s="53"/>
      <c r="Y2106" s="53"/>
      <c r="Z2106" s="53"/>
    </row>
    <row r="2107" spans="1:26" ht="15.75" customHeight="1">
      <c r="A2107" s="103"/>
      <c r="B2107" s="103"/>
      <c r="C2107" s="104" t="e">
        <v>#REF!</v>
      </c>
      <c r="D2107" s="103"/>
      <c r="E2107" s="53"/>
      <c r="F2107" s="53"/>
      <c r="G2107" s="53"/>
      <c r="H2107" s="53"/>
      <c r="I2107" s="53"/>
      <c r="J2107" s="53"/>
      <c r="K2107" s="53"/>
      <c r="L2107" s="53"/>
      <c r="M2107" s="53"/>
      <c r="N2107" s="53"/>
      <c r="O2107" s="53"/>
      <c r="P2107" s="53"/>
      <c r="Q2107" s="53"/>
      <c r="R2107" s="53"/>
      <c r="S2107" s="53"/>
      <c r="T2107" s="53"/>
      <c r="U2107" s="53"/>
      <c r="V2107" s="53"/>
      <c r="W2107" s="53"/>
      <c r="X2107" s="53"/>
      <c r="Y2107" s="53"/>
      <c r="Z2107" s="53"/>
    </row>
    <row r="2108" spans="1:26" ht="15.75" customHeight="1">
      <c r="A2108" s="103"/>
      <c r="B2108" s="103"/>
      <c r="C2108" s="104" t="e">
        <v>#REF!</v>
      </c>
      <c r="D2108" s="103"/>
      <c r="E2108" s="53"/>
      <c r="F2108" s="53"/>
      <c r="G2108" s="53"/>
      <c r="H2108" s="53"/>
      <c r="I2108" s="53"/>
      <c r="J2108" s="53"/>
      <c r="K2108" s="53"/>
      <c r="L2108" s="53"/>
      <c r="M2108" s="53"/>
      <c r="N2108" s="53"/>
      <c r="O2108" s="53"/>
      <c r="P2108" s="53"/>
      <c r="Q2108" s="53"/>
      <c r="R2108" s="53"/>
      <c r="S2108" s="53"/>
      <c r="T2108" s="53"/>
      <c r="U2108" s="53"/>
      <c r="V2108" s="53"/>
      <c r="W2108" s="53"/>
      <c r="X2108" s="53"/>
      <c r="Y2108" s="53"/>
      <c r="Z2108" s="53"/>
    </row>
    <row r="2109" spans="1:26" ht="15.75" customHeight="1">
      <c r="A2109" s="103"/>
      <c r="B2109" s="103"/>
      <c r="C2109" s="104" t="e">
        <v>#REF!</v>
      </c>
      <c r="D2109" s="103"/>
      <c r="E2109" s="53"/>
      <c r="F2109" s="53"/>
      <c r="G2109" s="53"/>
      <c r="H2109" s="53"/>
      <c r="I2109" s="53"/>
      <c r="J2109" s="53"/>
      <c r="K2109" s="53"/>
      <c r="L2109" s="53"/>
      <c r="M2109" s="53"/>
      <c r="N2109" s="53"/>
      <c r="O2109" s="53"/>
      <c r="P2109" s="53"/>
      <c r="Q2109" s="53"/>
      <c r="R2109" s="53"/>
      <c r="S2109" s="53"/>
      <c r="T2109" s="53"/>
      <c r="U2109" s="53"/>
      <c r="V2109" s="53"/>
      <c r="W2109" s="53"/>
      <c r="X2109" s="53"/>
      <c r="Y2109" s="53"/>
      <c r="Z2109" s="53"/>
    </row>
    <row r="2110" spans="1:26" ht="15.75" customHeight="1">
      <c r="A2110" s="103"/>
      <c r="B2110" s="103"/>
      <c r="C2110" s="104" t="e">
        <v>#REF!</v>
      </c>
      <c r="D2110" s="103"/>
      <c r="E2110" s="53"/>
      <c r="F2110" s="53"/>
      <c r="G2110" s="53"/>
      <c r="H2110" s="53"/>
      <c r="I2110" s="53"/>
      <c r="J2110" s="53"/>
      <c r="K2110" s="53"/>
      <c r="L2110" s="53"/>
      <c r="M2110" s="53"/>
      <c r="N2110" s="53"/>
      <c r="O2110" s="53"/>
      <c r="P2110" s="53"/>
      <c r="Q2110" s="53"/>
      <c r="R2110" s="53"/>
      <c r="S2110" s="53"/>
      <c r="T2110" s="53"/>
      <c r="U2110" s="53"/>
      <c r="V2110" s="53"/>
      <c r="W2110" s="53"/>
      <c r="X2110" s="53"/>
      <c r="Y2110" s="53"/>
      <c r="Z2110" s="53"/>
    </row>
    <row r="2111" spans="1:26" ht="15.75" customHeight="1">
      <c r="A2111" s="103"/>
      <c r="B2111" s="103"/>
      <c r="C2111" s="104" t="e">
        <v>#REF!</v>
      </c>
      <c r="D2111" s="103"/>
      <c r="E2111" s="53"/>
      <c r="F2111" s="53"/>
      <c r="G2111" s="53"/>
      <c r="H2111" s="53"/>
      <c r="I2111" s="53"/>
      <c r="J2111" s="53"/>
      <c r="K2111" s="53"/>
      <c r="L2111" s="53"/>
      <c r="M2111" s="53"/>
      <c r="N2111" s="53"/>
      <c r="O2111" s="53"/>
      <c r="P2111" s="53"/>
      <c r="Q2111" s="53"/>
      <c r="R2111" s="53"/>
      <c r="S2111" s="53"/>
      <c r="T2111" s="53"/>
      <c r="U2111" s="53"/>
      <c r="V2111" s="53"/>
      <c r="W2111" s="53"/>
      <c r="X2111" s="53"/>
      <c r="Y2111" s="53"/>
      <c r="Z2111" s="53"/>
    </row>
    <row r="2112" spans="1:26" ht="15.75" customHeight="1">
      <c r="A2112" s="103"/>
      <c r="B2112" s="103"/>
      <c r="C2112" s="104" t="e">
        <v>#REF!</v>
      </c>
      <c r="D2112" s="103"/>
      <c r="E2112" s="53"/>
      <c r="F2112" s="53"/>
      <c r="G2112" s="53"/>
      <c r="H2112" s="53"/>
      <c r="I2112" s="53"/>
      <c r="J2112" s="53"/>
      <c r="K2112" s="53"/>
      <c r="L2112" s="53"/>
      <c r="M2112" s="53"/>
      <c r="N2112" s="53"/>
      <c r="O2112" s="53"/>
      <c r="P2112" s="53"/>
      <c r="Q2112" s="53"/>
      <c r="R2112" s="53"/>
      <c r="S2112" s="53"/>
      <c r="T2112" s="53"/>
      <c r="U2112" s="53"/>
      <c r="V2112" s="53"/>
      <c r="W2112" s="53"/>
      <c r="X2112" s="53"/>
      <c r="Y2112" s="53"/>
      <c r="Z2112" s="53"/>
    </row>
    <row r="2113" spans="1:26" ht="15.75" customHeight="1">
      <c r="A2113" s="103"/>
      <c r="B2113" s="103"/>
      <c r="C2113" s="104" t="e">
        <v>#REF!</v>
      </c>
      <c r="D2113" s="103"/>
      <c r="E2113" s="53"/>
      <c r="F2113" s="53"/>
      <c r="G2113" s="53"/>
      <c r="H2113" s="53"/>
      <c r="I2113" s="53"/>
      <c r="J2113" s="53"/>
      <c r="K2113" s="53"/>
      <c r="L2113" s="53"/>
      <c r="M2113" s="53"/>
      <c r="N2113" s="53"/>
      <c r="O2113" s="53"/>
      <c r="P2113" s="53"/>
      <c r="Q2113" s="53"/>
      <c r="R2113" s="53"/>
      <c r="S2113" s="53"/>
      <c r="T2113" s="53"/>
      <c r="U2113" s="53"/>
      <c r="V2113" s="53"/>
      <c r="W2113" s="53"/>
      <c r="X2113" s="53"/>
      <c r="Y2113" s="53"/>
      <c r="Z2113" s="53"/>
    </row>
    <row r="2114" spans="1:26" ht="15.75" customHeight="1">
      <c r="A2114" s="103"/>
      <c r="B2114" s="103"/>
      <c r="C2114" s="104" t="e">
        <v>#REF!</v>
      </c>
      <c r="D2114" s="103"/>
      <c r="E2114" s="53"/>
      <c r="F2114" s="53"/>
      <c r="G2114" s="53"/>
      <c r="H2114" s="53"/>
      <c r="I2114" s="53"/>
      <c r="J2114" s="53"/>
      <c r="K2114" s="53"/>
      <c r="L2114" s="53"/>
      <c r="M2114" s="53"/>
      <c r="N2114" s="53"/>
      <c r="O2114" s="53"/>
      <c r="P2114" s="53"/>
      <c r="Q2114" s="53"/>
      <c r="R2114" s="53"/>
      <c r="S2114" s="53"/>
      <c r="T2114" s="53"/>
      <c r="U2114" s="53"/>
      <c r="V2114" s="53"/>
      <c r="W2114" s="53"/>
      <c r="X2114" s="53"/>
      <c r="Y2114" s="53"/>
      <c r="Z2114" s="53"/>
    </row>
    <row r="2115" spans="1:26" ht="15.75" customHeight="1">
      <c r="A2115" s="103"/>
      <c r="B2115" s="103"/>
      <c r="C2115" s="104" t="e">
        <v>#REF!</v>
      </c>
      <c r="D2115" s="103"/>
      <c r="E2115" s="53"/>
      <c r="F2115" s="53"/>
      <c r="G2115" s="53"/>
      <c r="H2115" s="53"/>
      <c r="I2115" s="53"/>
      <c r="J2115" s="53"/>
      <c r="K2115" s="53"/>
      <c r="L2115" s="53"/>
      <c r="M2115" s="53"/>
      <c r="N2115" s="53"/>
      <c r="O2115" s="53"/>
      <c r="P2115" s="53"/>
      <c r="Q2115" s="53"/>
      <c r="R2115" s="53"/>
      <c r="S2115" s="53"/>
      <c r="T2115" s="53"/>
      <c r="U2115" s="53"/>
      <c r="V2115" s="53"/>
      <c r="W2115" s="53"/>
      <c r="X2115" s="53"/>
      <c r="Y2115" s="53"/>
      <c r="Z2115" s="53"/>
    </row>
    <row r="2116" spans="1:26" ht="15.75" customHeight="1">
      <c r="A2116" s="103"/>
      <c r="B2116" s="103"/>
      <c r="C2116" s="104" t="e">
        <v>#REF!</v>
      </c>
      <c r="D2116" s="103"/>
      <c r="E2116" s="53"/>
      <c r="F2116" s="53"/>
      <c r="G2116" s="53"/>
      <c r="H2116" s="53"/>
      <c r="I2116" s="53"/>
      <c r="J2116" s="53"/>
      <c r="K2116" s="53"/>
      <c r="L2116" s="53"/>
      <c r="M2116" s="53"/>
      <c r="N2116" s="53"/>
      <c r="O2116" s="53"/>
      <c r="P2116" s="53"/>
      <c r="Q2116" s="53"/>
      <c r="R2116" s="53"/>
      <c r="S2116" s="53"/>
      <c r="T2116" s="53"/>
      <c r="U2116" s="53"/>
      <c r="V2116" s="53"/>
      <c r="W2116" s="53"/>
      <c r="X2116" s="53"/>
      <c r="Y2116" s="53"/>
      <c r="Z2116" s="53"/>
    </row>
    <row r="2117" spans="1:26" ht="15.75" customHeight="1">
      <c r="A2117" s="103"/>
      <c r="B2117" s="103"/>
      <c r="C2117" s="104" t="e">
        <v>#REF!</v>
      </c>
      <c r="D2117" s="103"/>
      <c r="E2117" s="53"/>
      <c r="F2117" s="53"/>
      <c r="G2117" s="53"/>
      <c r="H2117" s="53"/>
      <c r="I2117" s="53"/>
      <c r="J2117" s="53"/>
      <c r="K2117" s="53"/>
      <c r="L2117" s="53"/>
      <c r="M2117" s="53"/>
      <c r="N2117" s="53"/>
      <c r="O2117" s="53"/>
      <c r="P2117" s="53"/>
      <c r="Q2117" s="53"/>
      <c r="R2117" s="53"/>
      <c r="S2117" s="53"/>
      <c r="T2117" s="53"/>
      <c r="U2117" s="53"/>
      <c r="V2117" s="53"/>
      <c r="W2117" s="53"/>
      <c r="X2117" s="53"/>
      <c r="Y2117" s="53"/>
      <c r="Z2117" s="53"/>
    </row>
    <row r="2118" spans="1:26" ht="15.75" customHeight="1">
      <c r="A2118" s="103"/>
      <c r="B2118" s="103"/>
      <c r="C2118" s="104" t="e">
        <v>#REF!</v>
      </c>
      <c r="D2118" s="103"/>
      <c r="E2118" s="53"/>
      <c r="F2118" s="53"/>
      <c r="G2118" s="53"/>
      <c r="H2118" s="53"/>
      <c r="I2118" s="53"/>
      <c r="J2118" s="53"/>
      <c r="K2118" s="53"/>
      <c r="L2118" s="53"/>
      <c r="M2118" s="53"/>
      <c r="N2118" s="53"/>
      <c r="O2118" s="53"/>
      <c r="P2118" s="53"/>
      <c r="Q2118" s="53"/>
      <c r="R2118" s="53"/>
      <c r="S2118" s="53"/>
      <c r="T2118" s="53"/>
      <c r="U2118" s="53"/>
      <c r="V2118" s="53"/>
      <c r="W2118" s="53"/>
      <c r="X2118" s="53"/>
      <c r="Y2118" s="53"/>
      <c r="Z2118" s="53"/>
    </row>
    <row r="2119" spans="1:26" ht="15.75" customHeight="1">
      <c r="A2119" s="103"/>
      <c r="B2119" s="103"/>
      <c r="C2119" s="104" t="e">
        <v>#REF!</v>
      </c>
      <c r="D2119" s="103"/>
      <c r="E2119" s="53"/>
      <c r="F2119" s="53"/>
      <c r="G2119" s="53"/>
      <c r="H2119" s="53"/>
      <c r="I2119" s="53"/>
      <c r="J2119" s="53"/>
      <c r="K2119" s="53"/>
      <c r="L2119" s="53"/>
      <c r="M2119" s="53"/>
      <c r="N2119" s="53"/>
      <c r="O2119" s="53"/>
      <c r="P2119" s="53"/>
      <c r="Q2119" s="53"/>
      <c r="R2119" s="53"/>
      <c r="S2119" s="53"/>
      <c r="T2119" s="53"/>
      <c r="U2119" s="53"/>
      <c r="V2119" s="53"/>
      <c r="W2119" s="53"/>
      <c r="X2119" s="53"/>
      <c r="Y2119" s="53"/>
      <c r="Z2119" s="53"/>
    </row>
    <row r="2120" spans="1:26" ht="15.75" customHeight="1">
      <c r="A2120" s="103"/>
      <c r="B2120" s="103"/>
      <c r="C2120" s="104" t="e">
        <v>#REF!</v>
      </c>
      <c r="D2120" s="103"/>
      <c r="E2120" s="53"/>
      <c r="F2120" s="53"/>
      <c r="G2120" s="53"/>
      <c r="H2120" s="53"/>
      <c r="I2120" s="53"/>
      <c r="J2120" s="53"/>
      <c r="K2120" s="53"/>
      <c r="L2120" s="53"/>
      <c r="M2120" s="53"/>
      <c r="N2120" s="53"/>
      <c r="O2120" s="53"/>
      <c r="P2120" s="53"/>
      <c r="Q2120" s="53"/>
      <c r="R2120" s="53"/>
      <c r="S2120" s="53"/>
      <c r="T2120" s="53"/>
      <c r="U2120" s="53"/>
      <c r="V2120" s="53"/>
      <c r="W2120" s="53"/>
      <c r="X2120" s="53"/>
      <c r="Y2120" s="53"/>
      <c r="Z2120" s="53"/>
    </row>
    <row r="2121" spans="1:26" ht="15.75" customHeight="1">
      <c r="A2121" s="103"/>
      <c r="B2121" s="103"/>
      <c r="C2121" s="104" t="e">
        <v>#REF!</v>
      </c>
      <c r="D2121" s="103"/>
      <c r="E2121" s="53"/>
      <c r="F2121" s="53"/>
      <c r="G2121" s="53"/>
      <c r="H2121" s="53"/>
      <c r="I2121" s="53"/>
      <c r="J2121" s="53"/>
      <c r="K2121" s="53"/>
      <c r="L2121" s="53"/>
      <c r="M2121" s="53"/>
      <c r="N2121" s="53"/>
      <c r="O2121" s="53"/>
      <c r="P2121" s="53"/>
      <c r="Q2121" s="53"/>
      <c r="R2121" s="53"/>
      <c r="S2121" s="53"/>
      <c r="T2121" s="53"/>
      <c r="U2121" s="53"/>
      <c r="V2121" s="53"/>
      <c r="W2121" s="53"/>
      <c r="X2121" s="53"/>
      <c r="Y2121" s="53"/>
      <c r="Z2121" s="53"/>
    </row>
    <row r="2122" spans="1:26" ht="15.75" customHeight="1">
      <c r="A2122" s="103"/>
      <c r="B2122" s="103"/>
      <c r="C2122" s="104" t="e">
        <v>#REF!</v>
      </c>
      <c r="D2122" s="103"/>
      <c r="E2122" s="53"/>
      <c r="F2122" s="53"/>
      <c r="G2122" s="53"/>
      <c r="H2122" s="53"/>
      <c r="I2122" s="53"/>
      <c r="J2122" s="53"/>
      <c r="K2122" s="53"/>
      <c r="L2122" s="53"/>
      <c r="M2122" s="53"/>
      <c r="N2122" s="53"/>
      <c r="O2122" s="53"/>
      <c r="P2122" s="53"/>
      <c r="Q2122" s="53"/>
      <c r="R2122" s="53"/>
      <c r="S2122" s="53"/>
      <c r="T2122" s="53"/>
      <c r="U2122" s="53"/>
      <c r="V2122" s="53"/>
      <c r="W2122" s="53"/>
      <c r="X2122" s="53"/>
      <c r="Y2122" s="53"/>
      <c r="Z2122" s="53"/>
    </row>
    <row r="2123" spans="1:26" ht="15.75" customHeight="1">
      <c r="A2123" s="103"/>
      <c r="B2123" s="103"/>
      <c r="C2123" s="104" t="e">
        <v>#REF!</v>
      </c>
      <c r="D2123" s="103"/>
      <c r="E2123" s="53"/>
      <c r="F2123" s="53"/>
      <c r="G2123" s="53"/>
      <c r="H2123" s="53"/>
      <c r="I2123" s="53"/>
      <c r="J2123" s="53"/>
      <c r="K2123" s="53"/>
      <c r="L2123" s="53"/>
      <c r="M2123" s="53"/>
      <c r="N2123" s="53"/>
      <c r="O2123" s="53"/>
      <c r="P2123" s="53"/>
      <c r="Q2123" s="53"/>
      <c r="R2123" s="53"/>
      <c r="S2123" s="53"/>
      <c r="T2123" s="53"/>
      <c r="U2123" s="53"/>
      <c r="V2123" s="53"/>
      <c r="W2123" s="53"/>
      <c r="X2123" s="53"/>
      <c r="Y2123" s="53"/>
      <c r="Z2123" s="53"/>
    </row>
    <row r="2124" spans="1:26" ht="15.75" customHeight="1">
      <c r="A2124" s="103"/>
      <c r="B2124" s="103"/>
      <c r="C2124" s="104" t="e">
        <v>#REF!</v>
      </c>
      <c r="D2124" s="103"/>
      <c r="E2124" s="53"/>
      <c r="F2124" s="53"/>
      <c r="G2124" s="53"/>
      <c r="H2124" s="53"/>
      <c r="I2124" s="53"/>
      <c r="J2124" s="53"/>
      <c r="K2124" s="53"/>
      <c r="L2124" s="53"/>
      <c r="M2124" s="53"/>
      <c r="N2124" s="53"/>
      <c r="O2124" s="53"/>
      <c r="P2124" s="53"/>
      <c r="Q2124" s="53"/>
      <c r="R2124" s="53"/>
      <c r="S2124" s="53"/>
      <c r="T2124" s="53"/>
      <c r="U2124" s="53"/>
      <c r="V2124" s="53"/>
      <c r="W2124" s="53"/>
      <c r="X2124" s="53"/>
      <c r="Y2124" s="53"/>
      <c r="Z2124" s="53"/>
    </row>
    <row r="2125" spans="1:26" ht="15.75" customHeight="1">
      <c r="A2125" s="103"/>
      <c r="B2125" s="103"/>
      <c r="C2125" s="104" t="e">
        <v>#REF!</v>
      </c>
      <c r="D2125" s="103"/>
      <c r="E2125" s="53"/>
      <c r="F2125" s="53"/>
      <c r="G2125" s="53"/>
      <c r="H2125" s="53"/>
      <c r="I2125" s="53"/>
      <c r="J2125" s="53"/>
      <c r="K2125" s="53"/>
      <c r="L2125" s="53"/>
      <c r="M2125" s="53"/>
      <c r="N2125" s="53"/>
      <c r="O2125" s="53"/>
      <c r="P2125" s="53"/>
      <c r="Q2125" s="53"/>
      <c r="R2125" s="53"/>
      <c r="S2125" s="53"/>
      <c r="T2125" s="53"/>
      <c r="U2125" s="53"/>
      <c r="V2125" s="53"/>
      <c r="W2125" s="53"/>
      <c r="X2125" s="53"/>
      <c r="Y2125" s="53"/>
      <c r="Z2125" s="53"/>
    </row>
    <row r="2126" spans="1:26" ht="15.75" customHeight="1">
      <c r="A2126" s="103"/>
      <c r="B2126" s="103"/>
      <c r="C2126" s="104" t="e">
        <v>#REF!</v>
      </c>
      <c r="D2126" s="103"/>
      <c r="E2126" s="53"/>
      <c r="F2126" s="53"/>
      <c r="G2126" s="53"/>
      <c r="H2126" s="53"/>
      <c r="I2126" s="53"/>
      <c r="J2126" s="53"/>
      <c r="K2126" s="53"/>
      <c r="L2126" s="53"/>
      <c r="M2126" s="53"/>
      <c r="N2126" s="53"/>
      <c r="O2126" s="53"/>
      <c r="P2126" s="53"/>
      <c r="Q2126" s="53"/>
      <c r="R2126" s="53"/>
      <c r="S2126" s="53"/>
      <c r="T2126" s="53"/>
      <c r="U2126" s="53"/>
      <c r="V2126" s="53"/>
      <c r="W2126" s="53"/>
      <c r="X2126" s="53"/>
      <c r="Y2126" s="53"/>
      <c r="Z2126" s="53"/>
    </row>
    <row r="2127" spans="1:26" ht="15.75" customHeight="1">
      <c r="A2127" s="103"/>
      <c r="B2127" s="103"/>
      <c r="C2127" s="104" t="e">
        <v>#REF!</v>
      </c>
      <c r="D2127" s="103"/>
      <c r="E2127" s="53"/>
      <c r="F2127" s="53"/>
      <c r="G2127" s="53"/>
      <c r="H2127" s="53"/>
      <c r="I2127" s="53"/>
      <c r="J2127" s="53"/>
      <c r="K2127" s="53"/>
      <c r="L2127" s="53"/>
      <c r="M2127" s="53"/>
      <c r="N2127" s="53"/>
      <c r="O2127" s="53"/>
      <c r="P2127" s="53"/>
      <c r="Q2127" s="53"/>
      <c r="R2127" s="53"/>
      <c r="S2127" s="53"/>
      <c r="T2127" s="53"/>
      <c r="U2127" s="53"/>
      <c r="V2127" s="53"/>
      <c r="W2127" s="53"/>
      <c r="X2127" s="53"/>
      <c r="Y2127" s="53"/>
      <c r="Z2127" s="53"/>
    </row>
    <row r="2128" spans="1:26" ht="15.75" customHeight="1">
      <c r="A2128" s="103"/>
      <c r="B2128" s="103"/>
      <c r="C2128" s="104" t="e">
        <v>#REF!</v>
      </c>
      <c r="D2128" s="103"/>
      <c r="E2128" s="53"/>
      <c r="F2128" s="53"/>
      <c r="G2128" s="53"/>
      <c r="H2128" s="53"/>
      <c r="I2128" s="53"/>
      <c r="J2128" s="53"/>
      <c r="K2128" s="53"/>
      <c r="L2128" s="53"/>
      <c r="M2128" s="53"/>
      <c r="N2128" s="53"/>
      <c r="O2128" s="53"/>
      <c r="P2128" s="53"/>
      <c r="Q2128" s="53"/>
      <c r="R2128" s="53"/>
      <c r="S2128" s="53"/>
      <c r="T2128" s="53"/>
      <c r="U2128" s="53"/>
      <c r="V2128" s="53"/>
      <c r="W2128" s="53"/>
      <c r="X2128" s="53"/>
      <c r="Y2128" s="53"/>
      <c r="Z2128" s="53"/>
    </row>
    <row r="2129" spans="1:26" ht="15.75" customHeight="1">
      <c r="A2129" s="103"/>
      <c r="B2129" s="103"/>
      <c r="C2129" s="104" t="e">
        <v>#REF!</v>
      </c>
      <c r="D2129" s="103"/>
      <c r="E2129" s="53"/>
      <c r="F2129" s="53"/>
      <c r="G2129" s="53"/>
      <c r="H2129" s="53"/>
      <c r="I2129" s="53"/>
      <c r="J2129" s="53"/>
      <c r="K2129" s="53"/>
      <c r="L2129" s="53"/>
      <c r="M2129" s="53"/>
      <c r="N2129" s="53"/>
      <c r="O2129" s="53"/>
      <c r="P2129" s="53"/>
      <c r="Q2129" s="53"/>
      <c r="R2129" s="53"/>
      <c r="S2129" s="53"/>
      <c r="T2129" s="53"/>
      <c r="U2129" s="53"/>
      <c r="V2129" s="53"/>
      <c r="W2129" s="53"/>
      <c r="X2129" s="53"/>
      <c r="Y2129" s="53"/>
      <c r="Z2129" s="53"/>
    </row>
    <row r="2130" spans="1:26" ht="15.75" customHeight="1">
      <c r="A2130" s="103"/>
      <c r="B2130" s="103"/>
      <c r="C2130" s="104" t="e">
        <v>#REF!</v>
      </c>
      <c r="D2130" s="103"/>
      <c r="E2130" s="53"/>
      <c r="F2130" s="53"/>
      <c r="G2130" s="53"/>
      <c r="H2130" s="53"/>
      <c r="I2130" s="53"/>
      <c r="J2130" s="53"/>
      <c r="K2130" s="53"/>
      <c r="L2130" s="53"/>
      <c r="M2130" s="53"/>
      <c r="N2130" s="53"/>
      <c r="O2130" s="53"/>
      <c r="P2130" s="53"/>
      <c r="Q2130" s="53"/>
      <c r="R2130" s="53"/>
      <c r="S2130" s="53"/>
      <c r="T2130" s="53"/>
      <c r="U2130" s="53"/>
      <c r="V2130" s="53"/>
      <c r="W2130" s="53"/>
      <c r="X2130" s="53"/>
      <c r="Y2130" s="53"/>
      <c r="Z2130" s="53"/>
    </row>
    <row r="2131" spans="1:26" ht="15.75" customHeight="1">
      <c r="A2131" s="103"/>
      <c r="B2131" s="103"/>
      <c r="C2131" s="104" t="e">
        <v>#REF!</v>
      </c>
      <c r="D2131" s="103"/>
      <c r="E2131" s="53"/>
      <c r="F2131" s="53"/>
      <c r="G2131" s="53"/>
      <c r="H2131" s="53"/>
      <c r="I2131" s="53"/>
      <c r="J2131" s="53"/>
      <c r="K2131" s="53"/>
      <c r="L2131" s="53"/>
      <c r="M2131" s="53"/>
      <c r="N2131" s="53"/>
      <c r="O2131" s="53"/>
      <c r="P2131" s="53"/>
      <c r="Q2131" s="53"/>
      <c r="R2131" s="53"/>
      <c r="S2131" s="53"/>
      <c r="T2131" s="53"/>
      <c r="U2131" s="53"/>
      <c r="V2131" s="53"/>
      <c r="W2131" s="53"/>
      <c r="X2131" s="53"/>
      <c r="Y2131" s="53"/>
      <c r="Z2131" s="53"/>
    </row>
    <row r="2132" spans="1:26" ht="15.75" customHeight="1">
      <c r="A2132" s="103"/>
      <c r="B2132" s="103"/>
      <c r="C2132" s="104" t="e">
        <v>#REF!</v>
      </c>
      <c r="D2132" s="103"/>
      <c r="E2132" s="53"/>
      <c r="F2132" s="53"/>
      <c r="G2132" s="53"/>
      <c r="H2132" s="53"/>
      <c r="I2132" s="53"/>
      <c r="J2132" s="53"/>
      <c r="K2132" s="53"/>
      <c r="L2132" s="53"/>
      <c r="M2132" s="53"/>
      <c r="N2132" s="53"/>
      <c r="O2132" s="53"/>
      <c r="P2132" s="53"/>
      <c r="Q2132" s="53"/>
      <c r="R2132" s="53"/>
      <c r="S2132" s="53"/>
      <c r="T2132" s="53"/>
      <c r="U2132" s="53"/>
      <c r="V2132" s="53"/>
      <c r="W2132" s="53"/>
      <c r="X2132" s="53"/>
      <c r="Y2132" s="53"/>
      <c r="Z2132" s="53"/>
    </row>
    <row r="2133" spans="1:26" ht="15.75" customHeight="1">
      <c r="A2133" s="103"/>
      <c r="B2133" s="103"/>
      <c r="C2133" s="104" t="e">
        <v>#REF!</v>
      </c>
      <c r="D2133" s="103"/>
      <c r="E2133" s="53"/>
      <c r="F2133" s="53"/>
      <c r="G2133" s="53"/>
      <c r="H2133" s="53"/>
      <c r="I2133" s="53"/>
      <c r="J2133" s="53"/>
      <c r="K2133" s="53"/>
      <c r="L2133" s="53"/>
      <c r="M2133" s="53"/>
      <c r="N2133" s="53"/>
      <c r="O2133" s="53"/>
      <c r="P2133" s="53"/>
      <c r="Q2133" s="53"/>
      <c r="R2133" s="53"/>
      <c r="S2133" s="53"/>
      <c r="T2133" s="53"/>
      <c r="U2133" s="53"/>
      <c r="V2133" s="53"/>
      <c r="W2133" s="53"/>
      <c r="X2133" s="53"/>
      <c r="Y2133" s="53"/>
      <c r="Z2133" s="53"/>
    </row>
    <row r="2134" spans="1:26" ht="15.75" customHeight="1">
      <c r="A2134" s="103"/>
      <c r="B2134" s="103"/>
      <c r="C2134" s="104" t="e">
        <v>#REF!</v>
      </c>
      <c r="D2134" s="103"/>
      <c r="E2134" s="53"/>
      <c r="F2134" s="53"/>
      <c r="G2134" s="53"/>
      <c r="H2134" s="53"/>
      <c r="I2134" s="53"/>
      <c r="J2134" s="53"/>
      <c r="K2134" s="53"/>
      <c r="L2134" s="53"/>
      <c r="M2134" s="53"/>
      <c r="N2134" s="53"/>
      <c r="O2134" s="53"/>
      <c r="P2134" s="53"/>
      <c r="Q2134" s="53"/>
      <c r="R2134" s="53"/>
      <c r="S2134" s="53"/>
      <c r="T2134" s="53"/>
      <c r="U2134" s="53"/>
      <c r="V2134" s="53"/>
      <c r="W2134" s="53"/>
      <c r="X2134" s="53"/>
      <c r="Y2134" s="53"/>
      <c r="Z2134" s="53"/>
    </row>
    <row r="2135" spans="1:26" ht="15.75" customHeight="1">
      <c r="A2135" s="103"/>
      <c r="B2135" s="103"/>
      <c r="C2135" s="104" t="e">
        <v>#REF!</v>
      </c>
      <c r="D2135" s="103"/>
      <c r="E2135" s="53"/>
      <c r="F2135" s="53"/>
      <c r="G2135" s="53"/>
      <c r="H2135" s="53"/>
      <c r="I2135" s="53"/>
      <c r="J2135" s="53"/>
      <c r="K2135" s="53"/>
      <c r="L2135" s="53"/>
      <c r="M2135" s="53"/>
      <c r="N2135" s="53"/>
      <c r="O2135" s="53"/>
      <c r="P2135" s="53"/>
      <c r="Q2135" s="53"/>
      <c r="R2135" s="53"/>
      <c r="S2135" s="53"/>
      <c r="T2135" s="53"/>
      <c r="U2135" s="53"/>
      <c r="V2135" s="53"/>
      <c r="W2135" s="53"/>
      <c r="X2135" s="53"/>
      <c r="Y2135" s="53"/>
      <c r="Z2135" s="53"/>
    </row>
    <row r="2136" spans="1:26" ht="15.75" customHeight="1">
      <c r="A2136" s="103"/>
      <c r="B2136" s="103"/>
      <c r="C2136" s="104" t="e">
        <v>#REF!</v>
      </c>
      <c r="D2136" s="103"/>
      <c r="E2136" s="53"/>
      <c r="F2136" s="53"/>
      <c r="G2136" s="53"/>
      <c r="H2136" s="53"/>
      <c r="I2136" s="53"/>
      <c r="J2136" s="53"/>
      <c r="K2136" s="53"/>
      <c r="L2136" s="53"/>
      <c r="M2136" s="53"/>
      <c r="N2136" s="53"/>
      <c r="O2136" s="53"/>
      <c r="P2136" s="53"/>
      <c r="Q2136" s="53"/>
      <c r="R2136" s="53"/>
      <c r="S2136" s="53"/>
      <c r="T2136" s="53"/>
      <c r="U2136" s="53"/>
      <c r="V2136" s="53"/>
      <c r="W2136" s="53"/>
      <c r="X2136" s="53"/>
      <c r="Y2136" s="53"/>
      <c r="Z2136" s="53"/>
    </row>
    <row r="2137" spans="1:26" ht="15.75" customHeight="1">
      <c r="A2137" s="103"/>
      <c r="B2137" s="103"/>
      <c r="C2137" s="104" t="e">
        <v>#REF!</v>
      </c>
      <c r="D2137" s="103"/>
      <c r="E2137" s="53"/>
      <c r="F2137" s="53"/>
      <c r="G2137" s="53"/>
      <c r="H2137" s="53"/>
      <c r="I2137" s="53"/>
      <c r="J2137" s="53"/>
      <c r="K2137" s="53"/>
      <c r="L2137" s="53"/>
      <c r="M2137" s="53"/>
      <c r="N2137" s="53"/>
      <c r="O2137" s="53"/>
      <c r="P2137" s="53"/>
      <c r="Q2137" s="53"/>
      <c r="R2137" s="53"/>
      <c r="S2137" s="53"/>
      <c r="T2137" s="53"/>
      <c r="U2137" s="53"/>
      <c r="V2137" s="53"/>
      <c r="W2137" s="53"/>
      <c r="X2137" s="53"/>
      <c r="Y2137" s="53"/>
      <c r="Z2137" s="53"/>
    </row>
    <row r="2138" spans="1:26" ht="15.75" customHeight="1">
      <c r="A2138" s="103"/>
      <c r="B2138" s="103"/>
      <c r="C2138" s="104" t="e">
        <v>#REF!</v>
      </c>
      <c r="D2138" s="103"/>
      <c r="E2138" s="53"/>
      <c r="F2138" s="53"/>
      <c r="G2138" s="53"/>
      <c r="H2138" s="53"/>
      <c r="I2138" s="53"/>
      <c r="J2138" s="53"/>
      <c r="K2138" s="53"/>
      <c r="L2138" s="53"/>
      <c r="M2138" s="53"/>
      <c r="N2138" s="53"/>
      <c r="O2138" s="53"/>
      <c r="P2138" s="53"/>
      <c r="Q2138" s="53"/>
      <c r="R2138" s="53"/>
      <c r="S2138" s="53"/>
      <c r="T2138" s="53"/>
      <c r="U2138" s="53"/>
      <c r="V2138" s="53"/>
      <c r="W2138" s="53"/>
      <c r="X2138" s="53"/>
      <c r="Y2138" s="53"/>
      <c r="Z2138" s="53"/>
    </row>
    <row r="2139" spans="1:26" ht="15.75" customHeight="1">
      <c r="A2139" s="103"/>
      <c r="B2139" s="103"/>
      <c r="C2139" s="104" t="e">
        <v>#REF!</v>
      </c>
      <c r="D2139" s="103"/>
      <c r="E2139" s="53"/>
      <c r="F2139" s="53"/>
      <c r="G2139" s="53"/>
      <c r="H2139" s="53"/>
      <c r="I2139" s="53"/>
      <c r="J2139" s="53"/>
      <c r="K2139" s="53"/>
      <c r="L2139" s="53"/>
      <c r="M2139" s="53"/>
      <c r="N2139" s="53"/>
      <c r="O2139" s="53"/>
      <c r="P2139" s="53"/>
      <c r="Q2139" s="53"/>
      <c r="R2139" s="53"/>
      <c r="S2139" s="53"/>
      <c r="T2139" s="53"/>
      <c r="U2139" s="53"/>
      <c r="V2139" s="53"/>
      <c r="W2139" s="53"/>
      <c r="X2139" s="53"/>
      <c r="Y2139" s="53"/>
      <c r="Z2139" s="53"/>
    </row>
    <row r="2140" spans="1:26" ht="15.75" customHeight="1">
      <c r="A2140" s="103"/>
      <c r="B2140" s="103"/>
      <c r="C2140" s="104" t="e">
        <v>#REF!</v>
      </c>
      <c r="D2140" s="103"/>
      <c r="E2140" s="53"/>
      <c r="F2140" s="53"/>
      <c r="G2140" s="53"/>
      <c r="H2140" s="53"/>
      <c r="I2140" s="53"/>
      <c r="J2140" s="53"/>
      <c r="K2140" s="53"/>
      <c r="L2140" s="53"/>
      <c r="M2140" s="53"/>
      <c r="N2140" s="53"/>
      <c r="O2140" s="53"/>
      <c r="P2140" s="53"/>
      <c r="Q2140" s="53"/>
      <c r="R2140" s="53"/>
      <c r="S2140" s="53"/>
      <c r="T2140" s="53"/>
      <c r="U2140" s="53"/>
      <c r="V2140" s="53"/>
      <c r="W2140" s="53"/>
      <c r="X2140" s="53"/>
      <c r="Y2140" s="53"/>
      <c r="Z2140" s="53"/>
    </row>
    <row r="2141" spans="1:26" ht="15.75" customHeight="1">
      <c r="A2141" s="103"/>
      <c r="B2141" s="103"/>
      <c r="C2141" s="104" t="e">
        <v>#REF!</v>
      </c>
      <c r="D2141" s="103"/>
      <c r="E2141" s="53"/>
      <c r="F2141" s="53"/>
      <c r="G2141" s="53"/>
      <c r="H2141" s="53"/>
      <c r="I2141" s="53"/>
      <c r="J2141" s="53"/>
      <c r="K2141" s="53"/>
      <c r="L2141" s="53"/>
      <c r="M2141" s="53"/>
      <c r="N2141" s="53"/>
      <c r="O2141" s="53"/>
      <c r="P2141" s="53"/>
      <c r="Q2141" s="53"/>
      <c r="R2141" s="53"/>
      <c r="S2141" s="53"/>
      <c r="T2141" s="53"/>
      <c r="U2141" s="53"/>
      <c r="V2141" s="53"/>
      <c r="W2141" s="53"/>
      <c r="X2141" s="53"/>
      <c r="Y2141" s="53"/>
      <c r="Z2141" s="53"/>
    </row>
    <row r="2142" spans="1:26" ht="15.75" customHeight="1">
      <c r="A2142" s="103"/>
      <c r="B2142" s="103"/>
      <c r="C2142" s="104" t="e">
        <v>#REF!</v>
      </c>
      <c r="D2142" s="103"/>
      <c r="E2142" s="53"/>
      <c r="F2142" s="53"/>
      <c r="G2142" s="53"/>
      <c r="H2142" s="53"/>
      <c r="I2142" s="53"/>
      <c r="J2142" s="53"/>
      <c r="K2142" s="53"/>
      <c r="L2142" s="53"/>
      <c r="M2142" s="53"/>
      <c r="N2142" s="53"/>
      <c r="O2142" s="53"/>
      <c r="P2142" s="53"/>
      <c r="Q2142" s="53"/>
      <c r="R2142" s="53"/>
      <c r="S2142" s="53"/>
      <c r="T2142" s="53"/>
      <c r="U2142" s="53"/>
      <c r="V2142" s="53"/>
      <c r="W2142" s="53"/>
      <c r="X2142" s="53"/>
      <c r="Y2142" s="53"/>
      <c r="Z2142" s="53"/>
    </row>
    <row r="2143" spans="1:26" ht="15.75" customHeight="1">
      <c r="A2143" s="103"/>
      <c r="B2143" s="103"/>
      <c r="C2143" s="104" t="e">
        <v>#REF!</v>
      </c>
      <c r="D2143" s="103"/>
      <c r="E2143" s="53"/>
      <c r="F2143" s="53"/>
      <c r="G2143" s="53"/>
      <c r="H2143" s="53"/>
      <c r="I2143" s="53"/>
      <c r="J2143" s="53"/>
      <c r="K2143" s="53"/>
      <c r="L2143" s="53"/>
      <c r="M2143" s="53"/>
      <c r="N2143" s="53"/>
      <c r="O2143" s="53"/>
      <c r="P2143" s="53"/>
      <c r="Q2143" s="53"/>
      <c r="R2143" s="53"/>
      <c r="S2143" s="53"/>
      <c r="T2143" s="53"/>
      <c r="U2143" s="53"/>
      <c r="V2143" s="53"/>
      <c r="W2143" s="53"/>
      <c r="X2143" s="53"/>
      <c r="Y2143" s="53"/>
      <c r="Z2143" s="53"/>
    </row>
    <row r="2144" spans="1:26" ht="15.75" customHeight="1">
      <c r="A2144" s="103"/>
      <c r="B2144" s="103"/>
      <c r="C2144" s="104" t="e">
        <v>#REF!</v>
      </c>
      <c r="D2144" s="103"/>
      <c r="E2144" s="53"/>
      <c r="F2144" s="53"/>
      <c r="G2144" s="53"/>
      <c r="H2144" s="53"/>
      <c r="I2144" s="53"/>
      <c r="J2144" s="53"/>
      <c r="K2144" s="53"/>
      <c r="L2144" s="53"/>
      <c r="M2144" s="53"/>
      <c r="N2144" s="53"/>
      <c r="O2144" s="53"/>
      <c r="P2144" s="53"/>
      <c r="Q2144" s="53"/>
      <c r="R2144" s="53"/>
      <c r="S2144" s="53"/>
      <c r="T2144" s="53"/>
      <c r="U2144" s="53"/>
      <c r="V2144" s="53"/>
      <c r="W2144" s="53"/>
      <c r="X2144" s="53"/>
      <c r="Y2144" s="53"/>
      <c r="Z2144" s="53"/>
    </row>
    <row r="2145" spans="1:26" ht="15.75" customHeight="1">
      <c r="A2145" s="103"/>
      <c r="B2145" s="103"/>
      <c r="C2145" s="104" t="e">
        <v>#REF!</v>
      </c>
      <c r="D2145" s="103"/>
      <c r="E2145" s="53"/>
      <c r="F2145" s="53"/>
      <c r="G2145" s="53"/>
      <c r="H2145" s="53"/>
      <c r="I2145" s="53"/>
      <c r="J2145" s="53"/>
      <c r="K2145" s="53"/>
      <c r="L2145" s="53"/>
      <c r="M2145" s="53"/>
      <c r="N2145" s="53"/>
      <c r="O2145" s="53"/>
      <c r="P2145" s="53"/>
      <c r="Q2145" s="53"/>
      <c r="R2145" s="53"/>
      <c r="S2145" s="53"/>
      <c r="T2145" s="53"/>
      <c r="U2145" s="53"/>
      <c r="V2145" s="53"/>
      <c r="W2145" s="53"/>
      <c r="X2145" s="53"/>
      <c r="Y2145" s="53"/>
      <c r="Z2145" s="53"/>
    </row>
    <row r="2146" spans="1:26" ht="15.75" customHeight="1">
      <c r="A2146" s="103"/>
      <c r="B2146" s="103"/>
      <c r="C2146" s="104" t="e">
        <v>#REF!</v>
      </c>
      <c r="D2146" s="103"/>
      <c r="E2146" s="53"/>
      <c r="F2146" s="53"/>
      <c r="G2146" s="53"/>
      <c r="H2146" s="53"/>
      <c r="I2146" s="53"/>
      <c r="J2146" s="53"/>
      <c r="K2146" s="53"/>
      <c r="L2146" s="53"/>
      <c r="M2146" s="53"/>
      <c r="N2146" s="53"/>
      <c r="O2146" s="53"/>
      <c r="P2146" s="53"/>
      <c r="Q2146" s="53"/>
      <c r="R2146" s="53"/>
      <c r="S2146" s="53"/>
      <c r="T2146" s="53"/>
      <c r="U2146" s="53"/>
      <c r="V2146" s="53"/>
      <c r="W2146" s="53"/>
      <c r="X2146" s="53"/>
      <c r="Y2146" s="53"/>
      <c r="Z2146" s="53"/>
    </row>
    <row r="2147" spans="1:26" ht="15.75" customHeight="1">
      <c r="A2147" s="103"/>
      <c r="B2147" s="103"/>
      <c r="C2147" s="104" t="e">
        <v>#REF!</v>
      </c>
      <c r="D2147" s="103"/>
      <c r="E2147" s="53"/>
      <c r="F2147" s="53"/>
      <c r="G2147" s="53"/>
      <c r="H2147" s="53"/>
      <c r="I2147" s="53"/>
      <c r="J2147" s="53"/>
      <c r="K2147" s="53"/>
      <c r="L2147" s="53"/>
      <c r="M2147" s="53"/>
      <c r="N2147" s="53"/>
      <c r="O2147" s="53"/>
      <c r="P2147" s="53"/>
      <c r="Q2147" s="53"/>
      <c r="R2147" s="53"/>
      <c r="S2147" s="53"/>
      <c r="T2147" s="53"/>
      <c r="U2147" s="53"/>
      <c r="V2147" s="53"/>
      <c r="W2147" s="53"/>
      <c r="X2147" s="53"/>
      <c r="Y2147" s="53"/>
      <c r="Z2147" s="53"/>
    </row>
    <row r="2148" spans="1:26" ht="15.75" customHeight="1">
      <c r="A2148" s="103"/>
      <c r="B2148" s="103"/>
      <c r="C2148" s="104" t="e">
        <v>#REF!</v>
      </c>
      <c r="D2148" s="103"/>
      <c r="E2148" s="53"/>
      <c r="F2148" s="53"/>
      <c r="G2148" s="53"/>
      <c r="H2148" s="53"/>
      <c r="I2148" s="53"/>
      <c r="J2148" s="53"/>
      <c r="K2148" s="53"/>
      <c r="L2148" s="53"/>
      <c r="M2148" s="53"/>
      <c r="N2148" s="53"/>
      <c r="O2148" s="53"/>
      <c r="P2148" s="53"/>
      <c r="Q2148" s="53"/>
      <c r="R2148" s="53"/>
      <c r="S2148" s="53"/>
      <c r="T2148" s="53"/>
      <c r="U2148" s="53"/>
      <c r="V2148" s="53"/>
      <c r="W2148" s="53"/>
      <c r="X2148" s="53"/>
      <c r="Y2148" s="53"/>
      <c r="Z2148" s="53"/>
    </row>
    <row r="2149" spans="1:26" ht="15.75" customHeight="1">
      <c r="A2149" s="103"/>
      <c r="B2149" s="103"/>
      <c r="C2149" s="104" t="e">
        <v>#REF!</v>
      </c>
      <c r="D2149" s="103"/>
      <c r="E2149" s="53"/>
      <c r="F2149" s="53"/>
      <c r="G2149" s="53"/>
      <c r="H2149" s="53"/>
      <c r="I2149" s="53"/>
      <c r="J2149" s="53"/>
      <c r="K2149" s="53"/>
      <c r="L2149" s="53"/>
      <c r="M2149" s="53"/>
      <c r="N2149" s="53"/>
      <c r="O2149" s="53"/>
      <c r="P2149" s="53"/>
      <c r="Q2149" s="53"/>
      <c r="R2149" s="53"/>
      <c r="S2149" s="53"/>
      <c r="T2149" s="53"/>
      <c r="U2149" s="53"/>
      <c r="V2149" s="53"/>
      <c r="W2149" s="53"/>
      <c r="X2149" s="53"/>
      <c r="Y2149" s="53"/>
      <c r="Z2149" s="53"/>
    </row>
    <row r="2150" spans="1:26" ht="15.75" customHeight="1">
      <c r="A2150" s="103"/>
      <c r="B2150" s="103"/>
      <c r="C2150" s="104" t="e">
        <v>#REF!</v>
      </c>
      <c r="D2150" s="103"/>
      <c r="E2150" s="53"/>
      <c r="F2150" s="53"/>
      <c r="G2150" s="53"/>
      <c r="H2150" s="53"/>
      <c r="I2150" s="53"/>
      <c r="J2150" s="53"/>
      <c r="K2150" s="53"/>
      <c r="L2150" s="53"/>
      <c r="M2150" s="53"/>
      <c r="N2150" s="53"/>
      <c r="O2150" s="53"/>
      <c r="P2150" s="53"/>
      <c r="Q2150" s="53"/>
      <c r="R2150" s="53"/>
      <c r="S2150" s="53"/>
      <c r="T2150" s="53"/>
      <c r="U2150" s="53"/>
      <c r="V2150" s="53"/>
      <c r="W2150" s="53"/>
      <c r="X2150" s="53"/>
      <c r="Y2150" s="53"/>
      <c r="Z2150" s="53"/>
    </row>
    <row r="2151" spans="1:26" ht="15.75" customHeight="1">
      <c r="A2151" s="103"/>
      <c r="B2151" s="103"/>
      <c r="C2151" s="104" t="e">
        <v>#REF!</v>
      </c>
      <c r="D2151" s="103"/>
      <c r="E2151" s="53"/>
      <c r="F2151" s="53"/>
      <c r="G2151" s="53"/>
      <c r="H2151" s="53"/>
      <c r="I2151" s="53"/>
      <c r="J2151" s="53"/>
      <c r="K2151" s="53"/>
      <c r="L2151" s="53"/>
      <c r="M2151" s="53"/>
      <c r="N2151" s="53"/>
      <c r="O2151" s="53"/>
      <c r="P2151" s="53"/>
      <c r="Q2151" s="53"/>
      <c r="R2151" s="53"/>
      <c r="S2151" s="53"/>
      <c r="T2151" s="53"/>
      <c r="U2151" s="53"/>
      <c r="V2151" s="53"/>
      <c r="W2151" s="53"/>
      <c r="X2151" s="53"/>
      <c r="Y2151" s="53"/>
      <c r="Z2151" s="53"/>
    </row>
    <row r="2152" spans="1:26" ht="15.75" customHeight="1">
      <c r="A2152" s="103"/>
      <c r="B2152" s="103"/>
      <c r="C2152" s="104" t="e">
        <v>#REF!</v>
      </c>
      <c r="D2152" s="103"/>
      <c r="E2152" s="53"/>
      <c r="F2152" s="53"/>
      <c r="G2152" s="53"/>
      <c r="H2152" s="53"/>
      <c r="I2152" s="53"/>
      <c r="J2152" s="53"/>
      <c r="K2152" s="53"/>
      <c r="L2152" s="53"/>
      <c r="M2152" s="53"/>
      <c r="N2152" s="53"/>
      <c r="O2152" s="53"/>
      <c r="P2152" s="53"/>
      <c r="Q2152" s="53"/>
      <c r="R2152" s="53"/>
      <c r="S2152" s="53"/>
      <c r="T2152" s="53"/>
      <c r="U2152" s="53"/>
      <c r="V2152" s="53"/>
      <c r="W2152" s="53"/>
      <c r="X2152" s="53"/>
      <c r="Y2152" s="53"/>
      <c r="Z2152" s="53"/>
    </row>
    <row r="2153" spans="1:26" ht="15.75" customHeight="1">
      <c r="A2153" s="103"/>
      <c r="B2153" s="103"/>
      <c r="C2153" s="104" t="e">
        <v>#REF!</v>
      </c>
      <c r="D2153" s="103"/>
      <c r="E2153" s="53"/>
      <c r="F2153" s="53"/>
      <c r="G2153" s="53"/>
      <c r="H2153" s="53"/>
      <c r="I2153" s="53"/>
      <c r="J2153" s="53"/>
      <c r="K2153" s="53"/>
      <c r="L2153" s="53"/>
      <c r="M2153" s="53"/>
      <c r="N2153" s="53"/>
      <c r="O2153" s="53"/>
      <c r="P2153" s="53"/>
      <c r="Q2153" s="53"/>
      <c r="R2153" s="53"/>
      <c r="S2153" s="53"/>
      <c r="T2153" s="53"/>
      <c r="U2153" s="53"/>
      <c r="V2153" s="53"/>
      <c r="W2153" s="53"/>
      <c r="X2153" s="53"/>
      <c r="Y2153" s="53"/>
      <c r="Z2153" s="53"/>
    </row>
    <row r="2154" spans="1:26" ht="15.75" customHeight="1">
      <c r="A2154" s="103"/>
      <c r="B2154" s="103"/>
      <c r="C2154" s="104" t="e">
        <v>#REF!</v>
      </c>
      <c r="D2154" s="103"/>
      <c r="E2154" s="53"/>
      <c r="F2154" s="53"/>
      <c r="G2154" s="53"/>
      <c r="H2154" s="53"/>
      <c r="I2154" s="53"/>
      <c r="J2154" s="53"/>
      <c r="K2154" s="53"/>
      <c r="L2154" s="53"/>
      <c r="M2154" s="53"/>
      <c r="N2154" s="53"/>
      <c r="O2154" s="53"/>
      <c r="P2154" s="53"/>
      <c r="Q2154" s="53"/>
      <c r="R2154" s="53"/>
      <c r="S2154" s="53"/>
      <c r="T2154" s="53"/>
      <c r="U2154" s="53"/>
      <c r="V2154" s="53"/>
      <c r="W2154" s="53"/>
      <c r="X2154" s="53"/>
      <c r="Y2154" s="53"/>
      <c r="Z2154" s="53"/>
    </row>
    <row r="2155" spans="1:26" ht="15.75" customHeight="1">
      <c r="A2155" s="103"/>
      <c r="B2155" s="103"/>
      <c r="C2155" s="104" t="e">
        <v>#REF!</v>
      </c>
      <c r="D2155" s="103"/>
      <c r="E2155" s="53"/>
      <c r="F2155" s="53"/>
      <c r="G2155" s="53"/>
      <c r="H2155" s="53"/>
      <c r="I2155" s="53"/>
      <c r="J2155" s="53"/>
      <c r="K2155" s="53"/>
      <c r="L2155" s="53"/>
      <c r="M2155" s="53"/>
      <c r="N2155" s="53"/>
      <c r="O2155" s="53"/>
      <c r="P2155" s="53"/>
      <c r="Q2155" s="53"/>
      <c r="R2155" s="53"/>
      <c r="S2155" s="53"/>
      <c r="T2155" s="53"/>
      <c r="U2155" s="53"/>
      <c r="V2155" s="53"/>
      <c r="W2155" s="53"/>
      <c r="X2155" s="53"/>
      <c r="Y2155" s="53"/>
      <c r="Z2155" s="53"/>
    </row>
    <row r="2156" spans="1:26" ht="15.75" customHeight="1">
      <c r="A2156" s="103"/>
      <c r="B2156" s="103"/>
      <c r="C2156" s="104" t="e">
        <v>#REF!</v>
      </c>
      <c r="D2156" s="103"/>
      <c r="E2156" s="53"/>
      <c r="F2156" s="53"/>
      <c r="G2156" s="53"/>
      <c r="H2156" s="53"/>
      <c r="I2156" s="53"/>
      <c r="J2156" s="53"/>
      <c r="K2156" s="53"/>
      <c r="L2156" s="53"/>
      <c r="M2156" s="53"/>
      <c r="N2156" s="53"/>
      <c r="O2156" s="53"/>
      <c r="P2156" s="53"/>
      <c r="Q2156" s="53"/>
      <c r="R2156" s="53"/>
      <c r="S2156" s="53"/>
      <c r="T2156" s="53"/>
      <c r="U2156" s="53"/>
      <c r="V2156" s="53"/>
      <c r="W2156" s="53"/>
      <c r="X2156" s="53"/>
      <c r="Y2156" s="53"/>
      <c r="Z2156" s="53"/>
    </row>
    <row r="2157" spans="1:26" ht="15.75" customHeight="1">
      <c r="A2157" s="103"/>
      <c r="B2157" s="103"/>
      <c r="C2157" s="104" t="e">
        <v>#REF!</v>
      </c>
      <c r="D2157" s="103"/>
      <c r="E2157" s="53"/>
      <c r="F2157" s="53"/>
      <c r="G2157" s="53"/>
      <c r="H2157" s="53"/>
      <c r="I2157" s="53"/>
      <c r="J2157" s="53"/>
      <c r="K2157" s="53"/>
      <c r="L2157" s="53"/>
      <c r="M2157" s="53"/>
      <c r="N2157" s="53"/>
      <c r="O2157" s="53"/>
      <c r="P2157" s="53"/>
      <c r="Q2157" s="53"/>
      <c r="R2157" s="53"/>
      <c r="S2157" s="53"/>
      <c r="T2157" s="53"/>
      <c r="U2157" s="53"/>
      <c r="V2157" s="53"/>
      <c r="W2157" s="53"/>
      <c r="X2157" s="53"/>
      <c r="Y2157" s="53"/>
      <c r="Z2157" s="53"/>
    </row>
    <row r="2158" spans="1:26" ht="15.75" customHeight="1">
      <c r="A2158" s="103"/>
      <c r="B2158" s="103"/>
      <c r="C2158" s="104" t="e">
        <v>#REF!</v>
      </c>
      <c r="D2158" s="103"/>
      <c r="E2158" s="53"/>
      <c r="F2158" s="53"/>
      <c r="G2158" s="53"/>
      <c r="H2158" s="53"/>
      <c r="I2158" s="53"/>
      <c r="J2158" s="53"/>
      <c r="K2158" s="53"/>
      <c r="L2158" s="53"/>
      <c r="M2158" s="53"/>
      <c r="N2158" s="53"/>
      <c r="O2158" s="53"/>
      <c r="P2158" s="53"/>
      <c r="Q2158" s="53"/>
      <c r="R2158" s="53"/>
      <c r="S2158" s="53"/>
      <c r="T2158" s="53"/>
      <c r="U2158" s="53"/>
      <c r="V2158" s="53"/>
      <c r="W2158" s="53"/>
      <c r="X2158" s="53"/>
      <c r="Y2158" s="53"/>
      <c r="Z2158" s="53"/>
    </row>
    <row r="2159" spans="1:26" ht="15.75" customHeight="1">
      <c r="A2159" s="103"/>
      <c r="B2159" s="103"/>
      <c r="C2159" s="104" t="e">
        <v>#REF!</v>
      </c>
      <c r="D2159" s="103"/>
      <c r="E2159" s="53"/>
      <c r="F2159" s="53"/>
      <c r="G2159" s="53"/>
      <c r="H2159" s="53"/>
      <c r="I2159" s="53"/>
      <c r="J2159" s="53"/>
      <c r="K2159" s="53"/>
      <c r="L2159" s="53"/>
      <c r="M2159" s="53"/>
      <c r="N2159" s="53"/>
      <c r="O2159" s="53"/>
      <c r="P2159" s="53"/>
      <c r="Q2159" s="53"/>
      <c r="R2159" s="53"/>
      <c r="S2159" s="53"/>
      <c r="T2159" s="53"/>
      <c r="U2159" s="53"/>
      <c r="V2159" s="53"/>
      <c r="W2159" s="53"/>
      <c r="X2159" s="53"/>
      <c r="Y2159" s="53"/>
      <c r="Z2159" s="53"/>
    </row>
    <row r="2160" spans="1:26" ht="15.75" customHeight="1">
      <c r="A2160" s="103"/>
      <c r="B2160" s="103"/>
      <c r="C2160" s="104" t="e">
        <v>#REF!</v>
      </c>
      <c r="D2160" s="103"/>
      <c r="E2160" s="53"/>
      <c r="F2160" s="53"/>
      <c r="G2160" s="53"/>
      <c r="H2160" s="53"/>
      <c r="I2160" s="53"/>
      <c r="J2160" s="53"/>
      <c r="K2160" s="53"/>
      <c r="L2160" s="53"/>
      <c r="M2160" s="53"/>
      <c r="N2160" s="53"/>
      <c r="O2160" s="53"/>
      <c r="P2160" s="53"/>
      <c r="Q2160" s="53"/>
      <c r="R2160" s="53"/>
      <c r="S2160" s="53"/>
      <c r="T2160" s="53"/>
      <c r="U2160" s="53"/>
      <c r="V2160" s="53"/>
      <c r="W2160" s="53"/>
      <c r="X2160" s="53"/>
      <c r="Y2160" s="53"/>
      <c r="Z2160" s="53"/>
    </row>
    <row r="2161" spans="1:26" ht="15.75" customHeight="1">
      <c r="A2161" s="103"/>
      <c r="B2161" s="103"/>
      <c r="C2161" s="104" t="e">
        <v>#REF!</v>
      </c>
      <c r="D2161" s="103"/>
      <c r="E2161" s="53"/>
      <c r="F2161" s="53"/>
      <c r="G2161" s="53"/>
      <c r="H2161" s="53"/>
      <c r="I2161" s="53"/>
      <c r="J2161" s="53"/>
      <c r="K2161" s="53"/>
      <c r="L2161" s="53"/>
      <c r="M2161" s="53"/>
      <c r="N2161" s="53"/>
      <c r="O2161" s="53"/>
      <c r="P2161" s="53"/>
      <c r="Q2161" s="53"/>
      <c r="R2161" s="53"/>
      <c r="S2161" s="53"/>
      <c r="T2161" s="53"/>
      <c r="U2161" s="53"/>
      <c r="V2161" s="53"/>
      <c r="W2161" s="53"/>
      <c r="X2161" s="53"/>
      <c r="Y2161" s="53"/>
      <c r="Z2161" s="53"/>
    </row>
    <row r="2162" spans="1:26" ht="15.75" customHeight="1">
      <c r="A2162" s="103"/>
      <c r="B2162" s="103"/>
      <c r="C2162" s="104" t="e">
        <v>#REF!</v>
      </c>
      <c r="D2162" s="103"/>
      <c r="E2162" s="53"/>
      <c r="F2162" s="53"/>
      <c r="G2162" s="53"/>
      <c r="H2162" s="53"/>
      <c r="I2162" s="53"/>
      <c r="J2162" s="53"/>
      <c r="K2162" s="53"/>
      <c r="L2162" s="53"/>
      <c r="M2162" s="53"/>
      <c r="N2162" s="53"/>
      <c r="O2162" s="53"/>
      <c r="P2162" s="53"/>
      <c r="Q2162" s="53"/>
      <c r="R2162" s="53"/>
      <c r="S2162" s="53"/>
      <c r="T2162" s="53"/>
      <c r="U2162" s="53"/>
      <c r="V2162" s="53"/>
      <c r="W2162" s="53"/>
      <c r="X2162" s="53"/>
      <c r="Y2162" s="53"/>
      <c r="Z2162" s="53"/>
    </row>
    <row r="2163" spans="1:26" ht="15.75" customHeight="1">
      <c r="A2163" s="103"/>
      <c r="B2163" s="103"/>
      <c r="C2163" s="104" t="e">
        <v>#REF!</v>
      </c>
      <c r="D2163" s="103"/>
      <c r="E2163" s="53"/>
      <c r="F2163" s="53"/>
      <c r="G2163" s="53"/>
      <c r="H2163" s="53"/>
      <c r="I2163" s="53"/>
      <c r="J2163" s="53"/>
      <c r="K2163" s="53"/>
      <c r="L2163" s="53"/>
      <c r="M2163" s="53"/>
      <c r="N2163" s="53"/>
      <c r="O2163" s="53"/>
      <c r="P2163" s="53"/>
      <c r="Q2163" s="53"/>
      <c r="R2163" s="53"/>
      <c r="S2163" s="53"/>
      <c r="T2163" s="53"/>
      <c r="U2163" s="53"/>
      <c r="V2163" s="53"/>
      <c r="W2163" s="53"/>
      <c r="X2163" s="53"/>
      <c r="Y2163" s="53"/>
      <c r="Z2163" s="53"/>
    </row>
    <row r="2164" spans="1:26" ht="15.75" customHeight="1">
      <c r="A2164" s="103"/>
      <c r="B2164" s="103"/>
      <c r="C2164" s="104" t="e">
        <v>#REF!</v>
      </c>
      <c r="D2164" s="103"/>
      <c r="E2164" s="53"/>
      <c r="F2164" s="53"/>
      <c r="G2164" s="53"/>
      <c r="H2164" s="53"/>
      <c r="I2164" s="53"/>
      <c r="J2164" s="53"/>
      <c r="K2164" s="53"/>
      <c r="L2164" s="53"/>
      <c r="M2164" s="53"/>
      <c r="N2164" s="53"/>
      <c r="O2164" s="53"/>
      <c r="P2164" s="53"/>
      <c r="Q2164" s="53"/>
      <c r="R2164" s="53"/>
      <c r="S2164" s="53"/>
      <c r="T2164" s="53"/>
      <c r="U2164" s="53"/>
      <c r="V2164" s="53"/>
      <c r="W2164" s="53"/>
      <c r="X2164" s="53"/>
      <c r="Y2164" s="53"/>
      <c r="Z2164" s="53"/>
    </row>
    <row r="2165" spans="1:26" ht="15.75" customHeight="1">
      <c r="A2165" s="103"/>
      <c r="B2165" s="103"/>
      <c r="C2165" s="104" t="e">
        <v>#REF!</v>
      </c>
      <c r="D2165" s="103"/>
      <c r="E2165" s="53"/>
      <c r="F2165" s="53"/>
      <c r="G2165" s="53"/>
      <c r="H2165" s="53"/>
      <c r="I2165" s="53"/>
      <c r="J2165" s="53"/>
      <c r="K2165" s="53"/>
      <c r="L2165" s="53"/>
      <c r="M2165" s="53"/>
      <c r="N2165" s="53"/>
      <c r="O2165" s="53"/>
      <c r="P2165" s="53"/>
      <c r="Q2165" s="53"/>
      <c r="R2165" s="53"/>
      <c r="S2165" s="53"/>
      <c r="T2165" s="53"/>
      <c r="U2165" s="53"/>
      <c r="V2165" s="53"/>
      <c r="W2165" s="53"/>
      <c r="X2165" s="53"/>
      <c r="Y2165" s="53"/>
      <c r="Z2165" s="53"/>
    </row>
    <row r="2166" spans="1:26" ht="15.75" customHeight="1">
      <c r="A2166" s="103"/>
      <c r="B2166" s="103"/>
      <c r="C2166" s="104" t="e">
        <v>#REF!</v>
      </c>
      <c r="D2166" s="103"/>
      <c r="E2166" s="53"/>
      <c r="F2166" s="53"/>
      <c r="G2166" s="53"/>
      <c r="H2166" s="53"/>
      <c r="I2166" s="53"/>
      <c r="J2166" s="53"/>
      <c r="K2166" s="53"/>
      <c r="L2166" s="53"/>
      <c r="M2166" s="53"/>
      <c r="N2166" s="53"/>
      <c r="O2166" s="53"/>
      <c r="P2166" s="53"/>
      <c r="Q2166" s="53"/>
      <c r="R2166" s="53"/>
      <c r="S2166" s="53"/>
      <c r="T2166" s="53"/>
      <c r="U2166" s="53"/>
      <c r="V2166" s="53"/>
      <c r="W2166" s="53"/>
      <c r="X2166" s="53"/>
      <c r="Y2166" s="53"/>
      <c r="Z2166" s="53"/>
    </row>
    <row r="2167" spans="1:26" ht="15.75" customHeight="1">
      <c r="A2167" s="103"/>
      <c r="B2167" s="103"/>
      <c r="C2167" s="104" t="e">
        <v>#REF!</v>
      </c>
      <c r="D2167" s="103"/>
      <c r="E2167" s="53"/>
      <c r="F2167" s="53"/>
      <c r="G2167" s="53"/>
      <c r="H2167" s="53"/>
      <c r="I2167" s="53"/>
      <c r="J2167" s="53"/>
      <c r="K2167" s="53"/>
      <c r="L2167" s="53"/>
      <c r="M2167" s="53"/>
      <c r="N2167" s="53"/>
      <c r="O2167" s="53"/>
      <c r="P2167" s="53"/>
      <c r="Q2167" s="53"/>
      <c r="R2167" s="53"/>
      <c r="S2167" s="53"/>
      <c r="T2167" s="53"/>
      <c r="U2167" s="53"/>
      <c r="V2167" s="53"/>
      <c r="W2167" s="53"/>
      <c r="X2167" s="53"/>
      <c r="Y2167" s="53"/>
      <c r="Z2167" s="53"/>
    </row>
    <row r="2168" spans="1:26" ht="15.75" customHeight="1">
      <c r="A2168" s="103"/>
      <c r="B2168" s="103"/>
      <c r="C2168" s="104" t="e">
        <v>#REF!</v>
      </c>
      <c r="D2168" s="103"/>
      <c r="E2168" s="53"/>
      <c r="F2168" s="53"/>
      <c r="G2168" s="53"/>
      <c r="H2168" s="53"/>
      <c r="I2168" s="53"/>
      <c r="J2168" s="53"/>
      <c r="K2168" s="53"/>
      <c r="L2168" s="53"/>
      <c r="M2168" s="53"/>
      <c r="N2168" s="53"/>
      <c r="O2168" s="53"/>
      <c r="P2168" s="53"/>
      <c r="Q2168" s="53"/>
      <c r="R2168" s="53"/>
      <c r="S2168" s="53"/>
      <c r="T2168" s="53"/>
      <c r="U2168" s="53"/>
      <c r="V2168" s="53"/>
      <c r="W2168" s="53"/>
      <c r="X2168" s="53"/>
      <c r="Y2168" s="53"/>
      <c r="Z2168" s="53"/>
    </row>
    <row r="2169" spans="1:26" ht="15.75" customHeight="1">
      <c r="A2169" s="103"/>
      <c r="B2169" s="103"/>
      <c r="C2169" s="104" t="e">
        <v>#REF!</v>
      </c>
      <c r="D2169" s="103"/>
      <c r="E2169" s="53"/>
      <c r="F2169" s="53"/>
      <c r="G2169" s="53"/>
      <c r="H2169" s="53"/>
      <c r="I2169" s="53"/>
      <c r="J2169" s="53"/>
      <c r="K2169" s="53"/>
      <c r="L2169" s="53"/>
      <c r="M2169" s="53"/>
      <c r="N2169" s="53"/>
      <c r="O2169" s="53"/>
      <c r="P2169" s="53"/>
      <c r="Q2169" s="53"/>
      <c r="R2169" s="53"/>
      <c r="S2169" s="53"/>
      <c r="T2169" s="53"/>
      <c r="U2169" s="53"/>
      <c r="V2169" s="53"/>
      <c r="W2169" s="53"/>
      <c r="X2169" s="53"/>
      <c r="Y2169" s="53"/>
      <c r="Z2169" s="53"/>
    </row>
    <row r="2170" spans="1:26" ht="15.75" customHeight="1">
      <c r="A2170" s="103"/>
      <c r="B2170" s="103"/>
      <c r="C2170" s="104" t="e">
        <v>#REF!</v>
      </c>
      <c r="D2170" s="103"/>
      <c r="E2170" s="53"/>
      <c r="F2170" s="53"/>
      <c r="G2170" s="53"/>
      <c r="H2170" s="53"/>
      <c r="I2170" s="53"/>
      <c r="J2170" s="53"/>
      <c r="K2170" s="53"/>
      <c r="L2170" s="53"/>
      <c r="M2170" s="53"/>
      <c r="N2170" s="53"/>
      <c r="O2170" s="53"/>
      <c r="P2170" s="53"/>
      <c r="Q2170" s="53"/>
      <c r="R2170" s="53"/>
      <c r="S2170" s="53"/>
      <c r="T2170" s="53"/>
      <c r="U2170" s="53"/>
      <c r="V2170" s="53"/>
      <c r="W2170" s="53"/>
      <c r="X2170" s="53"/>
      <c r="Y2170" s="53"/>
      <c r="Z2170" s="53"/>
    </row>
    <row r="2171" spans="1:26" ht="15.75" customHeight="1">
      <c r="A2171" s="103"/>
      <c r="B2171" s="103"/>
      <c r="C2171" s="104" t="e">
        <v>#REF!</v>
      </c>
      <c r="D2171" s="103"/>
      <c r="E2171" s="53"/>
      <c r="F2171" s="53"/>
      <c r="G2171" s="53"/>
      <c r="H2171" s="53"/>
      <c r="I2171" s="53"/>
      <c r="J2171" s="53"/>
      <c r="K2171" s="53"/>
      <c r="L2171" s="53"/>
      <c r="M2171" s="53"/>
      <c r="N2171" s="53"/>
      <c r="O2171" s="53"/>
      <c r="P2171" s="53"/>
      <c r="Q2171" s="53"/>
      <c r="R2171" s="53"/>
      <c r="S2171" s="53"/>
      <c r="T2171" s="53"/>
      <c r="U2171" s="53"/>
      <c r="V2171" s="53"/>
      <c r="W2171" s="53"/>
      <c r="X2171" s="53"/>
      <c r="Y2171" s="53"/>
      <c r="Z2171" s="53"/>
    </row>
    <row r="2172" spans="1:26" ht="15.75" customHeight="1">
      <c r="A2172" s="103"/>
      <c r="B2172" s="103"/>
      <c r="C2172" s="104" t="e">
        <v>#REF!</v>
      </c>
      <c r="D2172" s="103"/>
      <c r="E2172" s="53"/>
      <c r="F2172" s="53"/>
      <c r="G2172" s="53"/>
      <c r="H2172" s="53"/>
      <c r="I2172" s="53"/>
      <c r="J2172" s="53"/>
      <c r="K2172" s="53"/>
      <c r="L2172" s="53"/>
      <c r="M2172" s="53"/>
      <c r="N2172" s="53"/>
      <c r="O2172" s="53"/>
      <c r="P2172" s="53"/>
      <c r="Q2172" s="53"/>
      <c r="R2172" s="53"/>
      <c r="S2172" s="53"/>
      <c r="T2172" s="53"/>
      <c r="U2172" s="53"/>
      <c r="V2172" s="53"/>
      <c r="W2172" s="53"/>
      <c r="X2172" s="53"/>
      <c r="Y2172" s="53"/>
      <c r="Z2172" s="53"/>
    </row>
    <row r="2173" spans="1:26" ht="15.75" customHeight="1">
      <c r="A2173" s="103"/>
      <c r="B2173" s="103"/>
      <c r="C2173" s="104" t="e">
        <v>#REF!</v>
      </c>
      <c r="D2173" s="103"/>
      <c r="E2173" s="53"/>
      <c r="F2173" s="53"/>
      <c r="G2173" s="53"/>
      <c r="H2173" s="53"/>
      <c r="I2173" s="53"/>
      <c r="J2173" s="53"/>
      <c r="K2173" s="53"/>
      <c r="L2173" s="53"/>
      <c r="M2173" s="53"/>
      <c r="N2173" s="53"/>
      <c r="O2173" s="53"/>
      <c r="P2173" s="53"/>
      <c r="Q2173" s="53"/>
      <c r="R2173" s="53"/>
      <c r="S2173" s="53"/>
      <c r="T2173" s="53"/>
      <c r="U2173" s="53"/>
      <c r="V2173" s="53"/>
      <c r="W2173" s="53"/>
      <c r="X2173" s="53"/>
      <c r="Y2173" s="53"/>
      <c r="Z2173" s="53"/>
    </row>
    <row r="2174" spans="1:26" ht="15.75" customHeight="1">
      <c r="A2174" s="103"/>
      <c r="B2174" s="103"/>
      <c r="C2174" s="104" t="e">
        <v>#REF!</v>
      </c>
      <c r="D2174" s="103"/>
      <c r="E2174" s="53"/>
      <c r="F2174" s="53"/>
      <c r="G2174" s="53"/>
      <c r="H2174" s="53"/>
      <c r="I2174" s="53"/>
      <c r="J2174" s="53"/>
      <c r="K2174" s="53"/>
      <c r="L2174" s="53"/>
      <c r="M2174" s="53"/>
      <c r="N2174" s="53"/>
      <c r="O2174" s="53"/>
      <c r="P2174" s="53"/>
      <c r="Q2174" s="53"/>
      <c r="R2174" s="53"/>
      <c r="S2174" s="53"/>
      <c r="T2174" s="53"/>
      <c r="U2174" s="53"/>
      <c r="V2174" s="53"/>
      <c r="W2174" s="53"/>
      <c r="X2174" s="53"/>
      <c r="Y2174" s="53"/>
      <c r="Z2174" s="53"/>
    </row>
    <row r="2175" spans="1:26" ht="15.75" customHeight="1">
      <c r="A2175" s="103"/>
      <c r="B2175" s="103"/>
      <c r="C2175" s="104" t="e">
        <v>#REF!</v>
      </c>
      <c r="D2175" s="103"/>
      <c r="E2175" s="53"/>
      <c r="F2175" s="53"/>
      <c r="G2175" s="53"/>
      <c r="H2175" s="53"/>
      <c r="I2175" s="53"/>
      <c r="J2175" s="53"/>
      <c r="K2175" s="53"/>
      <c r="L2175" s="53"/>
      <c r="M2175" s="53"/>
      <c r="N2175" s="53"/>
      <c r="O2175" s="53"/>
      <c r="P2175" s="53"/>
      <c r="Q2175" s="53"/>
      <c r="R2175" s="53"/>
      <c r="S2175" s="53"/>
      <c r="T2175" s="53"/>
      <c r="U2175" s="53"/>
      <c r="V2175" s="53"/>
      <c r="W2175" s="53"/>
      <c r="X2175" s="53"/>
      <c r="Y2175" s="53"/>
      <c r="Z2175" s="53"/>
    </row>
    <row r="2176" spans="1:26" ht="15.75" customHeight="1">
      <c r="A2176" s="103"/>
      <c r="B2176" s="103"/>
      <c r="C2176" s="104" t="e">
        <v>#REF!</v>
      </c>
      <c r="D2176" s="103"/>
      <c r="E2176" s="53"/>
      <c r="F2176" s="53"/>
      <c r="G2176" s="53"/>
      <c r="H2176" s="53"/>
      <c r="I2176" s="53"/>
      <c r="J2176" s="53"/>
      <c r="K2176" s="53"/>
      <c r="L2176" s="53"/>
      <c r="M2176" s="53"/>
      <c r="N2176" s="53"/>
      <c r="O2176" s="53"/>
      <c r="P2176" s="53"/>
      <c r="Q2176" s="53"/>
      <c r="R2176" s="53"/>
      <c r="S2176" s="53"/>
      <c r="T2176" s="53"/>
      <c r="U2176" s="53"/>
      <c r="V2176" s="53"/>
      <c r="W2176" s="53"/>
      <c r="X2176" s="53"/>
      <c r="Y2176" s="53"/>
      <c r="Z2176" s="53"/>
    </row>
    <row r="2177" spans="1:26" ht="15.75" customHeight="1">
      <c r="A2177" s="103"/>
      <c r="B2177" s="103"/>
      <c r="C2177" s="104" t="e">
        <v>#REF!</v>
      </c>
      <c r="D2177" s="103"/>
      <c r="E2177" s="53"/>
      <c r="F2177" s="53"/>
      <c r="G2177" s="53"/>
      <c r="H2177" s="53"/>
      <c r="I2177" s="53"/>
      <c r="J2177" s="53"/>
      <c r="K2177" s="53"/>
      <c r="L2177" s="53"/>
      <c r="M2177" s="53"/>
      <c r="N2177" s="53"/>
      <c r="O2177" s="53"/>
      <c r="P2177" s="53"/>
      <c r="Q2177" s="53"/>
      <c r="R2177" s="53"/>
      <c r="S2177" s="53"/>
      <c r="T2177" s="53"/>
      <c r="U2177" s="53"/>
      <c r="V2177" s="53"/>
      <c r="W2177" s="53"/>
      <c r="X2177" s="53"/>
      <c r="Y2177" s="53"/>
      <c r="Z2177" s="53"/>
    </row>
    <row r="2178" spans="1:26" ht="15.75" customHeight="1">
      <c r="A2178" s="103"/>
      <c r="B2178" s="103"/>
      <c r="C2178" s="104" t="e">
        <v>#REF!</v>
      </c>
      <c r="D2178" s="103"/>
      <c r="E2178" s="53"/>
      <c r="F2178" s="53"/>
      <c r="G2178" s="53"/>
      <c r="H2178" s="53"/>
      <c r="I2178" s="53"/>
      <c r="J2178" s="53"/>
      <c r="K2178" s="53"/>
      <c r="L2178" s="53"/>
      <c r="M2178" s="53"/>
      <c r="N2178" s="53"/>
      <c r="O2178" s="53"/>
      <c r="P2178" s="53"/>
      <c r="Q2178" s="53"/>
      <c r="R2178" s="53"/>
      <c r="S2178" s="53"/>
      <c r="T2178" s="53"/>
      <c r="U2178" s="53"/>
      <c r="V2178" s="53"/>
      <c r="W2178" s="53"/>
      <c r="X2178" s="53"/>
      <c r="Y2178" s="53"/>
      <c r="Z2178" s="53"/>
    </row>
    <row r="2179" spans="1:26" ht="15.75" customHeight="1">
      <c r="A2179" s="103"/>
      <c r="B2179" s="103"/>
      <c r="C2179" s="104" t="e">
        <v>#REF!</v>
      </c>
      <c r="D2179" s="103"/>
      <c r="E2179" s="53"/>
      <c r="F2179" s="53"/>
      <c r="G2179" s="53"/>
      <c r="H2179" s="53"/>
      <c r="I2179" s="53"/>
      <c r="J2179" s="53"/>
      <c r="K2179" s="53"/>
      <c r="L2179" s="53"/>
      <c r="M2179" s="53"/>
      <c r="N2179" s="53"/>
      <c r="O2179" s="53"/>
      <c r="P2179" s="53"/>
      <c r="Q2179" s="53"/>
      <c r="R2179" s="53"/>
      <c r="S2179" s="53"/>
      <c r="T2179" s="53"/>
      <c r="U2179" s="53"/>
      <c r="V2179" s="53"/>
      <c r="W2179" s="53"/>
      <c r="X2179" s="53"/>
      <c r="Y2179" s="53"/>
      <c r="Z2179" s="53"/>
    </row>
    <row r="2180" spans="1:26" ht="15.75" customHeight="1">
      <c r="A2180" s="103"/>
      <c r="B2180" s="103"/>
      <c r="C2180" s="104" t="e">
        <v>#REF!</v>
      </c>
      <c r="D2180" s="103"/>
      <c r="E2180" s="53"/>
      <c r="F2180" s="53"/>
      <c r="G2180" s="53"/>
      <c r="H2180" s="53"/>
      <c r="I2180" s="53"/>
      <c r="J2180" s="53"/>
      <c r="K2180" s="53"/>
      <c r="L2180" s="53"/>
      <c r="M2180" s="53"/>
      <c r="N2180" s="53"/>
      <c r="O2180" s="53"/>
      <c r="P2180" s="53"/>
      <c r="Q2180" s="53"/>
      <c r="R2180" s="53"/>
      <c r="S2180" s="53"/>
      <c r="T2180" s="53"/>
      <c r="U2180" s="53"/>
      <c r="V2180" s="53"/>
      <c r="W2180" s="53"/>
      <c r="X2180" s="53"/>
      <c r="Y2180" s="53"/>
      <c r="Z2180" s="53"/>
    </row>
    <row r="2181" spans="1:26" ht="15.75" customHeight="1">
      <c r="A2181" s="103"/>
      <c r="B2181" s="103"/>
      <c r="C2181" s="104" t="e">
        <v>#REF!</v>
      </c>
      <c r="D2181" s="103"/>
      <c r="E2181" s="53"/>
      <c r="F2181" s="53"/>
      <c r="G2181" s="53"/>
      <c r="H2181" s="53"/>
      <c r="I2181" s="53"/>
      <c r="J2181" s="53"/>
      <c r="K2181" s="53"/>
      <c r="L2181" s="53"/>
      <c r="M2181" s="53"/>
      <c r="N2181" s="53"/>
      <c r="O2181" s="53"/>
      <c r="P2181" s="53"/>
      <c r="Q2181" s="53"/>
      <c r="R2181" s="53"/>
      <c r="S2181" s="53"/>
      <c r="T2181" s="53"/>
      <c r="U2181" s="53"/>
      <c r="V2181" s="53"/>
      <c r="W2181" s="53"/>
      <c r="X2181" s="53"/>
      <c r="Y2181" s="53"/>
      <c r="Z2181" s="53"/>
    </row>
    <row r="2182" spans="1:26" ht="15.75" customHeight="1">
      <c r="A2182" s="103"/>
      <c r="B2182" s="103"/>
      <c r="C2182" s="104" t="e">
        <v>#REF!</v>
      </c>
      <c r="D2182" s="103"/>
      <c r="E2182" s="53"/>
      <c r="F2182" s="53"/>
      <c r="G2182" s="53"/>
      <c r="H2182" s="53"/>
      <c r="I2182" s="53"/>
      <c r="J2182" s="53"/>
      <c r="K2182" s="53"/>
      <c r="L2182" s="53"/>
      <c r="M2182" s="53"/>
      <c r="N2182" s="53"/>
      <c r="O2182" s="53"/>
      <c r="P2182" s="53"/>
      <c r="Q2182" s="53"/>
      <c r="R2182" s="53"/>
      <c r="S2182" s="53"/>
      <c r="T2182" s="53"/>
      <c r="U2182" s="53"/>
      <c r="V2182" s="53"/>
      <c r="W2182" s="53"/>
      <c r="X2182" s="53"/>
      <c r="Y2182" s="53"/>
      <c r="Z2182" s="53"/>
    </row>
    <row r="2183" spans="1:26" ht="15.75" customHeight="1">
      <c r="A2183" s="103"/>
      <c r="B2183" s="103"/>
      <c r="C2183" s="104" t="e">
        <v>#REF!</v>
      </c>
      <c r="D2183" s="103"/>
      <c r="E2183" s="53"/>
      <c r="F2183" s="53"/>
      <c r="G2183" s="53"/>
      <c r="H2183" s="53"/>
      <c r="I2183" s="53"/>
      <c r="J2183" s="53"/>
      <c r="K2183" s="53"/>
      <c r="L2183" s="53"/>
      <c r="M2183" s="53"/>
      <c r="N2183" s="53"/>
      <c r="O2183" s="53"/>
      <c r="P2183" s="53"/>
      <c r="Q2183" s="53"/>
      <c r="R2183" s="53"/>
      <c r="S2183" s="53"/>
      <c r="T2183" s="53"/>
      <c r="U2183" s="53"/>
      <c r="V2183" s="53"/>
      <c r="W2183" s="53"/>
      <c r="X2183" s="53"/>
      <c r="Y2183" s="53"/>
      <c r="Z2183" s="53"/>
    </row>
    <row r="2184" spans="1:26" ht="15.75" customHeight="1">
      <c r="A2184" s="103"/>
      <c r="B2184" s="103"/>
      <c r="C2184" s="104" t="e">
        <v>#REF!</v>
      </c>
      <c r="D2184" s="103"/>
      <c r="E2184" s="53"/>
      <c r="F2184" s="53"/>
      <c r="G2184" s="53"/>
      <c r="H2184" s="53"/>
      <c r="I2184" s="53"/>
      <c r="J2184" s="53"/>
      <c r="K2184" s="53"/>
      <c r="L2184" s="53"/>
      <c r="M2184" s="53"/>
      <c r="N2184" s="53"/>
      <c r="O2184" s="53"/>
      <c r="P2184" s="53"/>
      <c r="Q2184" s="53"/>
      <c r="R2184" s="53"/>
      <c r="S2184" s="53"/>
      <c r="T2184" s="53"/>
      <c r="U2184" s="53"/>
      <c r="V2184" s="53"/>
      <c r="W2184" s="53"/>
      <c r="X2184" s="53"/>
      <c r="Y2184" s="53"/>
      <c r="Z2184" s="53"/>
    </row>
    <row r="2185" spans="1:26" ht="15.75" customHeight="1">
      <c r="A2185" s="103"/>
      <c r="B2185" s="103"/>
      <c r="C2185" s="104" t="e">
        <v>#REF!</v>
      </c>
      <c r="D2185" s="103"/>
      <c r="E2185" s="53"/>
      <c r="F2185" s="53"/>
      <c r="G2185" s="53"/>
      <c r="H2185" s="53"/>
      <c r="I2185" s="53"/>
      <c r="J2185" s="53"/>
      <c r="K2185" s="53"/>
      <c r="L2185" s="53"/>
      <c r="M2185" s="53"/>
      <c r="N2185" s="53"/>
      <c r="O2185" s="53"/>
      <c r="P2185" s="53"/>
      <c r="Q2185" s="53"/>
      <c r="R2185" s="53"/>
      <c r="S2185" s="53"/>
      <c r="T2185" s="53"/>
      <c r="U2185" s="53"/>
      <c r="V2185" s="53"/>
      <c r="W2185" s="53"/>
      <c r="X2185" s="53"/>
      <c r="Y2185" s="53"/>
      <c r="Z2185" s="53"/>
    </row>
    <row r="2186" spans="1:26" ht="15.75" customHeight="1">
      <c r="A2186" s="103"/>
      <c r="B2186" s="103"/>
      <c r="C2186" s="104" t="e">
        <v>#REF!</v>
      </c>
      <c r="D2186" s="103"/>
      <c r="E2186" s="53"/>
      <c r="F2186" s="53"/>
      <c r="G2186" s="53"/>
      <c r="H2186" s="53"/>
      <c r="I2186" s="53"/>
      <c r="J2186" s="53"/>
      <c r="K2186" s="53"/>
      <c r="L2186" s="53"/>
      <c r="M2186" s="53"/>
      <c r="N2186" s="53"/>
      <c r="O2186" s="53"/>
      <c r="P2186" s="53"/>
      <c r="Q2186" s="53"/>
      <c r="R2186" s="53"/>
      <c r="S2186" s="53"/>
      <c r="T2186" s="53"/>
      <c r="U2186" s="53"/>
      <c r="V2186" s="53"/>
      <c r="W2186" s="53"/>
      <c r="X2186" s="53"/>
      <c r="Y2186" s="53"/>
      <c r="Z2186" s="53"/>
    </row>
    <row r="2187" spans="1:26" ht="15.75" customHeight="1">
      <c r="A2187" s="103"/>
      <c r="B2187" s="103"/>
      <c r="C2187" s="104" t="e">
        <v>#REF!</v>
      </c>
      <c r="D2187" s="103"/>
      <c r="E2187" s="53"/>
      <c r="F2187" s="53"/>
      <c r="G2187" s="53"/>
      <c r="H2187" s="53"/>
      <c r="I2187" s="53"/>
      <c r="J2187" s="53"/>
      <c r="K2187" s="53"/>
      <c r="L2187" s="53"/>
      <c r="M2187" s="53"/>
      <c r="N2187" s="53"/>
      <c r="O2187" s="53"/>
      <c r="P2187" s="53"/>
      <c r="Q2187" s="53"/>
      <c r="R2187" s="53"/>
      <c r="S2187" s="53"/>
      <c r="T2187" s="53"/>
      <c r="U2187" s="53"/>
      <c r="V2187" s="53"/>
      <c r="W2187" s="53"/>
      <c r="X2187" s="53"/>
      <c r="Y2187" s="53"/>
      <c r="Z2187" s="53"/>
    </row>
    <row r="2188" spans="1:26" ht="15.75" customHeight="1">
      <c r="A2188" s="103"/>
      <c r="B2188" s="103"/>
      <c r="C2188" s="104" t="e">
        <v>#REF!</v>
      </c>
      <c r="D2188" s="103"/>
      <c r="E2188" s="53"/>
      <c r="F2188" s="53"/>
      <c r="G2188" s="53"/>
      <c r="H2188" s="53"/>
      <c r="I2188" s="53"/>
      <c r="J2188" s="53"/>
      <c r="K2188" s="53"/>
      <c r="L2188" s="53"/>
      <c r="M2188" s="53"/>
      <c r="N2188" s="53"/>
      <c r="O2188" s="53"/>
      <c r="P2188" s="53"/>
      <c r="Q2188" s="53"/>
      <c r="R2188" s="53"/>
      <c r="S2188" s="53"/>
      <c r="T2188" s="53"/>
      <c r="U2188" s="53"/>
      <c r="V2188" s="53"/>
      <c r="W2188" s="53"/>
      <c r="X2188" s="53"/>
      <c r="Y2188" s="53"/>
      <c r="Z2188" s="53"/>
    </row>
    <row r="2189" spans="1:26" ht="15.75" customHeight="1">
      <c r="A2189" s="103"/>
      <c r="B2189" s="103"/>
      <c r="C2189" s="104" t="e">
        <v>#REF!</v>
      </c>
      <c r="D2189" s="103"/>
      <c r="E2189" s="53"/>
      <c r="F2189" s="53"/>
      <c r="G2189" s="53"/>
      <c r="H2189" s="53"/>
      <c r="I2189" s="53"/>
      <c r="J2189" s="53"/>
      <c r="K2189" s="53"/>
      <c r="L2189" s="53"/>
      <c r="M2189" s="53"/>
      <c r="N2189" s="53"/>
      <c r="O2189" s="53"/>
      <c r="P2189" s="53"/>
      <c r="Q2189" s="53"/>
      <c r="R2189" s="53"/>
      <c r="S2189" s="53"/>
      <c r="T2189" s="53"/>
      <c r="U2189" s="53"/>
      <c r="V2189" s="53"/>
      <c r="W2189" s="53"/>
      <c r="X2189" s="53"/>
      <c r="Y2189" s="53"/>
      <c r="Z2189" s="53"/>
    </row>
    <row r="2190" spans="1:26" ht="15.75" customHeight="1">
      <c r="A2190" s="103"/>
      <c r="B2190" s="103"/>
      <c r="C2190" s="104" t="e">
        <v>#REF!</v>
      </c>
      <c r="D2190" s="103"/>
      <c r="E2190" s="53"/>
      <c r="F2190" s="53"/>
      <c r="G2190" s="53"/>
      <c r="H2190" s="53"/>
      <c r="I2190" s="53"/>
      <c r="J2190" s="53"/>
      <c r="K2190" s="53"/>
      <c r="L2190" s="53"/>
      <c r="M2190" s="53"/>
      <c r="N2190" s="53"/>
      <c r="O2190" s="53"/>
      <c r="P2190" s="53"/>
      <c r="Q2190" s="53"/>
      <c r="R2190" s="53"/>
      <c r="S2190" s="53"/>
      <c r="T2190" s="53"/>
      <c r="U2190" s="53"/>
      <c r="V2190" s="53"/>
      <c r="W2190" s="53"/>
      <c r="X2190" s="53"/>
      <c r="Y2190" s="53"/>
      <c r="Z2190" s="53"/>
    </row>
    <row r="2191" spans="1:26" ht="15.75" customHeight="1">
      <c r="A2191" s="103"/>
      <c r="B2191" s="103"/>
      <c r="C2191" s="104" t="e">
        <v>#REF!</v>
      </c>
      <c r="D2191" s="103"/>
      <c r="E2191" s="53"/>
      <c r="F2191" s="53"/>
      <c r="G2191" s="53"/>
      <c r="H2191" s="53"/>
      <c r="I2191" s="53"/>
      <c r="J2191" s="53"/>
      <c r="K2191" s="53"/>
      <c r="L2191" s="53"/>
      <c r="M2191" s="53"/>
      <c r="N2191" s="53"/>
      <c r="O2191" s="53"/>
      <c r="P2191" s="53"/>
      <c r="Q2191" s="53"/>
      <c r="R2191" s="53"/>
      <c r="S2191" s="53"/>
      <c r="T2191" s="53"/>
      <c r="U2191" s="53"/>
      <c r="V2191" s="53"/>
      <c r="W2191" s="53"/>
      <c r="X2191" s="53"/>
      <c r="Y2191" s="53"/>
      <c r="Z2191" s="53"/>
    </row>
    <row r="2192" spans="1:26" ht="15.75" customHeight="1">
      <c r="A2192" s="103"/>
      <c r="B2192" s="103"/>
      <c r="C2192" s="104" t="e">
        <v>#REF!</v>
      </c>
      <c r="D2192" s="103"/>
      <c r="E2192" s="53"/>
      <c r="F2192" s="53"/>
      <c r="G2192" s="53"/>
      <c r="H2192" s="53"/>
      <c r="I2192" s="53"/>
      <c r="J2192" s="53"/>
      <c r="K2192" s="53"/>
      <c r="L2192" s="53"/>
      <c r="M2192" s="53"/>
      <c r="N2192" s="53"/>
      <c r="O2192" s="53"/>
      <c r="P2192" s="53"/>
      <c r="Q2192" s="53"/>
      <c r="R2192" s="53"/>
      <c r="S2192" s="53"/>
      <c r="T2192" s="53"/>
      <c r="U2192" s="53"/>
      <c r="V2192" s="53"/>
      <c r="W2192" s="53"/>
      <c r="X2192" s="53"/>
      <c r="Y2192" s="53"/>
      <c r="Z2192" s="53"/>
    </row>
    <row r="2193" spans="1:26" ht="15.75" customHeight="1">
      <c r="A2193" s="103"/>
      <c r="B2193" s="103"/>
      <c r="C2193" s="104" t="e">
        <v>#REF!</v>
      </c>
      <c r="D2193" s="103"/>
      <c r="E2193" s="53"/>
      <c r="F2193" s="53"/>
      <c r="G2193" s="53"/>
      <c r="H2193" s="53"/>
      <c r="I2193" s="53"/>
      <c r="J2193" s="53"/>
      <c r="K2193" s="53"/>
      <c r="L2193" s="53"/>
      <c r="M2193" s="53"/>
      <c r="N2193" s="53"/>
      <c r="O2193" s="53"/>
      <c r="P2193" s="53"/>
      <c r="Q2193" s="53"/>
      <c r="R2193" s="53"/>
      <c r="S2193" s="53"/>
      <c r="T2193" s="53"/>
      <c r="U2193" s="53"/>
      <c r="V2193" s="53"/>
      <c r="W2193" s="53"/>
      <c r="X2193" s="53"/>
      <c r="Y2193" s="53"/>
      <c r="Z2193" s="53"/>
    </row>
    <row r="2194" spans="1:26" ht="15.75" customHeight="1">
      <c r="A2194" s="103"/>
      <c r="B2194" s="103"/>
      <c r="C2194" s="104" t="e">
        <v>#REF!</v>
      </c>
      <c r="D2194" s="103"/>
      <c r="E2194" s="53"/>
      <c r="F2194" s="53"/>
      <c r="G2194" s="53"/>
      <c r="H2194" s="53"/>
      <c r="I2194" s="53"/>
      <c r="J2194" s="53"/>
      <c r="K2194" s="53"/>
      <c r="L2194" s="53"/>
      <c r="M2194" s="53"/>
      <c r="N2194" s="53"/>
      <c r="O2194" s="53"/>
      <c r="P2194" s="53"/>
      <c r="Q2194" s="53"/>
      <c r="R2194" s="53"/>
      <c r="S2194" s="53"/>
      <c r="T2194" s="53"/>
      <c r="U2194" s="53"/>
      <c r="V2194" s="53"/>
      <c r="W2194" s="53"/>
      <c r="X2194" s="53"/>
      <c r="Y2194" s="53"/>
      <c r="Z2194" s="53"/>
    </row>
    <row r="2195" spans="1:26" ht="15.75" customHeight="1">
      <c r="A2195" s="103"/>
      <c r="B2195" s="103"/>
      <c r="C2195" s="104" t="e">
        <v>#REF!</v>
      </c>
      <c r="D2195" s="103"/>
      <c r="E2195" s="53"/>
      <c r="F2195" s="53"/>
      <c r="G2195" s="53"/>
      <c r="H2195" s="53"/>
      <c r="I2195" s="53"/>
      <c r="J2195" s="53"/>
      <c r="K2195" s="53"/>
      <c r="L2195" s="53"/>
      <c r="M2195" s="53"/>
      <c r="N2195" s="53"/>
      <c r="O2195" s="53"/>
      <c r="P2195" s="53"/>
      <c r="Q2195" s="53"/>
      <c r="R2195" s="53"/>
      <c r="S2195" s="53"/>
      <c r="T2195" s="53"/>
      <c r="U2195" s="53"/>
      <c r="V2195" s="53"/>
      <c r="W2195" s="53"/>
      <c r="X2195" s="53"/>
      <c r="Y2195" s="53"/>
      <c r="Z2195" s="53"/>
    </row>
    <row r="2196" spans="1:26" ht="15.75" customHeight="1">
      <c r="A2196" s="103"/>
      <c r="B2196" s="103"/>
      <c r="C2196" s="104" t="e">
        <v>#REF!</v>
      </c>
      <c r="D2196" s="103"/>
      <c r="E2196" s="53"/>
      <c r="F2196" s="53"/>
      <c r="G2196" s="53"/>
      <c r="H2196" s="53"/>
      <c r="I2196" s="53"/>
      <c r="J2196" s="53"/>
      <c r="K2196" s="53"/>
      <c r="L2196" s="53"/>
      <c r="M2196" s="53"/>
      <c r="N2196" s="53"/>
      <c r="O2196" s="53"/>
      <c r="P2196" s="53"/>
      <c r="Q2196" s="53"/>
      <c r="R2196" s="53"/>
      <c r="S2196" s="53"/>
      <c r="T2196" s="53"/>
      <c r="U2196" s="53"/>
      <c r="V2196" s="53"/>
      <c r="W2196" s="53"/>
      <c r="X2196" s="53"/>
      <c r="Y2196" s="53"/>
      <c r="Z2196" s="53"/>
    </row>
    <row r="2197" spans="1:26" ht="15.75" customHeight="1">
      <c r="A2197" s="103"/>
      <c r="B2197" s="103"/>
      <c r="C2197" s="104" t="e">
        <v>#REF!</v>
      </c>
      <c r="D2197" s="103"/>
      <c r="E2197" s="53"/>
      <c r="F2197" s="53"/>
      <c r="G2197" s="53"/>
      <c r="H2197" s="53"/>
      <c r="I2197" s="53"/>
      <c r="J2197" s="53"/>
      <c r="K2197" s="53"/>
      <c r="L2197" s="53"/>
      <c r="M2197" s="53"/>
      <c r="N2197" s="53"/>
      <c r="O2197" s="53"/>
      <c r="P2197" s="53"/>
      <c r="Q2197" s="53"/>
      <c r="R2197" s="53"/>
      <c r="S2197" s="53"/>
      <c r="T2197" s="53"/>
      <c r="U2197" s="53"/>
      <c r="V2197" s="53"/>
      <c r="W2197" s="53"/>
      <c r="X2197" s="53"/>
      <c r="Y2197" s="53"/>
      <c r="Z2197" s="53"/>
    </row>
    <row r="2198" spans="1:26" ht="15.75" customHeight="1">
      <c r="A2198" s="103"/>
      <c r="B2198" s="103"/>
      <c r="C2198" s="104" t="e">
        <v>#REF!</v>
      </c>
      <c r="D2198" s="103"/>
      <c r="E2198" s="53"/>
      <c r="F2198" s="53"/>
      <c r="G2198" s="53"/>
      <c r="H2198" s="53"/>
      <c r="I2198" s="53"/>
      <c r="J2198" s="53"/>
      <c r="K2198" s="53"/>
      <c r="L2198" s="53"/>
      <c r="M2198" s="53"/>
      <c r="N2198" s="53"/>
      <c r="O2198" s="53"/>
      <c r="P2198" s="53"/>
      <c r="Q2198" s="53"/>
      <c r="R2198" s="53"/>
      <c r="S2198" s="53"/>
      <c r="T2198" s="53"/>
      <c r="U2198" s="53"/>
      <c r="V2198" s="53"/>
      <c r="W2198" s="53"/>
      <c r="X2198" s="53"/>
      <c r="Y2198" s="53"/>
      <c r="Z2198" s="53"/>
    </row>
    <row r="2199" spans="1:26" ht="15.75" customHeight="1">
      <c r="A2199" s="103"/>
      <c r="B2199" s="103"/>
      <c r="C2199" s="104" t="e">
        <v>#REF!</v>
      </c>
      <c r="D2199" s="103"/>
      <c r="E2199" s="53"/>
      <c r="F2199" s="53"/>
      <c r="G2199" s="53"/>
      <c r="H2199" s="53"/>
      <c r="I2199" s="53"/>
      <c r="J2199" s="53"/>
      <c r="K2199" s="53"/>
      <c r="L2199" s="53"/>
      <c r="M2199" s="53"/>
      <c r="N2199" s="53"/>
      <c r="O2199" s="53"/>
      <c r="P2199" s="53"/>
      <c r="Q2199" s="53"/>
      <c r="R2199" s="53"/>
      <c r="S2199" s="53"/>
      <c r="T2199" s="53"/>
      <c r="U2199" s="53"/>
      <c r="V2199" s="53"/>
      <c r="W2199" s="53"/>
      <c r="X2199" s="53"/>
      <c r="Y2199" s="53"/>
      <c r="Z2199" s="53"/>
    </row>
    <row r="2200" spans="1:26" ht="15.75" customHeight="1">
      <c r="A2200" s="103"/>
      <c r="B2200" s="103"/>
      <c r="C2200" s="104" t="e">
        <v>#REF!</v>
      </c>
      <c r="D2200" s="103"/>
      <c r="E2200" s="53"/>
      <c r="F2200" s="53"/>
      <c r="G2200" s="53"/>
      <c r="H2200" s="53"/>
      <c r="I2200" s="53"/>
      <c r="J2200" s="53"/>
      <c r="K2200" s="53"/>
      <c r="L2200" s="53"/>
      <c r="M2200" s="53"/>
      <c r="N2200" s="53"/>
      <c r="O2200" s="53"/>
      <c r="P2200" s="53"/>
      <c r="Q2200" s="53"/>
      <c r="R2200" s="53"/>
      <c r="S2200" s="53"/>
      <c r="T2200" s="53"/>
      <c r="U2200" s="53"/>
      <c r="V2200" s="53"/>
      <c r="W2200" s="53"/>
      <c r="X2200" s="53"/>
      <c r="Y2200" s="53"/>
      <c r="Z2200" s="53"/>
    </row>
    <row r="2201" spans="1:26" ht="15.75" customHeight="1">
      <c r="A2201" s="103"/>
      <c r="B2201" s="103"/>
      <c r="C2201" s="104" t="e">
        <v>#REF!</v>
      </c>
      <c r="D2201" s="103"/>
      <c r="E2201" s="53"/>
      <c r="F2201" s="53"/>
      <c r="G2201" s="53"/>
      <c r="H2201" s="53"/>
      <c r="I2201" s="53"/>
      <c r="J2201" s="53"/>
      <c r="K2201" s="53"/>
      <c r="L2201" s="53"/>
      <c r="M2201" s="53"/>
      <c r="N2201" s="53"/>
      <c r="O2201" s="53"/>
      <c r="P2201" s="53"/>
      <c r="Q2201" s="53"/>
      <c r="R2201" s="53"/>
      <c r="S2201" s="53"/>
      <c r="T2201" s="53"/>
      <c r="U2201" s="53"/>
      <c r="V2201" s="53"/>
      <c r="W2201" s="53"/>
      <c r="X2201" s="53"/>
      <c r="Y2201" s="53"/>
      <c r="Z2201" s="53"/>
    </row>
    <row r="2202" spans="1:26" ht="15.75" customHeight="1">
      <c r="A2202" s="105"/>
      <c r="B2202" s="105"/>
      <c r="C2202" s="105"/>
      <c r="D2202" s="105"/>
      <c r="E2202" s="105"/>
      <c r="F2202" s="105"/>
      <c r="G2202" s="105"/>
      <c r="H2202" s="105"/>
      <c r="I2202" s="105"/>
      <c r="J2202" s="105"/>
      <c r="K2202" s="105"/>
      <c r="L2202" s="105"/>
      <c r="M2202" s="105"/>
      <c r="N2202" s="105"/>
      <c r="O2202" s="105"/>
      <c r="P2202" s="105"/>
      <c r="Q2202" s="105"/>
      <c r="R2202" s="105"/>
      <c r="S2202" s="105"/>
      <c r="T2202" s="105"/>
      <c r="U2202" s="105"/>
      <c r="V2202" s="105"/>
      <c r="W2202" s="105"/>
      <c r="X2202" s="105"/>
      <c r="Y2202" s="105"/>
      <c r="Z2202" s="105"/>
    </row>
    <row r="2203" spans="1:26" ht="15.75" customHeight="1">
      <c r="A2203" s="105"/>
      <c r="B2203" s="105"/>
      <c r="C2203" s="105"/>
      <c r="D2203" s="105"/>
      <c r="E2203" s="105"/>
      <c r="F2203" s="105"/>
      <c r="G2203" s="105"/>
      <c r="H2203" s="105"/>
      <c r="I2203" s="105"/>
      <c r="J2203" s="105"/>
      <c r="K2203" s="105"/>
      <c r="L2203" s="105"/>
      <c r="M2203" s="105"/>
      <c r="N2203" s="105"/>
      <c r="O2203" s="105"/>
      <c r="P2203" s="105"/>
      <c r="Q2203" s="105"/>
      <c r="R2203" s="105"/>
      <c r="S2203" s="105"/>
      <c r="T2203" s="105"/>
      <c r="U2203" s="105"/>
      <c r="V2203" s="105"/>
      <c r="W2203" s="105"/>
      <c r="X2203" s="105"/>
      <c r="Y2203" s="105"/>
      <c r="Z2203" s="105"/>
    </row>
    <row r="2204" spans="1:26" ht="15.75" customHeight="1">
      <c r="A2204" s="105"/>
      <c r="B2204" s="105"/>
      <c r="C2204" s="105"/>
      <c r="D2204" s="105"/>
      <c r="E2204" s="105"/>
      <c r="F2204" s="105"/>
      <c r="G2204" s="105"/>
      <c r="H2204" s="105"/>
      <c r="I2204" s="105"/>
      <c r="J2204" s="105"/>
      <c r="K2204" s="105"/>
      <c r="L2204" s="105"/>
      <c r="M2204" s="105"/>
      <c r="N2204" s="105"/>
      <c r="O2204" s="105"/>
      <c r="P2204" s="105"/>
      <c r="Q2204" s="105"/>
      <c r="R2204" s="105"/>
      <c r="S2204" s="105"/>
      <c r="T2204" s="105"/>
      <c r="U2204" s="105"/>
      <c r="V2204" s="105"/>
      <c r="W2204" s="105"/>
      <c r="X2204" s="105"/>
      <c r="Y2204" s="105"/>
      <c r="Z2204" s="105"/>
    </row>
    <row r="2205" spans="1:26" ht="15.75" customHeight="1">
      <c r="A2205" s="105"/>
      <c r="B2205" s="105"/>
      <c r="C2205" s="105"/>
      <c r="D2205" s="105"/>
      <c r="E2205" s="105"/>
      <c r="F2205" s="105"/>
      <c r="G2205" s="105"/>
      <c r="H2205" s="105"/>
      <c r="I2205" s="105"/>
      <c r="J2205" s="105"/>
      <c r="K2205" s="105"/>
      <c r="L2205" s="105"/>
      <c r="M2205" s="105"/>
      <c r="N2205" s="105"/>
      <c r="O2205" s="105"/>
      <c r="P2205" s="105"/>
      <c r="Q2205" s="105"/>
      <c r="R2205" s="105"/>
      <c r="S2205" s="105"/>
      <c r="T2205" s="105"/>
      <c r="U2205" s="105"/>
      <c r="V2205" s="105"/>
      <c r="W2205" s="105"/>
      <c r="X2205" s="105"/>
      <c r="Y2205" s="105"/>
      <c r="Z2205" s="105"/>
    </row>
    <row r="2206" spans="1:26" ht="15.75" customHeight="1">
      <c r="A2206" s="105"/>
      <c r="B2206" s="105"/>
      <c r="C2206" s="105"/>
      <c r="D2206" s="105"/>
      <c r="E2206" s="105"/>
      <c r="F2206" s="105"/>
      <c r="G2206" s="105"/>
      <c r="H2206" s="105"/>
      <c r="I2206" s="105"/>
      <c r="J2206" s="105"/>
      <c r="K2206" s="105"/>
      <c r="L2206" s="105"/>
      <c r="M2206" s="105"/>
      <c r="N2206" s="105"/>
      <c r="O2206" s="105"/>
      <c r="P2206" s="105"/>
      <c r="Q2206" s="105"/>
      <c r="R2206" s="105"/>
      <c r="S2206" s="105"/>
      <c r="T2206" s="105"/>
      <c r="U2206" s="105"/>
      <c r="V2206" s="105"/>
      <c r="W2206" s="105"/>
      <c r="X2206" s="105"/>
      <c r="Y2206" s="105"/>
      <c r="Z2206" s="105"/>
    </row>
    <row r="2207" spans="1:26" ht="15.75" customHeight="1">
      <c r="A2207" s="105"/>
      <c r="B2207" s="105"/>
      <c r="C2207" s="105"/>
      <c r="D2207" s="105"/>
      <c r="E2207" s="105"/>
      <c r="F2207" s="105"/>
      <c r="G2207" s="105"/>
      <c r="H2207" s="105"/>
      <c r="I2207" s="105"/>
      <c r="J2207" s="105"/>
      <c r="K2207" s="105"/>
      <c r="L2207" s="105"/>
      <c r="M2207" s="105"/>
      <c r="N2207" s="105"/>
      <c r="O2207" s="105"/>
      <c r="P2207" s="105"/>
      <c r="Q2207" s="105"/>
      <c r="R2207" s="105"/>
      <c r="S2207" s="105"/>
      <c r="T2207" s="105"/>
      <c r="U2207" s="105"/>
      <c r="V2207" s="105"/>
      <c r="W2207" s="105"/>
      <c r="X2207" s="105"/>
      <c r="Y2207" s="105"/>
      <c r="Z2207" s="105"/>
    </row>
    <row r="2208" spans="1:26" ht="15.75" customHeight="1">
      <c r="A2208" s="105"/>
      <c r="B2208" s="105"/>
      <c r="C2208" s="105"/>
      <c r="D2208" s="105"/>
      <c r="E2208" s="105"/>
      <c r="F2208" s="105"/>
      <c r="G2208" s="105"/>
      <c r="H2208" s="105"/>
      <c r="I2208" s="105"/>
      <c r="J2208" s="105"/>
      <c r="K2208" s="105"/>
      <c r="L2208" s="105"/>
      <c r="M2208" s="105"/>
      <c r="N2208" s="105"/>
      <c r="O2208" s="105"/>
      <c r="P2208" s="105"/>
      <c r="Q2208" s="105"/>
      <c r="R2208" s="105"/>
      <c r="S2208" s="105"/>
      <c r="T2208" s="105"/>
      <c r="U2208" s="105"/>
      <c r="V2208" s="105"/>
      <c r="W2208" s="105"/>
      <c r="X2208" s="105"/>
      <c r="Y2208" s="105"/>
      <c r="Z2208" s="105"/>
    </row>
    <row r="2209" spans="1:26" ht="15.75" customHeight="1">
      <c r="A2209" s="105"/>
      <c r="B2209" s="105"/>
      <c r="C2209" s="105"/>
      <c r="D2209" s="105"/>
      <c r="E2209" s="105"/>
      <c r="F2209" s="105"/>
      <c r="G2209" s="105"/>
      <c r="H2209" s="105"/>
      <c r="I2209" s="105"/>
      <c r="J2209" s="105"/>
      <c r="K2209" s="105"/>
      <c r="L2209" s="105"/>
      <c r="M2209" s="105"/>
      <c r="N2209" s="105"/>
      <c r="O2209" s="105"/>
      <c r="P2209" s="105"/>
      <c r="Q2209" s="105"/>
      <c r="R2209" s="105"/>
      <c r="S2209" s="105"/>
      <c r="T2209" s="105"/>
      <c r="U2209" s="105"/>
      <c r="V2209" s="105"/>
      <c r="W2209" s="105"/>
      <c r="X2209" s="105"/>
      <c r="Y2209" s="105"/>
      <c r="Z2209" s="105"/>
    </row>
    <row r="2210" spans="1:26" ht="15.75" customHeight="1">
      <c r="A2210" s="105"/>
      <c r="B2210" s="105"/>
      <c r="C2210" s="105"/>
      <c r="D2210" s="105"/>
      <c r="E2210" s="105"/>
      <c r="F2210" s="105"/>
      <c r="G2210" s="105"/>
      <c r="H2210" s="105"/>
      <c r="I2210" s="105"/>
      <c r="J2210" s="105"/>
      <c r="K2210" s="105"/>
      <c r="L2210" s="105"/>
      <c r="M2210" s="105"/>
      <c r="N2210" s="105"/>
      <c r="O2210" s="105"/>
      <c r="P2210" s="105"/>
      <c r="Q2210" s="105"/>
      <c r="R2210" s="105"/>
      <c r="S2210" s="105"/>
      <c r="T2210" s="105"/>
      <c r="U2210" s="105"/>
      <c r="V2210" s="105"/>
      <c r="W2210" s="105"/>
      <c r="X2210" s="105"/>
      <c r="Y2210" s="105"/>
      <c r="Z2210" s="105"/>
    </row>
    <row r="2211" spans="1:26" ht="15.75" customHeight="1">
      <c r="A2211" s="105"/>
      <c r="B2211" s="105"/>
      <c r="C2211" s="105"/>
      <c r="D2211" s="105"/>
      <c r="E2211" s="105"/>
      <c r="F2211" s="105"/>
      <c r="G2211" s="105"/>
      <c r="H2211" s="105"/>
      <c r="I2211" s="105"/>
      <c r="J2211" s="105"/>
      <c r="K2211" s="105"/>
      <c r="L2211" s="105"/>
      <c r="M2211" s="105"/>
      <c r="N2211" s="105"/>
      <c r="O2211" s="105"/>
      <c r="P2211" s="105"/>
      <c r="Q2211" s="105"/>
      <c r="R2211" s="105"/>
      <c r="S2211" s="105"/>
      <c r="T2211" s="105"/>
      <c r="U2211" s="105"/>
      <c r="V2211" s="105"/>
      <c r="W2211" s="105"/>
      <c r="X2211" s="105"/>
      <c r="Y2211" s="105"/>
      <c r="Z2211" s="105"/>
    </row>
    <row r="2212" spans="1:26" ht="15.75" customHeight="1">
      <c r="A2212" s="105"/>
      <c r="B2212" s="105"/>
      <c r="C2212" s="105"/>
      <c r="D2212" s="105"/>
      <c r="E2212" s="105"/>
      <c r="F2212" s="105"/>
      <c r="G2212" s="105"/>
      <c r="H2212" s="105"/>
      <c r="I2212" s="105"/>
      <c r="J2212" s="105"/>
      <c r="K2212" s="105"/>
      <c r="L2212" s="105"/>
      <c r="M2212" s="105"/>
      <c r="N2212" s="105"/>
      <c r="O2212" s="105"/>
      <c r="P2212" s="105"/>
      <c r="Q2212" s="105"/>
      <c r="R2212" s="105"/>
      <c r="S2212" s="105"/>
      <c r="T2212" s="105"/>
      <c r="U2212" s="105"/>
      <c r="V2212" s="105"/>
      <c r="W2212" s="105"/>
      <c r="X2212" s="105"/>
      <c r="Y2212" s="105"/>
      <c r="Z2212" s="105"/>
    </row>
    <row r="2213" spans="1:26" ht="15.75" customHeight="1">
      <c r="A2213" s="105"/>
      <c r="B2213" s="105"/>
      <c r="C2213" s="105"/>
      <c r="D2213" s="105"/>
      <c r="E2213" s="105"/>
      <c r="F2213" s="105"/>
      <c r="G2213" s="105"/>
      <c r="H2213" s="105"/>
      <c r="I2213" s="105"/>
      <c r="J2213" s="105"/>
      <c r="K2213" s="105"/>
      <c r="L2213" s="105"/>
      <c r="M2213" s="105"/>
      <c r="N2213" s="105"/>
      <c r="O2213" s="105"/>
      <c r="P2213" s="105"/>
      <c r="Q2213" s="105"/>
      <c r="R2213" s="105"/>
      <c r="S2213" s="105"/>
      <c r="T2213" s="105"/>
      <c r="U2213" s="105"/>
      <c r="V2213" s="105"/>
      <c r="W2213" s="105"/>
      <c r="X2213" s="105"/>
      <c r="Y2213" s="105"/>
      <c r="Z2213" s="105"/>
    </row>
    <row r="2214" spans="1:26" ht="15.75" customHeight="1">
      <c r="A2214" s="105"/>
      <c r="B2214" s="105"/>
      <c r="C2214" s="105"/>
      <c r="D2214" s="105"/>
      <c r="E2214" s="105"/>
      <c r="F2214" s="105"/>
      <c r="G2214" s="105"/>
      <c r="H2214" s="105"/>
      <c r="I2214" s="105"/>
      <c r="J2214" s="105"/>
      <c r="K2214" s="105"/>
      <c r="L2214" s="105"/>
      <c r="M2214" s="105"/>
      <c r="N2214" s="105"/>
      <c r="O2214" s="105"/>
      <c r="P2214" s="105"/>
      <c r="Q2214" s="105"/>
      <c r="R2214" s="105"/>
      <c r="S2214" s="105"/>
      <c r="T2214" s="105"/>
      <c r="U2214" s="105"/>
      <c r="V2214" s="105"/>
      <c r="W2214" s="105"/>
      <c r="X2214" s="105"/>
      <c r="Y2214" s="105"/>
      <c r="Z2214" s="105"/>
    </row>
    <row r="2215" spans="1:26" ht="15.75" customHeight="1">
      <c r="A2215" s="105"/>
      <c r="B2215" s="105"/>
      <c r="C2215" s="105"/>
      <c r="D2215" s="105"/>
      <c r="E2215" s="105"/>
      <c r="F2215" s="105"/>
      <c r="G2215" s="105"/>
      <c r="H2215" s="105"/>
      <c r="I2215" s="105"/>
      <c r="J2215" s="105"/>
      <c r="K2215" s="105"/>
      <c r="L2215" s="105"/>
      <c r="M2215" s="105"/>
      <c r="N2215" s="105"/>
      <c r="O2215" s="105"/>
      <c r="P2215" s="105"/>
      <c r="Q2215" s="105"/>
      <c r="R2215" s="105"/>
      <c r="S2215" s="105"/>
      <c r="T2215" s="105"/>
      <c r="U2215" s="105"/>
      <c r="V2215" s="105"/>
      <c r="W2215" s="105"/>
      <c r="X2215" s="105"/>
      <c r="Y2215" s="105"/>
      <c r="Z2215" s="105"/>
    </row>
    <row r="2216" spans="1:26" ht="15.75" customHeight="1">
      <c r="A2216" s="105"/>
      <c r="B2216" s="105"/>
      <c r="C2216" s="105"/>
      <c r="D2216" s="105"/>
      <c r="E2216" s="105"/>
      <c r="F2216" s="105"/>
      <c r="G2216" s="105"/>
      <c r="H2216" s="105"/>
      <c r="I2216" s="105"/>
      <c r="J2216" s="105"/>
      <c r="K2216" s="105"/>
      <c r="L2216" s="105"/>
      <c r="M2216" s="105"/>
      <c r="N2216" s="105"/>
      <c r="O2216" s="105"/>
      <c r="P2216" s="105"/>
      <c r="Q2216" s="105"/>
      <c r="R2216" s="105"/>
      <c r="S2216" s="105"/>
      <c r="T2216" s="105"/>
      <c r="U2216" s="105"/>
      <c r="V2216" s="105"/>
      <c r="W2216" s="105"/>
      <c r="X2216" s="105"/>
      <c r="Y2216" s="105"/>
      <c r="Z2216" s="105"/>
    </row>
    <row r="2217" spans="1:26" ht="15.75" customHeight="1">
      <c r="A2217" s="105"/>
      <c r="B2217" s="105"/>
      <c r="C2217" s="105"/>
      <c r="D2217" s="105"/>
      <c r="E2217" s="105"/>
      <c r="F2217" s="105"/>
      <c r="G2217" s="105"/>
      <c r="H2217" s="105"/>
      <c r="I2217" s="105"/>
      <c r="J2217" s="105"/>
      <c r="K2217" s="105"/>
      <c r="L2217" s="105"/>
      <c r="M2217" s="105"/>
      <c r="N2217" s="105"/>
      <c r="O2217" s="105"/>
      <c r="P2217" s="105"/>
      <c r="Q2217" s="105"/>
      <c r="R2217" s="105"/>
      <c r="S2217" s="105"/>
      <c r="T2217" s="105"/>
      <c r="U2217" s="105"/>
      <c r="V2217" s="105"/>
      <c r="W2217" s="105"/>
      <c r="X2217" s="105"/>
      <c r="Y2217" s="105"/>
      <c r="Z2217" s="105"/>
    </row>
    <row r="2218" spans="1:26" ht="15.75" customHeight="1">
      <c r="A2218" s="105"/>
      <c r="B2218" s="105"/>
      <c r="C2218" s="105"/>
      <c r="D2218" s="105"/>
      <c r="E2218" s="105"/>
      <c r="F2218" s="105"/>
      <c r="G2218" s="105"/>
      <c r="H2218" s="105"/>
      <c r="I2218" s="105"/>
      <c r="J2218" s="105"/>
      <c r="K2218" s="105"/>
      <c r="L2218" s="105"/>
      <c r="M2218" s="105"/>
      <c r="N2218" s="105"/>
      <c r="O2218" s="105"/>
      <c r="P2218" s="105"/>
      <c r="Q2218" s="105"/>
      <c r="R2218" s="105"/>
      <c r="S2218" s="105"/>
      <c r="T2218" s="105"/>
      <c r="U2218" s="105"/>
      <c r="V2218" s="105"/>
      <c r="W2218" s="105"/>
      <c r="X2218" s="105"/>
      <c r="Y2218" s="105"/>
      <c r="Z2218" s="105"/>
    </row>
    <row r="2219" spans="1:26" ht="15.75" customHeight="1">
      <c r="A2219" s="105"/>
      <c r="B2219" s="105"/>
      <c r="C2219" s="105"/>
      <c r="D2219" s="105"/>
      <c r="E2219" s="105"/>
      <c r="F2219" s="105"/>
      <c r="G2219" s="105"/>
      <c r="H2219" s="105"/>
      <c r="I2219" s="105"/>
      <c r="J2219" s="105"/>
      <c r="K2219" s="105"/>
      <c r="L2219" s="105"/>
      <c r="M2219" s="105"/>
      <c r="N2219" s="105"/>
      <c r="O2219" s="105"/>
      <c r="P2219" s="105"/>
      <c r="Q2219" s="105"/>
      <c r="R2219" s="105"/>
      <c r="S2219" s="105"/>
      <c r="T2219" s="105"/>
      <c r="U2219" s="105"/>
      <c r="V2219" s="105"/>
      <c r="W2219" s="105"/>
      <c r="X2219" s="105"/>
      <c r="Y2219" s="105"/>
      <c r="Z2219" s="105"/>
    </row>
    <row r="2220" spans="1:26" ht="15.75" customHeight="1">
      <c r="A2220" s="105"/>
      <c r="B2220" s="105"/>
      <c r="C2220" s="105"/>
      <c r="D2220" s="105"/>
      <c r="E2220" s="105"/>
      <c r="F2220" s="105"/>
      <c r="G2220" s="105"/>
      <c r="H2220" s="105"/>
      <c r="I2220" s="105"/>
      <c r="J2220" s="105"/>
      <c r="K2220" s="105"/>
      <c r="L2220" s="105"/>
      <c r="M2220" s="105"/>
      <c r="N2220" s="105"/>
      <c r="O2220" s="105"/>
      <c r="P2220" s="105"/>
      <c r="Q2220" s="105"/>
      <c r="R2220" s="105"/>
      <c r="S2220" s="105"/>
      <c r="T2220" s="105"/>
      <c r="U2220" s="105"/>
      <c r="V2220" s="105"/>
      <c r="W2220" s="105"/>
      <c r="X2220" s="105"/>
      <c r="Y2220" s="105"/>
      <c r="Z2220" s="105"/>
    </row>
    <row r="2221" spans="1:26" ht="15.75" customHeight="1">
      <c r="A2221" s="105"/>
      <c r="B2221" s="105"/>
      <c r="C2221" s="105"/>
      <c r="D2221" s="105"/>
      <c r="E2221" s="105"/>
      <c r="F2221" s="105"/>
      <c r="G2221" s="105"/>
      <c r="H2221" s="105"/>
      <c r="I2221" s="105"/>
      <c r="J2221" s="105"/>
      <c r="K2221" s="105"/>
      <c r="L2221" s="105"/>
      <c r="M2221" s="105"/>
      <c r="N2221" s="105"/>
      <c r="O2221" s="105"/>
      <c r="P2221" s="105"/>
      <c r="Q2221" s="105"/>
      <c r="R2221" s="105"/>
      <c r="S2221" s="105"/>
      <c r="T2221" s="105"/>
      <c r="U2221" s="105"/>
      <c r="V2221" s="105"/>
      <c r="W2221" s="105"/>
      <c r="X2221" s="105"/>
      <c r="Y2221" s="105"/>
      <c r="Z2221" s="105"/>
    </row>
    <row r="2222" spans="1:26" ht="15.75" customHeight="1">
      <c r="A2222" s="105"/>
      <c r="B2222" s="105"/>
      <c r="C2222" s="105"/>
      <c r="D2222" s="105"/>
      <c r="E2222" s="105"/>
      <c r="F2222" s="105"/>
      <c r="G2222" s="105"/>
      <c r="H2222" s="105"/>
      <c r="I2222" s="105"/>
      <c r="J2222" s="105"/>
      <c r="K2222" s="105"/>
      <c r="L2222" s="105"/>
      <c r="M2222" s="105"/>
      <c r="N2222" s="105"/>
      <c r="O2222" s="105"/>
      <c r="P2222" s="105"/>
      <c r="Q2222" s="105"/>
      <c r="R2222" s="105"/>
      <c r="S2222" s="105"/>
      <c r="T2222" s="105"/>
      <c r="U2222" s="105"/>
      <c r="V2222" s="105"/>
      <c r="W2222" s="105"/>
      <c r="X2222" s="105"/>
      <c r="Y2222" s="105"/>
      <c r="Z2222" s="105"/>
    </row>
    <row r="2223" spans="1:26" ht="15.75" customHeight="1">
      <c r="A2223" s="105"/>
      <c r="B2223" s="105"/>
      <c r="C2223" s="105"/>
      <c r="D2223" s="105"/>
      <c r="E2223" s="105"/>
      <c r="F2223" s="105"/>
      <c r="G2223" s="105"/>
      <c r="H2223" s="105"/>
      <c r="I2223" s="105"/>
      <c r="J2223" s="105"/>
      <c r="K2223" s="105"/>
      <c r="L2223" s="105"/>
      <c r="M2223" s="105"/>
      <c r="N2223" s="105"/>
      <c r="O2223" s="105"/>
      <c r="P2223" s="105"/>
      <c r="Q2223" s="105"/>
      <c r="R2223" s="105"/>
      <c r="S2223" s="105"/>
      <c r="T2223" s="105"/>
      <c r="U2223" s="105"/>
      <c r="V2223" s="105"/>
      <c r="W2223" s="105"/>
      <c r="X2223" s="105"/>
      <c r="Y2223" s="105"/>
      <c r="Z2223" s="105"/>
    </row>
    <row r="2224" spans="1:26" ht="15.75" customHeight="1">
      <c r="A2224" s="105"/>
      <c r="B2224" s="105"/>
      <c r="C2224" s="105"/>
      <c r="D2224" s="105"/>
      <c r="E2224" s="105"/>
      <c r="F2224" s="105"/>
      <c r="G2224" s="105"/>
      <c r="H2224" s="105"/>
      <c r="I2224" s="105"/>
      <c r="J2224" s="105"/>
      <c r="K2224" s="105"/>
      <c r="L2224" s="105"/>
      <c r="M2224" s="105"/>
      <c r="N2224" s="105"/>
      <c r="O2224" s="105"/>
      <c r="P2224" s="105"/>
      <c r="Q2224" s="105"/>
      <c r="R2224" s="105"/>
      <c r="S2224" s="105"/>
      <c r="T2224" s="105"/>
      <c r="U2224" s="105"/>
      <c r="V2224" s="105"/>
      <c r="W2224" s="105"/>
      <c r="X2224" s="105"/>
      <c r="Y2224" s="105"/>
      <c r="Z2224" s="105"/>
    </row>
    <row r="2225" spans="1:26" ht="15.75" customHeight="1">
      <c r="A2225" s="105"/>
      <c r="B2225" s="105"/>
      <c r="C2225" s="105"/>
      <c r="D2225" s="105"/>
      <c r="E2225" s="105"/>
      <c r="F2225" s="105"/>
      <c r="G2225" s="105"/>
      <c r="H2225" s="105"/>
      <c r="I2225" s="105"/>
      <c r="J2225" s="105"/>
      <c r="K2225" s="105"/>
      <c r="L2225" s="105"/>
      <c r="M2225" s="105"/>
      <c r="N2225" s="105"/>
      <c r="O2225" s="105"/>
      <c r="P2225" s="105"/>
      <c r="Q2225" s="105"/>
      <c r="R2225" s="105"/>
      <c r="S2225" s="105"/>
      <c r="T2225" s="105"/>
      <c r="U2225" s="105"/>
      <c r="V2225" s="105"/>
      <c r="W2225" s="105"/>
      <c r="X2225" s="105"/>
      <c r="Y2225" s="105"/>
      <c r="Z2225" s="105"/>
    </row>
    <row r="2226" spans="1:26" ht="15.75" customHeight="1">
      <c r="A2226" s="105"/>
      <c r="B2226" s="105"/>
      <c r="C2226" s="105"/>
      <c r="D2226" s="105"/>
      <c r="E2226" s="105"/>
      <c r="F2226" s="105"/>
      <c r="G2226" s="105"/>
      <c r="H2226" s="105"/>
      <c r="I2226" s="105"/>
      <c r="J2226" s="105"/>
      <c r="K2226" s="105"/>
      <c r="L2226" s="105"/>
      <c r="M2226" s="105"/>
      <c r="N2226" s="105"/>
      <c r="O2226" s="105"/>
      <c r="P2226" s="105"/>
      <c r="Q2226" s="105"/>
      <c r="R2226" s="105"/>
      <c r="S2226" s="105"/>
      <c r="T2226" s="105"/>
      <c r="U2226" s="105"/>
      <c r="V2226" s="105"/>
      <c r="W2226" s="105"/>
      <c r="X2226" s="105"/>
      <c r="Y2226" s="105"/>
      <c r="Z2226" s="105"/>
    </row>
    <row r="2227" spans="1:26" ht="15.75" customHeight="1">
      <c r="A2227" s="105"/>
      <c r="B2227" s="105"/>
      <c r="C2227" s="105"/>
      <c r="D2227" s="105"/>
      <c r="E2227" s="105"/>
      <c r="F2227" s="105"/>
      <c r="G2227" s="105"/>
      <c r="H2227" s="105"/>
      <c r="I2227" s="105"/>
      <c r="J2227" s="105"/>
      <c r="K2227" s="105"/>
      <c r="L2227" s="105"/>
      <c r="M2227" s="105"/>
      <c r="N2227" s="105"/>
      <c r="O2227" s="105"/>
      <c r="P2227" s="105"/>
      <c r="Q2227" s="105"/>
      <c r="R2227" s="105"/>
      <c r="S2227" s="105"/>
      <c r="T2227" s="105"/>
      <c r="U2227" s="105"/>
      <c r="V2227" s="105"/>
      <c r="W2227" s="105"/>
      <c r="X2227" s="105"/>
      <c r="Y2227" s="105"/>
      <c r="Z2227" s="105"/>
    </row>
    <row r="2228" spans="1:26" ht="15.75" customHeight="1">
      <c r="A2228" s="105"/>
      <c r="B2228" s="105"/>
      <c r="C2228" s="105"/>
      <c r="D2228" s="105"/>
      <c r="E2228" s="105"/>
      <c r="F2228" s="105"/>
      <c r="G2228" s="105"/>
      <c r="H2228" s="105"/>
      <c r="I2228" s="105"/>
      <c r="J2228" s="105"/>
      <c r="K2228" s="105"/>
      <c r="L2228" s="105"/>
      <c r="M2228" s="105"/>
      <c r="N2228" s="105"/>
      <c r="O2228" s="105"/>
      <c r="P2228" s="105"/>
      <c r="Q2228" s="105"/>
      <c r="R2228" s="105"/>
      <c r="S2228" s="105"/>
      <c r="T2228" s="105"/>
      <c r="U2228" s="105"/>
      <c r="V2228" s="105"/>
      <c r="W2228" s="105"/>
      <c r="X2228" s="105"/>
      <c r="Y2228" s="105"/>
      <c r="Z2228" s="105"/>
    </row>
    <row r="2229" spans="1:26" ht="15.75" customHeight="1">
      <c r="A2229" s="105"/>
      <c r="B2229" s="105"/>
      <c r="C2229" s="105"/>
      <c r="D2229" s="105"/>
      <c r="E2229" s="105"/>
      <c r="F2229" s="105"/>
      <c r="G2229" s="105"/>
      <c r="H2229" s="105"/>
      <c r="I2229" s="105"/>
      <c r="J2229" s="105"/>
      <c r="K2229" s="105"/>
      <c r="L2229" s="105"/>
      <c r="M2229" s="105"/>
      <c r="N2229" s="105"/>
      <c r="O2229" s="105"/>
      <c r="P2229" s="105"/>
      <c r="Q2229" s="105"/>
      <c r="R2229" s="105"/>
      <c r="S2229" s="105"/>
      <c r="T2229" s="105"/>
      <c r="U2229" s="105"/>
      <c r="V2229" s="105"/>
      <c r="W2229" s="105"/>
      <c r="X2229" s="105"/>
      <c r="Y2229" s="105"/>
      <c r="Z2229" s="105"/>
    </row>
    <row r="2230" spans="1:26" ht="15.75" customHeight="1">
      <c r="A2230" s="105"/>
      <c r="B2230" s="105"/>
      <c r="C2230" s="105"/>
      <c r="D2230" s="105"/>
      <c r="E2230" s="105"/>
      <c r="F2230" s="105"/>
      <c r="G2230" s="105"/>
      <c r="H2230" s="105"/>
      <c r="I2230" s="105"/>
      <c r="J2230" s="105"/>
      <c r="K2230" s="105"/>
      <c r="L2230" s="105"/>
      <c r="M2230" s="105"/>
      <c r="N2230" s="105"/>
      <c r="O2230" s="105"/>
      <c r="P2230" s="105"/>
      <c r="Q2230" s="105"/>
      <c r="R2230" s="105"/>
      <c r="S2230" s="105"/>
      <c r="T2230" s="105"/>
      <c r="U2230" s="105"/>
      <c r="V2230" s="105"/>
      <c r="W2230" s="105"/>
      <c r="X2230" s="105"/>
      <c r="Y2230" s="105"/>
      <c r="Z2230" s="105"/>
    </row>
    <row r="2231" spans="1:26" ht="15.75" customHeight="1">
      <c r="A2231" s="105"/>
      <c r="B2231" s="105"/>
      <c r="C2231" s="105"/>
      <c r="D2231" s="105"/>
      <c r="E2231" s="105"/>
      <c r="F2231" s="105"/>
      <c r="G2231" s="105"/>
      <c r="H2231" s="105"/>
      <c r="I2231" s="105"/>
      <c r="J2231" s="105"/>
      <c r="K2231" s="105"/>
      <c r="L2231" s="105"/>
      <c r="M2231" s="105"/>
      <c r="N2231" s="105"/>
      <c r="O2231" s="105"/>
      <c r="P2231" s="105"/>
      <c r="Q2231" s="105"/>
      <c r="R2231" s="105"/>
      <c r="S2231" s="105"/>
      <c r="T2231" s="105"/>
      <c r="U2231" s="105"/>
      <c r="V2231" s="105"/>
      <c r="W2231" s="105"/>
      <c r="X2231" s="105"/>
      <c r="Y2231" s="105"/>
      <c r="Z2231" s="105"/>
    </row>
    <row r="2232" spans="1:26" ht="15.75" customHeight="1">
      <c r="A2232" s="105"/>
      <c r="B2232" s="105"/>
      <c r="C2232" s="105"/>
      <c r="D2232" s="105"/>
      <c r="E2232" s="105"/>
      <c r="F2232" s="105"/>
      <c r="G2232" s="105"/>
      <c r="H2232" s="105"/>
      <c r="I2232" s="105"/>
      <c r="J2232" s="105"/>
      <c r="K2232" s="105"/>
      <c r="L2232" s="105"/>
      <c r="M2232" s="105"/>
      <c r="N2232" s="105"/>
      <c r="O2232" s="105"/>
      <c r="P2232" s="105"/>
      <c r="Q2232" s="105"/>
      <c r="R2232" s="105"/>
      <c r="S2232" s="105"/>
      <c r="T2232" s="105"/>
      <c r="U2232" s="105"/>
      <c r="V2232" s="105"/>
      <c r="W2232" s="105"/>
      <c r="X2232" s="105"/>
      <c r="Y2232" s="105"/>
      <c r="Z2232" s="105"/>
    </row>
    <row r="2233" spans="1:26" ht="15.75" customHeight="1">
      <c r="A2233" s="105"/>
      <c r="B2233" s="105"/>
      <c r="C2233" s="105"/>
      <c r="D2233" s="105"/>
      <c r="E2233" s="105"/>
      <c r="F2233" s="105"/>
      <c r="G2233" s="105"/>
      <c r="H2233" s="105"/>
      <c r="I2233" s="105"/>
      <c r="J2233" s="105"/>
      <c r="K2233" s="105"/>
      <c r="L2233" s="105"/>
      <c r="M2233" s="105"/>
      <c r="N2233" s="105"/>
      <c r="O2233" s="105"/>
      <c r="P2233" s="105"/>
      <c r="Q2233" s="105"/>
      <c r="R2233" s="105"/>
      <c r="S2233" s="105"/>
      <c r="T2233" s="105"/>
      <c r="U2233" s="105"/>
      <c r="V2233" s="105"/>
      <c r="W2233" s="105"/>
      <c r="X2233" s="105"/>
      <c r="Y2233" s="105"/>
      <c r="Z2233" s="105"/>
    </row>
    <row r="2234" spans="1:26" ht="15.75" customHeight="1">
      <c r="A2234" s="105"/>
      <c r="B2234" s="105"/>
      <c r="C2234" s="105"/>
      <c r="D2234" s="105"/>
      <c r="E2234" s="105"/>
      <c r="F2234" s="105"/>
      <c r="G2234" s="105"/>
      <c r="H2234" s="105"/>
      <c r="I2234" s="105"/>
      <c r="J2234" s="105"/>
      <c r="K2234" s="105"/>
      <c r="L2234" s="105"/>
      <c r="M2234" s="105"/>
      <c r="N2234" s="105"/>
      <c r="O2234" s="105"/>
      <c r="P2234" s="105"/>
      <c r="Q2234" s="105"/>
      <c r="R2234" s="105"/>
      <c r="S2234" s="105"/>
      <c r="T2234" s="105"/>
      <c r="U2234" s="105"/>
      <c r="V2234" s="105"/>
      <c r="W2234" s="105"/>
      <c r="X2234" s="105"/>
      <c r="Y2234" s="105"/>
      <c r="Z2234" s="105"/>
    </row>
    <row r="2235" spans="1:26" ht="15.75" customHeight="1">
      <c r="A2235" s="105"/>
      <c r="B2235" s="105"/>
      <c r="C2235" s="105"/>
      <c r="D2235" s="105"/>
      <c r="E2235" s="105"/>
      <c r="F2235" s="105"/>
      <c r="G2235" s="105"/>
      <c r="H2235" s="105"/>
      <c r="I2235" s="105"/>
      <c r="J2235" s="105"/>
      <c r="K2235" s="105"/>
      <c r="L2235" s="105"/>
      <c r="M2235" s="105"/>
      <c r="N2235" s="105"/>
      <c r="O2235" s="105"/>
      <c r="P2235" s="105"/>
      <c r="Q2235" s="105"/>
      <c r="R2235" s="105"/>
      <c r="S2235" s="105"/>
      <c r="T2235" s="105"/>
      <c r="U2235" s="105"/>
      <c r="V2235" s="105"/>
      <c r="W2235" s="105"/>
      <c r="X2235" s="105"/>
      <c r="Y2235" s="105"/>
      <c r="Z2235" s="105"/>
    </row>
    <row r="2236" spans="1:26" ht="15.75" customHeight="1">
      <c r="A2236" s="105"/>
      <c r="B2236" s="105"/>
      <c r="C2236" s="105"/>
      <c r="D2236" s="105"/>
      <c r="E2236" s="105"/>
      <c r="F2236" s="105"/>
      <c r="G2236" s="105"/>
      <c r="H2236" s="105"/>
      <c r="I2236" s="105"/>
      <c r="J2236" s="105"/>
      <c r="K2236" s="105"/>
      <c r="L2236" s="105"/>
      <c r="M2236" s="105"/>
      <c r="N2236" s="105"/>
      <c r="O2236" s="105"/>
      <c r="P2236" s="105"/>
      <c r="Q2236" s="105"/>
      <c r="R2236" s="105"/>
      <c r="S2236" s="105"/>
      <c r="T2236" s="105"/>
      <c r="U2236" s="105"/>
      <c r="V2236" s="105"/>
      <c r="W2236" s="105"/>
      <c r="X2236" s="105"/>
      <c r="Y2236" s="105"/>
      <c r="Z2236" s="105"/>
    </row>
    <row r="2237" spans="1:26" ht="15.75" customHeight="1">
      <c r="A2237" s="105"/>
      <c r="B2237" s="105"/>
      <c r="C2237" s="105"/>
      <c r="D2237" s="105"/>
      <c r="E2237" s="105"/>
      <c r="F2237" s="105"/>
      <c r="G2237" s="105"/>
      <c r="H2237" s="105"/>
      <c r="I2237" s="105"/>
      <c r="J2237" s="105"/>
      <c r="K2237" s="105"/>
      <c r="L2237" s="105"/>
      <c r="M2237" s="105"/>
      <c r="N2237" s="105"/>
      <c r="O2237" s="105"/>
      <c r="P2237" s="105"/>
      <c r="Q2237" s="105"/>
      <c r="R2237" s="105"/>
      <c r="S2237" s="105"/>
      <c r="T2237" s="105"/>
      <c r="U2237" s="105"/>
      <c r="V2237" s="105"/>
      <c r="W2237" s="105"/>
      <c r="X2237" s="105"/>
      <c r="Y2237" s="105"/>
      <c r="Z2237" s="105"/>
    </row>
    <row r="2238" spans="1:26" ht="15.75" customHeight="1">
      <c r="A2238" s="105"/>
      <c r="B2238" s="105"/>
      <c r="C2238" s="105"/>
      <c r="D2238" s="105"/>
      <c r="E2238" s="105"/>
      <c r="F2238" s="105"/>
      <c r="G2238" s="105"/>
      <c r="H2238" s="105"/>
      <c r="I2238" s="105"/>
      <c r="J2238" s="105"/>
      <c r="K2238" s="105"/>
      <c r="L2238" s="105"/>
      <c r="M2238" s="105"/>
      <c r="N2238" s="105"/>
      <c r="O2238" s="105"/>
      <c r="P2238" s="105"/>
      <c r="Q2238" s="105"/>
      <c r="R2238" s="105"/>
      <c r="S2238" s="105"/>
      <c r="T2238" s="105"/>
      <c r="U2238" s="105"/>
      <c r="V2238" s="105"/>
      <c r="W2238" s="105"/>
      <c r="X2238" s="105"/>
      <c r="Y2238" s="105"/>
      <c r="Z2238" s="105"/>
    </row>
    <row r="2239" spans="1:26" ht="15.75" customHeight="1">
      <c r="A2239" s="105"/>
      <c r="B2239" s="105"/>
      <c r="C2239" s="105"/>
      <c r="D2239" s="105"/>
      <c r="E2239" s="105"/>
      <c r="F2239" s="105"/>
      <c r="G2239" s="105"/>
      <c r="H2239" s="105"/>
      <c r="I2239" s="105"/>
      <c r="J2239" s="105"/>
      <c r="K2239" s="105"/>
      <c r="L2239" s="105"/>
      <c r="M2239" s="105"/>
      <c r="N2239" s="105"/>
      <c r="O2239" s="105"/>
      <c r="P2239" s="105"/>
      <c r="Q2239" s="105"/>
      <c r="R2239" s="105"/>
      <c r="S2239" s="105"/>
      <c r="T2239" s="105"/>
      <c r="U2239" s="105"/>
      <c r="V2239" s="105"/>
      <c r="W2239" s="105"/>
      <c r="X2239" s="105"/>
      <c r="Y2239" s="105"/>
      <c r="Z2239" s="105"/>
    </row>
    <row r="2240" spans="1:26" ht="15.75" customHeight="1">
      <c r="A2240" s="105"/>
      <c r="B2240" s="105"/>
      <c r="C2240" s="105"/>
      <c r="D2240" s="105"/>
      <c r="E2240" s="105"/>
      <c r="F2240" s="105"/>
      <c r="G2240" s="105"/>
      <c r="H2240" s="105"/>
      <c r="I2240" s="105"/>
      <c r="J2240" s="105"/>
      <c r="K2240" s="105"/>
      <c r="L2240" s="105"/>
      <c r="M2240" s="105"/>
      <c r="N2240" s="105"/>
      <c r="O2240" s="105"/>
      <c r="P2240" s="105"/>
      <c r="Q2240" s="105"/>
      <c r="R2240" s="105"/>
      <c r="S2240" s="105"/>
      <c r="T2240" s="105"/>
      <c r="U2240" s="105"/>
      <c r="V2240" s="105"/>
      <c r="W2240" s="105"/>
      <c r="X2240" s="105"/>
      <c r="Y2240" s="105"/>
      <c r="Z2240" s="105"/>
    </row>
    <row r="2241" spans="1:26" ht="15.75" customHeight="1">
      <c r="A2241" s="105"/>
      <c r="B2241" s="105"/>
      <c r="C2241" s="105"/>
      <c r="D2241" s="105"/>
      <c r="E2241" s="105"/>
      <c r="F2241" s="105"/>
      <c r="G2241" s="105"/>
      <c r="H2241" s="105"/>
      <c r="I2241" s="105"/>
      <c r="J2241" s="105"/>
      <c r="K2241" s="105"/>
      <c r="L2241" s="105"/>
      <c r="M2241" s="105"/>
      <c r="N2241" s="105"/>
      <c r="O2241" s="105"/>
      <c r="P2241" s="105"/>
      <c r="Q2241" s="105"/>
      <c r="R2241" s="105"/>
      <c r="S2241" s="105"/>
      <c r="T2241" s="105"/>
      <c r="U2241" s="105"/>
      <c r="V2241" s="105"/>
      <c r="W2241" s="105"/>
      <c r="X2241" s="105"/>
      <c r="Y2241" s="105"/>
      <c r="Z2241" s="105"/>
    </row>
    <row r="2242" spans="1:26" ht="15.75" customHeight="1">
      <c r="A2242" s="105"/>
      <c r="B2242" s="105"/>
      <c r="C2242" s="105"/>
      <c r="D2242" s="105"/>
      <c r="E2242" s="105"/>
      <c r="F2242" s="105"/>
      <c r="G2242" s="105"/>
      <c r="H2242" s="105"/>
      <c r="I2242" s="105"/>
      <c r="J2242" s="105"/>
      <c r="K2242" s="105"/>
      <c r="L2242" s="105"/>
      <c r="M2242" s="105"/>
      <c r="N2242" s="105"/>
      <c r="O2242" s="105"/>
      <c r="P2242" s="105"/>
      <c r="Q2242" s="105"/>
      <c r="R2242" s="105"/>
      <c r="S2242" s="105"/>
      <c r="T2242" s="105"/>
      <c r="U2242" s="105"/>
      <c r="V2242" s="105"/>
      <c r="W2242" s="105"/>
      <c r="X2242" s="105"/>
      <c r="Y2242" s="105"/>
      <c r="Z2242" s="105"/>
    </row>
    <row r="2243" spans="1:26" ht="15.75" customHeight="1">
      <c r="A2243" s="105"/>
      <c r="B2243" s="105"/>
      <c r="C2243" s="105"/>
      <c r="D2243" s="105"/>
      <c r="E2243" s="105"/>
      <c r="F2243" s="105"/>
      <c r="G2243" s="105"/>
      <c r="H2243" s="105"/>
      <c r="I2243" s="105"/>
      <c r="J2243" s="105"/>
      <c r="K2243" s="105"/>
      <c r="L2243" s="105"/>
      <c r="M2243" s="105"/>
      <c r="N2243" s="105"/>
      <c r="O2243" s="105"/>
      <c r="P2243" s="105"/>
      <c r="Q2243" s="105"/>
      <c r="R2243" s="105"/>
      <c r="S2243" s="105"/>
      <c r="T2243" s="105"/>
      <c r="U2243" s="105"/>
      <c r="V2243" s="105"/>
      <c r="W2243" s="105"/>
      <c r="X2243" s="105"/>
      <c r="Y2243" s="105"/>
      <c r="Z2243" s="105"/>
    </row>
    <row r="2244" spans="1:26" ht="15.75" customHeight="1">
      <c r="A2244" s="105"/>
      <c r="B2244" s="105"/>
      <c r="C2244" s="105"/>
      <c r="D2244" s="105"/>
      <c r="E2244" s="105"/>
      <c r="F2244" s="105"/>
      <c r="G2244" s="105"/>
      <c r="H2244" s="105"/>
      <c r="I2244" s="105"/>
      <c r="J2244" s="105"/>
      <c r="K2244" s="105"/>
      <c r="L2244" s="105"/>
      <c r="M2244" s="105"/>
      <c r="N2244" s="105"/>
      <c r="O2244" s="105"/>
      <c r="P2244" s="105"/>
      <c r="Q2244" s="105"/>
      <c r="R2244" s="105"/>
      <c r="S2244" s="105"/>
      <c r="T2244" s="105"/>
      <c r="U2244" s="105"/>
      <c r="V2244" s="105"/>
      <c r="W2244" s="105"/>
      <c r="X2244" s="105"/>
      <c r="Y2244" s="105"/>
      <c r="Z2244" s="105"/>
    </row>
    <row r="2245" spans="1:26" ht="15.75" customHeight="1">
      <c r="A2245" s="105"/>
      <c r="B2245" s="105"/>
      <c r="C2245" s="105"/>
      <c r="D2245" s="105"/>
      <c r="E2245" s="105"/>
      <c r="F2245" s="105"/>
      <c r="G2245" s="105"/>
      <c r="H2245" s="105"/>
      <c r="I2245" s="105"/>
      <c r="J2245" s="105"/>
      <c r="K2245" s="105"/>
      <c r="L2245" s="105"/>
      <c r="M2245" s="105"/>
      <c r="N2245" s="105"/>
      <c r="O2245" s="105"/>
      <c r="P2245" s="105"/>
      <c r="Q2245" s="105"/>
      <c r="R2245" s="105"/>
      <c r="S2245" s="105"/>
      <c r="T2245" s="105"/>
      <c r="U2245" s="105"/>
      <c r="V2245" s="105"/>
      <c r="W2245" s="105"/>
      <c r="X2245" s="105"/>
      <c r="Y2245" s="105"/>
      <c r="Z2245" s="105"/>
    </row>
    <row r="2246" spans="1:26" ht="15.75" customHeight="1">
      <c r="A2246" s="105"/>
      <c r="B2246" s="105"/>
      <c r="C2246" s="105"/>
      <c r="D2246" s="105"/>
      <c r="E2246" s="105"/>
      <c r="F2246" s="105"/>
      <c r="G2246" s="105"/>
      <c r="H2246" s="105"/>
      <c r="I2246" s="105"/>
      <c r="J2246" s="105"/>
      <c r="K2246" s="105"/>
      <c r="L2246" s="105"/>
      <c r="M2246" s="105"/>
      <c r="N2246" s="105"/>
      <c r="O2246" s="105"/>
      <c r="P2246" s="105"/>
      <c r="Q2246" s="105"/>
      <c r="R2246" s="105"/>
      <c r="S2246" s="105"/>
      <c r="T2246" s="105"/>
      <c r="U2246" s="105"/>
      <c r="V2246" s="105"/>
      <c r="W2246" s="105"/>
      <c r="X2246" s="105"/>
      <c r="Y2246" s="105"/>
      <c r="Z2246" s="105"/>
    </row>
    <row r="2247" spans="1:26" ht="15.75" customHeight="1">
      <c r="A2247" s="105"/>
      <c r="B2247" s="105"/>
      <c r="C2247" s="105"/>
      <c r="D2247" s="105"/>
      <c r="E2247" s="105"/>
      <c r="F2247" s="105"/>
      <c r="G2247" s="105"/>
      <c r="H2247" s="105"/>
      <c r="I2247" s="105"/>
      <c r="J2247" s="105"/>
      <c r="K2247" s="105"/>
      <c r="L2247" s="105"/>
      <c r="M2247" s="105"/>
      <c r="N2247" s="105"/>
      <c r="O2247" s="105"/>
      <c r="P2247" s="105"/>
      <c r="Q2247" s="105"/>
      <c r="R2247" s="105"/>
      <c r="S2247" s="105"/>
      <c r="T2247" s="105"/>
      <c r="U2247" s="105"/>
      <c r="V2247" s="105"/>
      <c r="W2247" s="105"/>
      <c r="X2247" s="105"/>
      <c r="Y2247" s="105"/>
      <c r="Z2247" s="105"/>
    </row>
    <row r="2248" spans="1:26" ht="15.75" customHeight="1">
      <c r="A2248" s="105"/>
      <c r="B2248" s="105"/>
      <c r="C2248" s="105"/>
      <c r="D2248" s="105"/>
      <c r="E2248" s="105"/>
      <c r="F2248" s="105"/>
      <c r="G2248" s="105"/>
      <c r="H2248" s="105"/>
      <c r="I2248" s="105"/>
      <c r="J2248" s="105"/>
      <c r="K2248" s="105"/>
      <c r="L2248" s="105"/>
      <c r="M2248" s="105"/>
      <c r="N2248" s="105"/>
      <c r="O2248" s="105"/>
      <c r="P2248" s="105"/>
      <c r="Q2248" s="105"/>
      <c r="R2248" s="105"/>
      <c r="S2248" s="105"/>
      <c r="T2248" s="105"/>
      <c r="U2248" s="105"/>
      <c r="V2248" s="105"/>
      <c r="W2248" s="105"/>
      <c r="X2248" s="105"/>
      <c r="Y2248" s="105"/>
      <c r="Z2248" s="105"/>
    </row>
    <row r="2249" spans="1:26" ht="15.75" customHeight="1">
      <c r="A2249" s="105"/>
      <c r="B2249" s="105"/>
      <c r="C2249" s="105"/>
      <c r="D2249" s="105"/>
      <c r="E2249" s="105"/>
      <c r="F2249" s="105"/>
      <c r="G2249" s="105"/>
      <c r="H2249" s="105"/>
      <c r="I2249" s="105"/>
      <c r="J2249" s="105"/>
      <c r="K2249" s="105"/>
      <c r="L2249" s="105"/>
      <c r="M2249" s="105"/>
      <c r="N2249" s="105"/>
      <c r="O2249" s="105"/>
      <c r="P2249" s="105"/>
      <c r="Q2249" s="105"/>
      <c r="R2249" s="105"/>
      <c r="S2249" s="105"/>
      <c r="T2249" s="105"/>
      <c r="U2249" s="105"/>
      <c r="V2249" s="105"/>
      <c r="W2249" s="105"/>
      <c r="X2249" s="105"/>
      <c r="Y2249" s="105"/>
      <c r="Z2249" s="105"/>
    </row>
    <row r="2250" spans="1:26" ht="15.75" customHeight="1">
      <c r="A2250" s="105"/>
      <c r="B2250" s="105"/>
      <c r="C2250" s="105"/>
      <c r="D2250" s="105"/>
      <c r="E2250" s="105"/>
      <c r="F2250" s="105"/>
      <c r="G2250" s="105"/>
      <c r="H2250" s="105"/>
      <c r="I2250" s="105"/>
      <c r="J2250" s="105"/>
      <c r="K2250" s="105"/>
      <c r="L2250" s="105"/>
      <c r="M2250" s="105"/>
      <c r="N2250" s="105"/>
      <c r="O2250" s="105"/>
      <c r="P2250" s="105"/>
      <c r="Q2250" s="105"/>
      <c r="R2250" s="105"/>
      <c r="S2250" s="105"/>
      <c r="T2250" s="105"/>
      <c r="U2250" s="105"/>
      <c r="V2250" s="105"/>
      <c r="W2250" s="105"/>
      <c r="X2250" s="105"/>
      <c r="Y2250" s="105"/>
      <c r="Z2250" s="105"/>
    </row>
    <row r="2251" spans="1:26" ht="15.75" customHeight="1">
      <c r="A2251" s="105"/>
      <c r="B2251" s="105"/>
      <c r="C2251" s="105"/>
      <c r="D2251" s="105"/>
      <c r="E2251" s="105"/>
      <c r="F2251" s="105"/>
      <c r="G2251" s="105"/>
      <c r="H2251" s="105"/>
      <c r="I2251" s="105"/>
      <c r="J2251" s="105"/>
      <c r="K2251" s="105"/>
      <c r="L2251" s="105"/>
      <c r="M2251" s="105"/>
      <c r="N2251" s="105"/>
      <c r="O2251" s="105"/>
      <c r="P2251" s="105"/>
      <c r="Q2251" s="105"/>
      <c r="R2251" s="105"/>
      <c r="S2251" s="105"/>
      <c r="T2251" s="105"/>
      <c r="U2251" s="105"/>
      <c r="V2251" s="105"/>
      <c r="W2251" s="105"/>
      <c r="X2251" s="105"/>
      <c r="Y2251" s="105"/>
      <c r="Z2251" s="105"/>
    </row>
    <row r="2252" spans="1:26" ht="15.75" customHeight="1">
      <c r="A2252" s="105"/>
      <c r="B2252" s="105"/>
      <c r="C2252" s="105"/>
      <c r="D2252" s="105"/>
      <c r="E2252" s="105"/>
      <c r="F2252" s="105"/>
      <c r="G2252" s="105"/>
      <c r="H2252" s="105"/>
      <c r="I2252" s="105"/>
      <c r="J2252" s="105"/>
      <c r="K2252" s="105"/>
      <c r="L2252" s="105"/>
      <c r="M2252" s="105"/>
      <c r="N2252" s="105"/>
      <c r="O2252" s="105"/>
      <c r="P2252" s="105"/>
      <c r="Q2252" s="105"/>
      <c r="R2252" s="105"/>
      <c r="S2252" s="105"/>
      <c r="T2252" s="105"/>
      <c r="U2252" s="105"/>
      <c r="V2252" s="105"/>
      <c r="W2252" s="105"/>
      <c r="X2252" s="105"/>
      <c r="Y2252" s="105"/>
      <c r="Z2252" s="105"/>
    </row>
    <row r="2253" spans="1:26" ht="15.75" customHeight="1">
      <c r="A2253" s="105"/>
      <c r="B2253" s="105"/>
      <c r="C2253" s="105"/>
      <c r="D2253" s="105"/>
      <c r="E2253" s="105"/>
      <c r="F2253" s="105"/>
      <c r="G2253" s="105"/>
      <c r="H2253" s="105"/>
      <c r="I2253" s="105"/>
      <c r="J2253" s="105"/>
      <c r="K2253" s="105"/>
      <c r="L2253" s="105"/>
      <c r="M2253" s="105"/>
      <c r="N2253" s="105"/>
      <c r="O2253" s="105"/>
      <c r="P2253" s="105"/>
      <c r="Q2253" s="105"/>
      <c r="R2253" s="105"/>
      <c r="S2253" s="105"/>
      <c r="T2253" s="105"/>
      <c r="U2253" s="105"/>
      <c r="V2253" s="105"/>
      <c r="W2253" s="105"/>
      <c r="X2253" s="105"/>
      <c r="Y2253" s="105"/>
      <c r="Z2253" s="105"/>
    </row>
    <row r="2254" spans="1:26" ht="15.75" customHeight="1">
      <c r="A2254" s="105"/>
      <c r="B2254" s="105"/>
      <c r="C2254" s="105"/>
      <c r="D2254" s="105"/>
      <c r="E2254" s="105"/>
      <c r="F2254" s="105"/>
      <c r="G2254" s="105"/>
      <c r="H2254" s="105"/>
      <c r="I2254" s="105"/>
      <c r="J2254" s="105"/>
      <c r="K2254" s="105"/>
      <c r="L2254" s="105"/>
      <c r="M2254" s="105"/>
      <c r="N2254" s="105"/>
      <c r="O2254" s="105"/>
      <c r="P2254" s="105"/>
      <c r="Q2254" s="105"/>
      <c r="R2254" s="105"/>
      <c r="S2254" s="105"/>
      <c r="T2254" s="105"/>
      <c r="U2254" s="105"/>
      <c r="V2254" s="105"/>
      <c r="W2254" s="105"/>
      <c r="X2254" s="105"/>
      <c r="Y2254" s="105"/>
      <c r="Z2254" s="105"/>
    </row>
    <row r="2255" spans="1:26" ht="15.75" customHeight="1">
      <c r="A2255" s="105"/>
      <c r="B2255" s="105"/>
      <c r="C2255" s="105"/>
      <c r="D2255" s="105"/>
      <c r="E2255" s="105"/>
      <c r="F2255" s="105"/>
      <c r="G2255" s="105"/>
      <c r="H2255" s="105"/>
      <c r="I2255" s="105"/>
      <c r="J2255" s="105"/>
      <c r="K2255" s="105"/>
      <c r="L2255" s="105"/>
      <c r="M2255" s="105"/>
      <c r="N2255" s="105"/>
      <c r="O2255" s="105"/>
      <c r="P2255" s="105"/>
      <c r="Q2255" s="105"/>
      <c r="R2255" s="105"/>
      <c r="S2255" s="105"/>
      <c r="T2255" s="105"/>
      <c r="U2255" s="105"/>
      <c r="V2255" s="105"/>
      <c r="W2255" s="105"/>
      <c r="X2255" s="105"/>
      <c r="Y2255" s="105"/>
      <c r="Z2255" s="105"/>
    </row>
    <row r="2256" spans="1:26" ht="15.75" customHeight="1">
      <c r="A2256" s="105"/>
      <c r="B2256" s="105"/>
      <c r="C2256" s="105"/>
      <c r="D2256" s="105"/>
      <c r="E2256" s="105"/>
      <c r="F2256" s="105"/>
      <c r="G2256" s="105"/>
      <c r="H2256" s="105"/>
      <c r="I2256" s="105"/>
      <c r="J2256" s="105"/>
      <c r="K2256" s="105"/>
      <c r="L2256" s="105"/>
      <c r="M2256" s="105"/>
      <c r="N2256" s="105"/>
      <c r="O2256" s="105"/>
      <c r="P2256" s="105"/>
      <c r="Q2256" s="105"/>
      <c r="R2256" s="105"/>
      <c r="S2256" s="105"/>
      <c r="T2256" s="105"/>
      <c r="U2256" s="105"/>
      <c r="V2256" s="105"/>
      <c r="W2256" s="105"/>
      <c r="X2256" s="105"/>
      <c r="Y2256" s="105"/>
      <c r="Z2256" s="105"/>
    </row>
    <row r="2257" spans="1:26" ht="15.75" customHeight="1">
      <c r="A2257" s="105"/>
      <c r="B2257" s="105"/>
      <c r="C2257" s="105"/>
      <c r="D2257" s="105"/>
      <c r="E2257" s="105"/>
      <c r="F2257" s="105"/>
      <c r="G2257" s="105"/>
      <c r="H2257" s="105"/>
      <c r="I2257" s="105"/>
      <c r="J2257" s="105"/>
      <c r="K2257" s="105"/>
      <c r="L2257" s="105"/>
      <c r="M2257" s="105"/>
      <c r="N2257" s="105"/>
      <c r="O2257" s="105"/>
      <c r="P2257" s="105"/>
      <c r="Q2257" s="105"/>
      <c r="R2257" s="105"/>
      <c r="S2257" s="105"/>
      <c r="T2257" s="105"/>
      <c r="U2257" s="105"/>
      <c r="V2257" s="105"/>
      <c r="W2257" s="105"/>
      <c r="X2257" s="105"/>
      <c r="Y2257" s="105"/>
      <c r="Z2257" s="105"/>
    </row>
    <row r="2258" spans="1:26" ht="15.75" customHeight="1">
      <c r="A2258" s="105"/>
      <c r="B2258" s="105"/>
      <c r="C2258" s="105"/>
      <c r="D2258" s="105"/>
      <c r="E2258" s="105"/>
      <c r="F2258" s="105"/>
      <c r="G2258" s="105"/>
      <c r="H2258" s="105"/>
      <c r="I2258" s="105"/>
      <c r="J2258" s="105"/>
      <c r="K2258" s="105"/>
      <c r="L2258" s="105"/>
      <c r="M2258" s="105"/>
      <c r="N2258" s="105"/>
      <c r="O2258" s="105"/>
      <c r="P2258" s="105"/>
      <c r="Q2258" s="105"/>
      <c r="R2258" s="105"/>
      <c r="S2258" s="105"/>
      <c r="T2258" s="105"/>
      <c r="U2258" s="105"/>
      <c r="V2258" s="105"/>
      <c r="W2258" s="105"/>
      <c r="X2258" s="105"/>
      <c r="Y2258" s="105"/>
      <c r="Z2258" s="105"/>
    </row>
    <row r="2259" spans="1:26" ht="15.75" customHeight="1">
      <c r="A2259" s="105"/>
      <c r="B2259" s="105"/>
      <c r="C2259" s="105"/>
      <c r="D2259" s="105"/>
      <c r="E2259" s="105"/>
      <c r="F2259" s="105"/>
      <c r="G2259" s="105"/>
      <c r="H2259" s="105"/>
      <c r="I2259" s="105"/>
      <c r="J2259" s="105"/>
      <c r="K2259" s="105"/>
      <c r="L2259" s="105"/>
      <c r="M2259" s="105"/>
      <c r="N2259" s="105"/>
      <c r="O2259" s="105"/>
      <c r="P2259" s="105"/>
      <c r="Q2259" s="105"/>
      <c r="R2259" s="105"/>
      <c r="S2259" s="105"/>
      <c r="T2259" s="105"/>
      <c r="U2259" s="105"/>
      <c r="V2259" s="105"/>
      <c r="W2259" s="105"/>
      <c r="X2259" s="105"/>
      <c r="Y2259" s="105"/>
      <c r="Z2259" s="105"/>
    </row>
    <row r="2260" spans="1:26" ht="15.75" customHeight="1">
      <c r="A2260" s="105"/>
      <c r="B2260" s="105"/>
      <c r="C2260" s="105"/>
      <c r="D2260" s="105"/>
      <c r="E2260" s="105"/>
      <c r="F2260" s="105"/>
      <c r="G2260" s="105"/>
      <c r="H2260" s="105"/>
      <c r="I2260" s="105"/>
      <c r="J2260" s="105"/>
      <c r="K2260" s="105"/>
      <c r="L2260" s="105"/>
      <c r="M2260" s="105"/>
      <c r="N2260" s="105"/>
      <c r="O2260" s="105"/>
      <c r="P2260" s="105"/>
      <c r="Q2260" s="105"/>
      <c r="R2260" s="105"/>
      <c r="S2260" s="105"/>
      <c r="T2260" s="105"/>
      <c r="U2260" s="105"/>
      <c r="V2260" s="105"/>
      <c r="W2260" s="105"/>
      <c r="X2260" s="105"/>
      <c r="Y2260" s="105"/>
      <c r="Z2260" s="105"/>
    </row>
    <row r="2261" spans="1:26" ht="15.75" customHeight="1">
      <c r="A2261" s="105"/>
      <c r="B2261" s="105"/>
      <c r="C2261" s="105"/>
      <c r="D2261" s="105"/>
      <c r="E2261" s="105"/>
      <c r="F2261" s="105"/>
      <c r="G2261" s="105"/>
      <c r="H2261" s="105"/>
      <c r="I2261" s="105"/>
      <c r="J2261" s="105"/>
      <c r="K2261" s="105"/>
      <c r="L2261" s="105"/>
      <c r="M2261" s="105"/>
      <c r="N2261" s="105"/>
      <c r="O2261" s="105"/>
      <c r="P2261" s="105"/>
      <c r="Q2261" s="105"/>
      <c r="R2261" s="105"/>
      <c r="S2261" s="105"/>
      <c r="T2261" s="105"/>
      <c r="U2261" s="105"/>
      <c r="V2261" s="105"/>
      <c r="W2261" s="105"/>
      <c r="X2261" s="105"/>
      <c r="Y2261" s="105"/>
      <c r="Z2261" s="105"/>
    </row>
    <row r="2262" spans="1:26" ht="15.75" customHeight="1">
      <c r="A2262" s="105"/>
      <c r="B2262" s="105"/>
      <c r="C2262" s="105"/>
      <c r="D2262" s="105"/>
      <c r="E2262" s="105"/>
      <c r="F2262" s="105"/>
      <c r="G2262" s="105"/>
      <c r="H2262" s="105"/>
      <c r="I2262" s="105"/>
      <c r="J2262" s="105"/>
      <c r="K2262" s="105"/>
      <c r="L2262" s="105"/>
      <c r="M2262" s="105"/>
      <c r="N2262" s="105"/>
      <c r="O2262" s="105"/>
      <c r="P2262" s="105"/>
      <c r="Q2262" s="105"/>
      <c r="R2262" s="105"/>
      <c r="S2262" s="105"/>
      <c r="T2262" s="105"/>
      <c r="U2262" s="105"/>
      <c r="V2262" s="105"/>
      <c r="W2262" s="105"/>
      <c r="X2262" s="105"/>
      <c r="Y2262" s="105"/>
      <c r="Z2262" s="105"/>
    </row>
    <row r="2263" spans="1:26" ht="15.75" customHeight="1">
      <c r="A2263" s="105"/>
      <c r="B2263" s="105"/>
      <c r="C2263" s="105"/>
      <c r="D2263" s="105"/>
      <c r="E2263" s="105"/>
      <c r="F2263" s="105"/>
      <c r="G2263" s="105"/>
      <c r="H2263" s="105"/>
      <c r="I2263" s="105"/>
      <c r="J2263" s="105"/>
      <c r="K2263" s="105"/>
      <c r="L2263" s="105"/>
      <c r="M2263" s="105"/>
      <c r="N2263" s="105"/>
      <c r="O2263" s="105"/>
      <c r="P2263" s="105"/>
      <c r="Q2263" s="105"/>
      <c r="R2263" s="105"/>
      <c r="S2263" s="105"/>
      <c r="T2263" s="105"/>
      <c r="U2263" s="105"/>
      <c r="V2263" s="105"/>
      <c r="W2263" s="105"/>
      <c r="X2263" s="105"/>
      <c r="Y2263" s="105"/>
      <c r="Z2263" s="105"/>
    </row>
    <row r="2264" spans="1:26" ht="15.75" customHeight="1">
      <c r="A2264" s="105"/>
      <c r="B2264" s="105"/>
      <c r="C2264" s="105"/>
      <c r="D2264" s="105"/>
      <c r="E2264" s="105"/>
      <c r="F2264" s="105"/>
      <c r="G2264" s="105"/>
      <c r="H2264" s="105"/>
      <c r="I2264" s="105"/>
      <c r="J2264" s="105"/>
      <c r="K2264" s="105"/>
      <c r="L2264" s="105"/>
      <c r="M2264" s="105"/>
      <c r="N2264" s="105"/>
      <c r="O2264" s="105"/>
      <c r="P2264" s="105"/>
      <c r="Q2264" s="105"/>
      <c r="R2264" s="105"/>
      <c r="S2264" s="105"/>
      <c r="T2264" s="105"/>
      <c r="U2264" s="105"/>
      <c r="V2264" s="105"/>
      <c r="W2264" s="105"/>
      <c r="X2264" s="105"/>
      <c r="Y2264" s="105"/>
      <c r="Z2264" s="105"/>
    </row>
    <row r="2265" spans="1:26" ht="15.75" customHeight="1">
      <c r="A2265" s="105"/>
      <c r="B2265" s="105"/>
      <c r="C2265" s="105"/>
      <c r="D2265" s="105"/>
      <c r="E2265" s="105"/>
      <c r="F2265" s="105"/>
      <c r="G2265" s="105"/>
      <c r="H2265" s="105"/>
      <c r="I2265" s="105"/>
      <c r="J2265" s="105"/>
      <c r="K2265" s="105"/>
      <c r="L2265" s="105"/>
      <c r="M2265" s="105"/>
      <c r="N2265" s="105"/>
      <c r="O2265" s="105"/>
      <c r="P2265" s="105"/>
      <c r="Q2265" s="105"/>
      <c r="R2265" s="105"/>
      <c r="S2265" s="105"/>
      <c r="T2265" s="105"/>
      <c r="U2265" s="105"/>
      <c r="V2265" s="105"/>
      <c r="W2265" s="105"/>
      <c r="X2265" s="105"/>
      <c r="Y2265" s="105"/>
      <c r="Z2265" s="105"/>
    </row>
    <row r="2266" spans="1:26" ht="15.75" customHeight="1">
      <c r="A2266" s="105"/>
      <c r="B2266" s="105"/>
      <c r="C2266" s="105"/>
      <c r="D2266" s="105"/>
      <c r="E2266" s="105"/>
      <c r="F2266" s="105"/>
      <c r="G2266" s="105"/>
      <c r="H2266" s="105"/>
      <c r="I2266" s="105"/>
      <c r="J2266" s="105"/>
      <c r="K2266" s="105"/>
      <c r="L2266" s="105"/>
      <c r="M2266" s="105"/>
      <c r="N2266" s="105"/>
      <c r="O2266" s="105"/>
      <c r="P2266" s="105"/>
      <c r="Q2266" s="105"/>
      <c r="R2266" s="105"/>
      <c r="S2266" s="105"/>
      <c r="T2266" s="105"/>
      <c r="U2266" s="105"/>
      <c r="V2266" s="105"/>
      <c r="W2266" s="105"/>
      <c r="X2266" s="105"/>
      <c r="Y2266" s="105"/>
      <c r="Z2266" s="105"/>
    </row>
    <row r="2267" spans="1:26" ht="15.75" customHeight="1">
      <c r="A2267" s="105"/>
      <c r="B2267" s="105"/>
      <c r="C2267" s="105"/>
      <c r="D2267" s="105"/>
      <c r="E2267" s="105"/>
      <c r="F2267" s="105"/>
      <c r="G2267" s="105"/>
      <c r="H2267" s="105"/>
      <c r="I2267" s="105"/>
      <c r="J2267" s="105"/>
      <c r="K2267" s="105"/>
      <c r="L2267" s="105"/>
      <c r="M2267" s="105"/>
      <c r="N2267" s="105"/>
      <c r="O2267" s="105"/>
      <c r="P2267" s="105"/>
      <c r="Q2267" s="105"/>
      <c r="R2267" s="105"/>
      <c r="S2267" s="105"/>
      <c r="T2267" s="105"/>
      <c r="U2267" s="105"/>
      <c r="V2267" s="105"/>
      <c r="W2267" s="105"/>
      <c r="X2267" s="105"/>
      <c r="Y2267" s="105"/>
      <c r="Z2267" s="105"/>
    </row>
    <row r="2268" spans="1:26" ht="15.75" customHeight="1">
      <c r="A2268" s="105"/>
      <c r="B2268" s="105"/>
      <c r="C2268" s="105"/>
      <c r="D2268" s="105"/>
      <c r="E2268" s="105"/>
      <c r="F2268" s="105"/>
      <c r="G2268" s="105"/>
      <c r="H2268" s="105"/>
      <c r="I2268" s="105"/>
      <c r="J2268" s="105"/>
      <c r="K2268" s="105"/>
      <c r="L2268" s="105"/>
      <c r="M2268" s="105"/>
      <c r="N2268" s="105"/>
      <c r="O2268" s="105"/>
      <c r="P2268" s="105"/>
      <c r="Q2268" s="105"/>
      <c r="R2268" s="105"/>
      <c r="S2268" s="105"/>
      <c r="T2268" s="105"/>
      <c r="U2268" s="105"/>
      <c r="V2268" s="105"/>
      <c r="W2268" s="105"/>
      <c r="X2268" s="105"/>
      <c r="Y2268" s="105"/>
      <c r="Z2268" s="105"/>
    </row>
    <row r="2269" spans="1:26" ht="15.75" customHeight="1">
      <c r="A2269" s="105"/>
      <c r="B2269" s="105"/>
      <c r="C2269" s="105"/>
      <c r="D2269" s="105"/>
      <c r="E2269" s="105"/>
      <c r="F2269" s="105"/>
      <c r="G2269" s="105"/>
      <c r="H2269" s="105"/>
      <c r="I2269" s="105"/>
      <c r="J2269" s="105"/>
      <c r="K2269" s="105"/>
      <c r="L2269" s="105"/>
      <c r="M2269" s="105"/>
      <c r="N2269" s="105"/>
      <c r="O2269" s="105"/>
      <c r="P2269" s="105"/>
      <c r="Q2269" s="105"/>
      <c r="R2269" s="105"/>
      <c r="S2269" s="105"/>
      <c r="T2269" s="105"/>
      <c r="U2269" s="105"/>
      <c r="V2269" s="105"/>
      <c r="W2269" s="105"/>
      <c r="X2269" s="105"/>
      <c r="Y2269" s="105"/>
      <c r="Z2269" s="105"/>
    </row>
    <row r="2270" spans="1:26" ht="15.75" customHeight="1">
      <c r="A2270" s="105"/>
      <c r="B2270" s="105"/>
      <c r="C2270" s="105"/>
      <c r="D2270" s="105"/>
      <c r="E2270" s="105"/>
      <c r="F2270" s="105"/>
      <c r="G2270" s="105"/>
      <c r="H2270" s="105"/>
      <c r="I2270" s="105"/>
      <c r="J2270" s="105"/>
      <c r="K2270" s="105"/>
      <c r="L2270" s="105"/>
      <c r="M2270" s="105"/>
      <c r="N2270" s="105"/>
      <c r="O2270" s="105"/>
      <c r="P2270" s="105"/>
      <c r="Q2270" s="105"/>
      <c r="R2270" s="105"/>
      <c r="S2270" s="105"/>
      <c r="T2270" s="105"/>
      <c r="U2270" s="105"/>
      <c r="V2270" s="105"/>
      <c r="W2270" s="105"/>
      <c r="X2270" s="105"/>
      <c r="Y2270" s="105"/>
      <c r="Z2270" s="105"/>
    </row>
    <row r="2271" spans="1:26" ht="15.75" customHeight="1">
      <c r="A2271" s="105"/>
      <c r="B2271" s="105"/>
      <c r="C2271" s="105"/>
      <c r="D2271" s="105"/>
      <c r="E2271" s="105"/>
      <c r="F2271" s="105"/>
      <c r="G2271" s="105"/>
      <c r="H2271" s="105"/>
      <c r="I2271" s="105"/>
      <c r="J2271" s="105"/>
      <c r="K2271" s="105"/>
      <c r="L2271" s="105"/>
      <c r="M2271" s="105"/>
      <c r="N2271" s="105"/>
      <c r="O2271" s="105"/>
      <c r="P2271" s="105"/>
      <c r="Q2271" s="105"/>
      <c r="R2271" s="105"/>
      <c r="S2271" s="105"/>
      <c r="T2271" s="105"/>
      <c r="U2271" s="105"/>
      <c r="V2271" s="105"/>
      <c r="W2271" s="105"/>
      <c r="X2271" s="105"/>
      <c r="Y2271" s="105"/>
      <c r="Z2271" s="105"/>
    </row>
    <row r="2272" spans="1:26" ht="15.75" customHeight="1">
      <c r="A2272" s="105"/>
      <c r="B2272" s="105"/>
      <c r="C2272" s="105"/>
      <c r="D2272" s="105"/>
      <c r="E2272" s="105"/>
      <c r="F2272" s="105"/>
      <c r="G2272" s="105"/>
      <c r="H2272" s="105"/>
      <c r="I2272" s="105"/>
      <c r="J2272" s="105"/>
      <c r="K2272" s="105"/>
      <c r="L2272" s="105"/>
      <c r="M2272" s="105"/>
      <c r="N2272" s="105"/>
      <c r="O2272" s="105"/>
      <c r="P2272" s="105"/>
      <c r="Q2272" s="105"/>
      <c r="R2272" s="105"/>
      <c r="S2272" s="105"/>
      <c r="T2272" s="105"/>
      <c r="U2272" s="105"/>
      <c r="V2272" s="105"/>
      <c r="W2272" s="105"/>
      <c r="X2272" s="105"/>
      <c r="Y2272" s="105"/>
      <c r="Z2272" s="105"/>
    </row>
    <row r="2273" spans="1:26" ht="15.75" customHeight="1">
      <c r="A2273" s="105"/>
      <c r="B2273" s="105"/>
      <c r="C2273" s="105"/>
      <c r="D2273" s="105"/>
      <c r="E2273" s="105"/>
      <c r="F2273" s="105"/>
      <c r="G2273" s="105"/>
      <c r="H2273" s="105"/>
      <c r="I2273" s="105"/>
      <c r="J2273" s="105"/>
      <c r="K2273" s="105"/>
      <c r="L2273" s="105"/>
      <c r="M2273" s="105"/>
      <c r="N2273" s="105"/>
      <c r="O2273" s="105"/>
      <c r="P2273" s="105"/>
      <c r="Q2273" s="105"/>
      <c r="R2273" s="105"/>
      <c r="S2273" s="105"/>
      <c r="T2273" s="105"/>
      <c r="U2273" s="105"/>
      <c r="V2273" s="105"/>
      <c r="W2273" s="105"/>
      <c r="X2273" s="105"/>
      <c r="Y2273" s="105"/>
      <c r="Z2273" s="105"/>
    </row>
    <row r="2274" spans="1:26" ht="15.75" customHeight="1">
      <c r="A2274" s="105"/>
      <c r="B2274" s="105"/>
      <c r="C2274" s="105"/>
      <c r="D2274" s="105"/>
      <c r="E2274" s="105"/>
      <c r="F2274" s="105"/>
      <c r="G2274" s="105"/>
      <c r="H2274" s="105"/>
      <c r="I2274" s="105"/>
      <c r="J2274" s="105"/>
      <c r="K2274" s="105"/>
      <c r="L2274" s="105"/>
      <c r="M2274" s="105"/>
      <c r="N2274" s="105"/>
      <c r="O2274" s="105"/>
      <c r="P2274" s="105"/>
      <c r="Q2274" s="105"/>
      <c r="R2274" s="105"/>
      <c r="S2274" s="105"/>
      <c r="T2274" s="105"/>
      <c r="U2274" s="105"/>
      <c r="V2274" s="105"/>
      <c r="W2274" s="105"/>
      <c r="X2274" s="105"/>
      <c r="Y2274" s="105"/>
      <c r="Z2274" s="105"/>
    </row>
    <row r="2275" spans="1:26" ht="15.75" customHeight="1">
      <c r="A2275" s="105"/>
      <c r="B2275" s="105"/>
      <c r="C2275" s="105"/>
      <c r="D2275" s="105"/>
      <c r="E2275" s="105"/>
      <c r="F2275" s="105"/>
      <c r="G2275" s="105"/>
      <c r="H2275" s="105"/>
      <c r="I2275" s="105"/>
      <c r="J2275" s="105"/>
      <c r="K2275" s="105"/>
      <c r="L2275" s="105"/>
      <c r="M2275" s="105"/>
      <c r="N2275" s="105"/>
      <c r="O2275" s="105"/>
      <c r="P2275" s="105"/>
      <c r="Q2275" s="105"/>
      <c r="R2275" s="105"/>
      <c r="S2275" s="105"/>
      <c r="T2275" s="105"/>
      <c r="U2275" s="105"/>
      <c r="V2275" s="105"/>
      <c r="W2275" s="105"/>
      <c r="X2275" s="105"/>
      <c r="Y2275" s="105"/>
      <c r="Z2275" s="105"/>
    </row>
    <row r="2276" spans="1:26" ht="15.75" customHeight="1">
      <c r="A2276" s="105"/>
      <c r="B2276" s="105"/>
      <c r="C2276" s="105"/>
      <c r="D2276" s="105"/>
      <c r="E2276" s="105"/>
      <c r="F2276" s="105"/>
      <c r="G2276" s="105"/>
      <c r="H2276" s="105"/>
      <c r="I2276" s="105"/>
      <c r="J2276" s="105"/>
      <c r="K2276" s="105"/>
      <c r="L2276" s="105"/>
      <c r="M2276" s="105"/>
      <c r="N2276" s="105"/>
      <c r="O2276" s="105"/>
      <c r="P2276" s="105"/>
      <c r="Q2276" s="105"/>
      <c r="R2276" s="105"/>
      <c r="S2276" s="105"/>
      <c r="T2276" s="105"/>
      <c r="U2276" s="105"/>
      <c r="V2276" s="105"/>
      <c r="W2276" s="105"/>
      <c r="X2276" s="105"/>
      <c r="Y2276" s="105"/>
      <c r="Z2276" s="105"/>
    </row>
    <row r="2277" spans="1:26" ht="15.75" customHeight="1">
      <c r="A2277" s="105"/>
      <c r="B2277" s="105"/>
      <c r="C2277" s="105"/>
      <c r="D2277" s="105"/>
      <c r="E2277" s="105"/>
      <c r="F2277" s="105"/>
      <c r="G2277" s="105"/>
      <c r="H2277" s="105"/>
      <c r="I2277" s="105"/>
      <c r="J2277" s="105"/>
      <c r="K2277" s="105"/>
      <c r="L2277" s="105"/>
      <c r="M2277" s="105"/>
      <c r="N2277" s="105"/>
      <c r="O2277" s="105"/>
      <c r="P2277" s="105"/>
      <c r="Q2277" s="105"/>
      <c r="R2277" s="105"/>
      <c r="S2277" s="105"/>
      <c r="T2277" s="105"/>
      <c r="U2277" s="105"/>
      <c r="V2277" s="105"/>
      <c r="W2277" s="105"/>
      <c r="X2277" s="105"/>
      <c r="Y2277" s="105"/>
      <c r="Z2277" s="105"/>
    </row>
    <row r="2278" spans="1:26" ht="15.75" customHeight="1">
      <c r="A2278" s="105"/>
      <c r="B2278" s="105"/>
      <c r="C2278" s="105"/>
      <c r="D2278" s="105"/>
      <c r="E2278" s="105"/>
      <c r="F2278" s="105"/>
      <c r="G2278" s="105"/>
      <c r="H2278" s="105"/>
      <c r="I2278" s="105"/>
      <c r="J2278" s="105"/>
      <c r="K2278" s="105"/>
      <c r="L2278" s="105"/>
      <c r="M2278" s="105"/>
      <c r="N2278" s="105"/>
      <c r="O2278" s="105"/>
      <c r="P2278" s="105"/>
      <c r="Q2278" s="105"/>
      <c r="R2278" s="105"/>
      <c r="S2278" s="105"/>
      <c r="T2278" s="105"/>
      <c r="U2278" s="105"/>
      <c r="V2278" s="105"/>
      <c r="W2278" s="105"/>
      <c r="X2278" s="105"/>
      <c r="Y2278" s="105"/>
      <c r="Z2278" s="105"/>
    </row>
    <row r="2279" spans="1:26" ht="15.75" customHeight="1">
      <c r="A2279" s="105"/>
      <c r="B2279" s="105"/>
      <c r="C2279" s="105"/>
      <c r="D2279" s="105"/>
      <c r="E2279" s="105"/>
      <c r="F2279" s="105"/>
      <c r="G2279" s="105"/>
      <c r="H2279" s="105"/>
      <c r="I2279" s="105"/>
      <c r="J2279" s="105"/>
      <c r="K2279" s="105"/>
      <c r="L2279" s="105"/>
      <c r="M2279" s="105"/>
      <c r="N2279" s="105"/>
      <c r="O2279" s="105"/>
      <c r="P2279" s="105"/>
      <c r="Q2279" s="105"/>
      <c r="R2279" s="105"/>
      <c r="S2279" s="105"/>
      <c r="T2279" s="105"/>
      <c r="U2279" s="105"/>
      <c r="V2279" s="105"/>
      <c r="W2279" s="105"/>
      <c r="X2279" s="105"/>
      <c r="Y2279" s="105"/>
      <c r="Z2279" s="105"/>
    </row>
    <row r="2280" spans="1:26" ht="15.75" customHeight="1">
      <c r="A2280" s="105"/>
      <c r="B2280" s="105"/>
      <c r="C2280" s="105"/>
      <c r="D2280" s="105"/>
      <c r="E2280" s="105"/>
      <c r="F2280" s="105"/>
      <c r="G2280" s="105"/>
      <c r="H2280" s="105"/>
      <c r="I2280" s="105"/>
      <c r="J2280" s="105"/>
      <c r="K2280" s="105"/>
      <c r="L2280" s="105"/>
      <c r="M2280" s="105"/>
      <c r="N2280" s="105"/>
      <c r="O2280" s="105"/>
      <c r="P2280" s="105"/>
      <c r="Q2280" s="105"/>
      <c r="R2280" s="105"/>
      <c r="S2280" s="105"/>
      <c r="T2280" s="105"/>
      <c r="U2280" s="105"/>
      <c r="V2280" s="105"/>
      <c r="W2280" s="105"/>
      <c r="X2280" s="105"/>
      <c r="Y2280" s="105"/>
      <c r="Z2280" s="105"/>
    </row>
    <row r="2281" spans="1:26" ht="15.75" customHeight="1">
      <c r="A2281" s="105"/>
      <c r="B2281" s="105"/>
      <c r="C2281" s="105"/>
      <c r="D2281" s="105"/>
      <c r="E2281" s="105"/>
      <c r="F2281" s="105"/>
      <c r="G2281" s="105"/>
      <c r="H2281" s="105"/>
      <c r="I2281" s="105"/>
      <c r="J2281" s="105"/>
      <c r="K2281" s="105"/>
      <c r="L2281" s="105"/>
      <c r="M2281" s="105"/>
      <c r="N2281" s="105"/>
      <c r="O2281" s="105"/>
      <c r="P2281" s="105"/>
      <c r="Q2281" s="105"/>
      <c r="R2281" s="105"/>
      <c r="S2281" s="105"/>
      <c r="T2281" s="105"/>
      <c r="U2281" s="105"/>
      <c r="V2281" s="105"/>
      <c r="W2281" s="105"/>
      <c r="X2281" s="105"/>
      <c r="Y2281" s="105"/>
      <c r="Z2281" s="105"/>
    </row>
    <row r="2282" spans="1:26" ht="15.75" customHeight="1">
      <c r="A2282" s="105"/>
      <c r="B2282" s="105"/>
      <c r="C2282" s="105"/>
      <c r="D2282" s="105"/>
      <c r="E2282" s="105"/>
      <c r="F2282" s="105"/>
      <c r="G2282" s="105"/>
      <c r="H2282" s="105"/>
      <c r="I2282" s="105"/>
      <c r="J2282" s="105"/>
      <c r="K2282" s="105"/>
      <c r="L2282" s="105"/>
      <c r="M2282" s="105"/>
      <c r="N2282" s="105"/>
      <c r="O2282" s="105"/>
      <c r="P2282" s="105"/>
      <c r="Q2282" s="105"/>
      <c r="R2282" s="105"/>
      <c r="S2282" s="105"/>
      <c r="T2282" s="105"/>
      <c r="U2282" s="105"/>
      <c r="V2282" s="105"/>
      <c r="W2282" s="105"/>
      <c r="X2282" s="105"/>
      <c r="Y2282" s="105"/>
      <c r="Z2282" s="105"/>
    </row>
    <row r="2283" spans="1:26" ht="15.75" customHeight="1">
      <c r="A2283" s="105"/>
      <c r="B2283" s="105"/>
      <c r="C2283" s="105"/>
      <c r="D2283" s="105"/>
      <c r="E2283" s="105"/>
      <c r="F2283" s="105"/>
      <c r="G2283" s="105"/>
      <c r="H2283" s="105"/>
      <c r="I2283" s="105"/>
      <c r="J2283" s="105"/>
      <c r="K2283" s="105"/>
      <c r="L2283" s="105"/>
      <c r="M2283" s="105"/>
      <c r="N2283" s="105"/>
      <c r="O2283" s="105"/>
      <c r="P2283" s="105"/>
      <c r="Q2283" s="105"/>
      <c r="R2283" s="105"/>
      <c r="S2283" s="105"/>
      <c r="T2283" s="105"/>
      <c r="U2283" s="105"/>
      <c r="V2283" s="105"/>
      <c r="W2283" s="105"/>
      <c r="X2283" s="105"/>
      <c r="Y2283" s="105"/>
      <c r="Z2283" s="105"/>
    </row>
    <row r="2284" spans="1:26" ht="15.75" customHeight="1">
      <c r="A2284" s="105"/>
      <c r="B2284" s="105"/>
      <c r="C2284" s="105"/>
      <c r="D2284" s="105"/>
      <c r="E2284" s="105"/>
      <c r="F2284" s="105"/>
      <c r="G2284" s="105"/>
      <c r="H2284" s="105"/>
      <c r="I2284" s="105"/>
      <c r="J2284" s="105"/>
      <c r="K2284" s="105"/>
      <c r="L2284" s="105"/>
      <c r="M2284" s="105"/>
      <c r="N2284" s="105"/>
      <c r="O2284" s="105"/>
      <c r="P2284" s="105"/>
      <c r="Q2284" s="105"/>
      <c r="R2284" s="105"/>
      <c r="S2284" s="105"/>
      <c r="T2284" s="105"/>
      <c r="U2284" s="105"/>
      <c r="V2284" s="105"/>
      <c r="W2284" s="105"/>
      <c r="X2284" s="105"/>
      <c r="Y2284" s="105"/>
      <c r="Z2284" s="105"/>
    </row>
    <row r="2285" spans="1:26" ht="15.75" customHeight="1">
      <c r="A2285" s="105"/>
      <c r="B2285" s="105"/>
      <c r="C2285" s="105"/>
      <c r="D2285" s="105"/>
      <c r="E2285" s="105"/>
      <c r="F2285" s="105"/>
      <c r="G2285" s="105"/>
      <c r="H2285" s="105"/>
      <c r="I2285" s="105"/>
      <c r="J2285" s="105"/>
      <c r="K2285" s="105"/>
      <c r="L2285" s="105"/>
      <c r="M2285" s="105"/>
      <c r="N2285" s="105"/>
      <c r="O2285" s="105"/>
      <c r="P2285" s="105"/>
      <c r="Q2285" s="105"/>
      <c r="R2285" s="105"/>
      <c r="S2285" s="105"/>
      <c r="T2285" s="105"/>
      <c r="U2285" s="105"/>
      <c r="V2285" s="105"/>
      <c r="W2285" s="105"/>
      <c r="X2285" s="105"/>
      <c r="Y2285" s="105"/>
      <c r="Z2285" s="105"/>
    </row>
    <row r="2286" spans="1:26" ht="15.75" customHeight="1">
      <c r="A2286" s="105"/>
      <c r="B2286" s="105"/>
      <c r="C2286" s="105"/>
      <c r="D2286" s="105"/>
      <c r="E2286" s="105"/>
      <c r="F2286" s="105"/>
      <c r="G2286" s="105"/>
      <c r="H2286" s="105"/>
      <c r="I2286" s="105"/>
      <c r="J2286" s="105"/>
      <c r="K2286" s="105"/>
      <c r="L2286" s="105"/>
      <c r="M2286" s="105"/>
      <c r="N2286" s="105"/>
      <c r="O2286" s="105"/>
      <c r="P2286" s="105"/>
      <c r="Q2286" s="105"/>
      <c r="R2286" s="105"/>
      <c r="S2286" s="105"/>
      <c r="T2286" s="105"/>
      <c r="U2286" s="105"/>
      <c r="V2286" s="105"/>
      <c r="W2286" s="105"/>
      <c r="X2286" s="105"/>
      <c r="Y2286" s="105"/>
      <c r="Z2286" s="105"/>
    </row>
    <row r="2287" spans="1:26" ht="15.75" customHeight="1">
      <c r="A2287" s="105"/>
      <c r="B2287" s="105"/>
      <c r="C2287" s="105"/>
      <c r="D2287" s="105"/>
      <c r="E2287" s="105"/>
      <c r="F2287" s="105"/>
      <c r="G2287" s="105"/>
      <c r="H2287" s="105"/>
      <c r="I2287" s="105"/>
      <c r="J2287" s="105"/>
      <c r="K2287" s="105"/>
      <c r="L2287" s="105"/>
      <c r="M2287" s="105"/>
      <c r="N2287" s="105"/>
      <c r="O2287" s="105"/>
      <c r="P2287" s="105"/>
      <c r="Q2287" s="105"/>
      <c r="R2287" s="105"/>
      <c r="S2287" s="105"/>
      <c r="T2287" s="105"/>
      <c r="U2287" s="105"/>
      <c r="V2287" s="105"/>
      <c r="W2287" s="105"/>
      <c r="X2287" s="105"/>
      <c r="Y2287" s="105"/>
      <c r="Z2287" s="105"/>
    </row>
    <row r="2288" spans="1:26" ht="15.75" customHeight="1">
      <c r="A2288" s="105"/>
      <c r="B2288" s="105"/>
      <c r="C2288" s="105"/>
      <c r="D2288" s="105"/>
      <c r="E2288" s="105"/>
      <c r="F2288" s="105"/>
      <c r="G2288" s="105"/>
      <c r="H2288" s="105"/>
      <c r="I2288" s="105"/>
      <c r="J2288" s="105"/>
      <c r="K2288" s="105"/>
      <c r="L2288" s="105"/>
      <c r="M2288" s="105"/>
      <c r="N2288" s="105"/>
      <c r="O2288" s="105"/>
      <c r="P2288" s="105"/>
      <c r="Q2288" s="105"/>
      <c r="R2288" s="105"/>
      <c r="S2288" s="105"/>
      <c r="T2288" s="105"/>
      <c r="U2288" s="105"/>
      <c r="V2288" s="105"/>
      <c r="W2288" s="105"/>
      <c r="X2288" s="105"/>
      <c r="Y2288" s="105"/>
      <c r="Z2288" s="105"/>
    </row>
    <row r="2289" spans="1:26" ht="15.75" customHeight="1">
      <c r="A2289" s="105"/>
      <c r="B2289" s="105"/>
      <c r="C2289" s="105"/>
      <c r="D2289" s="105"/>
      <c r="E2289" s="105"/>
      <c r="F2289" s="105"/>
      <c r="G2289" s="105"/>
      <c r="H2289" s="105"/>
      <c r="I2289" s="105"/>
      <c r="J2289" s="105"/>
      <c r="K2289" s="105"/>
      <c r="L2289" s="105"/>
      <c r="M2289" s="105"/>
      <c r="N2289" s="105"/>
      <c r="O2289" s="105"/>
      <c r="P2289" s="105"/>
      <c r="Q2289" s="105"/>
      <c r="R2289" s="105"/>
      <c r="S2289" s="105"/>
      <c r="T2289" s="105"/>
      <c r="U2289" s="105"/>
      <c r="V2289" s="105"/>
      <c r="W2289" s="105"/>
      <c r="X2289" s="105"/>
      <c r="Y2289" s="105"/>
      <c r="Z2289" s="105"/>
    </row>
    <row r="2290" spans="1:26" ht="15.75" customHeight="1">
      <c r="A2290" s="105"/>
      <c r="B2290" s="105"/>
      <c r="C2290" s="105"/>
      <c r="D2290" s="105"/>
      <c r="E2290" s="105"/>
      <c r="F2290" s="105"/>
      <c r="G2290" s="105"/>
      <c r="H2290" s="105"/>
      <c r="I2290" s="105"/>
      <c r="J2290" s="105"/>
      <c r="K2290" s="105"/>
      <c r="L2290" s="105"/>
      <c r="M2290" s="105"/>
      <c r="N2290" s="105"/>
      <c r="O2290" s="105"/>
      <c r="P2290" s="105"/>
      <c r="Q2290" s="105"/>
      <c r="R2290" s="105"/>
      <c r="S2290" s="105"/>
      <c r="T2290" s="105"/>
      <c r="U2290" s="105"/>
      <c r="V2290" s="105"/>
      <c r="W2290" s="105"/>
      <c r="X2290" s="105"/>
      <c r="Y2290" s="105"/>
      <c r="Z2290" s="105"/>
    </row>
    <row r="2291" spans="1:26" ht="15.75" customHeight="1">
      <c r="A2291" s="105"/>
      <c r="B2291" s="105"/>
      <c r="C2291" s="105"/>
      <c r="D2291" s="105"/>
      <c r="E2291" s="105"/>
      <c r="F2291" s="105"/>
      <c r="G2291" s="105"/>
      <c r="H2291" s="105"/>
      <c r="I2291" s="105"/>
      <c r="J2291" s="105"/>
      <c r="K2291" s="105"/>
      <c r="L2291" s="105"/>
      <c r="M2291" s="105"/>
      <c r="N2291" s="105"/>
      <c r="O2291" s="105"/>
      <c r="P2291" s="105"/>
      <c r="Q2291" s="105"/>
      <c r="R2291" s="105"/>
      <c r="S2291" s="105"/>
      <c r="T2291" s="105"/>
      <c r="U2291" s="105"/>
      <c r="V2291" s="105"/>
      <c r="W2291" s="105"/>
      <c r="X2291" s="105"/>
      <c r="Y2291" s="105"/>
      <c r="Z2291" s="105"/>
    </row>
    <row r="2292" spans="1:26" ht="15.75" customHeight="1">
      <c r="A2292" s="105"/>
      <c r="B2292" s="105"/>
      <c r="C2292" s="105"/>
      <c r="D2292" s="105"/>
      <c r="E2292" s="105"/>
      <c r="F2292" s="105"/>
      <c r="G2292" s="105"/>
      <c r="H2292" s="105"/>
      <c r="I2292" s="105"/>
      <c r="J2292" s="105"/>
      <c r="K2292" s="105"/>
      <c r="L2292" s="105"/>
      <c r="M2292" s="105"/>
      <c r="N2292" s="105"/>
      <c r="O2292" s="105"/>
      <c r="P2292" s="105"/>
      <c r="Q2292" s="105"/>
      <c r="R2292" s="105"/>
      <c r="S2292" s="105"/>
      <c r="T2292" s="105"/>
      <c r="U2292" s="105"/>
      <c r="V2292" s="105"/>
      <c r="W2292" s="105"/>
      <c r="X2292" s="105"/>
      <c r="Y2292" s="105"/>
      <c r="Z2292" s="105"/>
    </row>
    <row r="2293" spans="1:26" ht="15.75" customHeight="1">
      <c r="A2293" s="105"/>
      <c r="B2293" s="105"/>
      <c r="C2293" s="105"/>
      <c r="D2293" s="105"/>
      <c r="E2293" s="105"/>
      <c r="F2293" s="105"/>
      <c r="G2293" s="105"/>
      <c r="H2293" s="105"/>
      <c r="I2293" s="105"/>
      <c r="J2293" s="105"/>
      <c r="K2293" s="105"/>
      <c r="L2293" s="105"/>
      <c r="M2293" s="105"/>
      <c r="N2293" s="105"/>
      <c r="O2293" s="105"/>
      <c r="P2293" s="105"/>
      <c r="Q2293" s="105"/>
      <c r="R2293" s="105"/>
      <c r="S2293" s="105"/>
      <c r="T2293" s="105"/>
      <c r="U2293" s="105"/>
      <c r="V2293" s="105"/>
      <c r="W2293" s="105"/>
      <c r="X2293" s="105"/>
      <c r="Y2293" s="105"/>
      <c r="Z2293" s="105"/>
    </row>
    <row r="2294" spans="1:26" ht="15.75" customHeight="1">
      <c r="A2294" s="105"/>
      <c r="B2294" s="105"/>
      <c r="C2294" s="105"/>
      <c r="D2294" s="105"/>
      <c r="E2294" s="105"/>
      <c r="F2294" s="105"/>
      <c r="G2294" s="105"/>
      <c r="H2294" s="105"/>
      <c r="I2294" s="105"/>
      <c r="J2294" s="105"/>
      <c r="K2294" s="105"/>
      <c r="L2294" s="105"/>
      <c r="M2294" s="105"/>
      <c r="N2294" s="105"/>
      <c r="O2294" s="105"/>
      <c r="P2294" s="105"/>
      <c r="Q2294" s="105"/>
      <c r="R2294" s="105"/>
      <c r="S2294" s="105"/>
      <c r="T2294" s="105"/>
      <c r="U2294" s="105"/>
      <c r="V2294" s="105"/>
      <c r="W2294" s="105"/>
      <c r="X2294" s="105"/>
      <c r="Y2294" s="105"/>
      <c r="Z2294" s="105"/>
    </row>
    <row r="2295" spans="1:26" ht="15.75" customHeight="1">
      <c r="A2295" s="105"/>
      <c r="B2295" s="105"/>
      <c r="C2295" s="105"/>
      <c r="D2295" s="105"/>
      <c r="E2295" s="105"/>
      <c r="F2295" s="105"/>
      <c r="G2295" s="105"/>
      <c r="H2295" s="105"/>
      <c r="I2295" s="105"/>
      <c r="J2295" s="105"/>
      <c r="K2295" s="105"/>
      <c r="L2295" s="105"/>
      <c r="M2295" s="105"/>
      <c r="N2295" s="105"/>
      <c r="O2295" s="105"/>
      <c r="P2295" s="105"/>
      <c r="Q2295" s="105"/>
      <c r="R2295" s="105"/>
      <c r="S2295" s="105"/>
      <c r="T2295" s="105"/>
      <c r="U2295" s="105"/>
      <c r="V2295" s="105"/>
      <c r="W2295" s="105"/>
      <c r="X2295" s="105"/>
      <c r="Y2295" s="105"/>
      <c r="Z2295" s="105"/>
    </row>
    <row r="2296" spans="1:26" ht="15.75" customHeight="1">
      <c r="A2296" s="105"/>
      <c r="B2296" s="105"/>
      <c r="C2296" s="105"/>
      <c r="D2296" s="105"/>
      <c r="E2296" s="105"/>
      <c r="F2296" s="105"/>
      <c r="G2296" s="105"/>
      <c r="H2296" s="105"/>
      <c r="I2296" s="105"/>
      <c r="J2296" s="105"/>
      <c r="K2296" s="105"/>
      <c r="L2296" s="105"/>
      <c r="M2296" s="105"/>
      <c r="N2296" s="105"/>
      <c r="O2296" s="105"/>
      <c r="P2296" s="105"/>
      <c r="Q2296" s="105"/>
      <c r="R2296" s="105"/>
      <c r="S2296" s="105"/>
      <c r="T2296" s="105"/>
      <c r="U2296" s="105"/>
      <c r="V2296" s="105"/>
      <c r="W2296" s="105"/>
      <c r="X2296" s="105"/>
      <c r="Y2296" s="105"/>
      <c r="Z2296" s="105"/>
    </row>
    <row r="2297" spans="1:26" ht="15.75" customHeight="1">
      <c r="A2297" s="105"/>
      <c r="B2297" s="105"/>
      <c r="C2297" s="105"/>
      <c r="D2297" s="105"/>
      <c r="E2297" s="105"/>
      <c r="F2297" s="105"/>
      <c r="G2297" s="105"/>
      <c r="H2297" s="105"/>
      <c r="I2297" s="105"/>
      <c r="J2297" s="105"/>
      <c r="K2297" s="105"/>
      <c r="L2297" s="105"/>
      <c r="M2297" s="105"/>
      <c r="N2297" s="105"/>
      <c r="O2297" s="105"/>
      <c r="P2297" s="105"/>
      <c r="Q2297" s="105"/>
      <c r="R2297" s="105"/>
      <c r="S2297" s="105"/>
      <c r="T2297" s="105"/>
      <c r="U2297" s="105"/>
      <c r="V2297" s="105"/>
      <c r="W2297" s="105"/>
      <c r="X2297" s="105"/>
      <c r="Y2297" s="105"/>
      <c r="Z2297" s="105"/>
    </row>
    <row r="2298" spans="1:26" ht="15.75" customHeight="1">
      <c r="A2298" s="105"/>
      <c r="B2298" s="105"/>
      <c r="C2298" s="105"/>
      <c r="D2298" s="105"/>
      <c r="E2298" s="105"/>
      <c r="F2298" s="105"/>
      <c r="G2298" s="105"/>
      <c r="H2298" s="105"/>
      <c r="I2298" s="105"/>
      <c r="J2298" s="105"/>
      <c r="K2298" s="105"/>
      <c r="L2298" s="105"/>
      <c r="M2298" s="105"/>
      <c r="N2298" s="105"/>
      <c r="O2298" s="105"/>
      <c r="P2298" s="105"/>
      <c r="Q2298" s="105"/>
      <c r="R2298" s="105"/>
      <c r="S2298" s="105"/>
      <c r="T2298" s="105"/>
      <c r="U2298" s="105"/>
      <c r="V2298" s="105"/>
      <c r="W2298" s="105"/>
      <c r="X2298" s="105"/>
      <c r="Y2298" s="105"/>
      <c r="Z2298" s="105"/>
    </row>
    <row r="2299" spans="1:26" ht="15.75" customHeight="1">
      <c r="A2299" s="105"/>
      <c r="B2299" s="105"/>
      <c r="C2299" s="105"/>
      <c r="D2299" s="105"/>
      <c r="E2299" s="105"/>
      <c r="F2299" s="105"/>
      <c r="G2299" s="105"/>
      <c r="H2299" s="105"/>
      <c r="I2299" s="105"/>
      <c r="J2299" s="105"/>
      <c r="K2299" s="105"/>
      <c r="L2299" s="105"/>
      <c r="M2299" s="105"/>
      <c r="N2299" s="105"/>
      <c r="O2299" s="105"/>
      <c r="P2299" s="105"/>
      <c r="Q2299" s="105"/>
      <c r="R2299" s="105"/>
      <c r="S2299" s="105"/>
      <c r="T2299" s="105"/>
      <c r="U2299" s="105"/>
      <c r="V2299" s="105"/>
      <c r="W2299" s="105"/>
      <c r="X2299" s="105"/>
      <c r="Y2299" s="105"/>
      <c r="Z2299" s="105"/>
    </row>
    <row r="2300" spans="1:26" ht="15.75" customHeight="1">
      <c r="A2300" s="105"/>
      <c r="B2300" s="105"/>
      <c r="C2300" s="105"/>
      <c r="D2300" s="105"/>
      <c r="E2300" s="105"/>
      <c r="F2300" s="105"/>
      <c r="G2300" s="105"/>
      <c r="H2300" s="105"/>
      <c r="I2300" s="105"/>
      <c r="J2300" s="105"/>
      <c r="K2300" s="105"/>
      <c r="L2300" s="105"/>
      <c r="M2300" s="105"/>
      <c r="N2300" s="105"/>
      <c r="O2300" s="105"/>
      <c r="P2300" s="105"/>
      <c r="Q2300" s="105"/>
      <c r="R2300" s="105"/>
      <c r="S2300" s="105"/>
      <c r="T2300" s="105"/>
      <c r="U2300" s="105"/>
      <c r="V2300" s="105"/>
      <c r="W2300" s="105"/>
      <c r="X2300" s="105"/>
      <c r="Y2300" s="105"/>
      <c r="Z2300" s="105"/>
    </row>
    <row r="2301" spans="1:26" ht="15.75" customHeight="1">
      <c r="A2301" s="105"/>
      <c r="B2301" s="105"/>
      <c r="C2301" s="105"/>
      <c r="D2301" s="105"/>
      <c r="E2301" s="105"/>
      <c r="F2301" s="105"/>
      <c r="G2301" s="105"/>
      <c r="H2301" s="105"/>
      <c r="I2301" s="105"/>
      <c r="J2301" s="105"/>
      <c r="K2301" s="105"/>
      <c r="L2301" s="105"/>
      <c r="M2301" s="105"/>
      <c r="N2301" s="105"/>
      <c r="O2301" s="105"/>
      <c r="P2301" s="105"/>
      <c r="Q2301" s="105"/>
      <c r="R2301" s="105"/>
      <c r="S2301" s="105"/>
      <c r="T2301" s="105"/>
      <c r="U2301" s="105"/>
      <c r="V2301" s="105"/>
      <c r="W2301" s="105"/>
      <c r="X2301" s="105"/>
      <c r="Y2301" s="105"/>
      <c r="Z2301" s="105"/>
    </row>
    <row r="2302" spans="1:26" ht="15.75" customHeight="1">
      <c r="A2302" s="105"/>
      <c r="B2302" s="105"/>
      <c r="C2302" s="105"/>
      <c r="D2302" s="105"/>
      <c r="E2302" s="105"/>
      <c r="F2302" s="105"/>
      <c r="G2302" s="105"/>
      <c r="H2302" s="105"/>
      <c r="I2302" s="105"/>
      <c r="J2302" s="105"/>
      <c r="K2302" s="105"/>
      <c r="L2302" s="105"/>
      <c r="M2302" s="105"/>
      <c r="N2302" s="105"/>
      <c r="O2302" s="105"/>
      <c r="P2302" s="105"/>
      <c r="Q2302" s="105"/>
      <c r="R2302" s="105"/>
      <c r="S2302" s="105"/>
      <c r="T2302" s="105"/>
      <c r="U2302" s="105"/>
      <c r="V2302" s="105"/>
      <c r="W2302" s="105"/>
      <c r="X2302" s="105"/>
      <c r="Y2302" s="105"/>
      <c r="Z2302" s="105"/>
    </row>
    <row r="2303" spans="1:26" ht="15.75" customHeight="1">
      <c r="A2303" s="105"/>
      <c r="B2303" s="105"/>
      <c r="C2303" s="105"/>
      <c r="D2303" s="105"/>
      <c r="E2303" s="105"/>
      <c r="F2303" s="105"/>
      <c r="G2303" s="105"/>
      <c r="H2303" s="105"/>
      <c r="I2303" s="105"/>
      <c r="J2303" s="105"/>
      <c r="K2303" s="105"/>
      <c r="L2303" s="105"/>
      <c r="M2303" s="105"/>
      <c r="N2303" s="105"/>
      <c r="O2303" s="105"/>
      <c r="P2303" s="105"/>
      <c r="Q2303" s="105"/>
      <c r="R2303" s="105"/>
      <c r="S2303" s="105"/>
      <c r="T2303" s="105"/>
      <c r="U2303" s="105"/>
      <c r="V2303" s="105"/>
      <c r="W2303" s="105"/>
      <c r="X2303" s="105"/>
      <c r="Y2303" s="105"/>
      <c r="Z2303" s="105"/>
    </row>
    <row r="2304" spans="1:26" ht="15.75" customHeight="1">
      <c r="A2304" s="105"/>
      <c r="B2304" s="105"/>
      <c r="C2304" s="105"/>
      <c r="D2304" s="105"/>
      <c r="E2304" s="105"/>
      <c r="F2304" s="105"/>
      <c r="G2304" s="105"/>
      <c r="H2304" s="105"/>
      <c r="I2304" s="105"/>
      <c r="J2304" s="105"/>
      <c r="K2304" s="105"/>
      <c r="L2304" s="105"/>
      <c r="M2304" s="105"/>
      <c r="N2304" s="105"/>
      <c r="O2304" s="105"/>
      <c r="P2304" s="105"/>
      <c r="Q2304" s="105"/>
      <c r="R2304" s="105"/>
      <c r="S2304" s="105"/>
      <c r="T2304" s="105"/>
      <c r="U2304" s="105"/>
      <c r="V2304" s="105"/>
      <c r="W2304" s="105"/>
      <c r="X2304" s="105"/>
      <c r="Y2304" s="105"/>
      <c r="Z2304" s="105"/>
    </row>
    <row r="2305" spans="1:26" ht="15.75" customHeight="1">
      <c r="A2305" s="105"/>
      <c r="B2305" s="105"/>
      <c r="C2305" s="105"/>
      <c r="D2305" s="105"/>
      <c r="E2305" s="105"/>
      <c r="F2305" s="105"/>
      <c r="G2305" s="105"/>
      <c r="H2305" s="105"/>
      <c r="I2305" s="105"/>
      <c r="J2305" s="105"/>
      <c r="K2305" s="105"/>
      <c r="L2305" s="105"/>
      <c r="M2305" s="105"/>
      <c r="N2305" s="105"/>
      <c r="O2305" s="105"/>
      <c r="P2305" s="105"/>
      <c r="Q2305" s="105"/>
      <c r="R2305" s="105"/>
      <c r="S2305" s="105"/>
      <c r="T2305" s="105"/>
      <c r="U2305" s="105"/>
      <c r="V2305" s="105"/>
      <c r="W2305" s="105"/>
      <c r="X2305" s="105"/>
      <c r="Y2305" s="105"/>
      <c r="Z2305" s="105"/>
    </row>
    <row r="2306" spans="1:26" ht="15.75" customHeight="1">
      <c r="A2306" s="105"/>
      <c r="B2306" s="105"/>
      <c r="C2306" s="105"/>
      <c r="D2306" s="105"/>
      <c r="E2306" s="105"/>
      <c r="F2306" s="105"/>
      <c r="G2306" s="105"/>
      <c r="H2306" s="105"/>
      <c r="I2306" s="105"/>
      <c r="J2306" s="105"/>
      <c r="K2306" s="105"/>
      <c r="L2306" s="105"/>
      <c r="M2306" s="105"/>
      <c r="N2306" s="105"/>
      <c r="O2306" s="105"/>
      <c r="P2306" s="105"/>
      <c r="Q2306" s="105"/>
      <c r="R2306" s="105"/>
      <c r="S2306" s="105"/>
      <c r="T2306" s="105"/>
      <c r="U2306" s="105"/>
      <c r="V2306" s="105"/>
      <c r="W2306" s="105"/>
      <c r="X2306" s="105"/>
      <c r="Y2306" s="105"/>
      <c r="Z2306" s="105"/>
    </row>
    <row r="2307" spans="1:26" ht="15.75" customHeight="1">
      <c r="A2307" s="105"/>
      <c r="B2307" s="105"/>
      <c r="C2307" s="105"/>
      <c r="D2307" s="105"/>
      <c r="E2307" s="105"/>
      <c r="F2307" s="105"/>
      <c r="G2307" s="105"/>
      <c r="H2307" s="105"/>
      <c r="I2307" s="105"/>
      <c r="J2307" s="105"/>
      <c r="K2307" s="105"/>
      <c r="L2307" s="105"/>
      <c r="M2307" s="105"/>
      <c r="N2307" s="105"/>
      <c r="O2307" s="105"/>
      <c r="P2307" s="105"/>
      <c r="Q2307" s="105"/>
      <c r="R2307" s="105"/>
      <c r="S2307" s="105"/>
      <c r="T2307" s="105"/>
      <c r="U2307" s="105"/>
      <c r="V2307" s="105"/>
      <c r="W2307" s="105"/>
      <c r="X2307" s="105"/>
      <c r="Y2307" s="105"/>
      <c r="Z2307" s="105"/>
    </row>
    <row r="2308" spans="1:26" ht="15.75" customHeight="1">
      <c r="A2308" s="105"/>
      <c r="B2308" s="105"/>
      <c r="C2308" s="105"/>
      <c r="D2308" s="105"/>
      <c r="E2308" s="105"/>
      <c r="F2308" s="105"/>
      <c r="G2308" s="105"/>
      <c r="H2308" s="105"/>
      <c r="I2308" s="105"/>
      <c r="J2308" s="105"/>
      <c r="K2308" s="105"/>
      <c r="L2308" s="105"/>
      <c r="M2308" s="105"/>
      <c r="N2308" s="105"/>
      <c r="O2308" s="105"/>
      <c r="P2308" s="105"/>
      <c r="Q2308" s="105"/>
      <c r="R2308" s="105"/>
      <c r="S2308" s="105"/>
      <c r="T2308" s="105"/>
      <c r="U2308" s="105"/>
      <c r="V2308" s="105"/>
      <c r="W2308" s="105"/>
      <c r="X2308" s="105"/>
      <c r="Y2308" s="105"/>
      <c r="Z2308" s="105"/>
    </row>
    <row r="2309" spans="1:26" ht="15.75" customHeight="1">
      <c r="A2309" s="105"/>
      <c r="B2309" s="105"/>
      <c r="C2309" s="105"/>
      <c r="D2309" s="105"/>
      <c r="E2309" s="105"/>
      <c r="F2309" s="105"/>
      <c r="G2309" s="105"/>
      <c r="H2309" s="105"/>
      <c r="I2309" s="105"/>
      <c r="J2309" s="105"/>
      <c r="K2309" s="105"/>
      <c r="L2309" s="105"/>
      <c r="M2309" s="105"/>
      <c r="N2309" s="105"/>
      <c r="O2309" s="105"/>
      <c r="P2309" s="105"/>
      <c r="Q2309" s="105"/>
      <c r="R2309" s="105"/>
      <c r="S2309" s="105"/>
      <c r="T2309" s="105"/>
      <c r="U2309" s="105"/>
      <c r="V2309" s="105"/>
      <c r="W2309" s="105"/>
      <c r="X2309" s="105"/>
      <c r="Y2309" s="105"/>
      <c r="Z2309" s="105"/>
    </row>
    <row r="2310" spans="1:26" ht="15.75" customHeight="1">
      <c r="A2310" s="105"/>
      <c r="B2310" s="105"/>
      <c r="C2310" s="105"/>
      <c r="D2310" s="105"/>
      <c r="E2310" s="105"/>
      <c r="F2310" s="105"/>
      <c r="G2310" s="105"/>
      <c r="H2310" s="105"/>
      <c r="I2310" s="105"/>
      <c r="J2310" s="105"/>
      <c r="K2310" s="105"/>
      <c r="L2310" s="105"/>
      <c r="M2310" s="105"/>
      <c r="N2310" s="105"/>
      <c r="O2310" s="105"/>
      <c r="P2310" s="105"/>
      <c r="Q2310" s="105"/>
      <c r="R2310" s="105"/>
      <c r="S2310" s="105"/>
      <c r="T2310" s="105"/>
      <c r="U2310" s="105"/>
      <c r="V2310" s="105"/>
      <c r="W2310" s="105"/>
      <c r="X2310" s="105"/>
      <c r="Y2310" s="105"/>
      <c r="Z2310" s="105"/>
    </row>
    <row r="2311" spans="1:26" ht="15.75" customHeight="1">
      <c r="A2311" s="105"/>
      <c r="B2311" s="105"/>
      <c r="C2311" s="105"/>
      <c r="D2311" s="105"/>
      <c r="E2311" s="105"/>
      <c r="F2311" s="105"/>
      <c r="G2311" s="105"/>
      <c r="H2311" s="105"/>
      <c r="I2311" s="105"/>
      <c r="J2311" s="105"/>
      <c r="K2311" s="105"/>
      <c r="L2311" s="105"/>
      <c r="M2311" s="105"/>
      <c r="N2311" s="105"/>
      <c r="O2311" s="105"/>
      <c r="P2311" s="105"/>
      <c r="Q2311" s="105"/>
      <c r="R2311" s="105"/>
      <c r="S2311" s="105"/>
      <c r="T2311" s="105"/>
      <c r="U2311" s="105"/>
      <c r="V2311" s="105"/>
      <c r="W2311" s="105"/>
      <c r="X2311" s="105"/>
      <c r="Y2311" s="105"/>
      <c r="Z2311" s="105"/>
    </row>
    <row r="2312" spans="1:26" ht="15.75" customHeight="1">
      <c r="A2312" s="105"/>
      <c r="B2312" s="105"/>
      <c r="C2312" s="105"/>
      <c r="D2312" s="105"/>
      <c r="E2312" s="105"/>
      <c r="F2312" s="105"/>
      <c r="G2312" s="105"/>
      <c r="H2312" s="105"/>
      <c r="I2312" s="105"/>
      <c r="J2312" s="105"/>
      <c r="K2312" s="105"/>
      <c r="L2312" s="105"/>
      <c r="M2312" s="105"/>
      <c r="N2312" s="105"/>
      <c r="O2312" s="105"/>
      <c r="P2312" s="105"/>
      <c r="Q2312" s="105"/>
      <c r="R2312" s="105"/>
      <c r="S2312" s="105"/>
      <c r="T2312" s="105"/>
      <c r="U2312" s="105"/>
      <c r="V2312" s="105"/>
      <c r="W2312" s="105"/>
      <c r="X2312" s="105"/>
      <c r="Y2312" s="105"/>
      <c r="Z2312" s="105"/>
    </row>
    <row r="2313" spans="1:26" ht="15.75" customHeight="1">
      <c r="A2313" s="105"/>
      <c r="B2313" s="105"/>
      <c r="C2313" s="105"/>
      <c r="D2313" s="105"/>
      <c r="E2313" s="105"/>
      <c r="F2313" s="105"/>
      <c r="G2313" s="105"/>
      <c r="H2313" s="105"/>
      <c r="I2313" s="105"/>
      <c r="J2313" s="105"/>
      <c r="K2313" s="105"/>
      <c r="L2313" s="105"/>
      <c r="M2313" s="105"/>
      <c r="N2313" s="105"/>
      <c r="O2313" s="105"/>
      <c r="P2313" s="105"/>
      <c r="Q2313" s="105"/>
      <c r="R2313" s="105"/>
      <c r="S2313" s="105"/>
      <c r="T2313" s="105"/>
      <c r="U2313" s="105"/>
      <c r="V2313" s="105"/>
      <c r="W2313" s="105"/>
      <c r="X2313" s="105"/>
      <c r="Y2313" s="105"/>
      <c r="Z2313" s="105"/>
    </row>
    <row r="2314" spans="1:26" ht="15.75" customHeight="1">
      <c r="A2314" s="105"/>
      <c r="B2314" s="105"/>
      <c r="C2314" s="105"/>
      <c r="D2314" s="105"/>
      <c r="E2314" s="105"/>
      <c r="F2314" s="105"/>
      <c r="G2314" s="105"/>
      <c r="H2314" s="105"/>
      <c r="I2314" s="105"/>
      <c r="J2314" s="105"/>
      <c r="K2314" s="105"/>
      <c r="L2314" s="105"/>
      <c r="M2314" s="105"/>
      <c r="N2314" s="105"/>
      <c r="O2314" s="105"/>
      <c r="P2314" s="105"/>
      <c r="Q2314" s="105"/>
      <c r="R2314" s="105"/>
      <c r="S2314" s="105"/>
      <c r="T2314" s="105"/>
      <c r="U2314" s="105"/>
      <c r="V2314" s="105"/>
      <c r="W2314" s="105"/>
      <c r="X2314" s="105"/>
      <c r="Y2314" s="105"/>
      <c r="Z2314" s="105"/>
    </row>
    <row r="2315" spans="1:26" ht="15.75" customHeight="1">
      <c r="A2315" s="105"/>
      <c r="B2315" s="105"/>
      <c r="C2315" s="105"/>
      <c r="D2315" s="105"/>
      <c r="E2315" s="105"/>
      <c r="F2315" s="105"/>
      <c r="G2315" s="105"/>
      <c r="H2315" s="105"/>
      <c r="I2315" s="105"/>
      <c r="J2315" s="105"/>
      <c r="K2315" s="105"/>
      <c r="L2315" s="105"/>
      <c r="M2315" s="105"/>
      <c r="N2315" s="105"/>
      <c r="O2315" s="105"/>
      <c r="P2315" s="105"/>
      <c r="Q2315" s="105"/>
      <c r="R2315" s="105"/>
      <c r="S2315" s="105"/>
      <c r="T2315" s="105"/>
      <c r="U2315" s="105"/>
      <c r="V2315" s="105"/>
      <c r="W2315" s="105"/>
      <c r="X2315" s="105"/>
      <c r="Y2315" s="105"/>
      <c r="Z2315" s="105"/>
    </row>
    <row r="2316" spans="1:26" ht="15.75" customHeight="1">
      <c r="A2316" s="105"/>
      <c r="B2316" s="105"/>
      <c r="C2316" s="105"/>
      <c r="D2316" s="105"/>
      <c r="E2316" s="105"/>
      <c r="F2316" s="105"/>
      <c r="G2316" s="105"/>
      <c r="H2316" s="105"/>
      <c r="I2316" s="105"/>
      <c r="J2316" s="105"/>
      <c r="K2316" s="105"/>
      <c r="L2316" s="105"/>
      <c r="M2316" s="105"/>
      <c r="N2316" s="105"/>
      <c r="O2316" s="105"/>
      <c r="P2316" s="105"/>
      <c r="Q2316" s="105"/>
      <c r="R2316" s="105"/>
      <c r="S2316" s="105"/>
      <c r="T2316" s="105"/>
      <c r="U2316" s="105"/>
      <c r="V2316" s="105"/>
      <c r="W2316" s="105"/>
      <c r="X2316" s="105"/>
      <c r="Y2316" s="105"/>
      <c r="Z2316" s="105"/>
    </row>
    <row r="2317" spans="1:26" ht="15.75" customHeight="1">
      <c r="A2317" s="105"/>
      <c r="B2317" s="105"/>
      <c r="C2317" s="105"/>
      <c r="D2317" s="105"/>
      <c r="E2317" s="105"/>
      <c r="F2317" s="105"/>
      <c r="G2317" s="105"/>
      <c r="H2317" s="105"/>
      <c r="I2317" s="105"/>
      <c r="J2317" s="105"/>
      <c r="K2317" s="105"/>
      <c r="L2317" s="105"/>
      <c r="M2317" s="105"/>
      <c r="N2317" s="105"/>
      <c r="O2317" s="105"/>
      <c r="P2317" s="105"/>
      <c r="Q2317" s="105"/>
      <c r="R2317" s="105"/>
      <c r="S2317" s="105"/>
      <c r="T2317" s="105"/>
      <c r="U2317" s="105"/>
      <c r="V2317" s="105"/>
      <c r="W2317" s="105"/>
      <c r="X2317" s="105"/>
      <c r="Y2317" s="105"/>
      <c r="Z2317" s="105"/>
    </row>
    <row r="2318" spans="1:26" ht="15.75" customHeight="1">
      <c r="A2318" s="105"/>
      <c r="B2318" s="105"/>
      <c r="C2318" s="105"/>
      <c r="D2318" s="105"/>
      <c r="E2318" s="105"/>
      <c r="F2318" s="105"/>
      <c r="G2318" s="105"/>
      <c r="H2318" s="105"/>
      <c r="I2318" s="105"/>
      <c r="J2318" s="105"/>
      <c r="K2318" s="105"/>
      <c r="L2318" s="105"/>
      <c r="M2318" s="105"/>
      <c r="N2318" s="105"/>
      <c r="O2318" s="105"/>
      <c r="P2318" s="105"/>
      <c r="Q2318" s="105"/>
      <c r="R2318" s="105"/>
      <c r="S2318" s="105"/>
      <c r="T2318" s="105"/>
      <c r="U2318" s="105"/>
      <c r="V2318" s="105"/>
      <c r="W2318" s="105"/>
      <c r="X2318" s="105"/>
      <c r="Y2318" s="105"/>
      <c r="Z2318" s="105"/>
    </row>
    <row r="2319" spans="1:26" ht="15.75" customHeight="1">
      <c r="A2319" s="105"/>
      <c r="B2319" s="105"/>
      <c r="C2319" s="105"/>
      <c r="D2319" s="105"/>
      <c r="E2319" s="105"/>
      <c r="F2319" s="105"/>
      <c r="G2319" s="105"/>
      <c r="H2319" s="105"/>
      <c r="I2319" s="105"/>
      <c r="J2319" s="105"/>
      <c r="K2319" s="105"/>
      <c r="L2319" s="105"/>
      <c r="M2319" s="105"/>
      <c r="N2319" s="105"/>
      <c r="O2319" s="105"/>
      <c r="P2319" s="105"/>
      <c r="Q2319" s="105"/>
      <c r="R2319" s="105"/>
      <c r="S2319" s="105"/>
      <c r="T2319" s="105"/>
      <c r="U2319" s="105"/>
      <c r="V2319" s="105"/>
      <c r="W2319" s="105"/>
      <c r="X2319" s="105"/>
      <c r="Y2319" s="105"/>
      <c r="Z2319" s="105"/>
    </row>
    <row r="2320" spans="1:26" ht="15.75" customHeight="1">
      <c r="A2320" s="105"/>
      <c r="B2320" s="105"/>
      <c r="C2320" s="105"/>
      <c r="D2320" s="105"/>
      <c r="E2320" s="105"/>
      <c r="F2320" s="105"/>
      <c r="G2320" s="105"/>
      <c r="H2320" s="105"/>
      <c r="I2320" s="105"/>
      <c r="J2320" s="105"/>
      <c r="K2320" s="105"/>
      <c r="L2320" s="105"/>
      <c r="M2320" s="105"/>
      <c r="N2320" s="105"/>
      <c r="O2320" s="105"/>
      <c r="P2320" s="105"/>
      <c r="Q2320" s="105"/>
      <c r="R2320" s="105"/>
      <c r="S2320" s="105"/>
      <c r="T2320" s="105"/>
      <c r="U2320" s="105"/>
      <c r="V2320" s="105"/>
      <c r="W2320" s="105"/>
      <c r="X2320" s="105"/>
      <c r="Y2320" s="105"/>
      <c r="Z2320" s="105"/>
    </row>
    <row r="2321" spans="1:26" ht="15.75" customHeight="1">
      <c r="A2321" s="105"/>
      <c r="B2321" s="105"/>
      <c r="C2321" s="105"/>
      <c r="D2321" s="105"/>
      <c r="E2321" s="105"/>
      <c r="F2321" s="105"/>
      <c r="G2321" s="105"/>
      <c r="H2321" s="105"/>
      <c r="I2321" s="105"/>
      <c r="J2321" s="105"/>
      <c r="K2321" s="105"/>
      <c r="L2321" s="105"/>
      <c r="M2321" s="105"/>
      <c r="N2321" s="105"/>
      <c r="O2321" s="105"/>
      <c r="P2321" s="105"/>
      <c r="Q2321" s="105"/>
      <c r="R2321" s="105"/>
      <c r="S2321" s="105"/>
      <c r="T2321" s="105"/>
      <c r="U2321" s="105"/>
      <c r="V2321" s="105"/>
      <c r="W2321" s="105"/>
      <c r="X2321" s="105"/>
      <c r="Y2321" s="105"/>
      <c r="Z2321" s="105"/>
    </row>
    <row r="2322" spans="1:26" ht="15.75" customHeight="1">
      <c r="A2322" s="105"/>
      <c r="B2322" s="105"/>
      <c r="C2322" s="105"/>
      <c r="D2322" s="105"/>
      <c r="E2322" s="105"/>
      <c r="F2322" s="105"/>
      <c r="G2322" s="105"/>
      <c r="H2322" s="105"/>
      <c r="I2322" s="105"/>
      <c r="J2322" s="105"/>
      <c r="K2322" s="105"/>
      <c r="L2322" s="105"/>
      <c r="M2322" s="105"/>
      <c r="N2322" s="105"/>
      <c r="O2322" s="105"/>
      <c r="P2322" s="105"/>
      <c r="Q2322" s="105"/>
      <c r="R2322" s="105"/>
      <c r="S2322" s="105"/>
      <c r="T2322" s="105"/>
      <c r="U2322" s="105"/>
      <c r="V2322" s="105"/>
      <c r="W2322" s="105"/>
      <c r="X2322" s="105"/>
      <c r="Y2322" s="105"/>
      <c r="Z2322" s="105"/>
    </row>
    <row r="2323" spans="1:26" ht="15.75" customHeight="1">
      <c r="A2323" s="105"/>
      <c r="B2323" s="105"/>
      <c r="C2323" s="105"/>
      <c r="D2323" s="105"/>
      <c r="E2323" s="105"/>
      <c r="F2323" s="105"/>
      <c r="G2323" s="105"/>
      <c r="H2323" s="105"/>
      <c r="I2323" s="105"/>
      <c r="J2323" s="105"/>
      <c r="K2323" s="105"/>
      <c r="L2323" s="105"/>
      <c r="M2323" s="105"/>
      <c r="N2323" s="105"/>
      <c r="O2323" s="105"/>
      <c r="P2323" s="105"/>
      <c r="Q2323" s="105"/>
      <c r="R2323" s="105"/>
      <c r="S2323" s="105"/>
      <c r="T2323" s="105"/>
      <c r="U2323" s="105"/>
      <c r="V2323" s="105"/>
      <c r="W2323" s="105"/>
      <c r="X2323" s="105"/>
      <c r="Y2323" s="105"/>
      <c r="Z2323" s="105"/>
    </row>
    <row r="2324" spans="1:26" ht="15.75" customHeight="1">
      <c r="A2324" s="105"/>
      <c r="B2324" s="105"/>
      <c r="C2324" s="105"/>
      <c r="D2324" s="105"/>
      <c r="E2324" s="105"/>
      <c r="F2324" s="105"/>
      <c r="G2324" s="105"/>
      <c r="H2324" s="105"/>
      <c r="I2324" s="105"/>
      <c r="J2324" s="105"/>
      <c r="K2324" s="105"/>
      <c r="L2324" s="105"/>
      <c r="M2324" s="105"/>
      <c r="N2324" s="105"/>
      <c r="O2324" s="105"/>
      <c r="P2324" s="105"/>
      <c r="Q2324" s="105"/>
      <c r="R2324" s="105"/>
      <c r="S2324" s="105"/>
      <c r="T2324" s="105"/>
      <c r="U2324" s="105"/>
      <c r="V2324" s="105"/>
      <c r="W2324" s="105"/>
      <c r="X2324" s="105"/>
      <c r="Y2324" s="105"/>
      <c r="Z2324" s="105"/>
    </row>
    <row r="2325" spans="1:26" ht="15.75" customHeight="1">
      <c r="A2325" s="105"/>
      <c r="B2325" s="105"/>
      <c r="C2325" s="105"/>
      <c r="D2325" s="105"/>
      <c r="E2325" s="105"/>
      <c r="F2325" s="105"/>
      <c r="G2325" s="105"/>
      <c r="H2325" s="105"/>
      <c r="I2325" s="105"/>
      <c r="J2325" s="105"/>
      <c r="K2325" s="105"/>
      <c r="L2325" s="105"/>
      <c r="M2325" s="105"/>
      <c r="N2325" s="105"/>
      <c r="O2325" s="105"/>
      <c r="P2325" s="105"/>
      <c r="Q2325" s="105"/>
      <c r="R2325" s="105"/>
      <c r="S2325" s="105"/>
      <c r="T2325" s="105"/>
      <c r="U2325" s="105"/>
      <c r="V2325" s="105"/>
      <c r="W2325" s="105"/>
      <c r="X2325" s="105"/>
      <c r="Y2325" s="105"/>
      <c r="Z2325" s="105"/>
    </row>
    <row r="2326" spans="1:26" ht="15.75" customHeight="1">
      <c r="A2326" s="105"/>
      <c r="B2326" s="105"/>
      <c r="C2326" s="105"/>
      <c r="D2326" s="105"/>
      <c r="E2326" s="105"/>
      <c r="F2326" s="105"/>
      <c r="G2326" s="105"/>
      <c r="H2326" s="105"/>
      <c r="I2326" s="105"/>
      <c r="J2326" s="105"/>
      <c r="K2326" s="105"/>
      <c r="L2326" s="105"/>
      <c r="M2326" s="105"/>
      <c r="N2326" s="105"/>
      <c r="O2326" s="105"/>
      <c r="P2326" s="105"/>
      <c r="Q2326" s="105"/>
      <c r="R2326" s="105"/>
      <c r="S2326" s="105"/>
      <c r="T2326" s="105"/>
      <c r="U2326" s="105"/>
      <c r="V2326" s="105"/>
      <c r="W2326" s="105"/>
      <c r="X2326" s="105"/>
      <c r="Y2326" s="105"/>
      <c r="Z2326" s="105"/>
    </row>
    <row r="2327" spans="1:26" ht="15.75" customHeight="1">
      <c r="A2327" s="105"/>
      <c r="B2327" s="105"/>
      <c r="C2327" s="105"/>
      <c r="D2327" s="105"/>
      <c r="E2327" s="105"/>
      <c r="F2327" s="105"/>
      <c r="G2327" s="105"/>
      <c r="H2327" s="105"/>
      <c r="I2327" s="105"/>
      <c r="J2327" s="105"/>
      <c r="K2327" s="105"/>
      <c r="L2327" s="105"/>
      <c r="M2327" s="105"/>
      <c r="N2327" s="105"/>
      <c r="O2327" s="105"/>
      <c r="P2327" s="105"/>
      <c r="Q2327" s="105"/>
      <c r="R2327" s="105"/>
      <c r="S2327" s="105"/>
      <c r="T2327" s="105"/>
      <c r="U2327" s="105"/>
      <c r="V2327" s="105"/>
      <c r="W2327" s="105"/>
      <c r="X2327" s="105"/>
      <c r="Y2327" s="105"/>
      <c r="Z2327" s="105"/>
    </row>
    <row r="2328" spans="1:26" ht="15.75" customHeight="1">
      <c r="A2328" s="105"/>
      <c r="B2328" s="105"/>
      <c r="C2328" s="105"/>
      <c r="D2328" s="105"/>
      <c r="E2328" s="105"/>
      <c r="F2328" s="105"/>
      <c r="G2328" s="105"/>
      <c r="H2328" s="105"/>
      <c r="I2328" s="105"/>
      <c r="J2328" s="105"/>
      <c r="K2328" s="105"/>
      <c r="L2328" s="105"/>
      <c r="M2328" s="105"/>
      <c r="N2328" s="105"/>
      <c r="O2328" s="105"/>
      <c r="P2328" s="105"/>
      <c r="Q2328" s="105"/>
      <c r="R2328" s="105"/>
      <c r="S2328" s="105"/>
      <c r="T2328" s="105"/>
      <c r="U2328" s="105"/>
      <c r="V2328" s="105"/>
      <c r="W2328" s="105"/>
      <c r="X2328" s="105"/>
      <c r="Y2328" s="105"/>
      <c r="Z2328" s="105"/>
    </row>
    <row r="2329" spans="1:26" ht="15.75" customHeight="1">
      <c r="A2329" s="105"/>
      <c r="B2329" s="105"/>
      <c r="C2329" s="105"/>
      <c r="D2329" s="105"/>
      <c r="E2329" s="105"/>
      <c r="F2329" s="105"/>
      <c r="G2329" s="105"/>
      <c r="H2329" s="105"/>
      <c r="I2329" s="105"/>
      <c r="J2329" s="105"/>
      <c r="K2329" s="105"/>
      <c r="L2329" s="105"/>
      <c r="M2329" s="105"/>
      <c r="N2329" s="105"/>
      <c r="O2329" s="105"/>
      <c r="P2329" s="105"/>
      <c r="Q2329" s="105"/>
      <c r="R2329" s="105"/>
      <c r="S2329" s="105"/>
      <c r="T2329" s="105"/>
      <c r="U2329" s="105"/>
      <c r="V2329" s="105"/>
      <c r="W2329" s="105"/>
      <c r="X2329" s="105"/>
      <c r="Y2329" s="105"/>
      <c r="Z2329" s="105"/>
    </row>
    <row r="2330" spans="1:26" ht="15.75" customHeight="1">
      <c r="A2330" s="105"/>
      <c r="B2330" s="105"/>
      <c r="C2330" s="105"/>
      <c r="D2330" s="105"/>
      <c r="E2330" s="105"/>
      <c r="F2330" s="105"/>
      <c r="G2330" s="105"/>
      <c r="H2330" s="105"/>
      <c r="I2330" s="105"/>
      <c r="J2330" s="105"/>
      <c r="K2330" s="105"/>
      <c r="L2330" s="105"/>
      <c r="M2330" s="105"/>
      <c r="N2330" s="105"/>
      <c r="O2330" s="105"/>
      <c r="P2330" s="105"/>
      <c r="Q2330" s="105"/>
      <c r="R2330" s="105"/>
      <c r="S2330" s="105"/>
      <c r="T2330" s="105"/>
      <c r="U2330" s="105"/>
      <c r="V2330" s="105"/>
      <c r="W2330" s="105"/>
      <c r="X2330" s="105"/>
      <c r="Y2330" s="105"/>
      <c r="Z2330" s="105"/>
    </row>
    <row r="2331" spans="1:26" ht="15.75" customHeight="1">
      <c r="A2331" s="105"/>
      <c r="B2331" s="105"/>
      <c r="C2331" s="105"/>
      <c r="D2331" s="105"/>
      <c r="E2331" s="105"/>
      <c r="F2331" s="105"/>
      <c r="G2331" s="105"/>
      <c r="H2331" s="105"/>
      <c r="I2331" s="105"/>
      <c r="J2331" s="105"/>
      <c r="K2331" s="105"/>
      <c r="L2331" s="105"/>
      <c r="M2331" s="105"/>
      <c r="N2331" s="105"/>
      <c r="O2331" s="105"/>
      <c r="P2331" s="105"/>
      <c r="Q2331" s="105"/>
      <c r="R2331" s="105"/>
      <c r="S2331" s="105"/>
      <c r="T2331" s="105"/>
      <c r="U2331" s="105"/>
      <c r="V2331" s="105"/>
      <c r="W2331" s="105"/>
      <c r="X2331" s="105"/>
      <c r="Y2331" s="105"/>
      <c r="Z2331" s="105"/>
    </row>
    <row r="2332" spans="1:26" ht="15.75" customHeight="1">
      <c r="A2332" s="105"/>
      <c r="B2332" s="105"/>
      <c r="C2332" s="105"/>
      <c r="D2332" s="105"/>
      <c r="E2332" s="105"/>
      <c r="F2332" s="105"/>
      <c r="G2332" s="105"/>
      <c r="H2332" s="105"/>
      <c r="I2332" s="105"/>
      <c r="J2332" s="105"/>
      <c r="K2332" s="105"/>
      <c r="L2332" s="105"/>
      <c r="M2332" s="105"/>
      <c r="N2332" s="105"/>
      <c r="O2332" s="105"/>
      <c r="P2332" s="105"/>
      <c r="Q2332" s="105"/>
      <c r="R2332" s="105"/>
      <c r="S2332" s="105"/>
      <c r="T2332" s="105"/>
      <c r="U2332" s="105"/>
      <c r="V2332" s="105"/>
      <c r="W2332" s="105"/>
      <c r="X2332" s="105"/>
      <c r="Y2332" s="105"/>
      <c r="Z2332" s="105"/>
    </row>
    <row r="2333" spans="1:26" ht="15.75" customHeight="1">
      <c r="A2333" s="105"/>
      <c r="B2333" s="105"/>
      <c r="C2333" s="105"/>
      <c r="D2333" s="105"/>
      <c r="E2333" s="105"/>
      <c r="F2333" s="105"/>
      <c r="G2333" s="105"/>
      <c r="H2333" s="105"/>
      <c r="I2333" s="105"/>
      <c r="J2333" s="105"/>
      <c r="K2333" s="105"/>
      <c r="L2333" s="105"/>
      <c r="M2333" s="105"/>
      <c r="N2333" s="105"/>
      <c r="O2333" s="105"/>
      <c r="P2333" s="105"/>
      <c r="Q2333" s="105"/>
      <c r="R2333" s="105"/>
      <c r="S2333" s="105"/>
      <c r="T2333" s="105"/>
      <c r="U2333" s="105"/>
      <c r="V2333" s="105"/>
      <c r="W2333" s="105"/>
      <c r="X2333" s="105"/>
      <c r="Y2333" s="105"/>
      <c r="Z2333" s="105"/>
    </row>
    <row r="2334" spans="1:26" ht="15.75" customHeight="1">
      <c r="A2334" s="105"/>
      <c r="B2334" s="105"/>
      <c r="C2334" s="105"/>
      <c r="D2334" s="105"/>
      <c r="E2334" s="105"/>
      <c r="F2334" s="105"/>
      <c r="G2334" s="105"/>
      <c r="H2334" s="105"/>
      <c r="I2334" s="105"/>
      <c r="J2334" s="105"/>
      <c r="K2334" s="105"/>
      <c r="L2334" s="105"/>
      <c r="M2334" s="105"/>
      <c r="N2334" s="105"/>
      <c r="O2334" s="105"/>
      <c r="P2334" s="105"/>
      <c r="Q2334" s="105"/>
      <c r="R2334" s="105"/>
      <c r="S2334" s="105"/>
      <c r="T2334" s="105"/>
      <c r="U2334" s="105"/>
      <c r="V2334" s="105"/>
      <c r="W2334" s="105"/>
      <c r="X2334" s="105"/>
      <c r="Y2334" s="105"/>
      <c r="Z2334" s="105"/>
    </row>
    <row r="2335" spans="1:26" ht="15.75" customHeight="1">
      <c r="A2335" s="105"/>
      <c r="B2335" s="105"/>
      <c r="C2335" s="105"/>
      <c r="D2335" s="105"/>
      <c r="E2335" s="105"/>
      <c r="F2335" s="105"/>
      <c r="G2335" s="105"/>
      <c r="H2335" s="105"/>
      <c r="I2335" s="105"/>
      <c r="J2335" s="105"/>
      <c r="K2335" s="105"/>
      <c r="L2335" s="105"/>
      <c r="M2335" s="105"/>
      <c r="N2335" s="105"/>
      <c r="O2335" s="105"/>
      <c r="P2335" s="105"/>
      <c r="Q2335" s="105"/>
      <c r="R2335" s="105"/>
      <c r="S2335" s="105"/>
      <c r="T2335" s="105"/>
      <c r="U2335" s="105"/>
      <c r="V2335" s="105"/>
      <c r="W2335" s="105"/>
      <c r="X2335" s="105"/>
      <c r="Y2335" s="105"/>
      <c r="Z2335" s="105"/>
    </row>
    <row r="2336" spans="1:26" ht="15.75" customHeight="1">
      <c r="A2336" s="105"/>
      <c r="B2336" s="105"/>
      <c r="C2336" s="105"/>
      <c r="D2336" s="105"/>
      <c r="E2336" s="105"/>
      <c r="F2336" s="105"/>
      <c r="G2336" s="105"/>
      <c r="H2336" s="105"/>
      <c r="I2336" s="105"/>
      <c r="J2336" s="105"/>
      <c r="K2336" s="105"/>
      <c r="L2336" s="105"/>
      <c r="M2336" s="105"/>
      <c r="N2336" s="105"/>
      <c r="O2336" s="105"/>
      <c r="P2336" s="105"/>
      <c r="Q2336" s="105"/>
      <c r="R2336" s="105"/>
      <c r="S2336" s="105"/>
      <c r="T2336" s="105"/>
      <c r="U2336" s="105"/>
      <c r="V2336" s="105"/>
      <c r="W2336" s="105"/>
      <c r="X2336" s="105"/>
      <c r="Y2336" s="105"/>
      <c r="Z2336" s="105"/>
    </row>
    <row r="2337" spans="1:26" ht="15.75" customHeight="1">
      <c r="A2337" s="105"/>
      <c r="B2337" s="105"/>
      <c r="C2337" s="105"/>
      <c r="D2337" s="105"/>
      <c r="E2337" s="105"/>
      <c r="F2337" s="105"/>
      <c r="G2337" s="105"/>
      <c r="H2337" s="105"/>
      <c r="I2337" s="105"/>
      <c r="J2337" s="105"/>
      <c r="K2337" s="105"/>
      <c r="L2337" s="105"/>
      <c r="M2337" s="105"/>
      <c r="N2337" s="105"/>
      <c r="O2337" s="105"/>
      <c r="P2337" s="105"/>
      <c r="Q2337" s="105"/>
      <c r="R2337" s="105"/>
      <c r="S2337" s="105"/>
      <c r="T2337" s="105"/>
      <c r="U2337" s="105"/>
      <c r="V2337" s="105"/>
      <c r="W2337" s="105"/>
      <c r="X2337" s="105"/>
      <c r="Y2337" s="105"/>
      <c r="Z2337" s="105"/>
    </row>
    <row r="2338" spans="1:26" ht="15.75" customHeight="1">
      <c r="A2338" s="105"/>
      <c r="B2338" s="105"/>
      <c r="C2338" s="105"/>
      <c r="D2338" s="105"/>
      <c r="E2338" s="105"/>
      <c r="F2338" s="105"/>
      <c r="G2338" s="105"/>
      <c r="H2338" s="105"/>
      <c r="I2338" s="105"/>
      <c r="J2338" s="105"/>
      <c r="K2338" s="105"/>
      <c r="L2338" s="105"/>
      <c r="M2338" s="105"/>
      <c r="N2338" s="105"/>
      <c r="O2338" s="105"/>
      <c r="P2338" s="105"/>
      <c r="Q2338" s="105"/>
      <c r="R2338" s="105"/>
      <c r="S2338" s="105"/>
      <c r="T2338" s="105"/>
      <c r="U2338" s="105"/>
      <c r="V2338" s="105"/>
      <c r="W2338" s="105"/>
      <c r="X2338" s="105"/>
      <c r="Y2338" s="105"/>
      <c r="Z2338" s="105"/>
    </row>
    <row r="2339" spans="1:26" ht="15.75" customHeight="1">
      <c r="A2339" s="105"/>
      <c r="B2339" s="105"/>
      <c r="C2339" s="105"/>
      <c r="D2339" s="105"/>
      <c r="E2339" s="105"/>
      <c r="F2339" s="105"/>
      <c r="G2339" s="105"/>
      <c r="H2339" s="105"/>
      <c r="I2339" s="105"/>
      <c r="J2339" s="105"/>
      <c r="K2339" s="105"/>
      <c r="L2339" s="105"/>
      <c r="M2339" s="105"/>
      <c r="N2339" s="105"/>
      <c r="O2339" s="105"/>
      <c r="P2339" s="105"/>
      <c r="Q2339" s="105"/>
      <c r="R2339" s="105"/>
      <c r="S2339" s="105"/>
      <c r="T2339" s="105"/>
      <c r="U2339" s="105"/>
      <c r="V2339" s="105"/>
      <c r="W2339" s="105"/>
      <c r="X2339" s="105"/>
      <c r="Y2339" s="105"/>
      <c r="Z2339" s="105"/>
    </row>
    <row r="2340" spans="1:26" ht="15.75" customHeight="1">
      <c r="A2340" s="105"/>
      <c r="B2340" s="105"/>
      <c r="C2340" s="105"/>
      <c r="D2340" s="105"/>
      <c r="E2340" s="105"/>
      <c r="F2340" s="105"/>
      <c r="G2340" s="105"/>
      <c r="H2340" s="105"/>
      <c r="I2340" s="105"/>
      <c r="J2340" s="105"/>
      <c r="K2340" s="105"/>
      <c r="L2340" s="105"/>
      <c r="M2340" s="105"/>
      <c r="N2340" s="105"/>
      <c r="O2340" s="105"/>
      <c r="P2340" s="105"/>
      <c r="Q2340" s="105"/>
      <c r="R2340" s="105"/>
      <c r="S2340" s="105"/>
      <c r="T2340" s="105"/>
      <c r="U2340" s="105"/>
      <c r="V2340" s="105"/>
      <c r="W2340" s="105"/>
      <c r="X2340" s="105"/>
      <c r="Y2340" s="105"/>
      <c r="Z2340" s="105"/>
    </row>
    <row r="2341" spans="1:26" ht="15.75" customHeight="1">
      <c r="A2341" s="105"/>
      <c r="B2341" s="105"/>
      <c r="C2341" s="105"/>
      <c r="D2341" s="105"/>
      <c r="E2341" s="105"/>
      <c r="F2341" s="105"/>
      <c r="G2341" s="105"/>
      <c r="H2341" s="105"/>
      <c r="I2341" s="105"/>
      <c r="J2341" s="105"/>
      <c r="K2341" s="105"/>
      <c r="L2341" s="105"/>
      <c r="M2341" s="105"/>
      <c r="N2341" s="105"/>
      <c r="O2341" s="105"/>
      <c r="P2341" s="105"/>
      <c r="Q2341" s="105"/>
      <c r="R2341" s="105"/>
      <c r="S2341" s="105"/>
      <c r="T2341" s="105"/>
      <c r="U2341" s="105"/>
      <c r="V2341" s="105"/>
      <c r="W2341" s="105"/>
      <c r="X2341" s="105"/>
      <c r="Y2341" s="105"/>
      <c r="Z2341" s="105"/>
    </row>
    <row r="2342" spans="1:26" ht="15.75" customHeight="1">
      <c r="A2342" s="105"/>
      <c r="B2342" s="105"/>
      <c r="C2342" s="105"/>
      <c r="D2342" s="105"/>
      <c r="E2342" s="105"/>
      <c r="F2342" s="105"/>
      <c r="G2342" s="105"/>
      <c r="H2342" s="105"/>
      <c r="I2342" s="105"/>
      <c r="J2342" s="105"/>
      <c r="K2342" s="105"/>
      <c r="L2342" s="105"/>
      <c r="M2342" s="105"/>
      <c r="N2342" s="105"/>
      <c r="O2342" s="105"/>
      <c r="P2342" s="105"/>
      <c r="Q2342" s="105"/>
      <c r="R2342" s="105"/>
      <c r="S2342" s="105"/>
      <c r="T2342" s="105"/>
      <c r="U2342" s="105"/>
      <c r="V2342" s="105"/>
      <c r="W2342" s="105"/>
      <c r="X2342" s="105"/>
      <c r="Y2342" s="105"/>
      <c r="Z2342" s="105"/>
    </row>
    <row r="2343" spans="1:26" ht="15.75" customHeight="1">
      <c r="A2343" s="105"/>
      <c r="B2343" s="105"/>
      <c r="C2343" s="105"/>
      <c r="D2343" s="105"/>
      <c r="E2343" s="105"/>
      <c r="F2343" s="105"/>
      <c r="G2343" s="105"/>
      <c r="H2343" s="105"/>
      <c r="I2343" s="105"/>
      <c r="J2343" s="105"/>
      <c r="K2343" s="105"/>
      <c r="L2343" s="105"/>
      <c r="M2343" s="105"/>
      <c r="N2343" s="105"/>
      <c r="O2343" s="105"/>
      <c r="P2343" s="105"/>
      <c r="Q2343" s="105"/>
      <c r="R2343" s="105"/>
      <c r="S2343" s="105"/>
      <c r="T2343" s="105"/>
      <c r="U2343" s="105"/>
      <c r="V2343" s="105"/>
      <c r="W2343" s="105"/>
      <c r="X2343" s="105"/>
      <c r="Y2343" s="105"/>
      <c r="Z2343" s="105"/>
    </row>
    <row r="2344" spans="1:26" ht="15.75" customHeight="1">
      <c r="A2344" s="105"/>
      <c r="B2344" s="105"/>
      <c r="C2344" s="105"/>
      <c r="D2344" s="105"/>
      <c r="E2344" s="105"/>
      <c r="F2344" s="105"/>
      <c r="G2344" s="105"/>
      <c r="H2344" s="105"/>
      <c r="I2344" s="105"/>
      <c r="J2344" s="105"/>
      <c r="K2344" s="105"/>
      <c r="L2344" s="105"/>
      <c r="M2344" s="105"/>
      <c r="N2344" s="105"/>
      <c r="O2344" s="105"/>
      <c r="P2344" s="105"/>
      <c r="Q2344" s="105"/>
      <c r="R2344" s="105"/>
      <c r="S2344" s="105"/>
      <c r="T2344" s="105"/>
      <c r="U2344" s="105"/>
      <c r="V2344" s="105"/>
      <c r="W2344" s="105"/>
      <c r="X2344" s="105"/>
      <c r="Y2344" s="105"/>
      <c r="Z2344" s="105"/>
    </row>
    <row r="2345" spans="1:26" ht="15.75" customHeight="1">
      <c r="A2345" s="105"/>
      <c r="B2345" s="105"/>
      <c r="C2345" s="105"/>
      <c r="D2345" s="105"/>
      <c r="E2345" s="105"/>
      <c r="F2345" s="105"/>
      <c r="G2345" s="105"/>
      <c r="H2345" s="105"/>
      <c r="I2345" s="105"/>
      <c r="J2345" s="105"/>
      <c r="K2345" s="105"/>
      <c r="L2345" s="105"/>
      <c r="M2345" s="105"/>
      <c r="N2345" s="105"/>
      <c r="O2345" s="105"/>
      <c r="P2345" s="105"/>
      <c r="Q2345" s="105"/>
      <c r="R2345" s="105"/>
      <c r="S2345" s="105"/>
      <c r="T2345" s="105"/>
      <c r="U2345" s="105"/>
      <c r="V2345" s="105"/>
      <c r="W2345" s="105"/>
      <c r="X2345" s="105"/>
      <c r="Y2345" s="105"/>
      <c r="Z2345" s="105"/>
    </row>
    <row r="2346" spans="1:26" ht="15.75" customHeight="1">
      <c r="A2346" s="105"/>
      <c r="B2346" s="105"/>
      <c r="C2346" s="105"/>
      <c r="D2346" s="105"/>
      <c r="E2346" s="105"/>
      <c r="F2346" s="105"/>
      <c r="G2346" s="105"/>
      <c r="H2346" s="105"/>
      <c r="I2346" s="105"/>
      <c r="J2346" s="105"/>
      <c r="K2346" s="105"/>
      <c r="L2346" s="105"/>
      <c r="M2346" s="105"/>
      <c r="N2346" s="105"/>
      <c r="O2346" s="105"/>
      <c r="P2346" s="105"/>
      <c r="Q2346" s="105"/>
      <c r="R2346" s="105"/>
      <c r="S2346" s="105"/>
      <c r="T2346" s="105"/>
      <c r="U2346" s="105"/>
      <c r="V2346" s="105"/>
      <c r="W2346" s="105"/>
      <c r="X2346" s="105"/>
      <c r="Y2346" s="105"/>
      <c r="Z2346" s="105"/>
    </row>
    <row r="2347" spans="1:26" ht="15.75" customHeight="1">
      <c r="A2347" s="105"/>
      <c r="B2347" s="105"/>
      <c r="C2347" s="105"/>
      <c r="D2347" s="105"/>
      <c r="E2347" s="105"/>
      <c r="F2347" s="105"/>
      <c r="G2347" s="105"/>
      <c r="H2347" s="105"/>
      <c r="I2347" s="105"/>
      <c r="J2347" s="105"/>
      <c r="K2347" s="105"/>
      <c r="L2347" s="105"/>
      <c r="M2347" s="105"/>
      <c r="N2347" s="105"/>
      <c r="O2347" s="105"/>
      <c r="P2347" s="105"/>
      <c r="Q2347" s="105"/>
      <c r="R2347" s="105"/>
      <c r="S2347" s="105"/>
      <c r="T2347" s="105"/>
      <c r="U2347" s="105"/>
      <c r="V2347" s="105"/>
      <c r="W2347" s="105"/>
      <c r="X2347" s="105"/>
      <c r="Y2347" s="105"/>
      <c r="Z2347" s="105"/>
    </row>
    <row r="2348" spans="1:26" ht="15.75" customHeight="1">
      <c r="A2348" s="105"/>
      <c r="B2348" s="105"/>
      <c r="C2348" s="105"/>
      <c r="D2348" s="105"/>
      <c r="E2348" s="105"/>
      <c r="F2348" s="105"/>
      <c r="G2348" s="105"/>
      <c r="H2348" s="105"/>
      <c r="I2348" s="105"/>
      <c r="J2348" s="105"/>
      <c r="K2348" s="105"/>
      <c r="L2348" s="105"/>
      <c r="M2348" s="105"/>
      <c r="N2348" s="105"/>
      <c r="O2348" s="105"/>
      <c r="P2348" s="105"/>
      <c r="Q2348" s="105"/>
      <c r="R2348" s="105"/>
      <c r="S2348" s="105"/>
      <c r="T2348" s="105"/>
      <c r="U2348" s="105"/>
      <c r="V2348" s="105"/>
      <c r="W2348" s="105"/>
      <c r="X2348" s="105"/>
      <c r="Y2348" s="105"/>
      <c r="Z2348" s="105"/>
    </row>
    <row r="2349" spans="1:26" ht="15.75" customHeight="1">
      <c r="A2349" s="105"/>
      <c r="B2349" s="105"/>
      <c r="C2349" s="105"/>
      <c r="D2349" s="105"/>
      <c r="E2349" s="105"/>
      <c r="F2349" s="105"/>
      <c r="G2349" s="105"/>
      <c r="H2349" s="105"/>
      <c r="I2349" s="105"/>
      <c r="J2349" s="105"/>
      <c r="K2349" s="105"/>
      <c r="L2349" s="105"/>
      <c r="M2349" s="105"/>
      <c r="N2349" s="105"/>
      <c r="O2349" s="105"/>
      <c r="P2349" s="105"/>
      <c r="Q2349" s="105"/>
      <c r="R2349" s="105"/>
      <c r="S2349" s="105"/>
      <c r="T2349" s="105"/>
      <c r="U2349" s="105"/>
      <c r="V2349" s="105"/>
      <c r="W2349" s="105"/>
      <c r="X2349" s="105"/>
      <c r="Y2349" s="105"/>
      <c r="Z2349" s="105"/>
    </row>
    <row r="2350" spans="1:26" ht="15.75" customHeight="1">
      <c r="A2350" s="105"/>
      <c r="B2350" s="105"/>
      <c r="C2350" s="105"/>
      <c r="D2350" s="105"/>
      <c r="E2350" s="105"/>
      <c r="F2350" s="105"/>
      <c r="G2350" s="105"/>
      <c r="H2350" s="105"/>
      <c r="I2350" s="105"/>
      <c r="J2350" s="105"/>
      <c r="K2350" s="105"/>
      <c r="L2350" s="105"/>
      <c r="M2350" s="105"/>
      <c r="N2350" s="105"/>
      <c r="O2350" s="105"/>
      <c r="P2350" s="105"/>
      <c r="Q2350" s="105"/>
      <c r="R2350" s="105"/>
      <c r="S2350" s="105"/>
      <c r="T2350" s="105"/>
      <c r="U2350" s="105"/>
      <c r="V2350" s="105"/>
      <c r="W2350" s="105"/>
      <c r="X2350" s="105"/>
      <c r="Y2350" s="105"/>
      <c r="Z2350" s="105"/>
    </row>
    <row r="2351" spans="1:26" ht="15.75" customHeight="1">
      <c r="A2351" s="105"/>
      <c r="B2351" s="105"/>
      <c r="C2351" s="105"/>
      <c r="D2351" s="105"/>
      <c r="E2351" s="105"/>
      <c r="F2351" s="105"/>
      <c r="G2351" s="105"/>
      <c r="H2351" s="105"/>
      <c r="I2351" s="105"/>
      <c r="J2351" s="105"/>
      <c r="K2351" s="105"/>
      <c r="L2351" s="105"/>
      <c r="M2351" s="105"/>
      <c r="N2351" s="105"/>
      <c r="O2351" s="105"/>
      <c r="P2351" s="105"/>
      <c r="Q2351" s="105"/>
      <c r="R2351" s="105"/>
      <c r="S2351" s="105"/>
      <c r="T2351" s="105"/>
      <c r="U2351" s="105"/>
      <c r="V2351" s="105"/>
      <c r="W2351" s="105"/>
      <c r="X2351" s="105"/>
      <c r="Y2351" s="105"/>
      <c r="Z2351" s="105"/>
    </row>
    <row r="2352" spans="1:26" ht="15.75" customHeight="1">
      <c r="A2352" s="105"/>
      <c r="B2352" s="105"/>
      <c r="C2352" s="105"/>
      <c r="D2352" s="105"/>
      <c r="E2352" s="105"/>
      <c r="F2352" s="105"/>
      <c r="G2352" s="105"/>
      <c r="H2352" s="105"/>
      <c r="I2352" s="105"/>
      <c r="J2352" s="105"/>
      <c r="K2352" s="105"/>
      <c r="L2352" s="105"/>
      <c r="M2352" s="105"/>
      <c r="N2352" s="105"/>
      <c r="O2352" s="105"/>
      <c r="P2352" s="105"/>
      <c r="Q2352" s="105"/>
      <c r="R2352" s="105"/>
      <c r="S2352" s="105"/>
      <c r="T2352" s="105"/>
      <c r="U2352" s="105"/>
      <c r="V2352" s="105"/>
      <c r="W2352" s="105"/>
      <c r="X2352" s="105"/>
      <c r="Y2352" s="105"/>
      <c r="Z2352" s="105"/>
    </row>
    <row r="2353" spans="1:26" ht="15.75" customHeight="1">
      <c r="A2353" s="105"/>
      <c r="B2353" s="105"/>
      <c r="C2353" s="105"/>
      <c r="D2353" s="105"/>
      <c r="E2353" s="105"/>
      <c r="F2353" s="105"/>
      <c r="G2353" s="105"/>
      <c r="H2353" s="105"/>
      <c r="I2353" s="105"/>
      <c r="J2353" s="105"/>
      <c r="K2353" s="105"/>
      <c r="L2353" s="105"/>
      <c r="M2353" s="105"/>
      <c r="N2353" s="105"/>
      <c r="O2353" s="105"/>
      <c r="P2353" s="105"/>
      <c r="Q2353" s="105"/>
      <c r="R2353" s="105"/>
      <c r="S2353" s="105"/>
      <c r="T2353" s="105"/>
      <c r="U2353" s="105"/>
      <c r="V2353" s="105"/>
      <c r="W2353" s="105"/>
      <c r="X2353" s="105"/>
      <c r="Y2353" s="105"/>
      <c r="Z2353" s="105"/>
    </row>
    <row r="2354" spans="1:26" ht="15.75" customHeight="1">
      <c r="A2354" s="105"/>
      <c r="B2354" s="105"/>
      <c r="C2354" s="105"/>
      <c r="D2354" s="105"/>
      <c r="E2354" s="105"/>
      <c r="F2354" s="105"/>
      <c r="G2354" s="105"/>
      <c r="H2354" s="105"/>
      <c r="I2354" s="105"/>
      <c r="J2354" s="105"/>
      <c r="K2354" s="105"/>
      <c r="L2354" s="105"/>
      <c r="M2354" s="105"/>
      <c r="N2354" s="105"/>
      <c r="O2354" s="105"/>
      <c r="P2354" s="105"/>
      <c r="Q2354" s="105"/>
      <c r="R2354" s="105"/>
      <c r="S2354" s="105"/>
      <c r="T2354" s="105"/>
      <c r="U2354" s="105"/>
      <c r="V2354" s="105"/>
      <c r="W2354" s="105"/>
      <c r="X2354" s="105"/>
      <c r="Y2354" s="105"/>
      <c r="Z2354" s="105"/>
    </row>
    <row r="2355" spans="1:26" ht="15.75" customHeight="1">
      <c r="A2355" s="105"/>
      <c r="B2355" s="105"/>
      <c r="C2355" s="105"/>
      <c r="D2355" s="105"/>
      <c r="E2355" s="105"/>
      <c r="F2355" s="105"/>
      <c r="G2355" s="105"/>
      <c r="H2355" s="105"/>
      <c r="I2355" s="105"/>
      <c r="J2355" s="105"/>
      <c r="K2355" s="105"/>
      <c r="L2355" s="105"/>
      <c r="M2355" s="105"/>
      <c r="N2355" s="105"/>
      <c r="O2355" s="105"/>
      <c r="P2355" s="105"/>
      <c r="Q2355" s="105"/>
      <c r="R2355" s="105"/>
      <c r="S2355" s="105"/>
      <c r="T2355" s="105"/>
      <c r="U2355" s="105"/>
      <c r="V2355" s="105"/>
      <c r="W2355" s="105"/>
      <c r="X2355" s="105"/>
      <c r="Y2355" s="105"/>
      <c r="Z2355" s="105"/>
    </row>
    <row r="2356" spans="1:26" ht="15.75" customHeight="1">
      <c r="A2356" s="105"/>
      <c r="B2356" s="105"/>
      <c r="C2356" s="105"/>
      <c r="D2356" s="105"/>
      <c r="E2356" s="105"/>
      <c r="F2356" s="105"/>
      <c r="G2356" s="105"/>
      <c r="H2356" s="105"/>
      <c r="I2356" s="105"/>
      <c r="J2356" s="105"/>
      <c r="K2356" s="105"/>
      <c r="L2356" s="105"/>
      <c r="M2356" s="105"/>
      <c r="N2356" s="105"/>
      <c r="O2356" s="105"/>
      <c r="P2356" s="105"/>
      <c r="Q2356" s="105"/>
      <c r="R2356" s="105"/>
      <c r="S2356" s="105"/>
      <c r="T2356" s="105"/>
      <c r="U2356" s="105"/>
      <c r="V2356" s="105"/>
      <c r="W2356" s="105"/>
      <c r="X2356" s="105"/>
      <c r="Y2356" s="105"/>
      <c r="Z2356" s="105"/>
    </row>
    <row r="2357" spans="1:26" ht="15.75" customHeight="1">
      <c r="A2357" s="105"/>
      <c r="B2357" s="105"/>
      <c r="C2357" s="105"/>
      <c r="D2357" s="105"/>
      <c r="E2357" s="105"/>
      <c r="F2357" s="105"/>
      <c r="G2357" s="105"/>
      <c r="H2357" s="105"/>
      <c r="I2357" s="105"/>
      <c r="J2357" s="105"/>
      <c r="K2357" s="105"/>
      <c r="L2357" s="105"/>
      <c r="M2357" s="105"/>
      <c r="N2357" s="105"/>
      <c r="O2357" s="105"/>
      <c r="P2357" s="105"/>
      <c r="Q2357" s="105"/>
      <c r="R2357" s="105"/>
      <c r="S2357" s="105"/>
      <c r="T2357" s="105"/>
      <c r="U2357" s="105"/>
      <c r="V2357" s="105"/>
      <c r="W2357" s="105"/>
      <c r="X2357" s="105"/>
      <c r="Y2357" s="105"/>
      <c r="Z2357" s="105"/>
    </row>
    <row r="2358" spans="1:26" ht="15.75" customHeight="1">
      <c r="A2358" s="105"/>
      <c r="B2358" s="105"/>
      <c r="C2358" s="105"/>
      <c r="D2358" s="105"/>
      <c r="E2358" s="105"/>
      <c r="F2358" s="105"/>
      <c r="G2358" s="105"/>
      <c r="H2358" s="105"/>
      <c r="I2358" s="105"/>
      <c r="J2358" s="105"/>
      <c r="K2358" s="105"/>
      <c r="L2358" s="105"/>
      <c r="M2358" s="105"/>
      <c r="N2358" s="105"/>
      <c r="O2358" s="105"/>
      <c r="P2358" s="105"/>
      <c r="Q2358" s="105"/>
      <c r="R2358" s="105"/>
      <c r="S2358" s="105"/>
      <c r="T2358" s="105"/>
      <c r="U2358" s="105"/>
      <c r="V2358" s="105"/>
      <c r="W2358" s="105"/>
      <c r="X2358" s="105"/>
      <c r="Y2358" s="105"/>
      <c r="Z2358" s="105"/>
    </row>
    <row r="2359" spans="1:26" ht="15.75" customHeight="1">
      <c r="A2359" s="105"/>
      <c r="B2359" s="105"/>
      <c r="C2359" s="105"/>
      <c r="D2359" s="105"/>
      <c r="E2359" s="105"/>
      <c r="F2359" s="105"/>
      <c r="G2359" s="105"/>
      <c r="H2359" s="105"/>
      <c r="I2359" s="105"/>
      <c r="J2359" s="105"/>
      <c r="K2359" s="105"/>
      <c r="L2359" s="105"/>
      <c r="M2359" s="105"/>
      <c r="N2359" s="105"/>
      <c r="O2359" s="105"/>
      <c r="P2359" s="105"/>
      <c r="Q2359" s="105"/>
      <c r="R2359" s="105"/>
      <c r="S2359" s="105"/>
      <c r="T2359" s="105"/>
      <c r="U2359" s="105"/>
      <c r="V2359" s="105"/>
      <c r="W2359" s="105"/>
      <c r="X2359" s="105"/>
      <c r="Y2359" s="105"/>
      <c r="Z2359" s="105"/>
    </row>
    <row r="2360" spans="1:26" ht="15.75" customHeight="1">
      <c r="A2360" s="105"/>
      <c r="B2360" s="105"/>
      <c r="C2360" s="105"/>
      <c r="D2360" s="105"/>
      <c r="E2360" s="105"/>
      <c r="F2360" s="105"/>
      <c r="G2360" s="105"/>
      <c r="H2360" s="105"/>
      <c r="I2360" s="105"/>
      <c r="J2360" s="105"/>
      <c r="K2360" s="105"/>
      <c r="L2360" s="105"/>
      <c r="M2360" s="105"/>
      <c r="N2360" s="105"/>
      <c r="O2360" s="105"/>
      <c r="P2360" s="105"/>
      <c r="Q2360" s="105"/>
      <c r="R2360" s="105"/>
      <c r="S2360" s="105"/>
      <c r="T2360" s="105"/>
      <c r="U2360" s="105"/>
      <c r="V2360" s="105"/>
      <c r="W2360" s="105"/>
      <c r="X2360" s="105"/>
      <c r="Y2360" s="105"/>
      <c r="Z2360" s="105"/>
    </row>
    <row r="2361" spans="1:26" ht="15.75" customHeight="1">
      <c r="A2361" s="105"/>
      <c r="B2361" s="105"/>
      <c r="C2361" s="105"/>
      <c r="D2361" s="105"/>
      <c r="E2361" s="105"/>
      <c r="F2361" s="105"/>
      <c r="G2361" s="105"/>
      <c r="H2361" s="105"/>
      <c r="I2361" s="105"/>
      <c r="J2361" s="105"/>
      <c r="K2361" s="105"/>
      <c r="L2361" s="105"/>
      <c r="M2361" s="105"/>
      <c r="N2361" s="105"/>
      <c r="O2361" s="105"/>
      <c r="P2361" s="105"/>
      <c r="Q2361" s="105"/>
      <c r="R2361" s="105"/>
      <c r="S2361" s="105"/>
      <c r="T2361" s="105"/>
      <c r="U2361" s="105"/>
      <c r="V2361" s="105"/>
      <c r="W2361" s="105"/>
      <c r="X2361" s="105"/>
      <c r="Y2361" s="105"/>
      <c r="Z2361" s="105"/>
    </row>
    <row r="2362" spans="1:26" ht="15.75" customHeight="1">
      <c r="A2362" s="105"/>
      <c r="B2362" s="105"/>
      <c r="C2362" s="105"/>
      <c r="D2362" s="105"/>
      <c r="E2362" s="105"/>
      <c r="F2362" s="105"/>
      <c r="G2362" s="105"/>
      <c r="H2362" s="105"/>
      <c r="I2362" s="105"/>
      <c r="J2362" s="105"/>
      <c r="K2362" s="105"/>
      <c r="L2362" s="105"/>
      <c r="M2362" s="105"/>
      <c r="N2362" s="105"/>
      <c r="O2362" s="105"/>
      <c r="P2362" s="105"/>
      <c r="Q2362" s="105"/>
      <c r="R2362" s="105"/>
      <c r="S2362" s="105"/>
      <c r="T2362" s="105"/>
      <c r="U2362" s="105"/>
      <c r="V2362" s="105"/>
      <c r="W2362" s="105"/>
      <c r="X2362" s="105"/>
      <c r="Y2362" s="105"/>
      <c r="Z2362" s="105"/>
    </row>
    <row r="2363" spans="1:26" ht="15.75" customHeight="1">
      <c r="A2363" s="105"/>
      <c r="B2363" s="105"/>
      <c r="C2363" s="105"/>
      <c r="D2363" s="105"/>
      <c r="E2363" s="105"/>
      <c r="F2363" s="105"/>
      <c r="G2363" s="105"/>
      <c r="H2363" s="105"/>
      <c r="I2363" s="105"/>
      <c r="J2363" s="105"/>
      <c r="K2363" s="105"/>
      <c r="L2363" s="105"/>
      <c r="M2363" s="105"/>
      <c r="N2363" s="105"/>
      <c r="O2363" s="105"/>
      <c r="P2363" s="105"/>
      <c r="Q2363" s="105"/>
      <c r="R2363" s="105"/>
      <c r="S2363" s="105"/>
      <c r="T2363" s="105"/>
      <c r="U2363" s="105"/>
      <c r="V2363" s="105"/>
      <c r="W2363" s="105"/>
      <c r="X2363" s="105"/>
      <c r="Y2363" s="105"/>
      <c r="Z2363" s="105"/>
    </row>
    <row r="2364" spans="1:26" ht="15.75" customHeight="1">
      <c r="A2364" s="105"/>
      <c r="B2364" s="105"/>
      <c r="C2364" s="105"/>
      <c r="D2364" s="105"/>
      <c r="E2364" s="105"/>
      <c r="F2364" s="105"/>
      <c r="G2364" s="105"/>
      <c r="H2364" s="105"/>
      <c r="I2364" s="105"/>
      <c r="J2364" s="105"/>
      <c r="K2364" s="105"/>
      <c r="L2364" s="105"/>
      <c r="M2364" s="105"/>
      <c r="N2364" s="105"/>
      <c r="O2364" s="105"/>
      <c r="P2364" s="105"/>
      <c r="Q2364" s="105"/>
      <c r="R2364" s="105"/>
      <c r="S2364" s="105"/>
      <c r="T2364" s="105"/>
      <c r="U2364" s="105"/>
      <c r="V2364" s="105"/>
      <c r="W2364" s="105"/>
      <c r="X2364" s="105"/>
      <c r="Y2364" s="105"/>
      <c r="Z2364" s="105"/>
    </row>
    <row r="2365" spans="1:26" ht="15.75" customHeight="1">
      <c r="A2365" s="105"/>
      <c r="B2365" s="105"/>
      <c r="C2365" s="105"/>
      <c r="D2365" s="105"/>
      <c r="E2365" s="105"/>
      <c r="F2365" s="105"/>
      <c r="G2365" s="105"/>
      <c r="H2365" s="105"/>
      <c r="I2365" s="105"/>
      <c r="J2365" s="105"/>
      <c r="K2365" s="105"/>
      <c r="L2365" s="105"/>
      <c r="M2365" s="105"/>
      <c r="N2365" s="105"/>
      <c r="O2365" s="105"/>
      <c r="P2365" s="105"/>
      <c r="Q2365" s="105"/>
      <c r="R2365" s="105"/>
      <c r="S2365" s="105"/>
      <c r="T2365" s="105"/>
      <c r="U2365" s="105"/>
      <c r="V2365" s="105"/>
      <c r="W2365" s="105"/>
      <c r="X2365" s="105"/>
      <c r="Y2365" s="105"/>
      <c r="Z2365" s="105"/>
    </row>
    <row r="2366" spans="1:26" ht="15.75" customHeight="1">
      <c r="A2366" s="105"/>
      <c r="B2366" s="105"/>
      <c r="C2366" s="105"/>
      <c r="D2366" s="105"/>
      <c r="E2366" s="105"/>
      <c r="F2366" s="105"/>
      <c r="G2366" s="105"/>
      <c r="H2366" s="105"/>
      <c r="I2366" s="105"/>
      <c r="J2366" s="105"/>
      <c r="K2366" s="105"/>
      <c r="L2366" s="105"/>
      <c r="M2366" s="105"/>
      <c r="N2366" s="105"/>
      <c r="O2366" s="105"/>
      <c r="P2366" s="105"/>
      <c r="Q2366" s="105"/>
      <c r="R2366" s="105"/>
      <c r="S2366" s="105"/>
      <c r="T2366" s="105"/>
      <c r="U2366" s="105"/>
      <c r="V2366" s="105"/>
      <c r="W2366" s="105"/>
      <c r="X2366" s="105"/>
      <c r="Y2366" s="105"/>
      <c r="Z2366" s="105"/>
    </row>
    <row r="2367" spans="1:26" ht="15.75" customHeight="1">
      <c r="A2367" s="105"/>
      <c r="B2367" s="105"/>
      <c r="C2367" s="105"/>
      <c r="D2367" s="105"/>
      <c r="E2367" s="105"/>
      <c r="F2367" s="105"/>
      <c r="G2367" s="105"/>
      <c r="H2367" s="105"/>
      <c r="I2367" s="105"/>
      <c r="J2367" s="105"/>
      <c r="K2367" s="105"/>
      <c r="L2367" s="105"/>
      <c r="M2367" s="105"/>
      <c r="N2367" s="105"/>
      <c r="O2367" s="105"/>
      <c r="P2367" s="105"/>
      <c r="Q2367" s="105"/>
      <c r="R2367" s="105"/>
      <c r="S2367" s="105"/>
      <c r="T2367" s="105"/>
      <c r="U2367" s="105"/>
      <c r="V2367" s="105"/>
      <c r="W2367" s="105"/>
      <c r="X2367" s="105"/>
      <c r="Y2367" s="105"/>
      <c r="Z2367" s="105"/>
    </row>
    <row r="2368" spans="1:26" ht="15.75" customHeight="1">
      <c r="A2368" s="105"/>
      <c r="B2368" s="105"/>
      <c r="C2368" s="105"/>
      <c r="D2368" s="105"/>
      <c r="E2368" s="105"/>
      <c r="F2368" s="105"/>
      <c r="G2368" s="105"/>
      <c r="H2368" s="105"/>
      <c r="I2368" s="105"/>
      <c r="J2368" s="105"/>
      <c r="K2368" s="105"/>
      <c r="L2368" s="105"/>
      <c r="M2368" s="105"/>
      <c r="N2368" s="105"/>
      <c r="O2368" s="105"/>
      <c r="P2368" s="105"/>
      <c r="Q2368" s="105"/>
      <c r="R2368" s="105"/>
      <c r="S2368" s="105"/>
      <c r="T2368" s="105"/>
      <c r="U2368" s="105"/>
      <c r="V2368" s="105"/>
      <c r="W2368" s="105"/>
      <c r="X2368" s="105"/>
      <c r="Y2368" s="105"/>
      <c r="Z2368" s="105"/>
    </row>
    <row r="2369" spans="1:26" ht="15.75" customHeight="1">
      <c r="A2369" s="105"/>
      <c r="B2369" s="105"/>
      <c r="C2369" s="105"/>
      <c r="D2369" s="105"/>
      <c r="E2369" s="105"/>
      <c r="F2369" s="105"/>
      <c r="G2369" s="105"/>
      <c r="H2369" s="105"/>
      <c r="I2369" s="105"/>
      <c r="J2369" s="105"/>
      <c r="K2369" s="105"/>
      <c r="L2369" s="105"/>
      <c r="M2369" s="105"/>
      <c r="N2369" s="105"/>
      <c r="O2369" s="105"/>
      <c r="P2369" s="105"/>
      <c r="Q2369" s="105"/>
      <c r="R2369" s="105"/>
      <c r="S2369" s="105"/>
      <c r="T2369" s="105"/>
      <c r="U2369" s="105"/>
      <c r="V2369" s="105"/>
      <c r="W2369" s="105"/>
      <c r="X2369" s="105"/>
      <c r="Y2369" s="105"/>
      <c r="Z2369" s="105"/>
    </row>
    <row r="2370" spans="1:26" ht="15.75" customHeight="1">
      <c r="A2370" s="105"/>
      <c r="B2370" s="105"/>
      <c r="C2370" s="105"/>
      <c r="D2370" s="105"/>
      <c r="E2370" s="105"/>
      <c r="F2370" s="105"/>
      <c r="G2370" s="105"/>
      <c r="H2370" s="105"/>
      <c r="I2370" s="105"/>
      <c r="J2370" s="105"/>
      <c r="K2370" s="105"/>
      <c r="L2370" s="105"/>
      <c r="M2370" s="105"/>
      <c r="N2370" s="105"/>
      <c r="O2370" s="105"/>
      <c r="P2370" s="105"/>
      <c r="Q2370" s="105"/>
      <c r="R2370" s="105"/>
      <c r="S2370" s="105"/>
      <c r="T2370" s="105"/>
      <c r="U2370" s="105"/>
      <c r="V2370" s="105"/>
      <c r="W2370" s="105"/>
      <c r="X2370" s="105"/>
      <c r="Y2370" s="105"/>
      <c r="Z2370" s="105"/>
    </row>
    <row r="2371" spans="1:26" ht="15.75" customHeight="1">
      <c r="A2371" s="105"/>
      <c r="B2371" s="105"/>
      <c r="C2371" s="105"/>
      <c r="D2371" s="105"/>
      <c r="E2371" s="105"/>
      <c r="F2371" s="105"/>
      <c r="G2371" s="105"/>
      <c r="H2371" s="105"/>
      <c r="I2371" s="105"/>
      <c r="J2371" s="105"/>
      <c r="K2371" s="105"/>
      <c r="L2371" s="105"/>
      <c r="M2371" s="105"/>
      <c r="N2371" s="105"/>
      <c r="O2371" s="105"/>
      <c r="P2371" s="105"/>
      <c r="Q2371" s="105"/>
      <c r="R2371" s="105"/>
      <c r="S2371" s="105"/>
      <c r="T2371" s="105"/>
      <c r="U2371" s="105"/>
      <c r="V2371" s="105"/>
      <c r="W2371" s="105"/>
      <c r="X2371" s="105"/>
      <c r="Y2371" s="105"/>
      <c r="Z2371" s="105"/>
    </row>
    <row r="2372" spans="1:26" ht="15.75" customHeight="1">
      <c r="A2372" s="105"/>
      <c r="B2372" s="105"/>
      <c r="C2372" s="105"/>
      <c r="D2372" s="105"/>
      <c r="E2372" s="105"/>
      <c r="F2372" s="105"/>
      <c r="G2372" s="105"/>
      <c r="H2372" s="105"/>
      <c r="I2372" s="105"/>
      <c r="J2372" s="105"/>
      <c r="K2372" s="105"/>
      <c r="L2372" s="105"/>
      <c r="M2372" s="105"/>
      <c r="N2372" s="105"/>
      <c r="O2372" s="105"/>
      <c r="P2372" s="105"/>
      <c r="Q2372" s="105"/>
      <c r="R2372" s="105"/>
      <c r="S2372" s="105"/>
      <c r="T2372" s="105"/>
      <c r="U2372" s="105"/>
      <c r="V2372" s="105"/>
      <c r="W2372" s="105"/>
      <c r="X2372" s="105"/>
      <c r="Y2372" s="105"/>
      <c r="Z2372" s="105"/>
    </row>
    <row r="2373" spans="1:26" ht="15.75" customHeight="1">
      <c r="A2373" s="105"/>
      <c r="B2373" s="105"/>
      <c r="C2373" s="105"/>
      <c r="D2373" s="105"/>
      <c r="E2373" s="105"/>
      <c r="F2373" s="105"/>
      <c r="G2373" s="105"/>
      <c r="H2373" s="105"/>
      <c r="I2373" s="105"/>
      <c r="J2373" s="105"/>
      <c r="K2373" s="105"/>
      <c r="L2373" s="105"/>
      <c r="M2373" s="105"/>
      <c r="N2373" s="105"/>
      <c r="O2373" s="105"/>
      <c r="P2373" s="105"/>
      <c r="Q2373" s="105"/>
      <c r="R2373" s="105"/>
      <c r="S2373" s="105"/>
      <c r="T2373" s="105"/>
      <c r="U2373" s="105"/>
      <c r="V2373" s="105"/>
      <c r="W2373" s="105"/>
      <c r="X2373" s="105"/>
      <c r="Y2373" s="105"/>
      <c r="Z2373" s="105"/>
    </row>
    <row r="2374" spans="1:26" ht="15.75" customHeight="1">
      <c r="A2374" s="105"/>
      <c r="B2374" s="105"/>
      <c r="C2374" s="105"/>
      <c r="D2374" s="105"/>
      <c r="E2374" s="105"/>
      <c r="F2374" s="105"/>
      <c r="G2374" s="105"/>
      <c r="H2374" s="105"/>
      <c r="I2374" s="105"/>
      <c r="J2374" s="105"/>
      <c r="K2374" s="105"/>
      <c r="L2374" s="105"/>
      <c r="M2374" s="105"/>
      <c r="N2374" s="105"/>
      <c r="O2374" s="105"/>
      <c r="P2374" s="105"/>
      <c r="Q2374" s="105"/>
      <c r="R2374" s="105"/>
      <c r="S2374" s="105"/>
      <c r="T2374" s="105"/>
      <c r="U2374" s="105"/>
      <c r="V2374" s="105"/>
      <c r="W2374" s="105"/>
      <c r="X2374" s="105"/>
      <c r="Y2374" s="105"/>
      <c r="Z2374" s="105"/>
    </row>
    <row r="2375" spans="1:26" ht="15.75" customHeight="1">
      <c r="A2375" s="105"/>
      <c r="B2375" s="105"/>
      <c r="C2375" s="105"/>
      <c r="D2375" s="105"/>
      <c r="E2375" s="105"/>
      <c r="F2375" s="105"/>
      <c r="G2375" s="105"/>
      <c r="H2375" s="105"/>
      <c r="I2375" s="105"/>
      <c r="J2375" s="105"/>
      <c r="K2375" s="105"/>
      <c r="L2375" s="105"/>
      <c r="M2375" s="105"/>
      <c r="N2375" s="105"/>
      <c r="O2375" s="105"/>
      <c r="P2375" s="105"/>
      <c r="Q2375" s="105"/>
      <c r="R2375" s="105"/>
      <c r="S2375" s="105"/>
      <c r="T2375" s="105"/>
      <c r="U2375" s="105"/>
      <c r="V2375" s="105"/>
      <c r="W2375" s="105"/>
      <c r="X2375" s="105"/>
      <c r="Y2375" s="105"/>
      <c r="Z2375" s="105"/>
    </row>
    <row r="2376" spans="1:26" ht="15.75" customHeight="1">
      <c r="A2376" s="105"/>
      <c r="B2376" s="105"/>
      <c r="C2376" s="105"/>
      <c r="D2376" s="105"/>
      <c r="E2376" s="105"/>
      <c r="F2376" s="105"/>
      <c r="G2376" s="105"/>
      <c r="H2376" s="105"/>
      <c r="I2376" s="105"/>
      <c r="J2376" s="105"/>
      <c r="K2376" s="105"/>
      <c r="L2376" s="105"/>
      <c r="M2376" s="105"/>
      <c r="N2376" s="105"/>
      <c r="O2376" s="105"/>
      <c r="P2376" s="105"/>
      <c r="Q2376" s="105"/>
      <c r="R2376" s="105"/>
      <c r="S2376" s="105"/>
      <c r="T2376" s="105"/>
      <c r="U2376" s="105"/>
      <c r="V2376" s="105"/>
      <c r="W2376" s="105"/>
      <c r="X2376" s="105"/>
      <c r="Y2376" s="105"/>
      <c r="Z2376" s="105"/>
    </row>
    <row r="2377" spans="1:26" ht="15.75" customHeight="1">
      <c r="A2377" s="105"/>
      <c r="B2377" s="105"/>
      <c r="C2377" s="105"/>
      <c r="D2377" s="105"/>
      <c r="E2377" s="105"/>
      <c r="F2377" s="105"/>
      <c r="G2377" s="105"/>
      <c r="H2377" s="105"/>
      <c r="I2377" s="105"/>
      <c r="J2377" s="105"/>
      <c r="K2377" s="105"/>
      <c r="L2377" s="105"/>
      <c r="M2377" s="105"/>
      <c r="N2377" s="105"/>
      <c r="O2377" s="105"/>
      <c r="P2377" s="105"/>
      <c r="Q2377" s="105"/>
      <c r="R2377" s="105"/>
      <c r="S2377" s="105"/>
      <c r="T2377" s="105"/>
      <c r="U2377" s="105"/>
      <c r="V2377" s="105"/>
      <c r="W2377" s="105"/>
      <c r="X2377" s="105"/>
      <c r="Y2377" s="105"/>
      <c r="Z2377" s="105"/>
    </row>
    <row r="2378" spans="1:26" ht="15.75" customHeight="1">
      <c r="A2378" s="105"/>
      <c r="B2378" s="105"/>
      <c r="C2378" s="105"/>
      <c r="D2378" s="105"/>
      <c r="E2378" s="105"/>
      <c r="F2378" s="105"/>
      <c r="G2378" s="105"/>
      <c r="H2378" s="105"/>
      <c r="I2378" s="105"/>
      <c r="J2378" s="105"/>
      <c r="K2378" s="105"/>
      <c r="L2378" s="105"/>
      <c r="M2378" s="105"/>
      <c r="N2378" s="105"/>
      <c r="O2378" s="105"/>
      <c r="P2378" s="105"/>
      <c r="Q2378" s="105"/>
      <c r="R2378" s="105"/>
      <c r="S2378" s="105"/>
      <c r="T2378" s="105"/>
      <c r="U2378" s="105"/>
      <c r="V2378" s="105"/>
      <c r="W2378" s="105"/>
      <c r="X2378" s="105"/>
      <c r="Y2378" s="105"/>
      <c r="Z2378" s="105"/>
    </row>
    <row r="2379" spans="1:26" ht="15.75" customHeight="1">
      <c r="A2379" s="105"/>
      <c r="B2379" s="105"/>
      <c r="C2379" s="105"/>
      <c r="D2379" s="105"/>
      <c r="E2379" s="105"/>
      <c r="F2379" s="105"/>
      <c r="G2379" s="105"/>
      <c r="H2379" s="105"/>
      <c r="I2379" s="105"/>
      <c r="J2379" s="105"/>
      <c r="K2379" s="105"/>
      <c r="L2379" s="105"/>
      <c r="M2379" s="105"/>
      <c r="N2379" s="105"/>
      <c r="O2379" s="105"/>
      <c r="P2379" s="105"/>
      <c r="Q2379" s="105"/>
      <c r="R2379" s="105"/>
      <c r="S2379" s="105"/>
      <c r="T2379" s="105"/>
      <c r="U2379" s="105"/>
      <c r="V2379" s="105"/>
      <c r="W2379" s="105"/>
      <c r="X2379" s="105"/>
      <c r="Y2379" s="105"/>
      <c r="Z2379" s="105"/>
    </row>
    <row r="2380" spans="1:26" ht="15.75" customHeight="1">
      <c r="A2380" s="105"/>
      <c r="B2380" s="105"/>
      <c r="C2380" s="105"/>
      <c r="D2380" s="105"/>
      <c r="E2380" s="105"/>
      <c r="F2380" s="105"/>
      <c r="G2380" s="105"/>
      <c r="H2380" s="105"/>
      <c r="I2380" s="105"/>
      <c r="J2380" s="105"/>
      <c r="K2380" s="105"/>
      <c r="L2380" s="105"/>
      <c r="M2380" s="105"/>
      <c r="N2380" s="105"/>
      <c r="O2380" s="105"/>
      <c r="P2380" s="105"/>
      <c r="Q2380" s="105"/>
      <c r="R2380" s="105"/>
      <c r="S2380" s="105"/>
      <c r="T2380" s="105"/>
      <c r="U2380" s="105"/>
      <c r="V2380" s="105"/>
      <c r="W2380" s="105"/>
      <c r="X2380" s="105"/>
      <c r="Y2380" s="105"/>
      <c r="Z2380" s="105"/>
    </row>
    <row r="2381" spans="1:26" ht="15.75" customHeight="1">
      <c r="A2381" s="105"/>
      <c r="B2381" s="105"/>
      <c r="C2381" s="105"/>
      <c r="D2381" s="105"/>
      <c r="E2381" s="105"/>
      <c r="F2381" s="105"/>
      <c r="G2381" s="105"/>
      <c r="H2381" s="105"/>
      <c r="I2381" s="105"/>
      <c r="J2381" s="105"/>
      <c r="K2381" s="105"/>
      <c r="L2381" s="105"/>
      <c r="M2381" s="105"/>
      <c r="N2381" s="105"/>
      <c r="O2381" s="105"/>
      <c r="P2381" s="105"/>
      <c r="Q2381" s="105"/>
      <c r="R2381" s="105"/>
      <c r="S2381" s="105"/>
      <c r="T2381" s="105"/>
      <c r="U2381" s="105"/>
      <c r="V2381" s="105"/>
      <c r="W2381" s="105"/>
      <c r="X2381" s="105"/>
      <c r="Y2381" s="105"/>
      <c r="Z2381" s="105"/>
    </row>
    <row r="2382" spans="1:26" ht="15.75" customHeight="1">
      <c r="A2382" s="105"/>
      <c r="B2382" s="105"/>
      <c r="C2382" s="105"/>
      <c r="D2382" s="105"/>
      <c r="E2382" s="105"/>
      <c r="F2382" s="105"/>
      <c r="G2382" s="105"/>
      <c r="H2382" s="105"/>
      <c r="I2382" s="105"/>
      <c r="J2382" s="105"/>
      <c r="K2382" s="105"/>
      <c r="L2382" s="105"/>
      <c r="M2382" s="105"/>
      <c r="N2382" s="105"/>
      <c r="O2382" s="105"/>
      <c r="P2382" s="105"/>
      <c r="Q2382" s="105"/>
      <c r="R2382" s="105"/>
      <c r="S2382" s="105"/>
      <c r="T2382" s="105"/>
      <c r="U2382" s="105"/>
      <c r="V2382" s="105"/>
      <c r="W2382" s="105"/>
      <c r="X2382" s="105"/>
      <c r="Y2382" s="105"/>
      <c r="Z2382" s="105"/>
    </row>
    <row r="2383" spans="1:26" ht="15.75" customHeight="1">
      <c r="A2383" s="105"/>
      <c r="B2383" s="105"/>
      <c r="C2383" s="105"/>
      <c r="D2383" s="105"/>
      <c r="E2383" s="105"/>
      <c r="F2383" s="105"/>
      <c r="G2383" s="105"/>
      <c r="H2383" s="105"/>
      <c r="I2383" s="105"/>
      <c r="J2383" s="105"/>
      <c r="K2383" s="105"/>
      <c r="L2383" s="105"/>
      <c r="M2383" s="105"/>
      <c r="N2383" s="105"/>
      <c r="O2383" s="105"/>
      <c r="P2383" s="105"/>
      <c r="Q2383" s="105"/>
      <c r="R2383" s="105"/>
      <c r="S2383" s="105"/>
      <c r="T2383" s="105"/>
      <c r="U2383" s="105"/>
      <c r="V2383" s="105"/>
      <c r="W2383" s="105"/>
      <c r="X2383" s="105"/>
      <c r="Y2383" s="105"/>
      <c r="Z2383" s="105"/>
    </row>
    <row r="2384" spans="1:26" ht="15.75" customHeight="1">
      <c r="A2384" s="105"/>
      <c r="B2384" s="105"/>
      <c r="C2384" s="105"/>
      <c r="D2384" s="105"/>
      <c r="E2384" s="105"/>
      <c r="F2384" s="105"/>
      <c r="G2384" s="105"/>
      <c r="H2384" s="105"/>
      <c r="I2384" s="105"/>
      <c r="J2384" s="105"/>
      <c r="K2384" s="105"/>
      <c r="L2384" s="105"/>
      <c r="M2384" s="105"/>
      <c r="N2384" s="105"/>
      <c r="O2384" s="105"/>
      <c r="P2384" s="105"/>
      <c r="Q2384" s="105"/>
      <c r="R2384" s="105"/>
      <c r="S2384" s="105"/>
      <c r="T2384" s="105"/>
      <c r="U2384" s="105"/>
      <c r="V2384" s="105"/>
      <c r="W2384" s="105"/>
      <c r="X2384" s="105"/>
      <c r="Y2384" s="105"/>
      <c r="Z2384" s="105"/>
    </row>
    <row r="2385" spans="1:26" ht="15.75" customHeight="1">
      <c r="A2385" s="105"/>
      <c r="B2385" s="105"/>
      <c r="C2385" s="105"/>
      <c r="D2385" s="105"/>
      <c r="E2385" s="105"/>
      <c r="F2385" s="105"/>
      <c r="G2385" s="105"/>
      <c r="H2385" s="105"/>
      <c r="I2385" s="105"/>
      <c r="J2385" s="105"/>
      <c r="K2385" s="105"/>
      <c r="L2385" s="105"/>
      <c r="M2385" s="105"/>
      <c r="N2385" s="105"/>
      <c r="O2385" s="105"/>
      <c r="P2385" s="105"/>
      <c r="Q2385" s="105"/>
      <c r="R2385" s="105"/>
      <c r="S2385" s="105"/>
      <c r="T2385" s="105"/>
      <c r="U2385" s="105"/>
      <c r="V2385" s="105"/>
      <c r="W2385" s="105"/>
      <c r="X2385" s="105"/>
      <c r="Y2385" s="105"/>
      <c r="Z2385" s="105"/>
    </row>
    <row r="2386" spans="1:26" ht="15.75" customHeight="1">
      <c r="A2386" s="105"/>
      <c r="B2386" s="105"/>
      <c r="C2386" s="105"/>
      <c r="D2386" s="105"/>
      <c r="E2386" s="105"/>
      <c r="F2386" s="105"/>
      <c r="G2386" s="105"/>
      <c r="H2386" s="105"/>
      <c r="I2386" s="105"/>
      <c r="J2386" s="105"/>
      <c r="K2386" s="105"/>
      <c r="L2386" s="105"/>
      <c r="M2386" s="105"/>
      <c r="N2386" s="105"/>
      <c r="O2386" s="105"/>
      <c r="P2386" s="105"/>
      <c r="Q2386" s="105"/>
      <c r="R2386" s="105"/>
      <c r="S2386" s="105"/>
      <c r="T2386" s="105"/>
      <c r="U2386" s="105"/>
      <c r="V2386" s="105"/>
      <c r="W2386" s="105"/>
      <c r="X2386" s="105"/>
      <c r="Y2386" s="105"/>
      <c r="Z2386" s="105"/>
    </row>
    <row r="2387" spans="1:26" ht="15.75" customHeight="1">
      <c r="A2387" s="105"/>
      <c r="B2387" s="105"/>
      <c r="C2387" s="105"/>
      <c r="D2387" s="105"/>
      <c r="E2387" s="105"/>
      <c r="F2387" s="105"/>
      <c r="G2387" s="105"/>
      <c r="H2387" s="105"/>
      <c r="I2387" s="105"/>
      <c r="J2387" s="105"/>
      <c r="K2387" s="105"/>
      <c r="L2387" s="105"/>
      <c r="M2387" s="105"/>
      <c r="N2387" s="105"/>
      <c r="O2387" s="105"/>
      <c r="P2387" s="105"/>
      <c r="Q2387" s="105"/>
      <c r="R2387" s="105"/>
      <c r="S2387" s="105"/>
      <c r="T2387" s="105"/>
      <c r="U2387" s="105"/>
      <c r="V2387" s="105"/>
      <c r="W2387" s="105"/>
      <c r="X2387" s="105"/>
      <c r="Y2387" s="105"/>
      <c r="Z2387" s="105"/>
    </row>
    <row r="2388" spans="1:26" ht="15.75" customHeight="1">
      <c r="A2388" s="105"/>
      <c r="B2388" s="105"/>
      <c r="C2388" s="105"/>
      <c r="D2388" s="105"/>
      <c r="E2388" s="105"/>
      <c r="F2388" s="105"/>
      <c r="G2388" s="105"/>
      <c r="H2388" s="105"/>
      <c r="I2388" s="105"/>
      <c r="J2388" s="105"/>
      <c r="K2388" s="105"/>
      <c r="L2388" s="105"/>
      <c r="M2388" s="105"/>
      <c r="N2388" s="105"/>
      <c r="O2388" s="105"/>
      <c r="P2388" s="105"/>
      <c r="Q2388" s="105"/>
      <c r="R2388" s="105"/>
      <c r="S2388" s="105"/>
      <c r="T2388" s="105"/>
      <c r="U2388" s="105"/>
      <c r="V2388" s="105"/>
      <c r="W2388" s="105"/>
      <c r="X2388" s="105"/>
      <c r="Y2388" s="105"/>
      <c r="Z2388" s="105"/>
    </row>
    <row r="2389" spans="1:26" ht="15.75" customHeight="1">
      <c r="A2389" s="105"/>
      <c r="B2389" s="105"/>
      <c r="C2389" s="105"/>
      <c r="D2389" s="105"/>
      <c r="E2389" s="105"/>
      <c r="F2389" s="105"/>
      <c r="G2389" s="105"/>
      <c r="H2389" s="105"/>
      <c r="I2389" s="105"/>
      <c r="J2389" s="105"/>
      <c r="K2389" s="105"/>
      <c r="L2389" s="105"/>
      <c r="M2389" s="105"/>
      <c r="N2389" s="105"/>
      <c r="O2389" s="105"/>
      <c r="P2389" s="105"/>
      <c r="Q2389" s="105"/>
      <c r="R2389" s="105"/>
      <c r="S2389" s="105"/>
      <c r="T2389" s="105"/>
      <c r="U2389" s="105"/>
      <c r="V2389" s="105"/>
      <c r="W2389" s="105"/>
      <c r="X2389" s="105"/>
      <c r="Y2389" s="105"/>
      <c r="Z2389" s="105"/>
    </row>
    <row r="2390" spans="1:26" ht="15.75" customHeight="1">
      <c r="A2390" s="105"/>
      <c r="B2390" s="105"/>
      <c r="C2390" s="105"/>
      <c r="D2390" s="105"/>
      <c r="E2390" s="105"/>
      <c r="F2390" s="105"/>
      <c r="G2390" s="105"/>
      <c r="H2390" s="105"/>
      <c r="I2390" s="105"/>
      <c r="J2390" s="105"/>
      <c r="K2390" s="105"/>
      <c r="L2390" s="105"/>
      <c r="M2390" s="105"/>
      <c r="N2390" s="105"/>
      <c r="O2390" s="105"/>
      <c r="P2390" s="105"/>
      <c r="Q2390" s="105"/>
      <c r="R2390" s="105"/>
      <c r="S2390" s="105"/>
      <c r="T2390" s="105"/>
      <c r="U2390" s="105"/>
      <c r="V2390" s="105"/>
      <c r="W2390" s="105"/>
      <c r="X2390" s="105"/>
      <c r="Y2390" s="105"/>
      <c r="Z2390" s="105"/>
    </row>
    <row r="2391" spans="1:26" ht="15.75" customHeight="1">
      <c r="A2391" s="105"/>
      <c r="B2391" s="105"/>
      <c r="C2391" s="105"/>
      <c r="D2391" s="105"/>
      <c r="E2391" s="105"/>
      <c r="F2391" s="105"/>
      <c r="G2391" s="105"/>
      <c r="H2391" s="105"/>
      <c r="I2391" s="105"/>
      <c r="J2391" s="105"/>
      <c r="K2391" s="105"/>
      <c r="L2391" s="105"/>
      <c r="M2391" s="105"/>
      <c r="N2391" s="105"/>
      <c r="O2391" s="105"/>
      <c r="P2391" s="105"/>
      <c r="Q2391" s="105"/>
      <c r="R2391" s="105"/>
      <c r="S2391" s="105"/>
      <c r="T2391" s="105"/>
      <c r="U2391" s="105"/>
      <c r="V2391" s="105"/>
      <c r="W2391" s="105"/>
      <c r="X2391" s="105"/>
      <c r="Y2391" s="105"/>
      <c r="Z2391" s="105"/>
    </row>
    <row r="2392" spans="1:26" ht="15.75" customHeight="1">
      <c r="A2392" s="105"/>
      <c r="B2392" s="105"/>
      <c r="C2392" s="105"/>
      <c r="D2392" s="105"/>
      <c r="E2392" s="105"/>
      <c r="F2392" s="105"/>
      <c r="G2392" s="105"/>
      <c r="H2392" s="105"/>
      <c r="I2392" s="105"/>
      <c r="J2392" s="105"/>
      <c r="K2392" s="105"/>
      <c r="L2392" s="105"/>
      <c r="M2392" s="105"/>
      <c r="N2392" s="105"/>
      <c r="O2392" s="105"/>
      <c r="P2392" s="105"/>
      <c r="Q2392" s="105"/>
      <c r="R2392" s="105"/>
      <c r="S2392" s="105"/>
      <c r="T2392" s="105"/>
      <c r="U2392" s="105"/>
      <c r="V2392" s="105"/>
      <c r="W2392" s="105"/>
      <c r="X2392" s="105"/>
      <c r="Y2392" s="105"/>
      <c r="Z2392" s="105"/>
    </row>
    <row r="2393" spans="1:26" ht="15.75" customHeight="1">
      <c r="A2393" s="105"/>
      <c r="B2393" s="105"/>
      <c r="C2393" s="105"/>
      <c r="D2393" s="105"/>
      <c r="E2393" s="105"/>
      <c r="F2393" s="105"/>
      <c r="G2393" s="105"/>
      <c r="H2393" s="105"/>
      <c r="I2393" s="105"/>
      <c r="J2393" s="105"/>
      <c r="K2393" s="105"/>
      <c r="L2393" s="105"/>
      <c r="M2393" s="105"/>
      <c r="N2393" s="105"/>
      <c r="O2393" s="105"/>
      <c r="P2393" s="105"/>
      <c r="Q2393" s="105"/>
      <c r="R2393" s="105"/>
      <c r="S2393" s="105"/>
      <c r="T2393" s="105"/>
      <c r="U2393" s="105"/>
      <c r="V2393" s="105"/>
      <c r="W2393" s="105"/>
      <c r="X2393" s="105"/>
      <c r="Y2393" s="105"/>
      <c r="Z2393" s="105"/>
    </row>
    <row r="2394" spans="1:26" ht="15.75" customHeight="1">
      <c r="A2394" s="105"/>
      <c r="B2394" s="105"/>
      <c r="C2394" s="105"/>
      <c r="D2394" s="105"/>
      <c r="E2394" s="105"/>
      <c r="F2394" s="105"/>
      <c r="G2394" s="105"/>
      <c r="H2394" s="105"/>
      <c r="I2394" s="105"/>
      <c r="J2394" s="105"/>
      <c r="K2394" s="105"/>
      <c r="L2394" s="105"/>
      <c r="M2394" s="105"/>
      <c r="N2394" s="105"/>
      <c r="O2394" s="105"/>
      <c r="P2394" s="105"/>
      <c r="Q2394" s="105"/>
      <c r="R2394" s="105"/>
      <c r="S2394" s="105"/>
      <c r="T2394" s="105"/>
      <c r="U2394" s="105"/>
      <c r="V2394" s="105"/>
      <c r="W2394" s="105"/>
      <c r="X2394" s="105"/>
      <c r="Y2394" s="105"/>
      <c r="Z2394" s="105"/>
    </row>
    <row r="2395" spans="1:26" ht="15.75" customHeight="1">
      <c r="A2395" s="105"/>
      <c r="B2395" s="105"/>
      <c r="C2395" s="105"/>
      <c r="D2395" s="105"/>
      <c r="E2395" s="105"/>
      <c r="F2395" s="105"/>
      <c r="G2395" s="105"/>
      <c r="H2395" s="105"/>
      <c r="I2395" s="105"/>
      <c r="J2395" s="105"/>
      <c r="K2395" s="105"/>
      <c r="L2395" s="105"/>
      <c r="M2395" s="105"/>
      <c r="N2395" s="105"/>
      <c r="O2395" s="105"/>
      <c r="P2395" s="105"/>
      <c r="Q2395" s="105"/>
      <c r="R2395" s="105"/>
      <c r="S2395" s="105"/>
      <c r="T2395" s="105"/>
      <c r="U2395" s="105"/>
      <c r="V2395" s="105"/>
      <c r="W2395" s="105"/>
      <c r="X2395" s="105"/>
      <c r="Y2395" s="105"/>
      <c r="Z2395" s="105"/>
    </row>
    <row r="2396" spans="1:26" ht="15.75" customHeight="1">
      <c r="A2396" s="105"/>
      <c r="B2396" s="105"/>
      <c r="C2396" s="105"/>
      <c r="D2396" s="105"/>
      <c r="E2396" s="105"/>
      <c r="F2396" s="105"/>
      <c r="G2396" s="105"/>
      <c r="H2396" s="105"/>
      <c r="I2396" s="105"/>
      <c r="J2396" s="105"/>
      <c r="K2396" s="105"/>
      <c r="L2396" s="105"/>
      <c r="M2396" s="105"/>
      <c r="N2396" s="105"/>
      <c r="O2396" s="105"/>
      <c r="P2396" s="105"/>
      <c r="Q2396" s="105"/>
      <c r="R2396" s="105"/>
      <c r="S2396" s="105"/>
      <c r="T2396" s="105"/>
      <c r="U2396" s="105"/>
      <c r="V2396" s="105"/>
      <c r="W2396" s="105"/>
      <c r="X2396" s="105"/>
      <c r="Y2396" s="105"/>
      <c r="Z2396" s="105"/>
    </row>
    <row r="2397" spans="1:26" ht="15.75" customHeight="1">
      <c r="A2397" s="105"/>
      <c r="B2397" s="105"/>
      <c r="C2397" s="105"/>
      <c r="D2397" s="105"/>
      <c r="E2397" s="105"/>
      <c r="F2397" s="105"/>
      <c r="G2397" s="105"/>
      <c r="H2397" s="105"/>
      <c r="I2397" s="105"/>
      <c r="J2397" s="105"/>
      <c r="K2397" s="105"/>
      <c r="L2397" s="105"/>
      <c r="M2397" s="105"/>
      <c r="N2397" s="105"/>
      <c r="O2397" s="105"/>
      <c r="P2397" s="105"/>
      <c r="Q2397" s="105"/>
      <c r="R2397" s="105"/>
      <c r="S2397" s="105"/>
      <c r="T2397" s="105"/>
      <c r="U2397" s="105"/>
      <c r="V2397" s="105"/>
      <c r="W2397" s="105"/>
      <c r="X2397" s="105"/>
      <c r="Y2397" s="105"/>
      <c r="Z2397" s="105"/>
    </row>
    <row r="2398" spans="1:26" ht="15.75" customHeight="1">
      <c r="A2398" s="105"/>
      <c r="B2398" s="105"/>
      <c r="C2398" s="105"/>
      <c r="D2398" s="105"/>
      <c r="E2398" s="105"/>
      <c r="F2398" s="105"/>
      <c r="G2398" s="105"/>
      <c r="H2398" s="105"/>
      <c r="I2398" s="105"/>
      <c r="J2398" s="105"/>
      <c r="K2398" s="105"/>
      <c r="L2398" s="105"/>
      <c r="M2398" s="105"/>
      <c r="N2398" s="105"/>
      <c r="O2398" s="105"/>
      <c r="P2398" s="105"/>
      <c r="Q2398" s="105"/>
      <c r="R2398" s="105"/>
      <c r="S2398" s="105"/>
      <c r="T2398" s="105"/>
      <c r="U2398" s="105"/>
      <c r="V2398" s="105"/>
      <c r="W2398" s="105"/>
      <c r="X2398" s="105"/>
      <c r="Y2398" s="105"/>
      <c r="Z2398" s="105"/>
    </row>
    <row r="2399" spans="1:26" ht="15.75" customHeight="1">
      <c r="A2399" s="105"/>
      <c r="B2399" s="105"/>
      <c r="C2399" s="105"/>
      <c r="D2399" s="105"/>
      <c r="E2399" s="105"/>
      <c r="F2399" s="105"/>
      <c r="G2399" s="105"/>
      <c r="H2399" s="105"/>
      <c r="I2399" s="105"/>
      <c r="J2399" s="105"/>
      <c r="K2399" s="105"/>
      <c r="L2399" s="105"/>
      <c r="M2399" s="105"/>
      <c r="N2399" s="105"/>
      <c r="O2399" s="105"/>
      <c r="P2399" s="105"/>
      <c r="Q2399" s="105"/>
      <c r="R2399" s="105"/>
      <c r="S2399" s="105"/>
      <c r="T2399" s="105"/>
      <c r="U2399" s="105"/>
      <c r="V2399" s="105"/>
      <c r="W2399" s="105"/>
      <c r="X2399" s="105"/>
      <c r="Y2399" s="105"/>
      <c r="Z2399" s="105"/>
    </row>
    <row r="2400" spans="1:26" ht="15.75" customHeight="1">
      <c r="A2400" s="105"/>
      <c r="B2400" s="105"/>
      <c r="C2400" s="105"/>
      <c r="D2400" s="105"/>
      <c r="E2400" s="105"/>
      <c r="F2400" s="105"/>
      <c r="G2400" s="105"/>
      <c r="H2400" s="105"/>
      <c r="I2400" s="105"/>
      <c r="J2400" s="105"/>
      <c r="K2400" s="105"/>
      <c r="L2400" s="105"/>
      <c r="M2400" s="105"/>
      <c r="N2400" s="105"/>
      <c r="O2400" s="105"/>
      <c r="P2400" s="105"/>
      <c r="Q2400" s="105"/>
      <c r="R2400" s="105"/>
      <c r="S2400" s="105"/>
      <c r="T2400" s="105"/>
      <c r="U2400" s="105"/>
      <c r="V2400" s="105"/>
      <c r="W2400" s="105"/>
      <c r="X2400" s="105"/>
      <c r="Y2400" s="105"/>
      <c r="Z2400" s="105"/>
    </row>
    <row r="2401" spans="1:26" ht="15.75" customHeight="1">
      <c r="A2401" s="105"/>
      <c r="B2401" s="105"/>
      <c r="C2401" s="105"/>
      <c r="D2401" s="105"/>
      <c r="E2401" s="105"/>
      <c r="F2401" s="105"/>
      <c r="G2401" s="105"/>
      <c r="H2401" s="105"/>
      <c r="I2401" s="105"/>
      <c r="J2401" s="105"/>
      <c r="K2401" s="105"/>
      <c r="L2401" s="105"/>
      <c r="M2401" s="105"/>
      <c r="N2401" s="105"/>
      <c r="O2401" s="105"/>
      <c r="P2401" s="105"/>
      <c r="Q2401" s="105"/>
      <c r="R2401" s="105"/>
      <c r="S2401" s="105"/>
      <c r="T2401" s="105"/>
      <c r="U2401" s="105"/>
      <c r="V2401" s="105"/>
      <c r="W2401" s="105"/>
      <c r="X2401" s="105"/>
      <c r="Y2401" s="105"/>
      <c r="Z2401" s="105"/>
    </row>
  </sheetData>
  <mergeCells count="1">
    <mergeCell ref="B3:D3"/>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H1000"/>
  <sheetViews>
    <sheetView workbookViewId="0"/>
  </sheetViews>
  <sheetFormatPr defaultColWidth="14.44140625" defaultRowHeight="15" customHeight="1"/>
  <cols>
    <col min="1" max="1" width="8.6640625" customWidth="1"/>
    <col min="2" max="2" width="35.6640625" customWidth="1"/>
    <col min="3" max="4" width="24.5546875" customWidth="1"/>
    <col min="5" max="8" width="8.6640625" customWidth="1"/>
  </cols>
  <sheetData>
    <row r="1" spans="2:8" ht="14.4">
      <c r="B1" s="62"/>
      <c r="C1" s="62"/>
      <c r="D1" s="62"/>
      <c r="E1" s="63"/>
      <c r="F1" s="63"/>
      <c r="G1" s="63"/>
    </row>
    <row r="2" spans="2:8" ht="33" customHeight="1">
      <c r="B2" s="1289" t="s">
        <v>1601</v>
      </c>
      <c r="C2" s="1290"/>
      <c r="D2" s="1291"/>
      <c r="E2" s="64"/>
      <c r="F2" s="53"/>
      <c r="G2" s="53"/>
      <c r="H2" s="53"/>
    </row>
    <row r="3" spans="2:8" ht="40.5" customHeight="1">
      <c r="B3" s="65" t="s">
        <v>9</v>
      </c>
      <c r="C3" s="66" t="e">
        <f>VLOOKUP(H18,#REF!,3,0)</f>
        <v>#REF!</v>
      </c>
      <c r="D3" s="65" t="s">
        <v>528</v>
      </c>
      <c r="E3" s="64"/>
      <c r="F3" s="53"/>
      <c r="G3" s="53"/>
      <c r="H3" s="53"/>
    </row>
    <row r="4" spans="2:8" ht="24" customHeight="1">
      <c r="B4" s="65" t="s">
        <v>1063</v>
      </c>
      <c r="C4" s="65" t="e">
        <f>VLOOKUP($C$3,#REF!,4,0)</f>
        <v>#REF!</v>
      </c>
      <c r="D4" s="67"/>
      <c r="E4" s="64"/>
      <c r="F4" s="53"/>
      <c r="G4" s="53"/>
      <c r="H4" s="53"/>
    </row>
    <row r="5" spans="2:8" ht="24" customHeight="1">
      <c r="B5" s="68" t="s">
        <v>16</v>
      </c>
      <c r="C5" s="69">
        <v>28</v>
      </c>
      <c r="D5" s="67"/>
      <c r="E5" s="64"/>
      <c r="F5" s="53"/>
      <c r="G5" s="53"/>
      <c r="H5" s="53"/>
    </row>
    <row r="6" spans="2:8" ht="24" customHeight="1">
      <c r="B6" s="68" t="s">
        <v>17</v>
      </c>
      <c r="C6" s="70" t="e">
        <f>VLOOKUP($C$3,#REF!,11,0)</f>
        <v>#REF!</v>
      </c>
      <c r="D6" s="67"/>
      <c r="E6" s="64"/>
      <c r="F6" s="53"/>
      <c r="G6" s="53"/>
      <c r="H6" s="53"/>
    </row>
    <row r="7" spans="2:8" ht="24" customHeight="1">
      <c r="B7" s="68" t="s">
        <v>1603</v>
      </c>
      <c r="C7" s="70" t="e">
        <f>VLOOKUP($C$3,#REF!,12,0)</f>
        <v>#REF!</v>
      </c>
      <c r="D7" s="67"/>
      <c r="E7" s="64"/>
      <c r="F7" s="53"/>
      <c r="G7" s="53"/>
      <c r="H7" s="53"/>
    </row>
    <row r="8" spans="2:8" ht="24" customHeight="1">
      <c r="B8" s="68" t="s">
        <v>1604</v>
      </c>
      <c r="C8" s="70" t="e">
        <f>VLOOKUP($C$3,#REF!,13,0)</f>
        <v>#REF!</v>
      </c>
      <c r="D8" s="67"/>
      <c r="E8" s="64"/>
      <c r="F8" s="53"/>
      <c r="G8" s="53"/>
      <c r="H8" s="53"/>
    </row>
    <row r="9" spans="2:8" ht="24" customHeight="1">
      <c r="B9" s="71" t="s">
        <v>1555</v>
      </c>
      <c r="C9" s="67"/>
      <c r="D9" s="67"/>
      <c r="E9" s="64"/>
      <c r="F9" s="53"/>
      <c r="G9" s="53"/>
      <c r="H9" s="53"/>
    </row>
    <row r="10" spans="2:8" ht="42" customHeight="1">
      <c r="B10" s="71" t="s">
        <v>32</v>
      </c>
      <c r="C10" s="72" t="e">
        <f>VLOOKUP($C$3,#REF!,28,0)</f>
        <v>#REF!</v>
      </c>
      <c r="D10" s="67"/>
      <c r="E10" s="64"/>
      <c r="F10" s="53"/>
      <c r="G10" s="53"/>
      <c r="H10" s="53"/>
    </row>
    <row r="11" spans="2:8" ht="24" customHeight="1">
      <c r="B11" s="68" t="s">
        <v>1588</v>
      </c>
      <c r="C11" s="73" t="e">
        <f>VLOOKUP($C$3,#REF!,19,0)</f>
        <v>#REF!</v>
      </c>
      <c r="D11" s="67"/>
      <c r="E11" s="64"/>
      <c r="F11" s="53"/>
      <c r="G11" s="53"/>
      <c r="H11" s="53"/>
    </row>
    <row r="12" spans="2:8" ht="24" customHeight="1">
      <c r="B12" s="68" t="s">
        <v>1605</v>
      </c>
      <c r="C12" s="73" t="e">
        <f>VLOOKUP($C$3,#REF!,21,0)</f>
        <v>#REF!</v>
      </c>
      <c r="D12" s="67"/>
      <c r="E12" s="64"/>
      <c r="F12" s="53"/>
      <c r="G12" s="53"/>
      <c r="H12" s="53"/>
    </row>
    <row r="13" spans="2:8" ht="24" customHeight="1">
      <c r="B13" s="68" t="s">
        <v>1606</v>
      </c>
      <c r="C13" s="73" t="e">
        <f>VLOOKUP($C$3,#REF!,22,0)</f>
        <v>#REF!</v>
      </c>
      <c r="D13" s="67"/>
      <c r="E13" s="64"/>
      <c r="F13" s="53"/>
      <c r="G13" s="53"/>
      <c r="H13" s="53"/>
    </row>
    <row r="14" spans="2:8" ht="24" customHeight="1">
      <c r="B14" s="68" t="s">
        <v>1607</v>
      </c>
      <c r="C14" s="73" t="e">
        <f>VLOOKUP($C$3,#REF!,32,0)</f>
        <v>#REF!</v>
      </c>
      <c r="D14" s="67"/>
      <c r="E14" s="64"/>
      <c r="F14" s="53"/>
      <c r="G14" s="53"/>
      <c r="H14" s="53"/>
    </row>
    <row r="15" spans="2:8" ht="24" customHeight="1">
      <c r="B15" s="68" t="s">
        <v>1608</v>
      </c>
      <c r="C15" s="73" t="e">
        <f>VLOOKUP($C$3,#REF!,33,0)</f>
        <v>#REF!</v>
      </c>
      <c r="D15" s="67"/>
      <c r="E15" s="64"/>
      <c r="F15" s="53"/>
      <c r="G15" s="53"/>
      <c r="H15" s="53"/>
    </row>
    <row r="16" spans="2:8" ht="24" customHeight="1">
      <c r="B16" s="68" t="s">
        <v>1609</v>
      </c>
      <c r="C16" s="73" t="e">
        <f>VLOOKUP($C$3,#REF!,38,0)</f>
        <v>#REF!</v>
      </c>
      <c r="D16" s="67"/>
      <c r="E16" s="64"/>
      <c r="F16" s="53"/>
      <c r="G16" s="53"/>
      <c r="H16" s="53"/>
    </row>
    <row r="17" spans="2:8" ht="24" customHeight="1">
      <c r="B17" s="68" t="s">
        <v>1610</v>
      </c>
      <c r="C17" s="73" t="e">
        <f>VLOOKUP($C$3,#REF!,40,0)</f>
        <v>#REF!</v>
      </c>
      <c r="D17" s="67"/>
      <c r="E17" s="64"/>
      <c r="F17" s="53"/>
      <c r="G17" s="53"/>
      <c r="H17" s="53"/>
    </row>
    <row r="18" spans="2:8" ht="24" customHeight="1">
      <c r="B18" s="68" t="s">
        <v>1611</v>
      </c>
      <c r="C18" s="73" t="e">
        <f>VLOOKUP($C$3,#REF!,41,0)</f>
        <v>#REF!</v>
      </c>
      <c r="D18" s="67"/>
      <c r="E18" s="64"/>
      <c r="F18" s="53"/>
      <c r="G18" s="53"/>
      <c r="H18" s="74">
        <v>20</v>
      </c>
    </row>
    <row r="19" spans="2:8" ht="24" customHeight="1">
      <c r="B19" s="68" t="s">
        <v>1612</v>
      </c>
      <c r="C19" s="73" t="e">
        <f>VLOOKUP($C$3,#REF!,43,0)</f>
        <v>#REF!</v>
      </c>
      <c r="D19" s="67"/>
      <c r="E19" s="64"/>
      <c r="F19" s="53"/>
      <c r="G19" s="53"/>
      <c r="H19" s="53"/>
    </row>
    <row r="20" spans="2:8" ht="24" customHeight="1">
      <c r="B20" s="68" t="s">
        <v>1595</v>
      </c>
      <c r="C20" s="73" t="e">
        <f>VLOOKUP($C$3,#REF!,47,0)</f>
        <v>#REF!</v>
      </c>
      <c r="D20" s="67"/>
      <c r="E20" s="64"/>
      <c r="F20" s="53"/>
      <c r="G20" s="53"/>
      <c r="H20" s="53"/>
    </row>
    <row r="21" spans="2:8" ht="24" customHeight="1">
      <c r="B21" s="68" t="s">
        <v>520</v>
      </c>
      <c r="C21" s="73" t="e">
        <f>VLOOKUP($C$3,#REF!,42,0)</f>
        <v>#REF!</v>
      </c>
      <c r="D21" s="67"/>
      <c r="E21" s="64"/>
      <c r="F21" s="53"/>
      <c r="G21" s="53"/>
      <c r="H21" s="53"/>
    </row>
    <row r="22" spans="2:8" ht="24" customHeight="1">
      <c r="B22" s="68" t="s">
        <v>1613</v>
      </c>
      <c r="C22" s="73" t="e">
        <f>VLOOKUP($C$3,#REF!,44,0)</f>
        <v>#REF!</v>
      </c>
      <c r="D22" s="67"/>
      <c r="E22" s="64"/>
      <c r="F22" s="53"/>
      <c r="G22" s="53"/>
      <c r="H22" s="53"/>
    </row>
    <row r="23" spans="2:8" ht="24" customHeight="1">
      <c r="B23" s="71" t="s">
        <v>65</v>
      </c>
      <c r="C23" s="75" t="e">
        <f>SUM(C11:C22)</f>
        <v>#REF!</v>
      </c>
      <c r="D23" s="67"/>
      <c r="E23" s="64"/>
      <c r="F23" s="53"/>
      <c r="G23" s="53"/>
      <c r="H23" s="53"/>
    </row>
    <row r="24" spans="2:8" ht="24" customHeight="1">
      <c r="B24" s="71" t="s">
        <v>1571</v>
      </c>
      <c r="C24" s="75" t="e">
        <f>SUM(C25:C32)</f>
        <v>#REF!</v>
      </c>
      <c r="D24" s="67"/>
      <c r="E24" s="64"/>
      <c r="F24" s="53"/>
      <c r="G24" s="53"/>
      <c r="H24" s="53"/>
    </row>
    <row r="25" spans="2:8" ht="24" customHeight="1">
      <c r="B25" s="68" t="s">
        <v>1598</v>
      </c>
      <c r="C25" s="73" t="e">
        <f>VLOOKUP($C$3,#REF!,70,0)</f>
        <v>#REF!</v>
      </c>
      <c r="D25" s="67"/>
      <c r="E25" s="64"/>
      <c r="F25" s="53"/>
      <c r="G25" s="53"/>
      <c r="H25" s="53"/>
    </row>
    <row r="26" spans="2:8" ht="24" customHeight="1">
      <c r="B26" s="68" t="s">
        <v>85</v>
      </c>
      <c r="C26" s="73" t="e">
        <f>VLOOKUP($C$3,#REF!,73,0)</f>
        <v>#REF!</v>
      </c>
      <c r="D26" s="67"/>
      <c r="E26" s="64"/>
      <c r="F26" s="53"/>
      <c r="G26" s="53"/>
      <c r="H26" s="53"/>
    </row>
    <row r="27" spans="2:8" ht="24" customHeight="1">
      <c r="B27" s="68" t="s">
        <v>525</v>
      </c>
      <c r="C27" s="73" t="e">
        <f>VLOOKUP($C$3,#REF!,74,0)</f>
        <v>#REF!</v>
      </c>
      <c r="D27" s="67"/>
      <c r="E27" s="64"/>
      <c r="F27" s="53"/>
      <c r="G27" s="53"/>
      <c r="H27" s="53"/>
    </row>
    <row r="28" spans="2:8" ht="24" customHeight="1">
      <c r="B28" s="68" t="s">
        <v>1614</v>
      </c>
      <c r="C28" s="73" t="e">
        <f>VLOOKUP($C$3,#REF!,75,0)</f>
        <v>#REF!</v>
      </c>
      <c r="D28" s="67"/>
      <c r="E28" s="64"/>
      <c r="F28" s="53"/>
      <c r="G28" s="53"/>
      <c r="H28" s="53"/>
    </row>
    <row r="29" spans="2:8" ht="24" customHeight="1">
      <c r="B29" s="68" t="s">
        <v>1615</v>
      </c>
      <c r="C29" s="73" t="e">
        <f>VLOOKUP($C$3,#REF!,76,0)</f>
        <v>#REF!</v>
      </c>
      <c r="D29" s="67"/>
      <c r="E29" s="64"/>
      <c r="F29" s="53"/>
      <c r="G29" s="53"/>
      <c r="H29" s="53"/>
    </row>
    <row r="30" spans="2:8" ht="24" customHeight="1">
      <c r="B30" s="68" t="s">
        <v>1248</v>
      </c>
      <c r="C30" s="73" t="e">
        <f>VLOOKUP($C$3,#REF!,77,0)</f>
        <v>#REF!</v>
      </c>
      <c r="D30" s="67"/>
      <c r="E30" s="64"/>
      <c r="F30" s="53"/>
      <c r="G30" s="53"/>
      <c r="H30" s="53"/>
    </row>
    <row r="31" spans="2:8" ht="24" customHeight="1">
      <c r="B31" s="68" t="s">
        <v>1616</v>
      </c>
      <c r="C31" s="73" t="e">
        <f>C20</f>
        <v>#REF!</v>
      </c>
      <c r="D31" s="67"/>
      <c r="E31" s="64"/>
      <c r="F31" s="53"/>
      <c r="G31" s="53"/>
      <c r="H31" s="53"/>
    </row>
    <row r="32" spans="2:8" ht="24" customHeight="1">
      <c r="B32" s="68" t="s">
        <v>1599</v>
      </c>
      <c r="C32" s="73" t="e">
        <f>VLOOKUP($C$3,#REF!,79,0)</f>
        <v>#REF!</v>
      </c>
      <c r="D32" s="67"/>
      <c r="E32" s="64"/>
      <c r="F32" s="53"/>
      <c r="G32" s="53"/>
      <c r="H32" s="53"/>
    </row>
    <row r="33" spans="2:8" ht="24" customHeight="1">
      <c r="B33" s="71" t="s">
        <v>1617</v>
      </c>
      <c r="C33" s="76" t="e">
        <f>C23-C24</f>
        <v>#REF!</v>
      </c>
      <c r="D33" s="67"/>
      <c r="E33" s="64"/>
      <c r="F33" s="53"/>
      <c r="G33" s="53"/>
      <c r="H33" s="53"/>
    </row>
    <row r="34" spans="2:8" ht="30" customHeight="1">
      <c r="B34" s="77" t="s">
        <v>1618</v>
      </c>
      <c r="C34" s="76">
        <v>6743867</v>
      </c>
      <c r="D34" s="78"/>
    </row>
    <row r="35" spans="2:8" ht="33" customHeight="1">
      <c r="B35" s="77" t="s">
        <v>1619</v>
      </c>
      <c r="C35" s="76" t="e">
        <f>C34-C33</f>
        <v>#REF!</v>
      </c>
      <c r="D35" s="78"/>
    </row>
    <row r="36" spans="2:8" ht="15.75" customHeight="1"/>
    <row r="37" spans="2:8" ht="15.75" customHeight="1"/>
    <row r="38" spans="2:8" ht="15.75" customHeight="1"/>
    <row r="39" spans="2:8" ht="15.75" customHeight="1"/>
    <row r="40" spans="2:8" ht="15.75" customHeight="1"/>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4.44140625" defaultRowHeight="15" customHeight="1"/>
  <cols>
    <col min="1" max="1" width="14.88671875" customWidth="1"/>
    <col min="2" max="2" width="21.33203125" customWidth="1"/>
    <col min="3" max="3" width="25" customWidth="1"/>
    <col min="4" max="4" width="17.88671875" customWidth="1"/>
    <col min="5" max="5" width="19.44140625" customWidth="1"/>
    <col min="6" max="6" width="14.33203125" customWidth="1"/>
    <col min="7" max="7" width="43.33203125" customWidth="1"/>
    <col min="8" max="8" width="23.6640625" customWidth="1"/>
    <col min="9" max="9" width="58.109375" customWidth="1"/>
  </cols>
  <sheetData>
    <row r="1" spans="1:26" ht="37.5" customHeight="1">
      <c r="A1" s="46" t="s">
        <v>858</v>
      </c>
      <c r="B1" s="46" t="s">
        <v>859</v>
      </c>
      <c r="C1" s="46"/>
      <c r="D1" s="46" t="s">
        <v>860</v>
      </c>
      <c r="E1" s="46" t="s">
        <v>861</v>
      </c>
      <c r="F1" s="46" t="s">
        <v>862</v>
      </c>
      <c r="G1" s="46" t="s">
        <v>863</v>
      </c>
      <c r="H1" s="46" t="s">
        <v>528</v>
      </c>
      <c r="I1" s="46" t="s">
        <v>863</v>
      </c>
      <c r="J1" s="29"/>
      <c r="K1" s="29"/>
      <c r="L1" s="29"/>
      <c r="M1" s="29"/>
      <c r="N1" s="29"/>
      <c r="O1" s="29"/>
      <c r="P1" s="29"/>
      <c r="Q1" s="29"/>
      <c r="R1" s="29"/>
      <c r="S1" s="29"/>
      <c r="T1" s="29"/>
      <c r="U1" s="29"/>
      <c r="V1" s="29"/>
      <c r="W1" s="29"/>
      <c r="X1" s="29"/>
      <c r="Y1" s="29"/>
      <c r="Z1" s="29"/>
    </row>
    <row r="2" spans="1:26" ht="17.25" customHeight="1">
      <c r="A2" s="42" t="s">
        <v>751</v>
      </c>
      <c r="B2" s="47"/>
      <c r="C2" s="47"/>
      <c r="D2" s="47"/>
      <c r="E2" s="47"/>
      <c r="F2" s="47"/>
      <c r="G2" s="47"/>
      <c r="H2" s="47"/>
      <c r="I2" s="29"/>
      <c r="J2" s="29"/>
      <c r="K2" s="29"/>
      <c r="L2" s="29"/>
      <c r="M2" s="29"/>
      <c r="N2" s="29"/>
      <c r="O2" s="29"/>
      <c r="P2" s="29"/>
      <c r="Q2" s="29"/>
      <c r="R2" s="29"/>
      <c r="S2" s="29"/>
      <c r="T2" s="29"/>
      <c r="U2" s="29"/>
      <c r="V2" s="29"/>
      <c r="W2" s="29"/>
      <c r="X2" s="29"/>
      <c r="Y2" s="29"/>
      <c r="Z2" s="29"/>
    </row>
    <row r="3" spans="1:26" ht="27" customHeight="1">
      <c r="A3" s="30" t="s">
        <v>864</v>
      </c>
      <c r="B3" s="30" t="s">
        <v>865</v>
      </c>
      <c r="C3" s="30" t="s">
        <v>752</v>
      </c>
      <c r="D3" s="31" t="s">
        <v>1620</v>
      </c>
      <c r="E3" s="30" t="s">
        <v>240</v>
      </c>
      <c r="F3" s="48" t="e">
        <f>#REF!</f>
        <v>#REF!</v>
      </c>
      <c r="G3" s="30" t="s">
        <v>1621</v>
      </c>
      <c r="H3" s="30" t="str">
        <f t="shared" ref="H3:H24" si="0">C3</f>
        <v>Le Huu Ha</v>
      </c>
      <c r="I3" s="35" t="str">
        <f t="shared" ref="I3:I24" si="1">G3&amp;" "&amp;H3</f>
        <v>Medigo TT Luong T10.2024 -  BOD -   Le Huu Ha</v>
      </c>
      <c r="J3" s="30"/>
      <c r="K3" s="30"/>
      <c r="L3" s="30"/>
      <c r="M3" s="30"/>
      <c r="N3" s="30"/>
      <c r="O3" s="30"/>
      <c r="P3" s="30"/>
      <c r="Q3" s="30"/>
      <c r="R3" s="30"/>
      <c r="S3" s="30"/>
      <c r="T3" s="30"/>
      <c r="U3" s="30"/>
      <c r="V3" s="30"/>
      <c r="W3" s="30"/>
      <c r="X3" s="30"/>
      <c r="Y3" s="30"/>
      <c r="Z3" s="30"/>
    </row>
    <row r="4" spans="1:26" ht="27" customHeight="1">
      <c r="A4" s="30" t="s">
        <v>871</v>
      </c>
      <c r="B4" s="30" t="s">
        <v>865</v>
      </c>
      <c r="C4" s="33" t="s">
        <v>1622</v>
      </c>
      <c r="D4" s="1195" t="s">
        <v>1623</v>
      </c>
      <c r="E4" s="30" t="s">
        <v>240</v>
      </c>
      <c r="F4" s="48" t="e">
        <f>#REF!</f>
        <v>#REF!</v>
      </c>
      <c r="G4" s="30" t="s">
        <v>1624</v>
      </c>
      <c r="H4" s="30" t="str">
        <f t="shared" si="0"/>
        <v>Ngo Thi Huong</v>
      </c>
      <c r="I4" s="35" t="str">
        <f t="shared" si="1"/>
        <v>Medigo TT Luong T10.2024 -  P.HCNS -  Ngo Thi Huong</v>
      </c>
      <c r="J4" s="30"/>
      <c r="K4" s="30"/>
      <c r="L4" s="30"/>
      <c r="M4" s="30"/>
      <c r="N4" s="30"/>
      <c r="O4" s="30"/>
      <c r="P4" s="30"/>
      <c r="Q4" s="30"/>
      <c r="R4" s="30"/>
      <c r="S4" s="30"/>
      <c r="T4" s="30"/>
      <c r="U4" s="30"/>
      <c r="V4" s="30"/>
      <c r="W4" s="30"/>
      <c r="X4" s="30"/>
      <c r="Y4" s="30"/>
      <c r="Z4" s="30"/>
    </row>
    <row r="5" spans="1:26" ht="27" customHeight="1">
      <c r="A5" s="30" t="s">
        <v>871</v>
      </c>
      <c r="B5" s="30" t="s">
        <v>865</v>
      </c>
      <c r="C5" s="33" t="s">
        <v>1625</v>
      </c>
      <c r="D5" s="31" t="s">
        <v>1626</v>
      </c>
      <c r="E5" s="30" t="s">
        <v>1627</v>
      </c>
      <c r="F5" s="48" t="e">
        <f>#REF!</f>
        <v>#REF!</v>
      </c>
      <c r="G5" s="30" t="s">
        <v>1624</v>
      </c>
      <c r="H5" s="30" t="str">
        <f t="shared" si="0"/>
        <v>Nguyen Ut Nguyen</v>
      </c>
      <c r="I5" s="35" t="str">
        <f t="shared" si="1"/>
        <v>Medigo TT Luong T10.2024 -  P.HCNS -  Nguyen Ut Nguyen</v>
      </c>
      <c r="J5" s="30"/>
      <c r="K5" s="30"/>
      <c r="L5" s="30"/>
      <c r="M5" s="30"/>
      <c r="N5" s="30"/>
      <c r="O5" s="30"/>
      <c r="P5" s="30"/>
      <c r="Q5" s="30"/>
      <c r="R5" s="30"/>
      <c r="S5" s="30"/>
      <c r="T5" s="30"/>
      <c r="U5" s="30"/>
      <c r="V5" s="30"/>
      <c r="W5" s="30"/>
      <c r="X5" s="30"/>
      <c r="Y5" s="30"/>
      <c r="Z5" s="30"/>
    </row>
    <row r="6" spans="1:26" ht="26.25" customHeight="1">
      <c r="A6" s="30" t="s">
        <v>871</v>
      </c>
      <c r="B6" s="30" t="s">
        <v>865</v>
      </c>
      <c r="C6" s="31" t="s">
        <v>1628</v>
      </c>
      <c r="D6" s="31">
        <v>1018179290</v>
      </c>
      <c r="E6" s="30" t="s">
        <v>921</v>
      </c>
      <c r="F6" s="48" t="e">
        <f>#REF!</f>
        <v>#REF!</v>
      </c>
      <c r="G6" s="30" t="s">
        <v>1624</v>
      </c>
      <c r="H6" s="30" t="str">
        <f t="shared" si="0"/>
        <v>Ngo Thi Truc Phuong</v>
      </c>
      <c r="I6" s="35" t="str">
        <f t="shared" si="1"/>
        <v>Medigo TT Luong T10.2024 -  P.HCNS -  Ngo Thi Truc Phuong</v>
      </c>
      <c r="J6" s="30"/>
      <c r="K6" s="30"/>
      <c r="L6" s="30"/>
      <c r="M6" s="30"/>
      <c r="N6" s="30"/>
      <c r="O6" s="30"/>
      <c r="P6" s="30"/>
      <c r="Q6" s="30"/>
      <c r="R6" s="30"/>
      <c r="S6" s="30"/>
      <c r="T6" s="30"/>
      <c r="U6" s="30"/>
      <c r="V6" s="30"/>
      <c r="W6" s="30"/>
      <c r="X6" s="30"/>
      <c r="Y6" s="30"/>
      <c r="Z6" s="30"/>
    </row>
    <row r="7" spans="1:26" ht="27" customHeight="1">
      <c r="A7" s="30" t="s">
        <v>874</v>
      </c>
      <c r="B7" s="30" t="s">
        <v>865</v>
      </c>
      <c r="C7" s="33" t="s">
        <v>1629</v>
      </c>
      <c r="D7" s="31" t="s">
        <v>1630</v>
      </c>
      <c r="E7" s="30" t="s">
        <v>121</v>
      </c>
      <c r="F7" s="48" t="e">
        <f>#REF!</f>
        <v>#REF!</v>
      </c>
      <c r="G7" s="30" t="s">
        <v>1631</v>
      </c>
      <c r="H7" s="30" t="str">
        <f t="shared" si="0"/>
        <v>Le Thai Hien</v>
      </c>
      <c r="I7" s="35" t="str">
        <f t="shared" si="1"/>
        <v>Medigo TT Luong T10.2024 -  P.IT -   Le Thai Hien</v>
      </c>
      <c r="J7" s="30"/>
      <c r="K7" s="30"/>
      <c r="L7" s="30"/>
      <c r="M7" s="30"/>
      <c r="N7" s="30"/>
      <c r="O7" s="30"/>
      <c r="P7" s="30"/>
      <c r="Q7" s="30"/>
      <c r="R7" s="30"/>
      <c r="S7" s="30"/>
      <c r="T7" s="30"/>
      <c r="U7" s="30"/>
      <c r="V7" s="30"/>
      <c r="W7" s="30"/>
      <c r="X7" s="30"/>
      <c r="Y7" s="30"/>
      <c r="Z7" s="30"/>
    </row>
    <row r="8" spans="1:26" ht="27" customHeight="1">
      <c r="A8" s="30" t="s">
        <v>874</v>
      </c>
      <c r="B8" s="30" t="s">
        <v>865</v>
      </c>
      <c r="C8" s="31" t="s">
        <v>875</v>
      </c>
      <c r="D8" s="31" t="s">
        <v>1632</v>
      </c>
      <c r="E8" s="30" t="s">
        <v>289</v>
      </c>
      <c r="F8" s="48" t="e">
        <f>#REF!</f>
        <v>#REF!</v>
      </c>
      <c r="G8" s="30" t="s">
        <v>1631</v>
      </c>
      <c r="H8" s="30" t="str">
        <f t="shared" si="0"/>
        <v>Nguyen Thanh Tai</v>
      </c>
      <c r="I8" s="35" t="str">
        <f t="shared" si="1"/>
        <v>Medigo TT Luong T10.2024 -  P.IT -   Nguyen Thanh Tai</v>
      </c>
      <c r="J8" s="30"/>
      <c r="K8" s="30"/>
      <c r="L8" s="30"/>
      <c r="M8" s="30"/>
      <c r="N8" s="30"/>
      <c r="O8" s="30"/>
      <c r="P8" s="30"/>
      <c r="Q8" s="30"/>
      <c r="R8" s="30"/>
      <c r="S8" s="30"/>
      <c r="T8" s="30"/>
      <c r="U8" s="30"/>
      <c r="V8" s="30"/>
      <c r="W8" s="30"/>
      <c r="X8" s="30"/>
      <c r="Y8" s="30"/>
      <c r="Z8" s="30"/>
    </row>
    <row r="9" spans="1:26" ht="27" customHeight="1">
      <c r="A9" s="30" t="s">
        <v>874</v>
      </c>
      <c r="B9" s="30" t="s">
        <v>865</v>
      </c>
      <c r="C9" s="31" t="s">
        <v>1633</v>
      </c>
      <c r="D9" s="31" t="s">
        <v>1634</v>
      </c>
      <c r="E9" s="30" t="s">
        <v>289</v>
      </c>
      <c r="F9" s="48" t="e">
        <f>#REF!</f>
        <v>#REF!</v>
      </c>
      <c r="G9" s="30" t="s">
        <v>1631</v>
      </c>
      <c r="H9" s="30" t="str">
        <f t="shared" si="0"/>
        <v>Pham Dang Khoa</v>
      </c>
      <c r="I9" s="35" t="str">
        <f t="shared" si="1"/>
        <v>Medigo TT Luong T10.2024 -  P.IT -   Pham Dang Khoa</v>
      </c>
      <c r="J9" s="30"/>
      <c r="K9" s="30"/>
      <c r="L9" s="30"/>
      <c r="M9" s="30"/>
      <c r="N9" s="30"/>
      <c r="O9" s="30"/>
      <c r="P9" s="30"/>
      <c r="Q9" s="30"/>
      <c r="R9" s="30"/>
      <c r="S9" s="30"/>
      <c r="T9" s="30"/>
      <c r="U9" s="30"/>
      <c r="V9" s="30"/>
      <c r="W9" s="30"/>
      <c r="X9" s="30"/>
      <c r="Y9" s="30"/>
      <c r="Z9" s="30"/>
    </row>
    <row r="10" spans="1:26" ht="27" customHeight="1">
      <c r="A10" s="30" t="s">
        <v>874</v>
      </c>
      <c r="B10" s="30" t="s">
        <v>865</v>
      </c>
      <c r="C10" s="31" t="s">
        <v>1635</v>
      </c>
      <c r="D10" s="31" t="s">
        <v>1636</v>
      </c>
      <c r="E10" s="30" t="s">
        <v>1637</v>
      </c>
      <c r="F10" s="48" t="e">
        <f>#REF!</f>
        <v>#REF!</v>
      </c>
      <c r="G10" s="30" t="s">
        <v>1631</v>
      </c>
      <c r="H10" s="30" t="str">
        <f t="shared" si="0"/>
        <v>Nguyen Dinh Hieu</v>
      </c>
      <c r="I10" s="35" t="str">
        <f t="shared" si="1"/>
        <v>Medigo TT Luong T10.2024 -  P.IT -   Nguyen Dinh Hieu</v>
      </c>
      <c r="J10" s="30"/>
      <c r="K10" s="30"/>
      <c r="L10" s="30"/>
      <c r="M10" s="30"/>
      <c r="N10" s="30"/>
      <c r="O10" s="30"/>
      <c r="P10" s="30"/>
      <c r="Q10" s="30"/>
      <c r="R10" s="30"/>
      <c r="S10" s="30"/>
      <c r="T10" s="30"/>
      <c r="U10" s="30"/>
      <c r="V10" s="30"/>
      <c r="W10" s="30"/>
      <c r="X10" s="30"/>
      <c r="Y10" s="30"/>
      <c r="Z10" s="30"/>
    </row>
    <row r="11" spans="1:26" ht="27" customHeight="1">
      <c r="A11" s="30" t="s">
        <v>1638</v>
      </c>
      <c r="B11" s="30" t="s">
        <v>865</v>
      </c>
      <c r="C11" s="30" t="s">
        <v>1639</v>
      </c>
      <c r="D11" s="31" t="s">
        <v>1640</v>
      </c>
      <c r="E11" s="30" t="s">
        <v>136</v>
      </c>
      <c r="F11" s="48" t="e">
        <f>#REF!</f>
        <v>#REF!</v>
      </c>
      <c r="G11" s="30" t="s">
        <v>1641</v>
      </c>
      <c r="H11" s="30" t="str">
        <f t="shared" si="0"/>
        <v>Le Thi Thuy My</v>
      </c>
      <c r="I11" s="35" t="str">
        <f t="shared" si="1"/>
        <v>Medigo TT Luong T10.2024 -  P.MARKETING -   Le Thi Thuy My</v>
      </c>
      <c r="J11" s="30"/>
      <c r="K11" s="30"/>
      <c r="L11" s="30"/>
      <c r="M11" s="30"/>
      <c r="N11" s="30"/>
      <c r="O11" s="30"/>
      <c r="P11" s="30"/>
      <c r="Q11" s="30"/>
      <c r="R11" s="30"/>
      <c r="S11" s="30"/>
      <c r="T11" s="30"/>
      <c r="U11" s="30"/>
      <c r="V11" s="30"/>
      <c r="W11" s="30"/>
      <c r="X11" s="30"/>
      <c r="Y11" s="30"/>
      <c r="Z11" s="30"/>
    </row>
    <row r="12" spans="1:26" ht="27" customHeight="1">
      <c r="A12" s="30" t="s">
        <v>885</v>
      </c>
      <c r="B12" s="30" t="s">
        <v>865</v>
      </c>
      <c r="C12" s="30" t="s">
        <v>886</v>
      </c>
      <c r="D12" s="1195" t="s">
        <v>1642</v>
      </c>
      <c r="E12" s="30" t="s">
        <v>1643</v>
      </c>
      <c r="F12" s="48" t="e">
        <f>#REF!</f>
        <v>#REF!</v>
      </c>
      <c r="G12" s="30" t="s">
        <v>1644</v>
      </c>
      <c r="H12" s="30" t="str">
        <f t="shared" si="0"/>
        <v>Le Phu Qui</v>
      </c>
      <c r="I12" s="35" t="str">
        <f t="shared" si="1"/>
        <v>Medigo TT Luong T10.2024 -  P.ADMIN-CSKH -   Le Phu Qui</v>
      </c>
      <c r="J12" s="30"/>
      <c r="K12" s="30"/>
      <c r="L12" s="30"/>
      <c r="M12" s="30"/>
      <c r="N12" s="30"/>
      <c r="O12" s="30"/>
      <c r="P12" s="30"/>
      <c r="Q12" s="30"/>
      <c r="R12" s="30"/>
      <c r="S12" s="30"/>
      <c r="T12" s="30"/>
      <c r="U12" s="30"/>
      <c r="V12" s="30"/>
      <c r="W12" s="30"/>
      <c r="X12" s="30"/>
      <c r="Y12" s="30"/>
      <c r="Z12" s="30"/>
    </row>
    <row r="13" spans="1:26" ht="27" customHeight="1">
      <c r="A13" s="30" t="s">
        <v>885</v>
      </c>
      <c r="B13" s="30" t="s">
        <v>865</v>
      </c>
      <c r="C13" s="30" t="s">
        <v>888</v>
      </c>
      <c r="D13" s="31" t="s">
        <v>1645</v>
      </c>
      <c r="E13" s="30" t="s">
        <v>121</v>
      </c>
      <c r="F13" s="48" t="e">
        <f>#REF!</f>
        <v>#REF!</v>
      </c>
      <c r="G13" s="30" t="s">
        <v>1644</v>
      </c>
      <c r="H13" s="30" t="str">
        <f t="shared" si="0"/>
        <v>Luu Thanh Tuyen</v>
      </c>
      <c r="I13" s="35" t="str">
        <f t="shared" si="1"/>
        <v>Medigo TT Luong T10.2024 -  P.ADMIN-CSKH -   Luu Thanh Tuyen</v>
      </c>
      <c r="J13" s="30"/>
      <c r="K13" s="30"/>
      <c r="L13" s="30"/>
      <c r="M13" s="30"/>
      <c r="N13" s="30"/>
      <c r="O13" s="30"/>
      <c r="P13" s="30"/>
      <c r="Q13" s="30"/>
      <c r="R13" s="30"/>
      <c r="S13" s="30"/>
      <c r="T13" s="30"/>
      <c r="U13" s="30"/>
      <c r="V13" s="30"/>
      <c r="W13" s="30"/>
      <c r="X13" s="30"/>
      <c r="Y13" s="30"/>
      <c r="Z13" s="30"/>
    </row>
    <row r="14" spans="1:26" ht="27" customHeight="1">
      <c r="A14" s="30" t="s">
        <v>885</v>
      </c>
      <c r="B14" s="30" t="s">
        <v>865</v>
      </c>
      <c r="C14" s="30" t="s">
        <v>889</v>
      </c>
      <c r="D14" s="31" t="s">
        <v>1646</v>
      </c>
      <c r="E14" s="30" t="s">
        <v>240</v>
      </c>
      <c r="F14" s="48" t="e">
        <f>#REF!</f>
        <v>#REF!</v>
      </c>
      <c r="G14" s="30" t="s">
        <v>1644</v>
      </c>
      <c r="H14" s="30" t="str">
        <f t="shared" si="0"/>
        <v>Nguyen Ho Phuong Anh</v>
      </c>
      <c r="I14" s="35" t="str">
        <f t="shared" si="1"/>
        <v>Medigo TT Luong T10.2024 -  P.ADMIN-CSKH -   Nguyen Ho Phuong Anh</v>
      </c>
      <c r="J14" s="30"/>
      <c r="K14" s="30"/>
      <c r="L14" s="30"/>
      <c r="M14" s="30"/>
      <c r="N14" s="30"/>
      <c r="O14" s="30"/>
      <c r="P14" s="30"/>
      <c r="Q14" s="30"/>
      <c r="R14" s="30"/>
      <c r="S14" s="30"/>
      <c r="T14" s="30"/>
      <c r="U14" s="30"/>
      <c r="V14" s="30"/>
      <c r="W14" s="30"/>
      <c r="X14" s="30"/>
      <c r="Y14" s="30"/>
      <c r="Z14" s="30"/>
    </row>
    <row r="15" spans="1:26" ht="27" customHeight="1">
      <c r="A15" s="30" t="s">
        <v>885</v>
      </c>
      <c r="B15" s="30" t="s">
        <v>865</v>
      </c>
      <c r="C15" s="30" t="s">
        <v>890</v>
      </c>
      <c r="D15" s="31" t="s">
        <v>1647</v>
      </c>
      <c r="E15" s="30" t="s">
        <v>289</v>
      </c>
      <c r="F15" s="48" t="e">
        <f>#REF!</f>
        <v>#REF!</v>
      </c>
      <c r="G15" s="30" t="s">
        <v>1644</v>
      </c>
      <c r="H15" s="30" t="str">
        <f t="shared" si="0"/>
        <v>Nguyen Thi Ngoc Han</v>
      </c>
      <c r="I15" s="35" t="str">
        <f t="shared" si="1"/>
        <v>Medigo TT Luong T10.2024 -  P.ADMIN-CSKH -   Nguyen Thi Ngoc Han</v>
      </c>
      <c r="J15" s="30"/>
      <c r="K15" s="30"/>
      <c r="L15" s="30"/>
      <c r="M15" s="30"/>
      <c r="N15" s="30"/>
      <c r="O15" s="30"/>
      <c r="P15" s="30"/>
      <c r="Q15" s="30"/>
      <c r="R15" s="30"/>
      <c r="S15" s="30"/>
      <c r="T15" s="30"/>
      <c r="U15" s="30"/>
      <c r="V15" s="30"/>
      <c r="W15" s="30"/>
      <c r="X15" s="30"/>
      <c r="Y15" s="30"/>
      <c r="Z15" s="30"/>
    </row>
    <row r="16" spans="1:26" ht="27" customHeight="1">
      <c r="A16" s="30" t="s">
        <v>885</v>
      </c>
      <c r="B16" s="30" t="s">
        <v>865</v>
      </c>
      <c r="C16" s="30" t="s">
        <v>1648</v>
      </c>
      <c r="D16" s="31" t="s">
        <v>1649</v>
      </c>
      <c r="E16" s="30" t="s">
        <v>121</v>
      </c>
      <c r="F16" s="48" t="e">
        <f>#REF!</f>
        <v>#REF!</v>
      </c>
      <c r="G16" s="30" t="s">
        <v>1644</v>
      </c>
      <c r="H16" s="30" t="str">
        <f t="shared" si="0"/>
        <v>Truong Hoang Ngan</v>
      </c>
      <c r="I16" s="35" t="str">
        <f t="shared" si="1"/>
        <v>Medigo TT Luong T10.2024 -  P.ADMIN-CSKH -   Truong Hoang Ngan</v>
      </c>
      <c r="J16" s="30"/>
      <c r="K16" s="30"/>
      <c r="L16" s="30"/>
      <c r="M16" s="30"/>
      <c r="N16" s="30"/>
      <c r="O16" s="30"/>
      <c r="P16" s="30"/>
      <c r="Q16" s="30"/>
      <c r="R16" s="30"/>
      <c r="S16" s="30"/>
      <c r="T16" s="30"/>
      <c r="U16" s="30"/>
      <c r="V16" s="30"/>
      <c r="W16" s="30"/>
      <c r="X16" s="30"/>
      <c r="Y16" s="30"/>
      <c r="Z16" s="30"/>
    </row>
    <row r="17" spans="1:26" ht="27" customHeight="1">
      <c r="A17" s="30" t="s">
        <v>885</v>
      </c>
      <c r="B17" s="30" t="s">
        <v>865</v>
      </c>
      <c r="C17" s="30" t="s">
        <v>1650</v>
      </c>
      <c r="D17" s="31" t="s">
        <v>1651</v>
      </c>
      <c r="E17" s="30" t="s">
        <v>1652</v>
      </c>
      <c r="F17" s="48" t="e">
        <f>#REF!</f>
        <v>#REF!</v>
      </c>
      <c r="G17" s="30" t="s">
        <v>1644</v>
      </c>
      <c r="H17" s="30" t="str">
        <f t="shared" si="0"/>
        <v>Nguyen Thi Diem Mi</v>
      </c>
      <c r="I17" s="35" t="str">
        <f t="shared" si="1"/>
        <v>Medigo TT Luong T10.2024 -  P.ADMIN-CSKH -   Nguyen Thi Diem Mi</v>
      </c>
      <c r="J17" s="30"/>
      <c r="K17" s="30"/>
      <c r="L17" s="30"/>
      <c r="M17" s="30"/>
      <c r="N17" s="30"/>
      <c r="O17" s="30"/>
      <c r="P17" s="30"/>
      <c r="Q17" s="30"/>
      <c r="R17" s="30"/>
      <c r="S17" s="30"/>
      <c r="T17" s="30"/>
      <c r="U17" s="30"/>
      <c r="V17" s="30"/>
      <c r="W17" s="30"/>
      <c r="X17" s="30"/>
      <c r="Y17" s="30"/>
      <c r="Z17" s="30"/>
    </row>
    <row r="18" spans="1:26" ht="26.25" customHeight="1">
      <c r="A18" s="30" t="s">
        <v>885</v>
      </c>
      <c r="B18" s="30" t="s">
        <v>865</v>
      </c>
      <c r="C18" s="30" t="s">
        <v>891</v>
      </c>
      <c r="D18" s="31" t="s">
        <v>1653</v>
      </c>
      <c r="E18" s="30" t="s">
        <v>1654</v>
      </c>
      <c r="F18" s="48" t="e">
        <f>#REF!</f>
        <v>#REF!</v>
      </c>
      <c r="G18" s="30" t="s">
        <v>1644</v>
      </c>
      <c r="H18" s="30" t="str">
        <f t="shared" si="0"/>
        <v>Vo Thi Dieu Hien</v>
      </c>
      <c r="I18" s="35" t="str">
        <f t="shared" si="1"/>
        <v>Medigo TT Luong T10.2024 -  P.ADMIN-CSKH -   Vo Thi Dieu Hien</v>
      </c>
      <c r="J18" s="30"/>
      <c r="K18" s="30"/>
      <c r="L18" s="30"/>
      <c r="M18" s="30"/>
      <c r="N18" s="30"/>
      <c r="O18" s="30"/>
      <c r="P18" s="30"/>
      <c r="Q18" s="30"/>
      <c r="R18" s="30"/>
      <c r="S18" s="30"/>
      <c r="T18" s="30"/>
      <c r="U18" s="30"/>
      <c r="V18" s="30"/>
      <c r="W18" s="30"/>
      <c r="X18" s="30"/>
      <c r="Y18" s="30"/>
      <c r="Z18" s="30"/>
    </row>
    <row r="19" spans="1:26" ht="26.25" customHeight="1">
      <c r="A19" s="30" t="s">
        <v>1655</v>
      </c>
      <c r="B19" s="30" t="s">
        <v>865</v>
      </c>
      <c r="C19" s="30" t="s">
        <v>895</v>
      </c>
      <c r="D19" s="31" t="s">
        <v>1656</v>
      </c>
      <c r="E19" s="30" t="s">
        <v>121</v>
      </c>
      <c r="F19" s="48" t="e">
        <f>#REF!</f>
        <v>#REF!</v>
      </c>
      <c r="G19" s="30" t="s">
        <v>1657</v>
      </c>
      <c r="H19" s="30" t="str">
        <f t="shared" si="0"/>
        <v>Nguyen Thi Cam Binh</v>
      </c>
      <c r="I19" s="35" t="str">
        <f t="shared" si="1"/>
        <v>Medigo TT Luong T10.2024 -  P.ADMIN-NT -   Nguyen Thi Cam Binh</v>
      </c>
      <c r="J19" s="30"/>
      <c r="K19" s="30"/>
      <c r="L19" s="30"/>
      <c r="M19" s="30"/>
      <c r="N19" s="30"/>
      <c r="O19" s="30"/>
      <c r="P19" s="30"/>
      <c r="Q19" s="30"/>
      <c r="R19" s="30"/>
      <c r="S19" s="30"/>
      <c r="T19" s="30"/>
      <c r="U19" s="30"/>
      <c r="V19" s="30"/>
      <c r="W19" s="30"/>
      <c r="X19" s="30"/>
      <c r="Y19" s="30"/>
      <c r="Z19" s="30"/>
    </row>
    <row r="20" spans="1:26" ht="26.25" customHeight="1">
      <c r="A20" s="30" t="s">
        <v>1658</v>
      </c>
      <c r="B20" s="30" t="s">
        <v>865</v>
      </c>
      <c r="C20" s="30" t="s">
        <v>1015</v>
      </c>
      <c r="D20" s="31" t="s">
        <v>1659</v>
      </c>
      <c r="E20" s="30" t="s">
        <v>1660</v>
      </c>
      <c r="F20" s="48" t="e">
        <f>#REF!</f>
        <v>#REF!</v>
      </c>
      <c r="G20" s="30" t="s">
        <v>1661</v>
      </c>
      <c r="H20" s="30" t="str">
        <f t="shared" si="0"/>
        <v>Nguyen Tuan Nghia</v>
      </c>
      <c r="I20" s="35" t="str">
        <f t="shared" si="1"/>
        <v>Medigo TT Luong T10.2024 -  P.VẬN HÀNH NT -   Nguyen Tuan Nghia</v>
      </c>
      <c r="J20" s="30"/>
      <c r="K20" s="30"/>
      <c r="L20" s="30"/>
      <c r="M20" s="30"/>
      <c r="N20" s="30"/>
      <c r="O20" s="30"/>
      <c r="P20" s="30"/>
      <c r="Q20" s="30"/>
      <c r="R20" s="30"/>
      <c r="S20" s="30"/>
      <c r="T20" s="30"/>
      <c r="U20" s="30"/>
      <c r="V20" s="30"/>
      <c r="W20" s="30"/>
      <c r="X20" s="30"/>
      <c r="Y20" s="30"/>
      <c r="Z20" s="30"/>
    </row>
    <row r="21" spans="1:26" ht="26.25" customHeight="1">
      <c r="A21" s="30" t="s">
        <v>1638</v>
      </c>
      <c r="B21" s="30" t="s">
        <v>865</v>
      </c>
      <c r="C21" s="30" t="s">
        <v>1662</v>
      </c>
      <c r="D21" s="31" t="s">
        <v>1663</v>
      </c>
      <c r="E21" s="30" t="s">
        <v>928</v>
      </c>
      <c r="F21" s="48" t="e">
        <f>#REF!</f>
        <v>#REF!</v>
      </c>
      <c r="G21" s="30" t="s">
        <v>1664</v>
      </c>
      <c r="H21" s="30" t="str">
        <f t="shared" si="0"/>
        <v>Do Hoang Anh Vuong</v>
      </c>
      <c r="I21" s="35" t="str">
        <f t="shared" si="1"/>
        <v>Medigo TT Luong T10.2024 -  P.XN·-   Do Hoang Anh Vuong</v>
      </c>
      <c r="J21" s="30"/>
      <c r="K21" s="30"/>
      <c r="L21" s="30"/>
      <c r="M21" s="30"/>
      <c r="N21" s="30"/>
      <c r="O21" s="30"/>
      <c r="P21" s="30"/>
      <c r="Q21" s="30"/>
      <c r="R21" s="30"/>
      <c r="S21" s="30"/>
      <c r="T21" s="30"/>
      <c r="U21" s="30"/>
      <c r="V21" s="30"/>
      <c r="W21" s="30"/>
      <c r="X21" s="30"/>
      <c r="Y21" s="30"/>
      <c r="Z21" s="30"/>
    </row>
    <row r="22" spans="1:26" ht="26.25" customHeight="1">
      <c r="A22" s="30" t="s">
        <v>1665</v>
      </c>
      <c r="B22" s="30" t="s">
        <v>865</v>
      </c>
      <c r="C22" s="30" t="s">
        <v>1666</v>
      </c>
      <c r="D22" s="31" t="s">
        <v>1667</v>
      </c>
      <c r="E22" s="30" t="s">
        <v>231</v>
      </c>
      <c r="F22" s="48" t="e">
        <f>#REF!</f>
        <v>#REF!</v>
      </c>
      <c r="G22" s="30" t="s">
        <v>1664</v>
      </c>
      <c r="H22" s="30" t="str">
        <f t="shared" si="0"/>
        <v>Phan Thi Truc Giang</v>
      </c>
      <c r="I22" s="35" t="str">
        <f t="shared" si="1"/>
        <v>Medigo TT Luong T10.2024 -  P.XN·-   Phan Thi Truc Giang</v>
      </c>
      <c r="J22" s="30"/>
      <c r="K22" s="30"/>
      <c r="L22" s="30"/>
      <c r="M22" s="30"/>
      <c r="N22" s="30"/>
      <c r="O22" s="30"/>
      <c r="P22" s="30"/>
      <c r="Q22" s="30"/>
      <c r="R22" s="30"/>
      <c r="S22" s="30"/>
      <c r="T22" s="30"/>
      <c r="U22" s="30"/>
      <c r="V22" s="30"/>
      <c r="W22" s="30"/>
      <c r="X22" s="30"/>
      <c r="Y22" s="30"/>
      <c r="Z22" s="30"/>
    </row>
    <row r="23" spans="1:26" ht="26.25" customHeight="1">
      <c r="A23" s="30" t="s">
        <v>1665</v>
      </c>
      <c r="B23" s="30" t="s">
        <v>865</v>
      </c>
      <c r="C23" s="30" t="s">
        <v>1668</v>
      </c>
      <c r="D23" s="31" t="s">
        <v>1669</v>
      </c>
      <c r="E23" s="30" t="s">
        <v>136</v>
      </c>
      <c r="F23" s="48" t="e">
        <f>#REF!</f>
        <v>#REF!</v>
      </c>
      <c r="G23" s="30" t="s">
        <v>1664</v>
      </c>
      <c r="H23" s="30" t="str">
        <f t="shared" si="0"/>
        <v>Tran Thi Nhu Y</v>
      </c>
      <c r="I23" s="35" t="str">
        <f t="shared" si="1"/>
        <v>Medigo TT Luong T10.2024 -  P.XN·-   Tran Thi Nhu Y</v>
      </c>
      <c r="J23" s="30"/>
      <c r="K23" s="30"/>
      <c r="L23" s="30"/>
      <c r="M23" s="30"/>
      <c r="N23" s="30"/>
      <c r="O23" s="30"/>
      <c r="P23" s="30"/>
      <c r="Q23" s="30"/>
      <c r="R23" s="30"/>
      <c r="S23" s="30"/>
      <c r="T23" s="30"/>
      <c r="U23" s="30"/>
      <c r="V23" s="30"/>
      <c r="W23" s="30"/>
      <c r="X23" s="30"/>
      <c r="Y23" s="30"/>
      <c r="Z23" s="30"/>
    </row>
    <row r="24" spans="1:26" ht="26.25" customHeight="1">
      <c r="A24" s="30" t="s">
        <v>1665</v>
      </c>
      <c r="B24" s="30" t="s">
        <v>865</v>
      </c>
      <c r="C24" s="30" t="s">
        <v>1670</v>
      </c>
      <c r="D24" s="31" t="s">
        <v>1671</v>
      </c>
      <c r="E24" s="30" t="s">
        <v>149</v>
      </c>
      <c r="F24" s="48" t="e">
        <f>#REF!</f>
        <v>#REF!</v>
      </c>
      <c r="G24" s="30" t="s">
        <v>1664</v>
      </c>
      <c r="H24" s="30" t="str">
        <f t="shared" si="0"/>
        <v>Tran Phu Quy</v>
      </c>
      <c r="I24" s="35" t="str">
        <f t="shared" si="1"/>
        <v>Medigo TT Luong T10.2024 -  P.XN·-   Tran Phu Quy</v>
      </c>
      <c r="J24" s="30"/>
      <c r="K24" s="30"/>
      <c r="L24" s="30"/>
      <c r="M24" s="30"/>
      <c r="N24" s="30"/>
      <c r="O24" s="30"/>
      <c r="P24" s="30"/>
      <c r="Q24" s="30"/>
      <c r="R24" s="30"/>
      <c r="S24" s="30"/>
      <c r="T24" s="30"/>
      <c r="U24" s="30"/>
      <c r="V24" s="30"/>
      <c r="W24" s="30"/>
      <c r="X24" s="30"/>
      <c r="Y24" s="30"/>
      <c r="Z24" s="30"/>
    </row>
    <row r="25" spans="1:26" ht="26.25" customHeight="1">
      <c r="A25" s="30" t="s">
        <v>1672</v>
      </c>
      <c r="B25" s="30" t="s">
        <v>865</v>
      </c>
      <c r="C25" s="30" t="s">
        <v>1673</v>
      </c>
      <c r="D25" s="31">
        <v>3863983701</v>
      </c>
      <c r="E25" s="30" t="s">
        <v>1674</v>
      </c>
      <c r="F25" s="48" t="e">
        <f>#REF!</f>
        <v>#REF!</v>
      </c>
      <c r="G25" s="30" t="s">
        <v>1664</v>
      </c>
      <c r="H25" s="30" t="s">
        <v>1673</v>
      </c>
      <c r="I25" s="35" t="s">
        <v>1675</v>
      </c>
      <c r="J25" s="30"/>
      <c r="K25" s="30"/>
      <c r="L25" s="30"/>
      <c r="M25" s="30"/>
      <c r="N25" s="30"/>
      <c r="O25" s="30"/>
      <c r="P25" s="30"/>
      <c r="Q25" s="30"/>
      <c r="R25" s="30"/>
      <c r="S25" s="30"/>
      <c r="T25" s="30"/>
      <c r="U25" s="30"/>
      <c r="V25" s="30"/>
      <c r="W25" s="30"/>
      <c r="X25" s="30"/>
      <c r="Y25" s="30"/>
      <c r="Z25" s="30"/>
    </row>
    <row r="26" spans="1:26" ht="26.25" customHeight="1">
      <c r="A26" s="30" t="s">
        <v>897</v>
      </c>
      <c r="B26" s="30" t="s">
        <v>865</v>
      </c>
      <c r="C26" s="30" t="s">
        <v>1676</v>
      </c>
      <c r="D26" s="31" t="s">
        <v>1677</v>
      </c>
      <c r="E26" s="30" t="s">
        <v>121</v>
      </c>
      <c r="F26" s="48" t="e">
        <f>#REF!</f>
        <v>#REF!</v>
      </c>
      <c r="G26" s="30" t="s">
        <v>1678</v>
      </c>
      <c r="H26" s="30" t="str">
        <f>C26</f>
        <v>Vu Quang Truong</v>
      </c>
      <c r="I26" s="35" t="str">
        <f t="shared" ref="I26:I31" si="2">G26&amp;" "&amp;H26</f>
        <v>Medigo TT Luong T10.2024 -  P.KT -   Vu Quang Truong</v>
      </c>
      <c r="J26" s="30"/>
      <c r="K26" s="30"/>
      <c r="L26" s="30"/>
      <c r="M26" s="30"/>
      <c r="N26" s="30"/>
      <c r="O26" s="30"/>
      <c r="P26" s="30"/>
      <c r="Q26" s="30"/>
      <c r="R26" s="30"/>
      <c r="S26" s="30"/>
      <c r="T26" s="30"/>
      <c r="U26" s="30"/>
      <c r="V26" s="30"/>
      <c r="W26" s="30"/>
      <c r="X26" s="30"/>
      <c r="Y26" s="30"/>
      <c r="Z26" s="30"/>
    </row>
    <row r="27" spans="1:26" ht="26.25" customHeight="1">
      <c r="A27" s="30" t="s">
        <v>897</v>
      </c>
      <c r="B27" s="30" t="s">
        <v>865</v>
      </c>
      <c r="C27" s="30" t="s">
        <v>898</v>
      </c>
      <c r="D27" s="1195" t="s">
        <v>1679</v>
      </c>
      <c r="E27" s="30" t="s">
        <v>121</v>
      </c>
      <c r="F27" s="48" t="e">
        <f>#REF!</f>
        <v>#REF!</v>
      </c>
      <c r="G27" s="30" t="s">
        <v>1678</v>
      </c>
      <c r="H27" s="30" t="str">
        <f>C27</f>
        <v>Nguyen Cao Nhan</v>
      </c>
      <c r="I27" s="35" t="str">
        <f t="shared" si="2"/>
        <v>Medigo TT Luong T10.2024 -  P.KT -   Nguyen Cao Nhan</v>
      </c>
      <c r="J27" s="30"/>
      <c r="K27" s="30"/>
      <c r="L27" s="30"/>
      <c r="M27" s="30"/>
      <c r="N27" s="30"/>
      <c r="O27" s="30"/>
      <c r="P27" s="30"/>
      <c r="Q27" s="30"/>
      <c r="R27" s="30"/>
      <c r="S27" s="30"/>
      <c r="T27" s="30"/>
      <c r="U27" s="30"/>
      <c r="V27" s="30"/>
      <c r="W27" s="30"/>
      <c r="X27" s="30"/>
      <c r="Y27" s="30"/>
      <c r="Z27" s="30"/>
    </row>
    <row r="28" spans="1:26" ht="26.25" customHeight="1">
      <c r="A28" s="30" t="s">
        <v>897</v>
      </c>
      <c r="B28" s="30" t="s">
        <v>865</v>
      </c>
      <c r="C28" s="30" t="s">
        <v>1680</v>
      </c>
      <c r="D28" s="1195" t="s">
        <v>1681</v>
      </c>
      <c r="E28" s="30" t="s">
        <v>240</v>
      </c>
      <c r="F28" s="48" t="e">
        <f>#REF!</f>
        <v>#REF!</v>
      </c>
      <c r="G28" s="30" t="s">
        <v>1678</v>
      </c>
      <c r="H28" s="30" t="str">
        <f>C28</f>
        <v>Nguyen Tan Trong</v>
      </c>
      <c r="I28" s="35" t="str">
        <f t="shared" si="2"/>
        <v>Medigo TT Luong T10.2024 -  P.KT -   Nguyen Tan Trong</v>
      </c>
      <c r="J28" s="30"/>
      <c r="K28" s="30"/>
      <c r="L28" s="30"/>
      <c r="M28" s="30"/>
      <c r="N28" s="30"/>
      <c r="O28" s="30"/>
      <c r="P28" s="30"/>
      <c r="Q28" s="30"/>
      <c r="R28" s="30"/>
      <c r="S28" s="30"/>
      <c r="T28" s="30"/>
      <c r="U28" s="30"/>
      <c r="V28" s="30"/>
      <c r="W28" s="30"/>
      <c r="X28" s="30"/>
      <c r="Y28" s="30"/>
      <c r="Z28" s="30"/>
    </row>
    <row r="29" spans="1:26" ht="26.25" customHeight="1">
      <c r="A29" s="30" t="s">
        <v>897</v>
      </c>
      <c r="B29" s="30" t="s">
        <v>865</v>
      </c>
      <c r="C29" s="30" t="s">
        <v>1682</v>
      </c>
      <c r="D29" s="1195" t="s">
        <v>1683</v>
      </c>
      <c r="E29" s="30" t="s">
        <v>240</v>
      </c>
      <c r="F29" s="48" t="e">
        <f>#REF!</f>
        <v>#REF!</v>
      </c>
      <c r="G29" s="30" t="s">
        <v>1678</v>
      </c>
      <c r="H29" s="30" t="str">
        <f>C29</f>
        <v>Nguyen Tương Vi</v>
      </c>
      <c r="I29" s="35" t="str">
        <f t="shared" si="2"/>
        <v>Medigo TT Luong T10.2024 -  P.KT -   Nguyen Tương Vi</v>
      </c>
      <c r="J29" s="30"/>
      <c r="K29" s="30"/>
      <c r="L29" s="30"/>
      <c r="M29" s="30"/>
      <c r="N29" s="30"/>
      <c r="O29" s="30"/>
      <c r="P29" s="30"/>
      <c r="Q29" s="30"/>
      <c r="R29" s="30"/>
      <c r="S29" s="30"/>
      <c r="T29" s="30"/>
      <c r="U29" s="30"/>
      <c r="V29" s="30"/>
      <c r="W29" s="30"/>
      <c r="X29" s="30"/>
      <c r="Y29" s="30"/>
      <c r="Z29" s="30"/>
    </row>
    <row r="30" spans="1:26" ht="26.25" customHeight="1">
      <c r="A30" s="30" t="s">
        <v>897</v>
      </c>
      <c r="B30" s="30" t="s">
        <v>865</v>
      </c>
      <c r="C30" s="30" t="s">
        <v>1684</v>
      </c>
      <c r="D30" s="1195" t="s">
        <v>1685</v>
      </c>
      <c r="E30" s="30" t="s">
        <v>240</v>
      </c>
      <c r="F30" s="48" t="e">
        <f>#REF!</f>
        <v>#REF!</v>
      </c>
      <c r="G30" s="30" t="s">
        <v>1678</v>
      </c>
      <c r="H30" s="30" t="str">
        <f>C30</f>
        <v>Vu Thi Thu Ha</v>
      </c>
      <c r="I30" s="35" t="str">
        <f t="shared" si="2"/>
        <v>Medigo TT Luong T10.2024 -  P.KT -   Vu Thi Thu Ha</v>
      </c>
      <c r="J30" s="30"/>
      <c r="K30" s="30"/>
      <c r="L30" s="30"/>
      <c r="M30" s="30"/>
      <c r="N30" s="30"/>
      <c r="O30" s="30"/>
      <c r="P30" s="30"/>
      <c r="Q30" s="30"/>
      <c r="R30" s="30"/>
      <c r="S30" s="30"/>
      <c r="T30" s="30"/>
      <c r="U30" s="30"/>
      <c r="V30" s="30"/>
      <c r="W30" s="30"/>
      <c r="X30" s="30"/>
      <c r="Y30" s="30"/>
      <c r="Z30" s="30"/>
    </row>
    <row r="31" spans="1:26" ht="26.25" customHeight="1">
      <c r="A31" s="30"/>
      <c r="B31" s="30"/>
      <c r="C31" s="30"/>
      <c r="D31" s="31"/>
      <c r="E31" s="48"/>
      <c r="F31" s="49" t="e">
        <f>SUM(F3:F30)</f>
        <v>#REF!</v>
      </c>
      <c r="G31" s="30"/>
      <c r="H31" s="30"/>
      <c r="I31" s="35" t="str">
        <f t="shared" si="2"/>
        <v/>
      </c>
      <c r="J31" s="30"/>
      <c r="K31" s="30"/>
      <c r="L31" s="30"/>
      <c r="M31" s="30"/>
      <c r="N31" s="30"/>
      <c r="O31" s="30"/>
      <c r="P31" s="30"/>
      <c r="Q31" s="30"/>
      <c r="R31" s="30"/>
      <c r="S31" s="30"/>
      <c r="T31" s="30"/>
      <c r="U31" s="30"/>
      <c r="V31" s="30"/>
      <c r="W31" s="30"/>
      <c r="X31" s="30"/>
      <c r="Y31" s="30"/>
      <c r="Z31" s="30"/>
    </row>
    <row r="32" spans="1:26" ht="15" customHeight="1">
      <c r="A32" s="42" t="s">
        <v>914</v>
      </c>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spans="1:26" ht="27" customHeight="1">
      <c r="A33" s="30" t="s">
        <v>911</v>
      </c>
      <c r="B33" s="30" t="s">
        <v>865</v>
      </c>
      <c r="C33" s="31" t="s">
        <v>912</v>
      </c>
      <c r="D33" s="30" t="s">
        <v>947</v>
      </c>
      <c r="E33" s="51" t="s">
        <v>921</v>
      </c>
      <c r="F33" s="48" t="e">
        <f>#REF!</f>
        <v>#REF!</v>
      </c>
      <c r="G33" s="30" t="s">
        <v>1686</v>
      </c>
      <c r="H33" s="30" t="str">
        <f t="shared" ref="H33:H57" si="3">C33</f>
        <v>Truong Vinh Thai</v>
      </c>
      <c r="I33" s="35" t="str">
        <f t="shared" ref="I33:I57" si="4">G33&amp;" "&amp;H33</f>
        <v>Medigo TT Luong T10.2024 -  BS.ONL -   Truong Vinh Thai</v>
      </c>
      <c r="J33" s="30"/>
      <c r="K33" s="30"/>
      <c r="L33" s="30"/>
      <c r="M33" s="30"/>
      <c r="N33" s="30"/>
      <c r="O33" s="30"/>
      <c r="P33" s="30"/>
      <c r="Q33" s="30"/>
      <c r="R33" s="30"/>
      <c r="S33" s="30"/>
      <c r="T33" s="30"/>
      <c r="U33" s="30"/>
      <c r="V33" s="30"/>
      <c r="W33" s="30"/>
      <c r="X33" s="30"/>
      <c r="Y33" s="30"/>
      <c r="Z33" s="30"/>
    </row>
    <row r="34" spans="1:26" ht="27" customHeight="1">
      <c r="A34" s="30" t="s">
        <v>911</v>
      </c>
      <c r="B34" s="30" t="s">
        <v>865</v>
      </c>
      <c r="C34" s="31" t="s">
        <v>915</v>
      </c>
      <c r="D34" s="30" t="s">
        <v>916</v>
      </c>
      <c r="E34" s="30" t="s">
        <v>289</v>
      </c>
      <c r="F34" s="48" t="e">
        <f>#REF!</f>
        <v>#REF!</v>
      </c>
      <c r="G34" s="30" t="s">
        <v>1686</v>
      </c>
      <c r="H34" s="30" t="str">
        <f t="shared" si="3"/>
        <v>Vo Tran Minh Tri</v>
      </c>
      <c r="I34" s="35" t="str">
        <f t="shared" si="4"/>
        <v>Medigo TT Luong T10.2024 -  BS.ONL -   Vo Tran Minh Tri</v>
      </c>
      <c r="J34" s="50"/>
      <c r="K34" s="50"/>
      <c r="L34" s="50"/>
      <c r="M34" s="50"/>
      <c r="N34" s="50"/>
      <c r="O34" s="50"/>
      <c r="P34" s="50"/>
      <c r="Q34" s="50"/>
      <c r="R34" s="50"/>
      <c r="S34" s="50"/>
      <c r="T34" s="50"/>
      <c r="U34" s="50"/>
      <c r="V34" s="50"/>
      <c r="W34" s="50"/>
      <c r="X34" s="50"/>
      <c r="Y34" s="50"/>
      <c r="Z34" s="50"/>
    </row>
    <row r="35" spans="1:26" ht="27" customHeight="1">
      <c r="A35" s="30" t="s">
        <v>911</v>
      </c>
      <c r="B35" s="30" t="s">
        <v>865</v>
      </c>
      <c r="C35" s="31" t="s">
        <v>917</v>
      </c>
      <c r="D35" s="31" t="s">
        <v>918</v>
      </c>
      <c r="E35" s="30" t="s">
        <v>289</v>
      </c>
      <c r="F35" s="48" t="e">
        <f>#REF!</f>
        <v>#REF!</v>
      </c>
      <c r="G35" s="30" t="s">
        <v>1686</v>
      </c>
      <c r="H35" s="30" t="str">
        <f t="shared" si="3"/>
        <v>Le Thi Thu Huong</v>
      </c>
      <c r="I35" s="35" t="str">
        <f t="shared" si="4"/>
        <v>Medigo TT Luong T10.2024 -  BS.ONL -   Le Thi Thu Huong</v>
      </c>
      <c r="J35" s="30"/>
      <c r="K35" s="30"/>
      <c r="L35" s="30"/>
      <c r="M35" s="30"/>
      <c r="N35" s="30"/>
      <c r="O35" s="30"/>
      <c r="P35" s="30"/>
      <c r="Q35" s="30"/>
      <c r="R35" s="30"/>
      <c r="S35" s="30"/>
      <c r="T35" s="30"/>
      <c r="U35" s="30"/>
      <c r="V35" s="30"/>
      <c r="W35" s="30"/>
      <c r="X35" s="30"/>
      <c r="Y35" s="30"/>
      <c r="Z35" s="30"/>
    </row>
    <row r="36" spans="1:26" ht="27" customHeight="1">
      <c r="A36" s="30" t="s">
        <v>911</v>
      </c>
      <c r="B36" s="30" t="s">
        <v>865</v>
      </c>
      <c r="C36" s="31" t="s">
        <v>919</v>
      </c>
      <c r="D36" s="30" t="s">
        <v>920</v>
      </c>
      <c r="E36" s="51" t="s">
        <v>921</v>
      </c>
      <c r="F36" s="48" t="e">
        <f>#REF!</f>
        <v>#REF!</v>
      </c>
      <c r="G36" s="30" t="s">
        <v>1686</v>
      </c>
      <c r="H36" s="30" t="str">
        <f t="shared" si="3"/>
        <v>Luong To Quyen</v>
      </c>
      <c r="I36" s="35" t="str">
        <f t="shared" si="4"/>
        <v>Medigo TT Luong T10.2024 -  BS.ONL -   Luong To Quyen</v>
      </c>
      <c r="J36" s="30"/>
      <c r="K36" s="30"/>
      <c r="L36" s="30"/>
      <c r="M36" s="30"/>
      <c r="N36" s="30"/>
      <c r="O36" s="30"/>
      <c r="P36" s="30"/>
      <c r="Q36" s="30"/>
      <c r="R36" s="30"/>
      <c r="S36" s="30"/>
      <c r="T36" s="30"/>
      <c r="U36" s="30"/>
      <c r="V36" s="30"/>
      <c r="W36" s="30"/>
      <c r="X36" s="30"/>
      <c r="Y36" s="30"/>
      <c r="Z36" s="30"/>
    </row>
    <row r="37" spans="1:26" ht="27" customHeight="1">
      <c r="A37" s="30" t="s">
        <v>911</v>
      </c>
      <c r="B37" s="30" t="s">
        <v>865</v>
      </c>
      <c r="C37" s="31" t="s">
        <v>1687</v>
      </c>
      <c r="D37" s="50" t="s">
        <v>925</v>
      </c>
      <c r="E37" s="50" t="s">
        <v>921</v>
      </c>
      <c r="F37" s="48" t="e">
        <f>#REF!</f>
        <v>#REF!</v>
      </c>
      <c r="G37" s="30" t="s">
        <v>1686</v>
      </c>
      <c r="H37" s="30" t="str">
        <f t="shared" si="3"/>
        <v>Lê Thị Thùy Ngân</v>
      </c>
      <c r="I37" s="35" t="str">
        <f t="shared" si="4"/>
        <v>Medigo TT Luong T10.2024 -  BS.ONL -   Lê Thị Thùy Ngân</v>
      </c>
      <c r="J37" s="50"/>
      <c r="K37" s="50"/>
      <c r="L37" s="50"/>
      <c r="M37" s="50"/>
      <c r="N37" s="50"/>
      <c r="O37" s="50"/>
      <c r="P37" s="50"/>
      <c r="Q37" s="50"/>
      <c r="R37" s="50"/>
      <c r="S37" s="50"/>
      <c r="T37" s="50"/>
      <c r="U37" s="50"/>
      <c r="V37" s="50"/>
      <c r="W37" s="50"/>
      <c r="X37" s="50"/>
      <c r="Y37" s="50"/>
      <c r="Z37" s="50"/>
    </row>
    <row r="38" spans="1:26" ht="27" customHeight="1">
      <c r="A38" s="30" t="s">
        <v>911</v>
      </c>
      <c r="B38" s="30" t="s">
        <v>865</v>
      </c>
      <c r="C38" s="31" t="s">
        <v>926</v>
      </c>
      <c r="D38" s="30" t="s">
        <v>927</v>
      </c>
      <c r="E38" s="51" t="s">
        <v>928</v>
      </c>
      <c r="F38" s="48" t="e">
        <f>#REF!</f>
        <v>#REF!</v>
      </c>
      <c r="G38" s="30" t="s">
        <v>1686</v>
      </c>
      <c r="H38" s="30" t="str">
        <f t="shared" si="3"/>
        <v>Pham Thi Ngoc Dung</v>
      </c>
      <c r="I38" s="35" t="str">
        <f t="shared" si="4"/>
        <v>Medigo TT Luong T10.2024 -  BS.ONL -   Pham Thi Ngoc Dung</v>
      </c>
      <c r="J38" s="30"/>
      <c r="K38" s="30"/>
      <c r="L38" s="30"/>
      <c r="M38" s="30"/>
      <c r="N38" s="30"/>
      <c r="O38" s="30"/>
      <c r="P38" s="30"/>
      <c r="Q38" s="30"/>
      <c r="R38" s="30"/>
      <c r="S38" s="30"/>
      <c r="T38" s="30"/>
      <c r="U38" s="30"/>
      <c r="V38" s="30"/>
      <c r="W38" s="30"/>
      <c r="X38" s="30"/>
      <c r="Y38" s="30"/>
      <c r="Z38" s="30"/>
    </row>
    <row r="39" spans="1:26" ht="27" customHeight="1">
      <c r="A39" s="30" t="s">
        <v>911</v>
      </c>
      <c r="B39" s="30" t="s">
        <v>865</v>
      </c>
      <c r="C39" s="31" t="s">
        <v>929</v>
      </c>
      <c r="D39" s="30" t="s">
        <v>930</v>
      </c>
      <c r="E39" s="51" t="s">
        <v>931</v>
      </c>
      <c r="F39" s="48" t="e">
        <f>#REF!</f>
        <v>#REF!</v>
      </c>
      <c r="G39" s="30" t="s">
        <v>1686</v>
      </c>
      <c r="H39" s="30" t="str">
        <f t="shared" si="3"/>
        <v>Vo Duy Tam</v>
      </c>
      <c r="I39" s="35" t="str">
        <f t="shared" si="4"/>
        <v>Medigo TT Luong T10.2024 -  BS.ONL -   Vo Duy Tam</v>
      </c>
      <c r="J39" s="30"/>
      <c r="K39" s="30"/>
      <c r="L39" s="30"/>
      <c r="M39" s="30"/>
      <c r="N39" s="30"/>
      <c r="O39" s="30"/>
      <c r="P39" s="30"/>
      <c r="Q39" s="30"/>
      <c r="R39" s="30"/>
      <c r="S39" s="30"/>
      <c r="T39" s="30"/>
      <c r="U39" s="30"/>
      <c r="V39" s="30"/>
      <c r="W39" s="30"/>
      <c r="X39" s="30"/>
      <c r="Y39" s="30"/>
      <c r="Z39" s="30"/>
    </row>
    <row r="40" spans="1:26" ht="27" customHeight="1">
      <c r="A40" s="30" t="s">
        <v>911</v>
      </c>
      <c r="B40" s="30" t="s">
        <v>865</v>
      </c>
      <c r="C40" s="31" t="s">
        <v>932</v>
      </c>
      <c r="D40" s="30" t="s">
        <v>933</v>
      </c>
      <c r="E40" s="51" t="s">
        <v>931</v>
      </c>
      <c r="F40" s="48" t="e">
        <f>#REF!</f>
        <v>#REF!</v>
      </c>
      <c r="G40" s="30" t="s">
        <v>1686</v>
      </c>
      <c r="H40" s="30" t="str">
        <f t="shared" si="3"/>
        <v>Duong Tan Thanh</v>
      </c>
      <c r="I40" s="35" t="str">
        <f t="shared" si="4"/>
        <v>Medigo TT Luong T10.2024 -  BS.ONL -   Duong Tan Thanh</v>
      </c>
      <c r="J40" s="30"/>
      <c r="K40" s="30"/>
      <c r="L40" s="30"/>
      <c r="M40" s="30"/>
      <c r="N40" s="30"/>
      <c r="O40" s="30"/>
      <c r="P40" s="30"/>
      <c r="Q40" s="30"/>
      <c r="R40" s="30"/>
      <c r="S40" s="30"/>
      <c r="T40" s="30"/>
      <c r="U40" s="30"/>
      <c r="V40" s="30"/>
      <c r="W40" s="30"/>
      <c r="X40" s="30"/>
      <c r="Y40" s="30"/>
      <c r="Z40" s="30"/>
    </row>
    <row r="41" spans="1:26" ht="27" customHeight="1">
      <c r="A41" s="30" t="s">
        <v>911</v>
      </c>
      <c r="B41" s="30" t="s">
        <v>865</v>
      </c>
      <c r="C41" s="31" t="s">
        <v>934</v>
      </c>
      <c r="D41" s="31" t="s">
        <v>935</v>
      </c>
      <c r="E41" s="30" t="s">
        <v>370</v>
      </c>
      <c r="F41" s="48" t="e">
        <f>#REF!</f>
        <v>#REF!</v>
      </c>
      <c r="G41" s="30" t="s">
        <v>1686</v>
      </c>
      <c r="H41" s="30" t="str">
        <f t="shared" si="3"/>
        <v>Do Thi Lam Oanh</v>
      </c>
      <c r="I41" s="35" t="str">
        <f t="shared" si="4"/>
        <v>Medigo TT Luong T10.2024 -  BS.ONL -   Do Thi Lam Oanh</v>
      </c>
      <c r="J41" s="30"/>
      <c r="K41" s="30"/>
      <c r="L41" s="30"/>
      <c r="M41" s="30"/>
      <c r="N41" s="30"/>
      <c r="O41" s="30"/>
      <c r="P41" s="30"/>
      <c r="Q41" s="30"/>
      <c r="R41" s="30"/>
      <c r="S41" s="30"/>
      <c r="T41" s="30"/>
      <c r="U41" s="30"/>
      <c r="V41" s="30"/>
      <c r="W41" s="30"/>
      <c r="X41" s="30"/>
      <c r="Y41" s="30"/>
      <c r="Z41" s="30"/>
    </row>
    <row r="42" spans="1:26" ht="27" customHeight="1">
      <c r="A42" s="30" t="s">
        <v>911</v>
      </c>
      <c r="B42" s="30" t="s">
        <v>865</v>
      </c>
      <c r="C42" s="31" t="s">
        <v>936</v>
      </c>
      <c r="D42" s="31" t="s">
        <v>937</v>
      </c>
      <c r="E42" s="30" t="s">
        <v>921</v>
      </c>
      <c r="F42" s="48" t="e">
        <f>#REF!</f>
        <v>#REF!</v>
      </c>
      <c r="G42" s="30" t="s">
        <v>1686</v>
      </c>
      <c r="H42" s="30" t="str">
        <f t="shared" si="3"/>
        <v>Nguyen Thanh Hoang Loc</v>
      </c>
      <c r="I42" s="35" t="str">
        <f t="shared" si="4"/>
        <v>Medigo TT Luong T10.2024 -  BS.ONL -   Nguyen Thanh Hoang Loc</v>
      </c>
      <c r="J42" s="30"/>
      <c r="K42" s="30"/>
      <c r="L42" s="30"/>
      <c r="M42" s="30"/>
      <c r="N42" s="30"/>
      <c r="O42" s="30"/>
      <c r="P42" s="30"/>
      <c r="Q42" s="30"/>
      <c r="R42" s="30"/>
      <c r="S42" s="30"/>
      <c r="T42" s="30"/>
      <c r="U42" s="30"/>
      <c r="V42" s="30"/>
      <c r="W42" s="30"/>
      <c r="X42" s="30"/>
      <c r="Y42" s="30"/>
      <c r="Z42" s="30"/>
    </row>
    <row r="43" spans="1:26" ht="27" customHeight="1">
      <c r="A43" s="30" t="s">
        <v>911</v>
      </c>
      <c r="B43" s="30" t="s">
        <v>865</v>
      </c>
      <c r="C43" s="31" t="s">
        <v>938</v>
      </c>
      <c r="D43" s="30" t="s">
        <v>939</v>
      </c>
      <c r="E43" s="51" t="s">
        <v>940</v>
      </c>
      <c r="F43" s="48" t="e">
        <f>#REF!</f>
        <v>#REF!</v>
      </c>
      <c r="G43" s="30" t="s">
        <v>1686</v>
      </c>
      <c r="H43" s="30" t="str">
        <f t="shared" si="3"/>
        <v>Tran Thi Thu Ha</v>
      </c>
      <c r="I43" s="35" t="str">
        <f t="shared" si="4"/>
        <v>Medigo TT Luong T10.2024 -  BS.ONL -   Tran Thi Thu Ha</v>
      </c>
      <c r="J43" s="30"/>
      <c r="K43" s="30"/>
      <c r="L43" s="30"/>
      <c r="M43" s="30"/>
      <c r="N43" s="30"/>
      <c r="O43" s="30"/>
      <c r="P43" s="30"/>
      <c r="Q43" s="30"/>
      <c r="R43" s="30"/>
      <c r="S43" s="30"/>
      <c r="T43" s="30"/>
      <c r="U43" s="30"/>
      <c r="V43" s="30"/>
      <c r="W43" s="30"/>
      <c r="X43" s="30"/>
      <c r="Y43" s="30"/>
      <c r="Z43" s="30"/>
    </row>
    <row r="44" spans="1:26" ht="27" customHeight="1">
      <c r="A44" s="30" t="s">
        <v>911</v>
      </c>
      <c r="B44" s="30" t="s">
        <v>865</v>
      </c>
      <c r="C44" s="31" t="s">
        <v>941</v>
      </c>
      <c r="D44" s="30" t="s">
        <v>942</v>
      </c>
      <c r="E44" s="51" t="s">
        <v>921</v>
      </c>
      <c r="F44" s="48" t="e">
        <f>#REF!</f>
        <v>#REF!</v>
      </c>
      <c r="G44" s="30" t="s">
        <v>1686</v>
      </c>
      <c r="H44" s="30" t="str">
        <f t="shared" si="3"/>
        <v>Do Thai Phuong Ngoc</v>
      </c>
      <c r="I44" s="35" t="str">
        <f t="shared" si="4"/>
        <v>Medigo TT Luong T10.2024 -  BS.ONL -   Do Thai Phuong Ngoc</v>
      </c>
      <c r="J44" s="30"/>
      <c r="K44" s="30"/>
      <c r="L44" s="30"/>
      <c r="M44" s="30"/>
      <c r="N44" s="30"/>
      <c r="O44" s="30"/>
      <c r="P44" s="30"/>
      <c r="Q44" s="30"/>
      <c r="R44" s="30"/>
      <c r="S44" s="30"/>
      <c r="T44" s="30"/>
      <c r="U44" s="30"/>
      <c r="V44" s="30"/>
      <c r="W44" s="30"/>
      <c r="X44" s="30"/>
      <c r="Y44" s="30"/>
      <c r="Z44" s="30"/>
    </row>
    <row r="45" spans="1:26" ht="27" customHeight="1">
      <c r="A45" s="30" t="s">
        <v>911</v>
      </c>
      <c r="B45" s="30" t="s">
        <v>865</v>
      </c>
      <c r="C45" s="31" t="s">
        <v>1688</v>
      </c>
      <c r="D45" s="31" t="s">
        <v>944</v>
      </c>
      <c r="E45" s="30" t="s">
        <v>370</v>
      </c>
      <c r="F45" s="48" t="e">
        <f>#REF!</f>
        <v>#REF!</v>
      </c>
      <c r="G45" s="30" t="s">
        <v>1686</v>
      </c>
      <c r="H45" s="30" t="str">
        <f t="shared" si="3"/>
        <v>Tran Phuoc Duy Bao</v>
      </c>
      <c r="I45" s="35" t="str">
        <f t="shared" si="4"/>
        <v>Medigo TT Luong T10.2024 -  BS.ONL -   Tran Phuoc Duy Bao</v>
      </c>
      <c r="J45" s="30"/>
      <c r="K45" s="30"/>
      <c r="L45" s="30"/>
      <c r="M45" s="30"/>
      <c r="N45" s="30"/>
      <c r="O45" s="30"/>
      <c r="P45" s="30"/>
      <c r="Q45" s="30"/>
      <c r="R45" s="30"/>
      <c r="S45" s="30"/>
      <c r="T45" s="30"/>
      <c r="U45" s="30"/>
      <c r="V45" s="30"/>
      <c r="W45" s="30"/>
      <c r="X45" s="30"/>
      <c r="Y45" s="30"/>
      <c r="Z45" s="30"/>
    </row>
    <row r="46" spans="1:26" ht="27" customHeight="1">
      <c r="A46" s="30" t="s">
        <v>911</v>
      </c>
      <c r="B46" s="30" t="s">
        <v>865</v>
      </c>
      <c r="C46" s="31" t="s">
        <v>1689</v>
      </c>
      <c r="D46" s="31" t="s">
        <v>1690</v>
      </c>
      <c r="E46" s="30" t="s">
        <v>289</v>
      </c>
      <c r="F46" s="48" t="e">
        <f>#REF!</f>
        <v>#REF!</v>
      </c>
      <c r="G46" s="30" t="s">
        <v>1686</v>
      </c>
      <c r="H46" s="30" t="str">
        <f t="shared" si="3"/>
        <v>Nguyen Minh Bao</v>
      </c>
      <c r="I46" s="35" t="str">
        <f t="shared" si="4"/>
        <v>Medigo TT Luong T10.2024 -  BS.ONL -   Nguyen Minh Bao</v>
      </c>
      <c r="J46" s="30"/>
      <c r="K46" s="30"/>
      <c r="L46" s="30"/>
      <c r="M46" s="30"/>
      <c r="N46" s="30"/>
      <c r="O46" s="30"/>
      <c r="P46" s="30"/>
      <c r="Q46" s="30"/>
      <c r="R46" s="30"/>
      <c r="S46" s="30"/>
      <c r="T46" s="30"/>
      <c r="U46" s="30"/>
      <c r="V46" s="30"/>
      <c r="W46" s="30"/>
      <c r="X46" s="30"/>
      <c r="Y46" s="30"/>
      <c r="Z46" s="30"/>
    </row>
    <row r="47" spans="1:26" ht="27" customHeight="1">
      <c r="A47" s="30" t="s">
        <v>911</v>
      </c>
      <c r="B47" s="30" t="s">
        <v>865</v>
      </c>
      <c r="C47" s="31" t="s">
        <v>948</v>
      </c>
      <c r="D47" s="30" t="s">
        <v>949</v>
      </c>
      <c r="E47" s="30" t="s">
        <v>921</v>
      </c>
      <c r="F47" s="48" t="e">
        <f>#REF!</f>
        <v>#REF!</v>
      </c>
      <c r="G47" s="30" t="s">
        <v>1686</v>
      </c>
      <c r="H47" s="30" t="str">
        <f t="shared" si="3"/>
        <v>Nguyen Ly Nhat Tam</v>
      </c>
      <c r="I47" s="35" t="str">
        <f t="shared" si="4"/>
        <v>Medigo TT Luong T10.2024 -  BS.ONL -   Nguyen Ly Nhat Tam</v>
      </c>
      <c r="J47" s="50"/>
      <c r="K47" s="50"/>
      <c r="L47" s="50"/>
      <c r="M47" s="50"/>
      <c r="N47" s="50"/>
      <c r="O47" s="50"/>
      <c r="P47" s="50"/>
      <c r="Q47" s="50"/>
      <c r="R47" s="50"/>
      <c r="S47" s="50"/>
      <c r="T47" s="50"/>
      <c r="U47" s="50"/>
      <c r="V47" s="50"/>
      <c r="W47" s="50"/>
      <c r="X47" s="50"/>
      <c r="Y47" s="50"/>
      <c r="Z47" s="50"/>
    </row>
    <row r="48" spans="1:26" ht="27" customHeight="1">
      <c r="A48" s="30" t="s">
        <v>911</v>
      </c>
      <c r="B48" s="30" t="s">
        <v>865</v>
      </c>
      <c r="C48" s="31" t="s">
        <v>955</v>
      </c>
      <c r="D48" s="30" t="s">
        <v>956</v>
      </c>
      <c r="E48" s="30" t="s">
        <v>231</v>
      </c>
      <c r="F48" s="48" t="e">
        <f>#REF!</f>
        <v>#REF!</v>
      </c>
      <c r="G48" s="30" t="s">
        <v>1686</v>
      </c>
      <c r="H48" s="30" t="str">
        <f t="shared" si="3"/>
        <v>Tran Thi Kieu My</v>
      </c>
      <c r="I48" s="35" t="str">
        <f t="shared" si="4"/>
        <v>Medigo TT Luong T10.2024 -  BS.ONL -   Tran Thi Kieu My</v>
      </c>
      <c r="J48" s="50"/>
      <c r="K48" s="50"/>
      <c r="L48" s="50"/>
      <c r="M48" s="50"/>
      <c r="N48" s="50"/>
      <c r="O48" s="50"/>
      <c r="P48" s="50"/>
      <c r="Q48" s="50"/>
      <c r="R48" s="50"/>
      <c r="S48" s="50"/>
      <c r="T48" s="50"/>
      <c r="U48" s="50"/>
      <c r="V48" s="50"/>
      <c r="W48" s="50"/>
      <c r="X48" s="50"/>
      <c r="Y48" s="50"/>
      <c r="Z48" s="50"/>
    </row>
    <row r="49" spans="1:26" ht="27" customHeight="1">
      <c r="A49" s="30" t="s">
        <v>911</v>
      </c>
      <c r="B49" s="30" t="s">
        <v>865</v>
      </c>
      <c r="C49" s="31" t="s">
        <v>959</v>
      </c>
      <c r="D49" s="30" t="s">
        <v>960</v>
      </c>
      <c r="E49" s="51" t="s">
        <v>231</v>
      </c>
      <c r="F49" s="48" t="e">
        <f>#REF!</f>
        <v>#REF!</v>
      </c>
      <c r="G49" s="30" t="s">
        <v>1686</v>
      </c>
      <c r="H49" s="30" t="str">
        <f t="shared" si="3"/>
        <v>Nguyen Thuy Thuy Duong</v>
      </c>
      <c r="I49" s="35" t="str">
        <f t="shared" si="4"/>
        <v>Medigo TT Luong T10.2024 -  BS.ONL -   Nguyen Thuy Thuy Duong</v>
      </c>
      <c r="J49" s="30"/>
      <c r="K49" s="30"/>
      <c r="L49" s="30"/>
      <c r="M49" s="30"/>
      <c r="N49" s="30"/>
      <c r="O49" s="30"/>
      <c r="P49" s="30"/>
      <c r="Q49" s="30"/>
      <c r="R49" s="30"/>
      <c r="S49" s="30"/>
      <c r="T49" s="30"/>
      <c r="U49" s="30"/>
      <c r="V49" s="30"/>
      <c r="W49" s="30"/>
      <c r="X49" s="30"/>
      <c r="Y49" s="30"/>
      <c r="Z49" s="30"/>
    </row>
    <row r="50" spans="1:26" ht="27" customHeight="1">
      <c r="A50" s="30" t="s">
        <v>911</v>
      </c>
      <c r="B50" s="30" t="s">
        <v>865</v>
      </c>
      <c r="C50" s="31" t="s">
        <v>961</v>
      </c>
      <c r="D50" s="30" t="s">
        <v>962</v>
      </c>
      <c r="E50" s="51" t="s">
        <v>289</v>
      </c>
      <c r="F50" s="48" t="e">
        <f>#REF!</f>
        <v>#REF!</v>
      </c>
      <c r="G50" s="30" t="s">
        <v>1686</v>
      </c>
      <c r="H50" s="30" t="str">
        <f t="shared" si="3"/>
        <v>Ho Duc Ha</v>
      </c>
      <c r="I50" s="35" t="str">
        <f t="shared" si="4"/>
        <v>Medigo TT Luong T10.2024 -  BS.ONL -   Ho Duc Ha</v>
      </c>
      <c r="J50" s="30"/>
      <c r="K50" s="30"/>
      <c r="L50" s="30"/>
      <c r="M50" s="30"/>
      <c r="N50" s="30"/>
      <c r="O50" s="30"/>
      <c r="P50" s="30"/>
      <c r="Q50" s="30"/>
      <c r="R50" s="30"/>
      <c r="S50" s="30"/>
      <c r="T50" s="30"/>
      <c r="U50" s="30"/>
      <c r="V50" s="30"/>
      <c r="W50" s="30"/>
      <c r="X50" s="30"/>
      <c r="Y50" s="30"/>
      <c r="Z50" s="30"/>
    </row>
    <row r="51" spans="1:26" ht="27" customHeight="1">
      <c r="A51" s="30" t="s">
        <v>911</v>
      </c>
      <c r="B51" s="30" t="s">
        <v>865</v>
      </c>
      <c r="C51" s="31" t="s">
        <v>963</v>
      </c>
      <c r="D51" s="30" t="s">
        <v>964</v>
      </c>
      <c r="E51" s="51" t="s">
        <v>121</v>
      </c>
      <c r="F51" s="48" t="e">
        <f>#REF!</f>
        <v>#REF!</v>
      </c>
      <c r="G51" s="30" t="s">
        <v>1686</v>
      </c>
      <c r="H51" s="30" t="str">
        <f t="shared" si="3"/>
        <v>Huynh Nhu Huynh</v>
      </c>
      <c r="I51" s="35" t="str">
        <f t="shared" si="4"/>
        <v>Medigo TT Luong T10.2024 -  BS.ONL -   Huynh Nhu Huynh</v>
      </c>
      <c r="J51" s="30"/>
      <c r="K51" s="30"/>
      <c r="L51" s="30"/>
      <c r="M51" s="30"/>
      <c r="N51" s="30"/>
      <c r="O51" s="30"/>
      <c r="P51" s="30"/>
      <c r="Q51" s="30"/>
      <c r="R51" s="30"/>
      <c r="S51" s="30"/>
      <c r="T51" s="30"/>
      <c r="U51" s="30"/>
      <c r="V51" s="30"/>
      <c r="W51" s="30"/>
      <c r="X51" s="30"/>
      <c r="Y51" s="30"/>
      <c r="Z51" s="30"/>
    </row>
    <row r="52" spans="1:26" ht="27" customHeight="1">
      <c r="A52" s="30" t="s">
        <v>911</v>
      </c>
      <c r="B52" s="30" t="s">
        <v>865</v>
      </c>
      <c r="C52" s="31" t="s">
        <v>965</v>
      </c>
      <c r="D52" s="30" t="s">
        <v>966</v>
      </c>
      <c r="E52" s="51" t="s">
        <v>289</v>
      </c>
      <c r="F52" s="48" t="e">
        <f>#REF!</f>
        <v>#REF!</v>
      </c>
      <c r="G52" s="30" t="s">
        <v>1686</v>
      </c>
      <c r="H52" s="30" t="str">
        <f t="shared" si="3"/>
        <v>Pham Hong Toan</v>
      </c>
      <c r="I52" s="35" t="str">
        <f t="shared" si="4"/>
        <v>Medigo TT Luong T10.2024 -  BS.ONL -   Pham Hong Toan</v>
      </c>
      <c r="J52" s="30"/>
      <c r="K52" s="30"/>
      <c r="L52" s="30"/>
      <c r="M52" s="30"/>
      <c r="N52" s="30"/>
      <c r="O52" s="30"/>
      <c r="P52" s="30"/>
      <c r="Q52" s="30"/>
      <c r="R52" s="30"/>
      <c r="S52" s="30"/>
      <c r="T52" s="30"/>
      <c r="U52" s="30"/>
      <c r="V52" s="30"/>
      <c r="W52" s="30"/>
      <c r="X52" s="30"/>
      <c r="Y52" s="30"/>
      <c r="Z52" s="30"/>
    </row>
    <row r="53" spans="1:26" ht="27" customHeight="1">
      <c r="A53" s="30" t="s">
        <v>911</v>
      </c>
      <c r="B53" s="30" t="s">
        <v>865</v>
      </c>
      <c r="C53" s="31" t="s">
        <v>967</v>
      </c>
      <c r="D53" s="31" t="s">
        <v>968</v>
      </c>
      <c r="E53" s="30" t="s">
        <v>231</v>
      </c>
      <c r="F53" s="48" t="e">
        <f>#REF!</f>
        <v>#REF!</v>
      </c>
      <c r="G53" s="30" t="s">
        <v>1686</v>
      </c>
      <c r="H53" s="30" t="str">
        <f t="shared" si="3"/>
        <v>Pham Hoang Vu</v>
      </c>
      <c r="I53" s="35" t="str">
        <f t="shared" si="4"/>
        <v>Medigo TT Luong T10.2024 -  BS.ONL -   Pham Hoang Vu</v>
      </c>
      <c r="J53" s="30"/>
      <c r="K53" s="30"/>
      <c r="L53" s="30"/>
      <c r="M53" s="30"/>
      <c r="N53" s="30"/>
      <c r="O53" s="30"/>
      <c r="P53" s="30"/>
      <c r="Q53" s="30"/>
      <c r="R53" s="30"/>
      <c r="S53" s="30"/>
      <c r="T53" s="30"/>
      <c r="U53" s="30"/>
      <c r="V53" s="30"/>
      <c r="W53" s="30"/>
      <c r="X53" s="30"/>
      <c r="Y53" s="30"/>
      <c r="Z53" s="30"/>
    </row>
    <row r="54" spans="1:26" ht="27" customHeight="1">
      <c r="A54" s="30" t="s">
        <v>911</v>
      </c>
      <c r="B54" s="30" t="s">
        <v>865</v>
      </c>
      <c r="C54" s="31" t="s">
        <v>969</v>
      </c>
      <c r="D54" s="31">
        <v>1013264128</v>
      </c>
      <c r="E54" s="30" t="s">
        <v>121</v>
      </c>
      <c r="F54" s="48" t="e">
        <f>#REF!</f>
        <v>#REF!</v>
      </c>
      <c r="G54" s="30" t="s">
        <v>1686</v>
      </c>
      <c r="H54" s="30" t="str">
        <f t="shared" si="3"/>
        <v>Nguyen Huynh Quang Tin</v>
      </c>
      <c r="I54" s="35" t="str">
        <f t="shared" si="4"/>
        <v>Medigo TT Luong T10.2024 -  BS.ONL -   Nguyen Huynh Quang Tin</v>
      </c>
      <c r="J54" s="30"/>
      <c r="K54" s="30"/>
      <c r="L54" s="30"/>
      <c r="M54" s="30"/>
      <c r="N54" s="30"/>
      <c r="O54" s="30"/>
      <c r="P54" s="30"/>
      <c r="Q54" s="30"/>
      <c r="R54" s="30"/>
      <c r="S54" s="30"/>
      <c r="T54" s="30"/>
      <c r="U54" s="30"/>
      <c r="V54" s="30"/>
      <c r="W54" s="30"/>
      <c r="X54" s="30"/>
      <c r="Y54" s="30"/>
      <c r="Z54" s="30"/>
    </row>
    <row r="55" spans="1:26" ht="27" customHeight="1">
      <c r="A55" s="30" t="s">
        <v>911</v>
      </c>
      <c r="B55" s="30" t="s">
        <v>865</v>
      </c>
      <c r="C55" s="31" t="s">
        <v>971</v>
      </c>
      <c r="D55" s="31">
        <v>1035692744</v>
      </c>
      <c r="E55" s="30" t="s">
        <v>1691</v>
      </c>
      <c r="F55" s="48" t="e">
        <f>#REF!</f>
        <v>#REF!</v>
      </c>
      <c r="G55" s="30" t="s">
        <v>1686</v>
      </c>
      <c r="H55" s="30" t="str">
        <f t="shared" si="3"/>
        <v>Le Thi Kieu Trinh</v>
      </c>
      <c r="I55" s="35" t="str">
        <f t="shared" si="4"/>
        <v>Medigo TT Luong T10.2024 -  BS.ONL -   Le Thi Kieu Trinh</v>
      </c>
      <c r="J55" s="30"/>
      <c r="K55" s="30"/>
      <c r="L55" s="30"/>
      <c r="M55" s="30"/>
      <c r="N55" s="30"/>
      <c r="O55" s="30"/>
      <c r="P55" s="30"/>
      <c r="Q55" s="30"/>
      <c r="R55" s="30"/>
      <c r="S55" s="30"/>
      <c r="T55" s="30"/>
      <c r="U55" s="30"/>
      <c r="V55" s="30"/>
      <c r="W55" s="30"/>
      <c r="X55" s="30"/>
      <c r="Y55" s="30"/>
      <c r="Z55" s="30"/>
    </row>
    <row r="56" spans="1:26" ht="27" customHeight="1">
      <c r="A56" s="30" t="s">
        <v>911</v>
      </c>
      <c r="B56" s="30" t="s">
        <v>865</v>
      </c>
      <c r="C56" s="30" t="s">
        <v>973</v>
      </c>
      <c r="D56" s="31" t="s">
        <v>974</v>
      </c>
      <c r="E56" s="30" t="s">
        <v>231</v>
      </c>
      <c r="F56" s="48" t="e">
        <f>#REF!</f>
        <v>#REF!</v>
      </c>
      <c r="G56" s="30" t="s">
        <v>1686</v>
      </c>
      <c r="H56" s="30" t="str">
        <f t="shared" si="3"/>
        <v>Tran Thi Quynh</v>
      </c>
      <c r="I56" s="35" t="str">
        <f t="shared" si="4"/>
        <v>Medigo TT Luong T10.2024 -  BS.ONL -   Tran Thi Quynh</v>
      </c>
      <c r="J56" s="30"/>
      <c r="K56" s="30"/>
      <c r="L56" s="30"/>
      <c r="M56" s="30"/>
      <c r="N56" s="30"/>
      <c r="O56" s="30"/>
      <c r="P56" s="30"/>
      <c r="Q56" s="30"/>
      <c r="R56" s="30"/>
      <c r="S56" s="30"/>
      <c r="T56" s="30"/>
      <c r="U56" s="30"/>
      <c r="V56" s="30"/>
      <c r="W56" s="30"/>
      <c r="X56" s="30"/>
      <c r="Y56" s="30"/>
      <c r="Z56" s="30"/>
    </row>
    <row r="57" spans="1:26" ht="27" customHeight="1">
      <c r="A57" s="30" t="s">
        <v>911</v>
      </c>
      <c r="B57" s="30" t="s">
        <v>865</v>
      </c>
      <c r="C57" s="31" t="s">
        <v>975</v>
      </c>
      <c r="D57" s="30" t="s">
        <v>976</v>
      </c>
      <c r="E57" s="51" t="s">
        <v>289</v>
      </c>
      <c r="F57" s="48" t="e">
        <f>#REF!</f>
        <v>#REF!</v>
      </c>
      <c r="G57" s="30" t="s">
        <v>1686</v>
      </c>
      <c r="H57" s="30" t="str">
        <f t="shared" si="3"/>
        <v>Dinh Thi Thu Trang</v>
      </c>
      <c r="I57" s="35" t="str">
        <f t="shared" si="4"/>
        <v>Medigo TT Luong T10.2024 -  BS.ONL -   Dinh Thi Thu Trang</v>
      </c>
      <c r="J57" s="30"/>
      <c r="K57" s="30"/>
      <c r="L57" s="30"/>
      <c r="M57" s="30"/>
      <c r="N57" s="30"/>
      <c r="O57" s="30"/>
      <c r="P57" s="30"/>
      <c r="Q57" s="30"/>
      <c r="R57" s="30"/>
      <c r="S57" s="30"/>
      <c r="T57" s="30"/>
      <c r="U57" s="30"/>
      <c r="V57" s="30"/>
      <c r="W57" s="30"/>
      <c r="X57" s="30"/>
      <c r="Y57" s="30"/>
      <c r="Z57" s="30"/>
    </row>
    <row r="58" spans="1:26" ht="23.25" customHeight="1">
      <c r="A58" s="50"/>
      <c r="B58" s="30"/>
      <c r="C58" s="30"/>
      <c r="D58" s="31"/>
      <c r="E58" s="30"/>
      <c r="F58" s="49" t="e">
        <f>SUM(F33:F57)</f>
        <v>#REF!</v>
      </c>
      <c r="G58" s="30"/>
      <c r="H58" s="30"/>
      <c r="I58" s="30"/>
      <c r="J58" s="30"/>
      <c r="K58" s="30"/>
      <c r="L58" s="30"/>
      <c r="M58" s="30"/>
      <c r="N58" s="30"/>
      <c r="O58" s="30"/>
      <c r="P58" s="30"/>
      <c r="Q58" s="30"/>
      <c r="R58" s="30"/>
      <c r="S58" s="30"/>
      <c r="T58" s="30"/>
      <c r="U58" s="30"/>
      <c r="V58" s="30"/>
      <c r="W58" s="30"/>
      <c r="X58" s="30"/>
      <c r="Y58" s="30"/>
      <c r="Z58" s="30"/>
    </row>
    <row r="59" spans="1:26" ht="15" customHeight="1">
      <c r="A59" s="34" t="s">
        <v>910</v>
      </c>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spans="1:26" ht="26.25" customHeight="1">
      <c r="A60" s="30" t="s">
        <v>874</v>
      </c>
      <c r="B60" s="30" t="s">
        <v>865</v>
      </c>
      <c r="C60" s="31" t="s">
        <v>1692</v>
      </c>
      <c r="D60" s="31" t="s">
        <v>1693</v>
      </c>
      <c r="E60" s="30" t="s">
        <v>1694</v>
      </c>
      <c r="F60" s="48" t="e">
        <f>#REF!</f>
        <v>#REF!</v>
      </c>
      <c r="G60" s="30" t="s">
        <v>1631</v>
      </c>
      <c r="H60" s="30" t="str">
        <f t="shared" ref="H60:H68" si="5">C60</f>
        <v>Vo Nguyen Doan Thao</v>
      </c>
      <c r="I60" s="35" t="str">
        <f t="shared" ref="I60:I68" si="6">G60&amp;" "&amp;H60</f>
        <v>Medigo TT Luong T10.2024 -  P.IT -   Vo Nguyen Doan Thao</v>
      </c>
      <c r="J60" s="30"/>
      <c r="K60" s="30"/>
      <c r="L60" s="30"/>
      <c r="M60" s="30"/>
      <c r="N60" s="30"/>
      <c r="O60" s="30"/>
      <c r="P60" s="30"/>
      <c r="Q60" s="30"/>
      <c r="R60" s="30"/>
      <c r="S60" s="30"/>
      <c r="T60" s="30"/>
      <c r="U60" s="30"/>
      <c r="V60" s="30"/>
      <c r="W60" s="30"/>
      <c r="X60" s="30"/>
      <c r="Y60" s="30"/>
      <c r="Z60" s="30"/>
    </row>
    <row r="61" spans="1:26" ht="26.25" customHeight="1">
      <c r="A61" s="30" t="s">
        <v>874</v>
      </c>
      <c r="B61" s="30" t="s">
        <v>865</v>
      </c>
      <c r="C61" s="31" t="s">
        <v>1695</v>
      </c>
      <c r="D61" s="1195" t="s">
        <v>1696</v>
      </c>
      <c r="E61" s="30" t="s">
        <v>231</v>
      </c>
      <c r="F61" s="48" t="e">
        <f>#REF!</f>
        <v>#REF!</v>
      </c>
      <c r="G61" s="30" t="s">
        <v>1631</v>
      </c>
      <c r="H61" s="30" t="str">
        <f t="shared" si="5"/>
        <v>Dang Quang Vinh</v>
      </c>
      <c r="I61" s="35" t="str">
        <f t="shared" si="6"/>
        <v>Medigo TT Luong T10.2024 -  P.IT -   Dang Quang Vinh</v>
      </c>
      <c r="J61" s="30"/>
      <c r="K61" s="30"/>
      <c r="L61" s="30"/>
      <c r="M61" s="30"/>
      <c r="N61" s="30"/>
      <c r="O61" s="30"/>
      <c r="P61" s="30"/>
      <c r="Q61" s="30"/>
      <c r="R61" s="30"/>
      <c r="S61" s="30"/>
      <c r="T61" s="30"/>
      <c r="U61" s="30"/>
      <c r="V61" s="30"/>
      <c r="W61" s="30"/>
      <c r="X61" s="30"/>
      <c r="Y61" s="30"/>
      <c r="Z61" s="30"/>
    </row>
    <row r="62" spans="1:26" ht="26.25" customHeight="1">
      <c r="A62" s="30" t="s">
        <v>874</v>
      </c>
      <c r="B62" s="30" t="s">
        <v>865</v>
      </c>
      <c r="C62" s="31" t="s">
        <v>1697</v>
      </c>
      <c r="D62" s="1195" t="s">
        <v>1698</v>
      </c>
      <c r="E62" s="1195" t="s">
        <v>1694</v>
      </c>
      <c r="F62" s="48" t="e">
        <f>#REF!</f>
        <v>#REF!</v>
      </c>
      <c r="G62" s="30" t="s">
        <v>1631</v>
      </c>
      <c r="H62" s="30" t="str">
        <f t="shared" si="5"/>
        <v>Luu Chan Hung</v>
      </c>
      <c r="I62" s="35" t="str">
        <f t="shared" si="6"/>
        <v>Medigo TT Luong T10.2024 -  P.IT -   Luu Chan Hung</v>
      </c>
      <c r="J62" s="30"/>
      <c r="K62" s="30"/>
      <c r="L62" s="30"/>
      <c r="M62" s="30"/>
      <c r="N62" s="30"/>
      <c r="O62" s="30"/>
      <c r="P62" s="30"/>
      <c r="Q62" s="30"/>
      <c r="R62" s="30"/>
      <c r="S62" s="30"/>
      <c r="T62" s="30"/>
      <c r="U62" s="30"/>
      <c r="V62" s="30"/>
      <c r="W62" s="30"/>
      <c r="X62" s="30"/>
      <c r="Y62" s="30"/>
      <c r="Z62" s="30"/>
    </row>
    <row r="63" spans="1:26" ht="26.25" customHeight="1">
      <c r="A63" s="30" t="s">
        <v>874</v>
      </c>
      <c r="B63" s="30" t="s">
        <v>865</v>
      </c>
      <c r="C63" s="31" t="s">
        <v>1699</v>
      </c>
      <c r="D63" s="1195" t="s">
        <v>1700</v>
      </c>
      <c r="E63" s="1195" t="s">
        <v>370</v>
      </c>
      <c r="F63" s="48" t="e">
        <f>#REF!</f>
        <v>#REF!</v>
      </c>
      <c r="G63" s="30" t="s">
        <v>1631</v>
      </c>
      <c r="H63" s="30" t="str">
        <f t="shared" si="5"/>
        <v>Nguyen Phan Hoang Phuc</v>
      </c>
      <c r="I63" s="35" t="str">
        <f t="shared" si="6"/>
        <v>Medigo TT Luong T10.2024 -  P.IT -   Nguyen Phan Hoang Phuc</v>
      </c>
      <c r="J63" s="30"/>
      <c r="K63" s="30"/>
      <c r="L63" s="30"/>
      <c r="M63" s="30"/>
      <c r="N63" s="30"/>
      <c r="O63" s="30"/>
      <c r="P63" s="30"/>
      <c r="Q63" s="30"/>
      <c r="R63" s="30"/>
      <c r="S63" s="30"/>
      <c r="T63" s="30"/>
      <c r="U63" s="30"/>
      <c r="V63" s="30"/>
      <c r="W63" s="30"/>
      <c r="X63" s="30"/>
      <c r="Y63" s="30"/>
      <c r="Z63" s="30"/>
    </row>
    <row r="64" spans="1:26" ht="26.25" customHeight="1">
      <c r="A64" s="30" t="s">
        <v>1701</v>
      </c>
      <c r="B64" s="52" t="s">
        <v>865</v>
      </c>
      <c r="C64" s="52" t="s">
        <v>1702</v>
      </c>
      <c r="D64" s="1196" t="s">
        <v>1703</v>
      </c>
      <c r="E64" s="52" t="s">
        <v>289</v>
      </c>
      <c r="F64" s="48" t="e">
        <f>#REF!</f>
        <v>#REF!</v>
      </c>
      <c r="G64" s="30" t="s">
        <v>1704</v>
      </c>
      <c r="H64" s="30" t="str">
        <f t="shared" si="5"/>
        <v>Nguyen Duc Viet Khoa</v>
      </c>
      <c r="I64" s="35" t="str">
        <f t="shared" si="6"/>
        <v>Medigo TT Luong T10.2024 -  P.VAN HANH NT -   Nguyen Duc Viet Khoa</v>
      </c>
      <c r="J64" s="53"/>
      <c r="K64" s="53"/>
      <c r="L64" s="53"/>
      <c r="M64" s="53"/>
      <c r="N64" s="53"/>
      <c r="O64" s="53"/>
      <c r="P64" s="53"/>
      <c r="Q64" s="53"/>
      <c r="R64" s="53"/>
      <c r="S64" s="53"/>
      <c r="T64" s="53"/>
      <c r="U64" s="53"/>
      <c r="V64" s="53"/>
      <c r="W64" s="53"/>
      <c r="X64" s="53"/>
      <c r="Y64" s="53"/>
      <c r="Z64" s="53"/>
    </row>
    <row r="65" spans="1:26" ht="26.25" customHeight="1">
      <c r="A65" s="30" t="s">
        <v>1705</v>
      </c>
      <c r="B65" s="30" t="s">
        <v>865</v>
      </c>
      <c r="C65" s="31" t="s">
        <v>1706</v>
      </c>
      <c r="D65" s="31" t="s">
        <v>1707</v>
      </c>
      <c r="E65" s="30" t="s">
        <v>1708</v>
      </c>
      <c r="F65" s="48" t="e">
        <f>#REF!</f>
        <v>#REF!</v>
      </c>
      <c r="G65" s="30" t="s">
        <v>1641</v>
      </c>
      <c r="H65" s="30" t="str">
        <f t="shared" si="5"/>
        <v>Nguyen Thi Xuan Phuong</v>
      </c>
      <c r="I65" s="35" t="str">
        <f t="shared" si="6"/>
        <v>Medigo TT Luong T10.2024 -  P.MARKETING -   Nguyen Thi Xuan Phuong</v>
      </c>
      <c r="J65" s="30"/>
      <c r="K65" s="30"/>
      <c r="L65" s="30"/>
      <c r="M65" s="30"/>
      <c r="N65" s="30"/>
      <c r="O65" s="30"/>
      <c r="P65" s="30"/>
      <c r="Q65" s="30"/>
      <c r="R65" s="30"/>
      <c r="S65" s="30"/>
      <c r="T65" s="30"/>
      <c r="U65" s="30"/>
      <c r="V65" s="30"/>
      <c r="W65" s="30"/>
      <c r="X65" s="30"/>
      <c r="Y65" s="30"/>
      <c r="Z65" s="30"/>
    </row>
    <row r="66" spans="1:26" ht="26.25" customHeight="1">
      <c r="A66" s="30" t="s">
        <v>897</v>
      </c>
      <c r="B66" s="30" t="s">
        <v>865</v>
      </c>
      <c r="C66" s="31" t="s">
        <v>1709</v>
      </c>
      <c r="D66" s="31" t="s">
        <v>1710</v>
      </c>
      <c r="E66" s="30" t="s">
        <v>921</v>
      </c>
      <c r="F66" s="48" t="e">
        <f>#REF!</f>
        <v>#REF!</v>
      </c>
      <c r="G66" s="30" t="s">
        <v>1711</v>
      </c>
      <c r="H66" s="30" t="str">
        <f t="shared" si="5"/>
        <v>Duong Ngoc Vy</v>
      </c>
      <c r="I66" s="35" t="str">
        <f t="shared" si="6"/>
        <v>Medigo TT Luong T10.2024 -  P.KT -  Duong Ngoc Vy</v>
      </c>
      <c r="J66" s="30"/>
      <c r="K66" s="30"/>
      <c r="L66" s="30"/>
      <c r="M66" s="30"/>
      <c r="N66" s="30"/>
      <c r="O66" s="30"/>
      <c r="P66" s="30"/>
      <c r="Q66" s="30"/>
      <c r="R66" s="30"/>
      <c r="S66" s="30"/>
      <c r="T66" s="30"/>
      <c r="U66" s="30"/>
      <c r="V66" s="30"/>
      <c r="W66" s="30"/>
      <c r="X66" s="30"/>
      <c r="Y66" s="30"/>
      <c r="Z66" s="30"/>
    </row>
    <row r="67" spans="1:26" ht="26.25" customHeight="1">
      <c r="A67" s="30" t="s">
        <v>897</v>
      </c>
      <c r="B67" s="30" t="s">
        <v>865</v>
      </c>
      <c r="C67" s="31" t="s">
        <v>1712</v>
      </c>
      <c r="D67" s="1197" t="s">
        <v>1713</v>
      </c>
      <c r="E67" s="30" t="s">
        <v>231</v>
      </c>
      <c r="F67" s="48" t="e">
        <f>#REF!</f>
        <v>#REF!</v>
      </c>
      <c r="G67" s="30" t="s">
        <v>1711</v>
      </c>
      <c r="H67" s="30" t="str">
        <f t="shared" si="5"/>
        <v>Thai Ngoc Hanh</v>
      </c>
      <c r="I67" s="35" t="str">
        <f t="shared" si="6"/>
        <v>Medigo TT Luong T10.2024 -  P.KT -  Thai Ngoc Hanh</v>
      </c>
      <c r="J67" s="30"/>
      <c r="K67" s="30"/>
      <c r="L67" s="30"/>
      <c r="M67" s="30"/>
      <c r="N67" s="30"/>
      <c r="O67" s="30"/>
      <c r="P67" s="30"/>
      <c r="Q67" s="30"/>
      <c r="R67" s="30"/>
      <c r="S67" s="30"/>
      <c r="T67" s="30"/>
      <c r="U67" s="30"/>
      <c r="V67" s="30"/>
      <c r="W67" s="30"/>
      <c r="X67" s="30"/>
      <c r="Y67" s="30"/>
      <c r="Z67" s="30"/>
    </row>
    <row r="68" spans="1:26" ht="26.25" customHeight="1">
      <c r="A68" s="30" t="s">
        <v>881</v>
      </c>
      <c r="B68" s="30" t="s">
        <v>865</v>
      </c>
      <c r="C68" s="31" t="s">
        <v>1714</v>
      </c>
      <c r="D68" s="1197" t="s">
        <v>1715</v>
      </c>
      <c r="E68" s="30" t="s">
        <v>1716</v>
      </c>
      <c r="F68" s="48" t="e">
        <f>#REF!</f>
        <v>#REF!</v>
      </c>
      <c r="G68" s="30" t="s">
        <v>1717</v>
      </c>
      <c r="H68" s="30" t="str">
        <f t="shared" si="5"/>
        <v>Le Thi Thuy Huong</v>
      </c>
      <c r="I68" s="35" t="str">
        <f t="shared" si="6"/>
        <v>Medigo TT Luong T10.2024 -  P.PD -  Le Thi Thuy Huong</v>
      </c>
      <c r="J68" s="30"/>
      <c r="K68" s="30"/>
      <c r="L68" s="30"/>
      <c r="M68" s="30"/>
      <c r="N68" s="30"/>
      <c r="O68" s="30"/>
      <c r="P68" s="30"/>
      <c r="Q68" s="30"/>
      <c r="R68" s="30"/>
      <c r="S68" s="30"/>
      <c r="T68" s="30"/>
      <c r="U68" s="30"/>
      <c r="V68" s="30"/>
      <c r="W68" s="30"/>
      <c r="X68" s="30"/>
      <c r="Y68" s="30"/>
      <c r="Z68" s="30"/>
    </row>
    <row r="69" spans="1:26" ht="15.75" customHeight="1">
      <c r="A69" s="30"/>
      <c r="B69" s="30"/>
      <c r="C69" s="31"/>
      <c r="D69" s="30"/>
      <c r="E69" s="30"/>
      <c r="F69" s="49" t="e">
        <f>SUM(F60:F68)</f>
        <v>#REF!</v>
      </c>
      <c r="G69" s="30"/>
      <c r="H69" s="30"/>
      <c r="I69" s="30"/>
      <c r="J69" s="30"/>
      <c r="K69" s="30"/>
      <c r="L69" s="30"/>
      <c r="M69" s="30"/>
      <c r="N69" s="30"/>
      <c r="O69" s="30"/>
      <c r="P69" s="30"/>
      <c r="Q69" s="30"/>
      <c r="R69" s="30"/>
      <c r="S69" s="30"/>
      <c r="T69" s="30"/>
      <c r="U69" s="30"/>
      <c r="V69" s="30"/>
      <c r="W69" s="30"/>
      <c r="X69" s="30"/>
      <c r="Y69" s="30"/>
      <c r="Z69" s="30"/>
    </row>
    <row r="70" spans="1:26" ht="15.75" customHeight="1">
      <c r="A70" s="54" t="s">
        <v>1718</v>
      </c>
      <c r="B70" s="30"/>
      <c r="C70" s="30"/>
      <c r="D70" s="31"/>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c r="A71" s="50"/>
      <c r="B71" s="30" t="s">
        <v>1719</v>
      </c>
      <c r="C71" s="30" t="s">
        <v>752</v>
      </c>
      <c r="D71" s="31" t="s">
        <v>1620</v>
      </c>
      <c r="E71" s="30" t="s">
        <v>240</v>
      </c>
      <c r="F71" s="48">
        <v>30665000</v>
      </c>
      <c r="G71" s="30" t="s">
        <v>1720</v>
      </c>
      <c r="H71" s="30"/>
      <c r="I71" s="30"/>
      <c r="J71" s="30"/>
      <c r="K71" s="30"/>
      <c r="L71" s="30"/>
      <c r="M71" s="30"/>
      <c r="N71" s="30"/>
      <c r="O71" s="30"/>
      <c r="P71" s="30"/>
      <c r="Q71" s="30"/>
      <c r="R71" s="30"/>
      <c r="S71" s="30"/>
      <c r="T71" s="30"/>
      <c r="U71" s="30"/>
      <c r="V71" s="30"/>
      <c r="W71" s="30"/>
      <c r="X71" s="30"/>
      <c r="Y71" s="30"/>
      <c r="Z71" s="30"/>
    </row>
    <row r="72" spans="1:26" ht="15.75" customHeight="1">
      <c r="A72" s="50"/>
      <c r="B72" s="30"/>
      <c r="C72" s="30"/>
      <c r="D72" s="31"/>
      <c r="E72" s="30"/>
      <c r="F72" s="30"/>
      <c r="G72" s="30"/>
      <c r="H72" s="30"/>
      <c r="I72" s="30"/>
      <c r="J72" s="30"/>
      <c r="K72" s="30"/>
      <c r="L72" s="30"/>
      <c r="M72" s="30"/>
      <c r="N72" s="30"/>
      <c r="O72" s="30"/>
      <c r="P72" s="30"/>
      <c r="Q72" s="30"/>
      <c r="R72" s="30"/>
      <c r="S72" s="30"/>
      <c r="T72" s="30"/>
      <c r="U72" s="30"/>
      <c r="V72" s="30"/>
      <c r="W72" s="30"/>
      <c r="X72" s="30"/>
      <c r="Y72" s="30"/>
      <c r="Z72" s="30"/>
    </row>
    <row r="73" spans="1:26" ht="15.75" customHeight="1">
      <c r="A73" s="55" t="s">
        <v>113</v>
      </c>
      <c r="B73" s="56"/>
      <c r="C73" s="56"/>
      <c r="D73" s="57"/>
      <c r="E73" s="56"/>
      <c r="F73" s="56"/>
      <c r="G73" s="56"/>
      <c r="H73" s="56"/>
      <c r="I73" s="56"/>
      <c r="J73" s="56"/>
      <c r="K73" s="56"/>
      <c r="L73" s="56"/>
      <c r="M73" s="56"/>
      <c r="N73" s="56"/>
      <c r="O73" s="56"/>
      <c r="P73" s="56"/>
      <c r="Q73" s="56"/>
      <c r="R73" s="56"/>
      <c r="S73" s="56"/>
      <c r="T73" s="56"/>
      <c r="U73" s="56"/>
      <c r="V73" s="56"/>
      <c r="W73" s="56"/>
      <c r="X73" s="56"/>
      <c r="Y73" s="56"/>
      <c r="Z73" s="56"/>
    </row>
    <row r="74" spans="1:26" ht="26.25" customHeight="1">
      <c r="A74" s="30" t="s">
        <v>1721</v>
      </c>
      <c r="B74" s="30" t="s">
        <v>1011</v>
      </c>
      <c r="C74" s="30" t="s">
        <v>1722</v>
      </c>
      <c r="D74" s="31" t="s">
        <v>1723</v>
      </c>
      <c r="E74" s="30" t="s">
        <v>1724</v>
      </c>
      <c r="F74" s="48" t="e">
        <f>#REF!</f>
        <v>#REF!</v>
      </c>
      <c r="G74" s="30" t="s">
        <v>1725</v>
      </c>
      <c r="H74" s="30" t="str">
        <f t="shared" ref="H74:H86" si="7">C74</f>
        <v>Nong Thi Bich</v>
      </c>
      <c r="I74" s="35" t="str">
        <f t="shared" ref="I74:I86" si="8">G74&amp;" "&amp;H74</f>
        <v>Med TT Luong T10.2024 P.VAN HANH -  Nong Thi Bich</v>
      </c>
      <c r="J74" s="30"/>
      <c r="K74" s="30"/>
      <c r="L74" s="30"/>
      <c r="M74" s="30"/>
      <c r="N74" s="30"/>
      <c r="O74" s="30"/>
      <c r="P74" s="30"/>
      <c r="Q74" s="30"/>
      <c r="R74" s="30"/>
      <c r="S74" s="30"/>
      <c r="T74" s="30"/>
      <c r="U74" s="30"/>
      <c r="V74" s="30"/>
      <c r="W74" s="30"/>
      <c r="X74" s="30"/>
      <c r="Y74" s="30"/>
      <c r="Z74" s="30"/>
    </row>
    <row r="75" spans="1:26" ht="26.25" customHeight="1">
      <c r="A75" s="30" t="s">
        <v>1721</v>
      </c>
      <c r="B75" s="30" t="s">
        <v>1011</v>
      </c>
      <c r="C75" s="30" t="s">
        <v>1012</v>
      </c>
      <c r="D75" s="31" t="s">
        <v>1726</v>
      </c>
      <c r="E75" s="30" t="s">
        <v>921</v>
      </c>
      <c r="F75" s="48" t="e">
        <f>#REF!</f>
        <v>#REF!</v>
      </c>
      <c r="G75" s="30" t="s">
        <v>1725</v>
      </c>
      <c r="H75" s="30" t="str">
        <f t="shared" si="7"/>
        <v>Le Thi Quy Ngoc</v>
      </c>
      <c r="I75" s="35" t="str">
        <f t="shared" si="8"/>
        <v>Med TT Luong T10.2024 P.VAN HANH -  Le Thi Quy Ngoc</v>
      </c>
      <c r="J75" s="30"/>
      <c r="K75" s="30"/>
      <c r="L75" s="30"/>
      <c r="M75" s="30"/>
      <c r="N75" s="30"/>
      <c r="O75" s="30"/>
      <c r="P75" s="30"/>
      <c r="Q75" s="30"/>
      <c r="R75" s="30"/>
      <c r="S75" s="30"/>
      <c r="T75" s="30"/>
      <c r="U75" s="30"/>
      <c r="V75" s="30"/>
      <c r="W75" s="30"/>
      <c r="X75" s="30"/>
      <c r="Y75" s="30"/>
      <c r="Z75" s="30"/>
    </row>
    <row r="76" spans="1:26" ht="26.25" customHeight="1">
      <c r="A76" s="30" t="s">
        <v>1721</v>
      </c>
      <c r="B76" s="30" t="s">
        <v>1011</v>
      </c>
      <c r="C76" s="30" t="s">
        <v>1014</v>
      </c>
      <c r="D76" s="1195" t="s">
        <v>1727</v>
      </c>
      <c r="E76" s="30" t="s">
        <v>121</v>
      </c>
      <c r="F76" s="48" t="e">
        <f>#REF!</f>
        <v>#REF!</v>
      </c>
      <c r="G76" s="30" t="s">
        <v>1725</v>
      </c>
      <c r="H76" s="30" t="str">
        <f t="shared" si="7"/>
        <v>Le Thu Ha</v>
      </c>
      <c r="I76" s="35" t="str">
        <f t="shared" si="8"/>
        <v>Med TT Luong T10.2024 P.VAN HANH -  Le Thu Ha</v>
      </c>
      <c r="J76" s="30"/>
      <c r="K76" s="30"/>
      <c r="L76" s="30"/>
      <c r="M76" s="30"/>
      <c r="N76" s="30"/>
      <c r="O76" s="30"/>
      <c r="P76" s="30"/>
      <c r="Q76" s="30"/>
      <c r="R76" s="30"/>
      <c r="S76" s="30"/>
      <c r="T76" s="30"/>
      <c r="U76" s="30"/>
      <c r="V76" s="30"/>
      <c r="W76" s="30"/>
      <c r="X76" s="30"/>
      <c r="Y76" s="30"/>
      <c r="Z76" s="30"/>
    </row>
    <row r="77" spans="1:26" ht="26.25" customHeight="1">
      <c r="A77" s="30" t="s">
        <v>1721</v>
      </c>
      <c r="B77" s="30" t="s">
        <v>1011</v>
      </c>
      <c r="C77" s="30" t="s">
        <v>1728</v>
      </c>
      <c r="D77" s="31" t="s">
        <v>1193</v>
      </c>
      <c r="E77" s="30" t="s">
        <v>240</v>
      </c>
      <c r="F77" s="48" t="e">
        <f>#REF!</f>
        <v>#REF!</v>
      </c>
      <c r="G77" s="30" t="s">
        <v>1725</v>
      </c>
      <c r="H77" s="30" t="str">
        <f t="shared" si="7"/>
        <v>Vu Thi Kim Phung</v>
      </c>
      <c r="I77" s="35" t="str">
        <f t="shared" si="8"/>
        <v>Med TT Luong T10.2024 P.VAN HANH -  Vu Thi Kim Phung</v>
      </c>
      <c r="J77" s="30"/>
      <c r="K77" s="30"/>
      <c r="L77" s="30"/>
      <c r="M77" s="30"/>
      <c r="N77" s="30"/>
      <c r="O77" s="30"/>
      <c r="P77" s="30"/>
      <c r="Q77" s="30"/>
      <c r="R77" s="30"/>
      <c r="S77" s="30"/>
      <c r="T77" s="30"/>
      <c r="U77" s="30"/>
      <c r="V77" s="30"/>
      <c r="W77" s="30"/>
      <c r="X77" s="30"/>
      <c r="Y77" s="30"/>
      <c r="Z77" s="30"/>
    </row>
    <row r="78" spans="1:26" ht="26.25" customHeight="1">
      <c r="A78" s="30" t="s">
        <v>1721</v>
      </c>
      <c r="B78" s="30" t="s">
        <v>1011</v>
      </c>
      <c r="C78" s="30" t="s">
        <v>1729</v>
      </c>
      <c r="D78" s="31" t="s">
        <v>1730</v>
      </c>
      <c r="E78" s="30" t="s">
        <v>921</v>
      </c>
      <c r="F78" s="48" t="e">
        <f>#REF!</f>
        <v>#REF!</v>
      </c>
      <c r="G78" s="30" t="s">
        <v>1725</v>
      </c>
      <c r="H78" s="30" t="str">
        <f t="shared" si="7"/>
        <v>Tran Pham Thi Khanh Vy</v>
      </c>
      <c r="I78" s="35" t="str">
        <f t="shared" si="8"/>
        <v>Med TT Luong T10.2024 P.VAN HANH -  Tran Pham Thi Khanh Vy</v>
      </c>
      <c r="J78" s="30"/>
      <c r="K78" s="30"/>
      <c r="L78" s="30"/>
      <c r="M78" s="30"/>
      <c r="N78" s="30"/>
      <c r="O78" s="30"/>
      <c r="P78" s="30"/>
      <c r="Q78" s="30"/>
      <c r="R78" s="30"/>
      <c r="S78" s="30"/>
      <c r="T78" s="30"/>
      <c r="U78" s="30"/>
      <c r="V78" s="30"/>
      <c r="W78" s="30"/>
      <c r="X78" s="30"/>
      <c r="Y78" s="30"/>
      <c r="Z78" s="30"/>
    </row>
    <row r="79" spans="1:26" ht="26.25" customHeight="1">
      <c r="A79" s="30" t="s">
        <v>1721</v>
      </c>
      <c r="B79" s="30" t="s">
        <v>1011</v>
      </c>
      <c r="C79" s="30" t="s">
        <v>1731</v>
      </c>
      <c r="D79" s="31" t="s">
        <v>1732</v>
      </c>
      <c r="E79" s="30" t="s">
        <v>316</v>
      </c>
      <c r="F79" s="48" t="e">
        <f>#REF!</f>
        <v>#REF!</v>
      </c>
      <c r="G79" s="30" t="s">
        <v>1725</v>
      </c>
      <c r="H79" s="30" t="str">
        <f t="shared" si="7"/>
        <v>Nguyen Thi Thanh Sang</v>
      </c>
      <c r="I79" s="35" t="str">
        <f t="shared" si="8"/>
        <v>Med TT Luong T10.2024 P.VAN HANH -  Nguyen Thi Thanh Sang</v>
      </c>
      <c r="J79" s="30"/>
      <c r="K79" s="30"/>
      <c r="L79" s="30"/>
      <c r="M79" s="30"/>
      <c r="N79" s="30"/>
      <c r="O79" s="30"/>
      <c r="P79" s="30"/>
      <c r="Q79" s="30"/>
      <c r="R79" s="30"/>
      <c r="S79" s="30"/>
      <c r="T79" s="30"/>
      <c r="U79" s="30"/>
      <c r="V79" s="30"/>
      <c r="W79" s="30"/>
      <c r="X79" s="30"/>
      <c r="Y79" s="30"/>
      <c r="Z79" s="30"/>
    </row>
    <row r="80" spans="1:26" ht="26.25" customHeight="1">
      <c r="A80" s="30" t="s">
        <v>1721</v>
      </c>
      <c r="B80" s="30" t="s">
        <v>1011</v>
      </c>
      <c r="C80" s="30" t="s">
        <v>1733</v>
      </c>
      <c r="D80" s="31" t="s">
        <v>1734</v>
      </c>
      <c r="E80" s="30" t="s">
        <v>121</v>
      </c>
      <c r="F80" s="48" t="e">
        <f>#REF!</f>
        <v>#REF!</v>
      </c>
      <c r="G80" s="30" t="s">
        <v>1725</v>
      </c>
      <c r="H80" s="30" t="str">
        <f t="shared" si="7"/>
        <v>Ngo Phuong Quynh</v>
      </c>
      <c r="I80" s="35" t="str">
        <f t="shared" si="8"/>
        <v>Med TT Luong T10.2024 P.VAN HANH -  Ngo Phuong Quynh</v>
      </c>
      <c r="J80" s="30"/>
      <c r="K80" s="30"/>
      <c r="L80" s="30"/>
      <c r="M80" s="30"/>
      <c r="N80" s="30"/>
      <c r="O80" s="30"/>
      <c r="P80" s="30"/>
      <c r="Q80" s="30"/>
      <c r="R80" s="30"/>
      <c r="S80" s="30"/>
      <c r="T80" s="30"/>
      <c r="U80" s="30"/>
      <c r="V80" s="30"/>
      <c r="W80" s="30"/>
      <c r="X80" s="30"/>
      <c r="Y80" s="30"/>
      <c r="Z80" s="30"/>
    </row>
    <row r="81" spans="1:26" ht="26.25" customHeight="1">
      <c r="A81" s="30" t="s">
        <v>1721</v>
      </c>
      <c r="B81" s="30" t="s">
        <v>1011</v>
      </c>
      <c r="C81" s="30" t="s">
        <v>1735</v>
      </c>
      <c r="D81" s="31" t="s">
        <v>1736</v>
      </c>
      <c r="E81" s="30" t="s">
        <v>240</v>
      </c>
      <c r="F81" s="48" t="e">
        <f>#REF!</f>
        <v>#REF!</v>
      </c>
      <c r="G81" s="30" t="s">
        <v>1725</v>
      </c>
      <c r="H81" s="30" t="str">
        <f t="shared" si="7"/>
        <v>Nguyen Hong Hai</v>
      </c>
      <c r="I81" s="35" t="str">
        <f t="shared" si="8"/>
        <v>Med TT Luong T10.2024 P.VAN HANH -  Nguyen Hong Hai</v>
      </c>
      <c r="J81" s="30"/>
      <c r="K81" s="30"/>
      <c r="L81" s="30"/>
      <c r="M81" s="30"/>
      <c r="N81" s="30"/>
      <c r="O81" s="30"/>
      <c r="P81" s="30"/>
      <c r="Q81" s="30"/>
      <c r="R81" s="30"/>
      <c r="S81" s="30"/>
      <c r="T81" s="30"/>
      <c r="U81" s="30"/>
      <c r="V81" s="30"/>
      <c r="W81" s="30"/>
      <c r="X81" s="30"/>
      <c r="Y81" s="30"/>
      <c r="Z81" s="30"/>
    </row>
    <row r="82" spans="1:26" ht="26.25" customHeight="1">
      <c r="A82" s="30" t="s">
        <v>885</v>
      </c>
      <c r="B82" s="30" t="s">
        <v>1011</v>
      </c>
      <c r="C82" s="30" t="s">
        <v>1032</v>
      </c>
      <c r="D82" s="31" t="s">
        <v>1737</v>
      </c>
      <c r="E82" s="30" t="s">
        <v>289</v>
      </c>
      <c r="F82" s="48" t="e">
        <f>#REF!</f>
        <v>#REF!</v>
      </c>
      <c r="G82" s="30" t="s">
        <v>1738</v>
      </c>
      <c r="H82" s="30" t="str">
        <f t="shared" si="7"/>
        <v>Nguyen Thi Kim Hue</v>
      </c>
      <c r="I82" s="35" t="str">
        <f t="shared" si="8"/>
        <v>Med TT Luong T10.2024 P.ADMIN-CSKH -   Nguyen Thi Kim Hue</v>
      </c>
      <c r="J82" s="30"/>
      <c r="K82" s="30"/>
      <c r="L82" s="30"/>
      <c r="M82" s="30"/>
      <c r="N82" s="30"/>
      <c r="O82" s="30"/>
      <c r="P82" s="30"/>
      <c r="Q82" s="30"/>
      <c r="R82" s="30"/>
      <c r="S82" s="30"/>
      <c r="T82" s="30"/>
      <c r="U82" s="30"/>
      <c r="V82" s="30"/>
      <c r="W82" s="30"/>
      <c r="X82" s="30"/>
      <c r="Y82" s="30"/>
      <c r="Z82" s="30"/>
    </row>
    <row r="83" spans="1:26" ht="26.25" customHeight="1">
      <c r="A83" s="30" t="s">
        <v>881</v>
      </c>
      <c r="B83" s="30" t="s">
        <v>1011</v>
      </c>
      <c r="C83" s="30" t="s">
        <v>882</v>
      </c>
      <c r="D83" s="31" t="s">
        <v>1739</v>
      </c>
      <c r="E83" s="30" t="s">
        <v>1740</v>
      </c>
      <c r="F83" s="48" t="e">
        <f>#REF!</f>
        <v>#REF!</v>
      </c>
      <c r="G83" s="30" t="s">
        <v>1741</v>
      </c>
      <c r="H83" s="30" t="str">
        <f t="shared" si="7"/>
        <v>Nguyen Hoang Nguyen Dan</v>
      </c>
      <c r="I83" s="35" t="str">
        <f t="shared" si="8"/>
        <v>Med TT Luong T10.2024 P.PD -   Nguyen Hoang Nguyen Dan</v>
      </c>
      <c r="J83" s="30"/>
      <c r="K83" s="30"/>
      <c r="L83" s="30"/>
      <c r="M83" s="30"/>
      <c r="N83" s="30"/>
      <c r="O83" s="30"/>
      <c r="P83" s="30"/>
      <c r="Q83" s="30"/>
      <c r="R83" s="30"/>
      <c r="S83" s="30"/>
      <c r="T83" s="30"/>
      <c r="U83" s="30"/>
      <c r="V83" s="30"/>
      <c r="W83" s="30"/>
      <c r="X83" s="30"/>
      <c r="Y83" s="30"/>
      <c r="Z83" s="30"/>
    </row>
    <row r="84" spans="1:26" ht="26.25" customHeight="1">
      <c r="A84" s="30" t="s">
        <v>1665</v>
      </c>
      <c r="B84" s="30" t="s">
        <v>1011</v>
      </c>
      <c r="C84" s="30" t="s">
        <v>1742</v>
      </c>
      <c r="D84" s="31" t="s">
        <v>1743</v>
      </c>
      <c r="E84" s="30" t="s">
        <v>121</v>
      </c>
      <c r="F84" s="48" t="e">
        <f>#REF!</f>
        <v>#REF!</v>
      </c>
      <c r="G84" s="30" t="s">
        <v>1744</v>
      </c>
      <c r="H84" s="30" t="str">
        <f t="shared" si="7"/>
        <v>Vo Hong Duyen</v>
      </c>
      <c r="I84" s="35" t="str">
        <f t="shared" si="8"/>
        <v>Med TT Luong T10.2024 P.XN -   Vo Hong Duyen</v>
      </c>
      <c r="J84" s="30"/>
      <c r="K84" s="30"/>
      <c r="L84" s="30"/>
      <c r="M84" s="30"/>
      <c r="N84" s="30"/>
      <c r="O84" s="30"/>
      <c r="P84" s="30"/>
      <c r="Q84" s="30"/>
      <c r="R84" s="30"/>
      <c r="S84" s="30"/>
      <c r="T84" s="30"/>
      <c r="U84" s="30"/>
      <c r="V84" s="30"/>
      <c r="W84" s="30"/>
      <c r="X84" s="30"/>
      <c r="Y84" s="30"/>
      <c r="Z84" s="30"/>
    </row>
    <row r="85" spans="1:26" ht="26.25" customHeight="1">
      <c r="A85" s="30" t="s">
        <v>1665</v>
      </c>
      <c r="B85" s="30" t="s">
        <v>1011</v>
      </c>
      <c r="C85" s="30" t="s">
        <v>1745</v>
      </c>
      <c r="D85" s="31" t="s">
        <v>1746</v>
      </c>
      <c r="E85" s="30" t="s">
        <v>240</v>
      </c>
      <c r="F85" s="48" t="e">
        <f>#REF!</f>
        <v>#REF!</v>
      </c>
      <c r="G85" s="30" t="s">
        <v>1744</v>
      </c>
      <c r="H85" s="30" t="str">
        <f t="shared" si="7"/>
        <v>Le Thanh Toan</v>
      </c>
      <c r="I85" s="35" t="str">
        <f t="shared" si="8"/>
        <v>Med TT Luong T10.2024 P.XN -   Le Thanh Toan</v>
      </c>
      <c r="J85" s="30"/>
      <c r="K85" s="30"/>
      <c r="L85" s="30"/>
      <c r="M85" s="30"/>
      <c r="N85" s="30"/>
      <c r="O85" s="30"/>
      <c r="P85" s="30"/>
      <c r="Q85" s="30"/>
      <c r="R85" s="30"/>
      <c r="S85" s="30"/>
      <c r="T85" s="30"/>
      <c r="U85" s="30"/>
      <c r="V85" s="30"/>
      <c r="W85" s="30"/>
      <c r="X85" s="30"/>
      <c r="Y85" s="30"/>
      <c r="Z85" s="30"/>
    </row>
    <row r="86" spans="1:26" ht="26.25" customHeight="1">
      <c r="A86" s="30" t="s">
        <v>1665</v>
      </c>
      <c r="B86" s="30" t="s">
        <v>1011</v>
      </c>
      <c r="C86" s="30" t="s">
        <v>1747</v>
      </c>
      <c r="D86" s="31" t="s">
        <v>1748</v>
      </c>
      <c r="E86" s="30" t="s">
        <v>240</v>
      </c>
      <c r="F86" s="48" t="e">
        <f>#REF!</f>
        <v>#REF!</v>
      </c>
      <c r="G86" s="30" t="s">
        <v>1744</v>
      </c>
      <c r="H86" s="30" t="str">
        <f t="shared" si="7"/>
        <v>Tran Minh Nhat</v>
      </c>
      <c r="I86" s="35" t="str">
        <f t="shared" si="8"/>
        <v>Med TT Luong T10.2024 P.XN -   Tran Minh Nhat</v>
      </c>
      <c r="J86" s="30"/>
      <c r="K86" s="30"/>
      <c r="L86" s="30"/>
      <c r="M86" s="30"/>
      <c r="N86" s="30"/>
      <c r="O86" s="30"/>
      <c r="P86" s="30"/>
      <c r="Q86" s="30"/>
      <c r="R86" s="30"/>
      <c r="S86" s="30"/>
      <c r="T86" s="30"/>
      <c r="U86" s="30"/>
      <c r="V86" s="30"/>
      <c r="W86" s="30"/>
      <c r="X86" s="30"/>
      <c r="Y86" s="30"/>
      <c r="Z86" s="30"/>
    </row>
    <row r="87" spans="1:26" ht="15.75" customHeight="1">
      <c r="A87" s="30"/>
      <c r="B87" s="30"/>
      <c r="C87" s="30"/>
      <c r="D87" s="31"/>
      <c r="E87" s="30"/>
      <c r="F87" s="49" t="e">
        <f>SUM(F74:F86)</f>
        <v>#REF!</v>
      </c>
      <c r="G87" s="30"/>
      <c r="H87" s="30"/>
      <c r="I87" s="30"/>
      <c r="J87" s="30"/>
      <c r="K87" s="30"/>
      <c r="L87" s="30"/>
      <c r="M87" s="30"/>
      <c r="N87" s="30"/>
      <c r="O87" s="30"/>
      <c r="P87" s="30"/>
      <c r="Q87" s="30"/>
      <c r="R87" s="30"/>
      <c r="S87" s="30"/>
      <c r="T87" s="30"/>
      <c r="U87" s="30"/>
      <c r="V87" s="30"/>
      <c r="W87" s="30"/>
      <c r="X87" s="30"/>
      <c r="Y87" s="30"/>
      <c r="Z87" s="30"/>
    </row>
    <row r="88" spans="1:26" ht="15.75" customHeight="1">
      <c r="A88" s="58" t="s">
        <v>1749</v>
      </c>
      <c r="B88" s="58"/>
      <c r="C88" s="58"/>
      <c r="D88" s="31"/>
      <c r="E88" s="30"/>
      <c r="F88" s="48"/>
      <c r="G88" s="30"/>
      <c r="H88" s="30"/>
      <c r="I88" s="30"/>
      <c r="J88" s="30"/>
      <c r="K88" s="30"/>
      <c r="L88" s="30"/>
      <c r="M88" s="30"/>
      <c r="N88" s="30"/>
      <c r="O88" s="30"/>
      <c r="P88" s="30"/>
      <c r="Q88" s="30"/>
      <c r="R88" s="30"/>
      <c r="S88" s="30"/>
      <c r="T88" s="30"/>
      <c r="U88" s="30"/>
      <c r="V88" s="30"/>
      <c r="W88" s="30"/>
      <c r="X88" s="30"/>
      <c r="Y88" s="30"/>
      <c r="Z88" s="30"/>
    </row>
    <row r="89" spans="1:26" ht="15.75" customHeight="1">
      <c r="A89" s="30" t="s">
        <v>881</v>
      </c>
      <c r="B89" s="30" t="s">
        <v>1011</v>
      </c>
      <c r="C89" s="31" t="s">
        <v>1750</v>
      </c>
      <c r="D89" s="31" t="s">
        <v>1751</v>
      </c>
      <c r="E89" s="31" t="s">
        <v>289</v>
      </c>
      <c r="F89" s="48" t="e">
        <f>#REF!</f>
        <v>#REF!</v>
      </c>
      <c r="G89" s="30" t="s">
        <v>1752</v>
      </c>
      <c r="H89" s="30"/>
      <c r="I89" s="30" t="s">
        <v>1752</v>
      </c>
      <c r="J89" s="30"/>
      <c r="K89" s="30"/>
      <c r="L89" s="30"/>
      <c r="M89" s="30"/>
      <c r="N89" s="30"/>
      <c r="O89" s="30"/>
      <c r="P89" s="30"/>
      <c r="Q89" s="30"/>
      <c r="R89" s="30"/>
      <c r="S89" s="30"/>
      <c r="T89" s="30"/>
      <c r="U89" s="30"/>
      <c r="V89" s="30"/>
      <c r="W89" s="30"/>
      <c r="X89" s="30"/>
      <c r="Y89" s="30"/>
      <c r="Z89" s="30"/>
    </row>
    <row r="90" spans="1:26" ht="15.75" customHeight="1">
      <c r="A90" s="30"/>
      <c r="B90" s="30"/>
      <c r="C90" s="30"/>
      <c r="D90" s="31"/>
      <c r="E90" s="30"/>
      <c r="F90" s="49" t="e">
        <f>SUM(F89)</f>
        <v>#REF!</v>
      </c>
      <c r="G90" s="30"/>
      <c r="H90" s="30"/>
      <c r="I90" s="30"/>
      <c r="J90" s="30"/>
      <c r="K90" s="30"/>
      <c r="L90" s="30"/>
      <c r="M90" s="30"/>
      <c r="N90" s="30"/>
      <c r="O90" s="30"/>
      <c r="P90" s="30"/>
      <c r="Q90" s="30"/>
      <c r="R90" s="30"/>
      <c r="S90" s="30"/>
      <c r="T90" s="30"/>
      <c r="U90" s="30"/>
      <c r="V90" s="30"/>
      <c r="W90" s="30"/>
      <c r="X90" s="30"/>
      <c r="Y90" s="30"/>
      <c r="Z90" s="30"/>
    </row>
    <row r="91" spans="1:26" ht="15.75" customHeight="1">
      <c r="A91" s="59" t="s">
        <v>1753</v>
      </c>
      <c r="B91" s="30"/>
      <c r="C91" s="30"/>
      <c r="D91" s="31"/>
      <c r="E91" s="30"/>
      <c r="F91" s="48"/>
      <c r="G91" s="30"/>
      <c r="H91" s="30"/>
      <c r="I91" s="30"/>
      <c r="J91" s="30"/>
      <c r="K91" s="30"/>
      <c r="L91" s="30"/>
      <c r="M91" s="30"/>
      <c r="N91" s="30"/>
      <c r="O91" s="30"/>
      <c r="P91" s="30"/>
      <c r="Q91" s="30"/>
      <c r="R91" s="30"/>
      <c r="S91" s="30"/>
      <c r="T91" s="30"/>
      <c r="U91" s="30"/>
      <c r="V91" s="30"/>
      <c r="W91" s="30"/>
      <c r="X91" s="30"/>
      <c r="Y91" s="30"/>
      <c r="Z91" s="30"/>
    </row>
    <row r="92" spans="1:26" ht="15.75" customHeight="1">
      <c r="A92" s="30" t="s">
        <v>1754</v>
      </c>
      <c r="B92" s="30"/>
      <c r="C92" s="30" t="s">
        <v>1755</v>
      </c>
      <c r="D92" s="31" t="s">
        <v>1756</v>
      </c>
      <c r="E92" s="30" t="s">
        <v>1757</v>
      </c>
      <c r="F92" s="48" t="e">
        <f>#REF!</f>
        <v>#REF!</v>
      </c>
      <c r="G92" s="30" t="s">
        <v>1758</v>
      </c>
      <c r="H92" s="30" t="str">
        <f t="shared" ref="H92:H103" si="9">C92</f>
        <v>Nguyen Anh Tuan</v>
      </c>
      <c r="I92" s="35" t="str">
        <f t="shared" ref="I92:I103" si="10">G92&amp;" "&amp;H92</f>
        <v>Med TT Luong T10.2024 - DSDB Nguyen Anh Tuan</v>
      </c>
      <c r="J92" s="30"/>
      <c r="K92" s="30"/>
      <c r="L92" s="30"/>
      <c r="M92" s="30"/>
      <c r="N92" s="30"/>
      <c r="O92" s="30"/>
      <c r="P92" s="30"/>
      <c r="Q92" s="30"/>
      <c r="R92" s="30"/>
      <c r="S92" s="30"/>
      <c r="T92" s="30"/>
      <c r="U92" s="30"/>
      <c r="V92" s="30"/>
      <c r="W92" s="30"/>
      <c r="X92" s="30"/>
      <c r="Y92" s="30"/>
      <c r="Z92" s="30"/>
    </row>
    <row r="93" spans="1:26" ht="15.75" customHeight="1">
      <c r="A93" s="30" t="s">
        <v>1759</v>
      </c>
      <c r="B93" s="30"/>
      <c r="C93" s="30" t="s">
        <v>1760</v>
      </c>
      <c r="D93" s="31" t="s">
        <v>1172</v>
      </c>
      <c r="E93" s="30" t="s">
        <v>316</v>
      </c>
      <c r="F93" s="48" t="e">
        <f>#REF!</f>
        <v>#REF!</v>
      </c>
      <c r="G93" s="30" t="s">
        <v>1758</v>
      </c>
      <c r="H93" s="30" t="str">
        <f t="shared" si="9"/>
        <v>Tran Thanh Long</v>
      </c>
      <c r="I93" s="35" t="str">
        <f t="shared" si="10"/>
        <v>Med TT Luong T10.2024 - DSDB Tran Thanh Long</v>
      </c>
      <c r="J93" s="30"/>
      <c r="K93" s="30"/>
      <c r="L93" s="30"/>
      <c r="M93" s="30"/>
      <c r="N93" s="30"/>
      <c r="O93" s="30"/>
      <c r="P93" s="30"/>
      <c r="Q93" s="30"/>
      <c r="R93" s="30"/>
      <c r="S93" s="30"/>
      <c r="T93" s="30"/>
      <c r="U93" s="30"/>
      <c r="V93" s="30"/>
      <c r="W93" s="30"/>
      <c r="X93" s="30"/>
      <c r="Y93" s="30"/>
      <c r="Z93" s="30"/>
    </row>
    <row r="94" spans="1:26" ht="15.75" customHeight="1">
      <c r="A94" s="30" t="s">
        <v>1759</v>
      </c>
      <c r="B94" s="30"/>
      <c r="C94" s="30" t="s">
        <v>1761</v>
      </c>
      <c r="D94" s="31" t="s">
        <v>1762</v>
      </c>
      <c r="E94" s="30" t="s">
        <v>363</v>
      </c>
      <c r="F94" s="48" t="e">
        <f>#REF!</f>
        <v>#REF!</v>
      </c>
      <c r="G94" s="30" t="s">
        <v>1758</v>
      </c>
      <c r="H94" s="30" t="str">
        <f t="shared" si="9"/>
        <v>Hoang Anh Tai</v>
      </c>
      <c r="I94" s="35" t="str">
        <f t="shared" si="10"/>
        <v>Med TT Luong T10.2024 - DSDB Hoang Anh Tai</v>
      </c>
      <c r="J94" s="30"/>
      <c r="K94" s="30"/>
      <c r="L94" s="30"/>
      <c r="M94" s="30"/>
      <c r="N94" s="30"/>
      <c r="O94" s="30"/>
      <c r="P94" s="30"/>
      <c r="Q94" s="30"/>
      <c r="R94" s="30"/>
      <c r="S94" s="30"/>
      <c r="T94" s="30"/>
      <c r="U94" s="30"/>
      <c r="V94" s="30"/>
      <c r="W94" s="30"/>
      <c r="X94" s="30"/>
      <c r="Y94" s="30"/>
      <c r="Z94" s="30"/>
    </row>
    <row r="95" spans="1:26" ht="15.75" customHeight="1">
      <c r="A95" s="30" t="s">
        <v>1759</v>
      </c>
      <c r="B95" s="30"/>
      <c r="C95" s="30" t="s">
        <v>1763</v>
      </c>
      <c r="D95" s="31" t="s">
        <v>1181</v>
      </c>
      <c r="E95" s="30" t="s">
        <v>921</v>
      </c>
      <c r="F95" s="48" t="e">
        <f>#REF!</f>
        <v>#REF!</v>
      </c>
      <c r="G95" s="30" t="s">
        <v>1758</v>
      </c>
      <c r="H95" s="30" t="str">
        <f t="shared" si="9"/>
        <v>Ton Nu Thanh Hien</v>
      </c>
      <c r="I95" s="35" t="str">
        <f t="shared" si="10"/>
        <v>Med TT Luong T10.2024 - DSDB Ton Nu Thanh Hien</v>
      </c>
      <c r="J95" s="30"/>
      <c r="K95" s="30"/>
      <c r="L95" s="30"/>
      <c r="M95" s="30"/>
      <c r="N95" s="30"/>
      <c r="O95" s="30"/>
      <c r="P95" s="30"/>
      <c r="Q95" s="30"/>
      <c r="R95" s="30"/>
      <c r="S95" s="30"/>
      <c r="T95" s="30"/>
      <c r="U95" s="30"/>
      <c r="V95" s="30"/>
      <c r="W95" s="30"/>
      <c r="X95" s="30"/>
      <c r="Y95" s="30"/>
      <c r="Z95" s="30"/>
    </row>
    <row r="96" spans="1:26" ht="15.75" customHeight="1">
      <c r="A96" s="30" t="s">
        <v>1759</v>
      </c>
      <c r="B96" s="30"/>
      <c r="C96" s="30" t="s">
        <v>1764</v>
      </c>
      <c r="D96" s="31" t="s">
        <v>1765</v>
      </c>
      <c r="E96" s="30" t="s">
        <v>921</v>
      </c>
      <c r="F96" s="48" t="e">
        <f>#REF!</f>
        <v>#REF!</v>
      </c>
      <c r="G96" s="30" t="s">
        <v>1758</v>
      </c>
      <c r="H96" s="30" t="str">
        <f t="shared" si="9"/>
        <v>Bui Thi Hong Phuong</v>
      </c>
      <c r="I96" s="35" t="str">
        <f t="shared" si="10"/>
        <v>Med TT Luong T10.2024 - DSDB Bui Thi Hong Phuong</v>
      </c>
      <c r="J96" s="30"/>
      <c r="K96" s="30"/>
      <c r="L96" s="30"/>
      <c r="M96" s="30"/>
      <c r="N96" s="30"/>
      <c r="O96" s="30"/>
      <c r="P96" s="30"/>
      <c r="Q96" s="30"/>
      <c r="R96" s="30"/>
      <c r="S96" s="30"/>
      <c r="T96" s="30"/>
      <c r="U96" s="30"/>
      <c r="V96" s="30"/>
      <c r="W96" s="30"/>
      <c r="X96" s="30"/>
      <c r="Y96" s="30"/>
      <c r="Z96" s="30"/>
    </row>
    <row r="97" spans="1:26" ht="15.75" customHeight="1">
      <c r="A97" s="30" t="s">
        <v>1759</v>
      </c>
      <c r="B97" s="30"/>
      <c r="C97" s="30" t="s">
        <v>1766</v>
      </c>
      <c r="D97" s="31" t="s">
        <v>1767</v>
      </c>
      <c r="E97" s="30" t="s">
        <v>1768</v>
      </c>
      <c r="F97" s="48" t="e">
        <f>#REF!</f>
        <v>#REF!</v>
      </c>
      <c r="G97" s="30" t="s">
        <v>1758</v>
      </c>
      <c r="H97" s="30" t="str">
        <f t="shared" si="9"/>
        <v>Pham Tuyet Mai</v>
      </c>
      <c r="I97" s="35" t="str">
        <f t="shared" si="10"/>
        <v>Med TT Luong T10.2024 - DSDB Pham Tuyet Mai</v>
      </c>
      <c r="J97" s="30"/>
      <c r="K97" s="30"/>
      <c r="L97" s="30"/>
      <c r="M97" s="30"/>
      <c r="N97" s="30"/>
      <c r="O97" s="30"/>
      <c r="P97" s="30"/>
      <c r="Q97" s="30"/>
      <c r="R97" s="30"/>
      <c r="S97" s="30"/>
      <c r="T97" s="30"/>
      <c r="U97" s="30"/>
      <c r="V97" s="30"/>
      <c r="W97" s="30"/>
      <c r="X97" s="30"/>
      <c r="Y97" s="30"/>
      <c r="Z97" s="30"/>
    </row>
    <row r="98" spans="1:26" ht="15.75" customHeight="1">
      <c r="A98" s="30" t="s">
        <v>1759</v>
      </c>
      <c r="B98" s="30"/>
      <c r="C98" s="30" t="s">
        <v>1769</v>
      </c>
      <c r="D98" s="31" t="s">
        <v>1185</v>
      </c>
      <c r="E98" s="30" t="s">
        <v>231</v>
      </c>
      <c r="F98" s="48" t="e">
        <f>#REF!</f>
        <v>#REF!</v>
      </c>
      <c r="G98" s="30" t="s">
        <v>1758</v>
      </c>
      <c r="H98" s="30" t="str">
        <f t="shared" si="9"/>
        <v>Le Thi Mai</v>
      </c>
      <c r="I98" s="35" t="str">
        <f t="shared" si="10"/>
        <v>Med TT Luong T10.2024 - DSDB Le Thi Mai</v>
      </c>
      <c r="J98" s="30"/>
      <c r="K98" s="30"/>
      <c r="L98" s="30"/>
      <c r="M98" s="30"/>
      <c r="N98" s="30"/>
      <c r="O98" s="30"/>
      <c r="P98" s="30"/>
      <c r="Q98" s="30"/>
      <c r="R98" s="30"/>
      <c r="S98" s="30"/>
      <c r="T98" s="30"/>
      <c r="U98" s="30"/>
      <c r="V98" s="30"/>
      <c r="W98" s="30"/>
      <c r="X98" s="30"/>
      <c r="Y98" s="30"/>
      <c r="Z98" s="30"/>
    </row>
    <row r="99" spans="1:26" ht="15.75" customHeight="1">
      <c r="A99" s="30" t="s">
        <v>1759</v>
      </c>
      <c r="B99" s="30"/>
      <c r="C99" s="30" t="s">
        <v>1770</v>
      </c>
      <c r="D99" s="31" t="s">
        <v>1189</v>
      </c>
      <c r="E99" s="30" t="s">
        <v>921</v>
      </c>
      <c r="F99" s="48" t="e">
        <f>#REF!</f>
        <v>#REF!</v>
      </c>
      <c r="G99" s="30" t="s">
        <v>1758</v>
      </c>
      <c r="H99" s="30" t="str">
        <f t="shared" si="9"/>
        <v>Thi Meo</v>
      </c>
      <c r="I99" s="35" t="str">
        <f t="shared" si="10"/>
        <v>Med TT Luong T10.2024 - DSDB Thi Meo</v>
      </c>
      <c r="J99" s="30"/>
      <c r="K99" s="30"/>
      <c r="L99" s="30"/>
      <c r="M99" s="30"/>
      <c r="N99" s="30"/>
      <c r="O99" s="30"/>
      <c r="P99" s="30"/>
      <c r="Q99" s="30"/>
      <c r="R99" s="30"/>
      <c r="S99" s="30"/>
      <c r="T99" s="30"/>
      <c r="U99" s="30"/>
      <c r="V99" s="30"/>
      <c r="W99" s="30"/>
      <c r="X99" s="30"/>
      <c r="Y99" s="30"/>
      <c r="Z99" s="30"/>
    </row>
    <row r="100" spans="1:26" ht="15.75" customHeight="1">
      <c r="A100" s="30" t="s">
        <v>1759</v>
      </c>
      <c r="B100" s="30"/>
      <c r="C100" s="30" t="s">
        <v>1728</v>
      </c>
      <c r="D100" s="31" t="s">
        <v>1193</v>
      </c>
      <c r="E100" s="30" t="s">
        <v>240</v>
      </c>
      <c r="F100" s="48" t="e">
        <f>#REF!</f>
        <v>#REF!</v>
      </c>
      <c r="G100" s="30" t="s">
        <v>1758</v>
      </c>
      <c r="H100" s="30" t="str">
        <f t="shared" si="9"/>
        <v>Vu Thi Kim Phung</v>
      </c>
      <c r="I100" s="35" t="str">
        <f t="shared" si="10"/>
        <v>Med TT Luong T10.2024 - DSDB Vu Thi Kim Phung</v>
      </c>
      <c r="J100" s="30"/>
      <c r="K100" s="30"/>
      <c r="L100" s="30"/>
      <c r="M100" s="30"/>
      <c r="N100" s="30"/>
      <c r="O100" s="30"/>
      <c r="P100" s="30"/>
      <c r="Q100" s="30"/>
      <c r="R100" s="30"/>
      <c r="S100" s="30"/>
      <c r="T100" s="30"/>
      <c r="U100" s="30"/>
      <c r="V100" s="30"/>
      <c r="W100" s="30"/>
      <c r="X100" s="30"/>
      <c r="Y100" s="30"/>
      <c r="Z100" s="30"/>
    </row>
    <row r="101" spans="1:26" ht="15.75" customHeight="1">
      <c r="A101" s="30" t="s">
        <v>1759</v>
      </c>
      <c r="B101" s="30"/>
      <c r="C101" s="30" t="s">
        <v>1771</v>
      </c>
      <c r="D101" s="31" t="s">
        <v>1772</v>
      </c>
      <c r="E101" s="30" t="s">
        <v>240</v>
      </c>
      <c r="F101" s="48" t="e">
        <f>#REF!</f>
        <v>#REF!</v>
      </c>
      <c r="G101" s="30" t="s">
        <v>1758</v>
      </c>
      <c r="H101" s="30" t="str">
        <f t="shared" si="9"/>
        <v>Nguyen Thanh Van</v>
      </c>
      <c r="I101" s="35" t="str">
        <f t="shared" si="10"/>
        <v>Med TT Luong T10.2024 - DSDB Nguyen Thanh Van</v>
      </c>
      <c r="J101" s="30"/>
      <c r="K101" s="30"/>
      <c r="L101" s="30"/>
      <c r="M101" s="30"/>
      <c r="N101" s="30"/>
      <c r="O101" s="30"/>
      <c r="P101" s="30"/>
      <c r="Q101" s="30"/>
      <c r="R101" s="30"/>
      <c r="S101" s="30"/>
      <c r="T101" s="30"/>
      <c r="U101" s="30"/>
      <c r="V101" s="30"/>
      <c r="W101" s="30"/>
      <c r="X101" s="30"/>
      <c r="Y101" s="30"/>
      <c r="Z101" s="30"/>
    </row>
    <row r="102" spans="1:26" ht="15.75" customHeight="1">
      <c r="A102" s="30" t="s">
        <v>1759</v>
      </c>
      <c r="B102" s="30"/>
      <c r="C102" s="30" t="s">
        <v>1773</v>
      </c>
      <c r="D102" s="31" t="s">
        <v>1774</v>
      </c>
      <c r="E102" s="30" t="s">
        <v>1775</v>
      </c>
      <c r="F102" s="48" t="e">
        <f>#REF!</f>
        <v>#REF!</v>
      </c>
      <c r="G102" s="30" t="s">
        <v>1758</v>
      </c>
      <c r="H102" s="30" t="str">
        <f t="shared" si="9"/>
        <v>Nguyen Van Manh</v>
      </c>
      <c r="I102" s="35" t="str">
        <f t="shared" si="10"/>
        <v>Med TT Luong T10.2024 - DSDB Nguyen Van Manh</v>
      </c>
      <c r="J102" s="30"/>
      <c r="K102" s="30"/>
      <c r="L102" s="30"/>
      <c r="M102" s="30"/>
      <c r="N102" s="30"/>
      <c r="O102" s="30"/>
      <c r="P102" s="30"/>
      <c r="Q102" s="30"/>
      <c r="R102" s="30"/>
      <c r="S102" s="30"/>
      <c r="T102" s="30"/>
      <c r="U102" s="30"/>
      <c r="V102" s="30"/>
      <c r="W102" s="30"/>
      <c r="X102" s="30"/>
      <c r="Y102" s="30"/>
      <c r="Z102" s="30"/>
    </row>
    <row r="103" spans="1:26" ht="15.75" customHeight="1">
      <c r="A103" s="30" t="s">
        <v>1759</v>
      </c>
      <c r="B103" s="30"/>
      <c r="C103" s="30" t="s">
        <v>1776</v>
      </c>
      <c r="D103" s="31" t="s">
        <v>1201</v>
      </c>
      <c r="E103" s="30" t="s">
        <v>231</v>
      </c>
      <c r="F103" s="48" t="e">
        <f>#REF!</f>
        <v>#REF!</v>
      </c>
      <c r="G103" s="30" t="s">
        <v>1758</v>
      </c>
      <c r="H103" s="30" t="str">
        <f t="shared" si="9"/>
        <v>Dang Nhu Minh Tam</v>
      </c>
      <c r="I103" s="35" t="str">
        <f t="shared" si="10"/>
        <v>Med TT Luong T10.2024 - DSDB Dang Nhu Minh Tam</v>
      </c>
      <c r="J103" s="30"/>
      <c r="K103" s="30"/>
      <c r="L103" s="30"/>
      <c r="M103" s="30"/>
      <c r="N103" s="30"/>
      <c r="O103" s="30"/>
      <c r="P103" s="30"/>
      <c r="Q103" s="30"/>
      <c r="R103" s="30"/>
      <c r="S103" s="30"/>
      <c r="T103" s="30"/>
      <c r="U103" s="30"/>
      <c r="V103" s="30"/>
      <c r="W103" s="30"/>
      <c r="X103" s="30"/>
      <c r="Y103" s="30"/>
      <c r="Z103" s="30"/>
    </row>
    <row r="104" spans="1:26" ht="15.75" customHeight="1">
      <c r="A104" s="30"/>
      <c r="B104" s="30"/>
      <c r="C104" s="30"/>
      <c r="D104" s="31"/>
      <c r="E104" s="30"/>
      <c r="F104" s="49" t="e">
        <f>SUM(F92:F103)</f>
        <v>#REF!</v>
      </c>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c r="A105" s="30"/>
      <c r="B105" s="30"/>
      <c r="C105" s="30"/>
      <c r="D105" s="31"/>
      <c r="E105" s="30"/>
      <c r="F105" s="48"/>
      <c r="G105" s="30"/>
      <c r="H105" s="30"/>
      <c r="I105" s="30"/>
      <c r="J105" s="30"/>
      <c r="K105" s="30"/>
      <c r="L105" s="30"/>
      <c r="M105" s="30"/>
      <c r="N105" s="30"/>
      <c r="O105" s="30"/>
      <c r="P105" s="30"/>
      <c r="Q105" s="30"/>
      <c r="R105" s="30"/>
      <c r="S105" s="30"/>
      <c r="T105" s="30"/>
      <c r="U105" s="30"/>
      <c r="V105" s="30"/>
      <c r="W105" s="30"/>
      <c r="X105" s="30"/>
      <c r="Y105" s="30"/>
      <c r="Z105" s="30"/>
    </row>
    <row r="106" spans="1:26" ht="15" customHeight="1">
      <c r="A106" s="60" t="s">
        <v>1718</v>
      </c>
      <c r="B106" s="50"/>
      <c r="C106" s="50"/>
      <c r="D106" s="50"/>
      <c r="E106" s="50"/>
      <c r="F106" s="48"/>
      <c r="G106" s="50"/>
      <c r="H106" s="50"/>
      <c r="I106" s="50"/>
      <c r="J106" s="50"/>
      <c r="K106" s="50"/>
      <c r="L106" s="50"/>
      <c r="M106" s="50"/>
      <c r="N106" s="50"/>
      <c r="O106" s="50"/>
      <c r="P106" s="50"/>
      <c r="Q106" s="50"/>
      <c r="R106" s="50"/>
      <c r="S106" s="50"/>
      <c r="T106" s="50"/>
      <c r="U106" s="50"/>
      <c r="V106" s="50"/>
      <c r="W106" s="50"/>
      <c r="X106" s="50"/>
      <c r="Y106" s="50"/>
      <c r="Z106" s="50"/>
    </row>
    <row r="107" spans="1:26" ht="15.75" customHeight="1">
      <c r="A107" s="50"/>
      <c r="B107" s="30" t="s">
        <v>1719</v>
      </c>
      <c r="C107" s="30" t="s">
        <v>888</v>
      </c>
      <c r="D107" s="1195" t="s">
        <v>1645</v>
      </c>
      <c r="E107" s="30" t="s">
        <v>121</v>
      </c>
      <c r="F107" s="48" t="e">
        <f>#REF!</f>
        <v>#REF!</v>
      </c>
      <c r="G107" s="30" t="s">
        <v>1777</v>
      </c>
      <c r="H107" s="30"/>
      <c r="I107" s="30"/>
      <c r="J107" s="30"/>
      <c r="K107" s="30"/>
      <c r="L107" s="30"/>
      <c r="M107" s="30"/>
      <c r="N107" s="30"/>
      <c r="O107" s="30"/>
      <c r="P107" s="30"/>
      <c r="Q107" s="30"/>
      <c r="R107" s="30"/>
      <c r="S107" s="30"/>
      <c r="T107" s="30"/>
      <c r="U107" s="30"/>
      <c r="V107" s="30"/>
      <c r="W107" s="30"/>
      <c r="X107" s="30"/>
      <c r="Y107" s="30"/>
      <c r="Z107" s="30"/>
    </row>
    <row r="108" spans="1:26" ht="15.75" customHeight="1">
      <c r="A108" s="50"/>
      <c r="B108" s="30" t="s">
        <v>1719</v>
      </c>
      <c r="C108" s="30" t="s">
        <v>1020</v>
      </c>
      <c r="D108" s="31" t="s">
        <v>1778</v>
      </c>
      <c r="E108" s="30" t="s">
        <v>931</v>
      </c>
      <c r="F108" s="48">
        <v>9000000</v>
      </c>
      <c r="G108" s="30" t="s">
        <v>1779</v>
      </c>
      <c r="H108" s="30"/>
      <c r="I108" s="30"/>
      <c r="J108" s="30"/>
      <c r="K108" s="30"/>
      <c r="L108" s="30"/>
      <c r="M108" s="30"/>
      <c r="N108" s="30"/>
      <c r="O108" s="30"/>
      <c r="P108" s="30"/>
      <c r="Q108" s="30"/>
      <c r="R108" s="30"/>
      <c r="S108" s="30"/>
      <c r="T108" s="30"/>
      <c r="U108" s="30"/>
      <c r="V108" s="30"/>
      <c r="W108" s="30"/>
      <c r="X108" s="30"/>
      <c r="Y108" s="30"/>
      <c r="Z108" s="30"/>
    </row>
    <row r="109" spans="1:26" ht="18" customHeight="1">
      <c r="A109" s="50"/>
      <c r="B109" s="30" t="s">
        <v>1719</v>
      </c>
      <c r="C109" s="30" t="s">
        <v>1622</v>
      </c>
      <c r="D109" s="31" t="s">
        <v>1623</v>
      </c>
      <c r="E109" s="30" t="s">
        <v>240</v>
      </c>
      <c r="F109" s="48">
        <v>1400000</v>
      </c>
      <c r="G109" s="30" t="s">
        <v>1780</v>
      </c>
      <c r="H109" s="61"/>
      <c r="I109" s="30"/>
      <c r="J109" s="30"/>
      <c r="K109" s="30"/>
      <c r="L109" s="30"/>
      <c r="M109" s="30"/>
      <c r="N109" s="30"/>
      <c r="O109" s="30"/>
      <c r="P109" s="30"/>
      <c r="Q109" s="30"/>
      <c r="R109" s="30"/>
      <c r="S109" s="30"/>
      <c r="T109" s="30"/>
      <c r="U109" s="30"/>
      <c r="V109" s="30"/>
      <c r="W109" s="30"/>
      <c r="X109" s="30"/>
      <c r="Y109" s="30"/>
      <c r="Z109" s="30"/>
    </row>
    <row r="110" spans="1:26" ht="15.75" customHeight="1">
      <c r="A110" s="50"/>
      <c r="B110" s="30"/>
      <c r="C110" s="30"/>
      <c r="D110" s="31"/>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c r="A111" s="50"/>
      <c r="B111" s="30"/>
      <c r="C111" s="30"/>
      <c r="D111" s="31"/>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c r="A112" s="50"/>
      <c r="B112" s="30"/>
      <c r="C112" s="30"/>
      <c r="D112" s="31"/>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c r="A113" s="50"/>
      <c r="B113" s="30"/>
      <c r="C113" s="30"/>
      <c r="D113" s="31"/>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c r="A114" s="50"/>
      <c r="B114" s="30"/>
      <c r="C114" s="30"/>
      <c r="D114" s="31"/>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c r="A115" s="50"/>
      <c r="B115" s="30"/>
      <c r="C115" s="30"/>
      <c r="D115" s="31"/>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c r="A116" s="50"/>
      <c r="B116" s="30"/>
      <c r="C116" s="30"/>
      <c r="D116" s="31"/>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c r="A117" s="50"/>
      <c r="B117" s="30"/>
      <c r="C117" s="30"/>
      <c r="D117" s="31"/>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c r="A118" s="50"/>
      <c r="B118" s="30"/>
      <c r="C118" s="30"/>
      <c r="D118" s="31"/>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c r="A119" s="50"/>
      <c r="B119" s="30"/>
      <c r="C119" s="30"/>
      <c r="D119" s="31"/>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c r="A120" s="50"/>
      <c r="B120" s="30"/>
      <c r="C120" s="30"/>
      <c r="D120" s="31"/>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c r="A121" s="50"/>
      <c r="B121" s="30"/>
      <c r="C121" s="30"/>
      <c r="D121" s="31"/>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c r="A122" s="50"/>
      <c r="B122" s="30"/>
      <c r="C122" s="30"/>
      <c r="D122" s="31"/>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c r="A123" s="50"/>
      <c r="B123" s="30"/>
      <c r="C123" s="30"/>
      <c r="D123" s="31"/>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c r="A124" s="50"/>
      <c r="B124" s="30"/>
      <c r="C124" s="30"/>
      <c r="D124" s="31"/>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c r="A125" s="50"/>
      <c r="B125" s="30"/>
      <c r="C125" s="30"/>
      <c r="D125" s="31"/>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c r="A126" s="50"/>
      <c r="B126" s="30"/>
      <c r="C126" s="30"/>
      <c r="D126" s="31"/>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c r="A127" s="50"/>
      <c r="B127" s="30"/>
      <c r="C127" s="30"/>
      <c r="D127" s="31"/>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c r="A128" s="50"/>
      <c r="B128" s="30"/>
      <c r="C128" s="30"/>
      <c r="D128" s="31"/>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c r="A129" s="50"/>
      <c r="B129" s="30"/>
      <c r="C129" s="30"/>
      <c r="D129" s="31"/>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c r="A130" s="50"/>
      <c r="B130" s="30"/>
      <c r="C130" s="30"/>
      <c r="D130" s="31"/>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c r="A131" s="50"/>
      <c r="B131" s="30"/>
      <c r="C131" s="30"/>
      <c r="D131" s="31"/>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c r="A132" s="50"/>
      <c r="B132" s="30"/>
      <c r="C132" s="30"/>
      <c r="D132" s="31"/>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c r="A133" s="50"/>
      <c r="B133" s="30"/>
      <c r="C133" s="30"/>
      <c r="D133" s="31"/>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c r="A134" s="50"/>
      <c r="B134" s="30"/>
      <c r="C134" s="30"/>
      <c r="D134" s="31"/>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c r="A135" s="50"/>
      <c r="B135" s="30"/>
      <c r="C135" s="30"/>
      <c r="D135" s="31"/>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c r="A136" s="50"/>
      <c r="B136" s="30"/>
      <c r="C136" s="30"/>
      <c r="D136" s="31"/>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c r="A137" s="50"/>
      <c r="B137" s="30"/>
      <c r="C137" s="30"/>
      <c r="D137" s="31"/>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c r="A138" s="50"/>
      <c r="B138" s="30"/>
      <c r="C138" s="30"/>
      <c r="D138" s="31"/>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c r="A139" s="50"/>
      <c r="B139" s="30"/>
      <c r="C139" s="30"/>
      <c r="D139" s="31"/>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c r="A140" s="50"/>
      <c r="B140" s="30"/>
      <c r="C140" s="30"/>
      <c r="D140" s="31"/>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c r="A141" s="50"/>
      <c r="B141" s="30"/>
      <c r="C141" s="30"/>
      <c r="D141" s="31"/>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c r="A142" s="50"/>
      <c r="B142" s="30"/>
      <c r="C142" s="30"/>
      <c r="D142" s="31"/>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c r="A143" s="50"/>
      <c r="B143" s="30"/>
      <c r="C143" s="30"/>
      <c r="D143" s="31"/>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c r="A144" s="50"/>
      <c r="B144" s="30"/>
      <c r="C144" s="30"/>
      <c r="D144" s="31"/>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c r="A145" s="50"/>
      <c r="B145" s="30"/>
      <c r="C145" s="30"/>
      <c r="D145" s="31"/>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c r="A146" s="50"/>
      <c r="B146" s="30"/>
      <c r="C146" s="30"/>
      <c r="D146" s="31"/>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c r="A147" s="50"/>
      <c r="B147" s="30"/>
      <c r="C147" s="30"/>
      <c r="D147" s="31"/>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c r="A148" s="50"/>
      <c r="B148" s="30"/>
      <c r="C148" s="30"/>
      <c r="D148" s="31"/>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c r="A149" s="50"/>
      <c r="B149" s="30"/>
      <c r="C149" s="30"/>
      <c r="D149" s="31"/>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c r="A150" s="50"/>
      <c r="B150" s="30"/>
      <c r="C150" s="30"/>
      <c r="D150" s="31"/>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c r="A151" s="50"/>
      <c r="B151" s="30"/>
      <c r="C151" s="30"/>
      <c r="D151" s="31"/>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c r="A152" s="50"/>
      <c r="B152" s="30"/>
      <c r="C152" s="30"/>
      <c r="D152" s="31"/>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c r="A153" s="50"/>
      <c r="B153" s="30"/>
      <c r="C153" s="30"/>
      <c r="D153" s="31"/>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c r="A154" s="50"/>
      <c r="B154" s="30"/>
      <c r="C154" s="30"/>
      <c r="D154" s="31"/>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c r="A155" s="50"/>
      <c r="B155" s="30"/>
      <c r="C155" s="30"/>
      <c r="D155" s="31"/>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c r="A156" s="50"/>
      <c r="B156" s="30"/>
      <c r="C156" s="30"/>
      <c r="D156" s="31"/>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c r="A157" s="50"/>
      <c r="B157" s="30"/>
      <c r="C157" s="30"/>
      <c r="D157" s="31"/>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c r="A158" s="50"/>
      <c r="B158" s="30"/>
      <c r="C158" s="30"/>
      <c r="D158" s="31"/>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c r="A159" s="50"/>
      <c r="B159" s="30"/>
      <c r="C159" s="30"/>
      <c r="D159" s="31"/>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c r="A160" s="50"/>
      <c r="B160" s="30"/>
      <c r="C160" s="30"/>
      <c r="D160" s="31"/>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c r="A161" s="50"/>
      <c r="B161" s="30"/>
      <c r="C161" s="30"/>
      <c r="D161" s="31"/>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c r="A162" s="50"/>
      <c r="B162" s="30"/>
      <c r="C162" s="30"/>
      <c r="D162" s="31"/>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c r="A163" s="50"/>
      <c r="B163" s="30"/>
      <c r="C163" s="30"/>
      <c r="D163" s="31"/>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c r="A164" s="50"/>
      <c r="B164" s="30"/>
      <c r="C164" s="30"/>
      <c r="D164" s="31"/>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c r="A165" s="50"/>
      <c r="B165" s="30"/>
      <c r="C165" s="30"/>
      <c r="D165" s="31"/>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c r="A166" s="50"/>
      <c r="B166" s="30"/>
      <c r="C166" s="30"/>
      <c r="D166" s="31"/>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c r="A167" s="50"/>
      <c r="B167" s="30"/>
      <c r="C167" s="30"/>
      <c r="D167" s="31"/>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c r="A168" s="50"/>
      <c r="B168" s="30"/>
      <c r="C168" s="30"/>
      <c r="D168" s="31"/>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c r="A169" s="50"/>
      <c r="B169" s="30"/>
      <c r="C169" s="30"/>
      <c r="D169" s="31"/>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c r="A170" s="50"/>
      <c r="B170" s="30"/>
      <c r="C170" s="30"/>
      <c r="D170" s="31"/>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c r="A171" s="50"/>
      <c r="B171" s="30"/>
      <c r="C171" s="30"/>
      <c r="D171" s="31"/>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c r="A172" s="50"/>
      <c r="B172" s="30"/>
      <c r="C172" s="30"/>
      <c r="D172" s="31"/>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c r="A173" s="50"/>
      <c r="B173" s="30"/>
      <c r="C173" s="30"/>
      <c r="D173" s="31"/>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c r="A174" s="50"/>
      <c r="B174" s="30"/>
      <c r="C174" s="30"/>
      <c r="D174" s="31"/>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c r="A175" s="50"/>
      <c r="B175" s="30"/>
      <c r="C175" s="30"/>
      <c r="D175" s="31"/>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c r="A176" s="50"/>
      <c r="B176" s="30"/>
      <c r="C176" s="30"/>
      <c r="D176" s="31"/>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c r="A177" s="50"/>
      <c r="B177" s="30"/>
      <c r="C177" s="30"/>
      <c r="D177" s="31"/>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c r="A178" s="50"/>
      <c r="B178" s="30"/>
      <c r="C178" s="30"/>
      <c r="D178" s="31"/>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c r="A179" s="50"/>
      <c r="B179" s="30"/>
      <c r="C179" s="30"/>
      <c r="D179" s="31"/>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c r="A180" s="50"/>
      <c r="B180" s="30"/>
      <c r="C180" s="30"/>
      <c r="D180" s="31"/>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c r="A181" s="50"/>
      <c r="B181" s="30"/>
      <c r="C181" s="30"/>
      <c r="D181" s="31"/>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c r="A182" s="50"/>
      <c r="B182" s="30"/>
      <c r="C182" s="30"/>
      <c r="D182" s="31"/>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c r="A183" s="50"/>
      <c r="B183" s="30"/>
      <c r="C183" s="30"/>
      <c r="D183" s="31"/>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c r="A184" s="50"/>
      <c r="B184" s="30"/>
      <c r="C184" s="30"/>
      <c r="D184" s="31"/>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c r="A185" s="50"/>
      <c r="B185" s="30"/>
      <c r="C185" s="30"/>
      <c r="D185" s="31"/>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c r="A186" s="50"/>
      <c r="B186" s="30"/>
      <c r="C186" s="30"/>
      <c r="D186" s="31"/>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c r="A187" s="50"/>
      <c r="B187" s="30"/>
      <c r="C187" s="30"/>
      <c r="D187" s="31"/>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c r="A188" s="50"/>
      <c r="B188" s="30"/>
      <c r="C188" s="30"/>
      <c r="D188" s="31"/>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c r="A189" s="50"/>
      <c r="B189" s="30"/>
      <c r="C189" s="30"/>
      <c r="D189" s="31"/>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c r="A190" s="50"/>
      <c r="B190" s="30"/>
      <c r="C190" s="30"/>
      <c r="D190" s="31"/>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c r="A191" s="50"/>
      <c r="B191" s="30"/>
      <c r="C191" s="30"/>
      <c r="D191" s="31"/>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c r="A192" s="50"/>
      <c r="B192" s="30"/>
      <c r="C192" s="30"/>
      <c r="D192" s="31"/>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c r="A193" s="50"/>
      <c r="B193" s="30"/>
      <c r="C193" s="30"/>
      <c r="D193" s="31"/>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c r="A194" s="50"/>
      <c r="B194" s="30"/>
      <c r="C194" s="30"/>
      <c r="D194" s="31"/>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c r="A195" s="50"/>
      <c r="B195" s="30"/>
      <c r="C195" s="30"/>
      <c r="D195" s="31"/>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c r="A196" s="50"/>
      <c r="B196" s="30"/>
      <c r="C196" s="30"/>
      <c r="D196" s="31"/>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c r="A197" s="50"/>
      <c r="B197" s="30"/>
      <c r="C197" s="30"/>
      <c r="D197" s="31"/>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c r="A198" s="50"/>
      <c r="B198" s="30"/>
      <c r="C198" s="30"/>
      <c r="D198" s="31"/>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c r="A199" s="50"/>
      <c r="B199" s="30"/>
      <c r="C199" s="30"/>
      <c r="D199" s="31"/>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c r="A200" s="50"/>
      <c r="B200" s="30"/>
      <c r="C200" s="30"/>
      <c r="D200" s="31"/>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c r="A201" s="50"/>
      <c r="B201" s="30"/>
      <c r="C201" s="30"/>
      <c r="D201" s="31"/>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c r="A202" s="50"/>
      <c r="B202" s="30"/>
      <c r="C202" s="30"/>
      <c r="D202" s="31"/>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c r="A203" s="50"/>
      <c r="B203" s="30"/>
      <c r="C203" s="30"/>
      <c r="D203" s="31"/>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c r="A204" s="50"/>
      <c r="B204" s="30"/>
      <c r="C204" s="30"/>
      <c r="D204" s="31"/>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c r="A205" s="50"/>
      <c r="B205" s="30"/>
      <c r="C205" s="30"/>
      <c r="D205" s="31"/>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c r="A206" s="50"/>
      <c r="B206" s="30"/>
      <c r="C206" s="30"/>
      <c r="D206" s="31"/>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c r="A207" s="50"/>
      <c r="B207" s="30"/>
      <c r="C207" s="30"/>
      <c r="D207" s="31"/>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c r="A208" s="50"/>
      <c r="B208" s="30"/>
      <c r="C208" s="30"/>
      <c r="D208" s="31"/>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c r="A209" s="50"/>
      <c r="B209" s="30"/>
      <c r="C209" s="30"/>
      <c r="D209" s="31"/>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c r="A210" s="50"/>
      <c r="B210" s="30"/>
      <c r="C210" s="30"/>
      <c r="D210" s="31"/>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c r="A211" s="50"/>
      <c r="B211" s="30"/>
      <c r="C211" s="30"/>
      <c r="D211" s="31"/>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c r="A212" s="50"/>
      <c r="B212" s="30"/>
      <c r="C212" s="30"/>
      <c r="D212" s="31"/>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c r="A213" s="50"/>
      <c r="B213" s="30"/>
      <c r="C213" s="30"/>
      <c r="D213" s="31"/>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c r="A214" s="50"/>
      <c r="B214" s="30"/>
      <c r="C214" s="30"/>
      <c r="D214" s="31"/>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c r="A215" s="50"/>
      <c r="B215" s="30"/>
      <c r="C215" s="30"/>
      <c r="D215" s="31"/>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c r="A216" s="50"/>
      <c r="B216" s="30"/>
      <c r="C216" s="30"/>
      <c r="D216" s="31"/>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c r="A217" s="50"/>
      <c r="B217" s="30"/>
      <c r="C217" s="30"/>
      <c r="D217" s="31"/>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c r="A218" s="50"/>
      <c r="B218" s="30"/>
      <c r="C218" s="30"/>
      <c r="D218" s="31"/>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c r="A219" s="50"/>
      <c r="B219" s="30"/>
      <c r="C219" s="30"/>
      <c r="D219" s="31"/>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c r="A220" s="50"/>
      <c r="B220" s="30"/>
      <c r="C220" s="30"/>
      <c r="D220" s="31"/>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c r="A221" s="50"/>
      <c r="B221" s="30"/>
      <c r="C221" s="30"/>
      <c r="D221" s="31"/>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ustomHeight="1">
      <c r="A222" s="50"/>
      <c r="B222" s="30"/>
      <c r="C222" s="30"/>
      <c r="D222" s="31"/>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ustomHeight="1">
      <c r="A223" s="50"/>
      <c r="B223" s="30"/>
      <c r="C223" s="30"/>
      <c r="D223" s="31"/>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ustomHeight="1">
      <c r="A224" s="50"/>
      <c r="B224" s="30"/>
      <c r="C224" s="30"/>
      <c r="D224" s="31"/>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c r="A225" s="50"/>
      <c r="B225" s="30"/>
      <c r="C225" s="30"/>
      <c r="D225" s="31"/>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c r="A226" s="50"/>
      <c r="B226" s="30"/>
      <c r="C226" s="30"/>
      <c r="D226" s="31"/>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c r="A227" s="50"/>
      <c r="B227" s="30"/>
      <c r="C227" s="30"/>
      <c r="D227" s="31"/>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c r="A228" s="50"/>
      <c r="B228" s="30"/>
      <c r="C228" s="30"/>
      <c r="D228" s="31"/>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c r="A229" s="50"/>
      <c r="B229" s="30"/>
      <c r="C229" s="30"/>
      <c r="D229" s="31"/>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c r="A230" s="50"/>
      <c r="B230" s="30"/>
      <c r="C230" s="30"/>
      <c r="D230" s="31"/>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c r="A231" s="50"/>
      <c r="B231" s="30"/>
      <c r="C231" s="30"/>
      <c r="D231" s="31"/>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c r="A232" s="50"/>
      <c r="B232" s="30"/>
      <c r="C232" s="30"/>
      <c r="D232" s="31"/>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c r="A233" s="50"/>
      <c r="B233" s="30"/>
      <c r="C233" s="30"/>
      <c r="D233" s="31"/>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c r="A234" s="50"/>
      <c r="B234" s="30"/>
      <c r="C234" s="30"/>
      <c r="D234" s="31"/>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c r="A235" s="50"/>
      <c r="B235" s="30"/>
      <c r="C235" s="30"/>
      <c r="D235" s="31"/>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c r="A236" s="50"/>
      <c r="B236" s="30"/>
      <c r="C236" s="30"/>
      <c r="D236" s="31"/>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c r="A237" s="50"/>
      <c r="B237" s="30"/>
      <c r="C237" s="30"/>
      <c r="D237" s="31"/>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c r="A238" s="50"/>
      <c r="B238" s="30"/>
      <c r="C238" s="30"/>
      <c r="D238" s="31"/>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c r="A239" s="50"/>
      <c r="B239" s="30"/>
      <c r="C239" s="30"/>
      <c r="D239" s="31"/>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c r="A240" s="50"/>
      <c r="B240" s="30"/>
      <c r="C240" s="30"/>
      <c r="D240" s="31"/>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c r="A241" s="50"/>
      <c r="B241" s="30"/>
      <c r="C241" s="30"/>
      <c r="D241" s="31"/>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c r="A242" s="50"/>
      <c r="B242" s="30"/>
      <c r="C242" s="30"/>
      <c r="D242" s="31"/>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c r="A243" s="50"/>
      <c r="B243" s="30"/>
      <c r="C243" s="30"/>
      <c r="D243" s="31"/>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c r="A244" s="50"/>
      <c r="B244" s="30"/>
      <c r="C244" s="30"/>
      <c r="D244" s="31"/>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c r="A245" s="50"/>
      <c r="B245" s="30"/>
      <c r="C245" s="30"/>
      <c r="D245" s="31"/>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ustomHeight="1">
      <c r="A246" s="50"/>
      <c r="B246" s="30"/>
      <c r="C246" s="30"/>
      <c r="D246" s="31"/>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ustomHeight="1">
      <c r="A247" s="50"/>
      <c r="B247" s="30"/>
      <c r="C247" s="30"/>
      <c r="D247" s="31"/>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ustomHeight="1">
      <c r="A248" s="50"/>
      <c r="B248" s="30"/>
      <c r="C248" s="30"/>
      <c r="D248" s="31"/>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ustomHeight="1">
      <c r="A249" s="50"/>
      <c r="B249" s="30"/>
      <c r="C249" s="30"/>
      <c r="D249" s="31"/>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ustomHeight="1">
      <c r="A250" s="50"/>
      <c r="B250" s="30"/>
      <c r="C250" s="30"/>
      <c r="D250" s="31"/>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ustomHeight="1">
      <c r="A251" s="50"/>
      <c r="B251" s="30"/>
      <c r="C251" s="30"/>
      <c r="D251" s="31"/>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75" customHeight="1">
      <c r="A252" s="50"/>
      <c r="B252" s="30"/>
      <c r="C252" s="30"/>
      <c r="D252" s="31"/>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75" customHeight="1">
      <c r="A253" s="50"/>
      <c r="B253" s="30"/>
      <c r="C253" s="30"/>
      <c r="D253" s="31"/>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75" customHeight="1">
      <c r="A254" s="50"/>
      <c r="B254" s="30"/>
      <c r="C254" s="30"/>
      <c r="D254" s="31"/>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75" customHeight="1">
      <c r="A255" s="50"/>
      <c r="B255" s="30"/>
      <c r="C255" s="30"/>
      <c r="D255" s="31"/>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75" customHeight="1">
      <c r="A256" s="50"/>
      <c r="B256" s="30"/>
      <c r="C256" s="30"/>
      <c r="D256" s="31"/>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75" customHeight="1">
      <c r="A257" s="50"/>
      <c r="B257" s="30"/>
      <c r="C257" s="30"/>
      <c r="D257" s="31"/>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75" customHeight="1">
      <c r="A258" s="50"/>
      <c r="B258" s="30"/>
      <c r="C258" s="30"/>
      <c r="D258" s="31"/>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75" customHeight="1">
      <c r="A259" s="50"/>
      <c r="B259" s="30"/>
      <c r="C259" s="30"/>
      <c r="D259" s="31"/>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75" customHeight="1">
      <c r="A260" s="50"/>
      <c r="B260" s="30"/>
      <c r="C260" s="30"/>
      <c r="D260" s="31"/>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ustomHeight="1">
      <c r="A261" s="50"/>
      <c r="B261" s="30"/>
      <c r="C261" s="30"/>
      <c r="D261" s="31"/>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75" customHeight="1">
      <c r="A262" s="50"/>
      <c r="B262" s="30"/>
      <c r="C262" s="30"/>
      <c r="D262" s="31"/>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75" customHeight="1">
      <c r="A263" s="50"/>
      <c r="B263" s="30"/>
      <c r="C263" s="30"/>
      <c r="D263" s="31"/>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75" customHeight="1">
      <c r="A264" s="50"/>
      <c r="B264" s="30"/>
      <c r="C264" s="30"/>
      <c r="D264" s="31"/>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75" customHeight="1">
      <c r="A265" s="50"/>
      <c r="B265" s="30"/>
      <c r="C265" s="30"/>
      <c r="D265" s="31"/>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75" customHeight="1">
      <c r="A266" s="50"/>
      <c r="B266" s="30"/>
      <c r="C266" s="30"/>
      <c r="D266" s="31"/>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75" customHeight="1">
      <c r="A267" s="50"/>
      <c r="B267" s="30"/>
      <c r="C267" s="30"/>
      <c r="D267" s="31"/>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75" customHeight="1">
      <c r="A268" s="50"/>
      <c r="B268" s="30"/>
      <c r="C268" s="30"/>
      <c r="D268" s="31"/>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75" customHeight="1">
      <c r="A269" s="50"/>
      <c r="B269" s="30"/>
      <c r="C269" s="30"/>
      <c r="D269" s="31"/>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75" customHeight="1">
      <c r="A270" s="50"/>
      <c r="B270" s="30"/>
      <c r="C270" s="30"/>
      <c r="D270" s="31"/>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75" customHeight="1">
      <c r="A271" s="50"/>
      <c r="B271" s="30"/>
      <c r="C271" s="30"/>
      <c r="D271" s="31"/>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75" customHeight="1">
      <c r="A272" s="50"/>
      <c r="B272" s="30"/>
      <c r="C272" s="30"/>
      <c r="D272" s="31"/>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75" customHeight="1">
      <c r="A273" s="50"/>
      <c r="B273" s="30"/>
      <c r="C273" s="30"/>
      <c r="D273" s="31"/>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75" customHeight="1">
      <c r="A274" s="50"/>
      <c r="B274" s="30"/>
      <c r="C274" s="30"/>
      <c r="D274" s="31"/>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75" customHeight="1">
      <c r="A275" s="50"/>
      <c r="B275" s="30"/>
      <c r="C275" s="30"/>
      <c r="D275" s="31"/>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75" customHeight="1">
      <c r="A276" s="50"/>
      <c r="B276" s="30"/>
      <c r="C276" s="30"/>
      <c r="D276" s="31"/>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75" customHeight="1">
      <c r="A277" s="50"/>
      <c r="B277" s="30"/>
      <c r="C277" s="30"/>
      <c r="D277" s="31"/>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75" customHeight="1">
      <c r="A278" s="50"/>
      <c r="B278" s="30"/>
      <c r="C278" s="30"/>
      <c r="D278" s="31"/>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75" customHeight="1">
      <c r="A279" s="50"/>
      <c r="B279" s="30"/>
      <c r="C279" s="30"/>
      <c r="D279" s="31"/>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75" customHeight="1">
      <c r="A280" s="50"/>
      <c r="B280" s="30"/>
      <c r="C280" s="30"/>
      <c r="D280" s="31"/>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75" customHeight="1">
      <c r="A281" s="50"/>
      <c r="B281" s="30"/>
      <c r="C281" s="30"/>
      <c r="D281" s="31"/>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75" customHeight="1">
      <c r="A282" s="50"/>
      <c r="B282" s="30"/>
      <c r="C282" s="30"/>
      <c r="D282" s="31"/>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75" customHeight="1">
      <c r="A283" s="50"/>
      <c r="B283" s="30"/>
      <c r="C283" s="30"/>
      <c r="D283" s="31"/>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75" customHeight="1">
      <c r="A284" s="50"/>
      <c r="B284" s="30"/>
      <c r="C284" s="30"/>
      <c r="D284" s="31"/>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75" customHeight="1">
      <c r="A285" s="50"/>
      <c r="B285" s="30"/>
      <c r="C285" s="30"/>
      <c r="D285" s="31"/>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75" customHeight="1">
      <c r="A286" s="50"/>
      <c r="B286" s="30"/>
      <c r="C286" s="30"/>
      <c r="D286" s="31"/>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75" customHeight="1">
      <c r="A287" s="50"/>
      <c r="B287" s="30"/>
      <c r="C287" s="30"/>
      <c r="D287" s="31"/>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75" customHeight="1">
      <c r="A288" s="50"/>
      <c r="B288" s="30"/>
      <c r="C288" s="30"/>
      <c r="D288" s="31"/>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75" customHeight="1">
      <c r="A289" s="50"/>
      <c r="B289" s="30"/>
      <c r="C289" s="30"/>
      <c r="D289" s="31"/>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75" customHeight="1">
      <c r="A290" s="50"/>
      <c r="B290" s="30"/>
      <c r="C290" s="30"/>
      <c r="D290" s="31"/>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75" customHeight="1">
      <c r="A291" s="50"/>
      <c r="B291" s="30"/>
      <c r="C291" s="30"/>
      <c r="D291" s="31"/>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75" customHeight="1">
      <c r="A292" s="50"/>
      <c r="B292" s="30"/>
      <c r="C292" s="30"/>
      <c r="D292" s="31"/>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75" customHeight="1">
      <c r="A293" s="50"/>
      <c r="B293" s="30"/>
      <c r="C293" s="30"/>
      <c r="D293" s="31"/>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75" customHeight="1">
      <c r="A294" s="50"/>
      <c r="B294" s="30"/>
      <c r="C294" s="30"/>
      <c r="D294" s="31"/>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75" customHeight="1">
      <c r="A295" s="50"/>
      <c r="B295" s="30"/>
      <c r="C295" s="30"/>
      <c r="D295" s="31"/>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75" customHeight="1">
      <c r="A296" s="50"/>
      <c r="B296" s="30"/>
      <c r="C296" s="30"/>
      <c r="D296" s="31"/>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75" customHeight="1">
      <c r="A297" s="50"/>
      <c r="B297" s="30"/>
      <c r="C297" s="30"/>
      <c r="D297" s="31"/>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75" customHeight="1">
      <c r="A298" s="50"/>
      <c r="B298" s="30"/>
      <c r="C298" s="30"/>
      <c r="D298" s="31"/>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75" customHeight="1">
      <c r="A299" s="50"/>
      <c r="B299" s="30"/>
      <c r="C299" s="30"/>
      <c r="D299" s="31"/>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75" customHeight="1">
      <c r="A300" s="50"/>
      <c r="B300" s="30"/>
      <c r="C300" s="30"/>
      <c r="D300" s="31"/>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75" customHeight="1">
      <c r="A301" s="50"/>
      <c r="B301" s="30"/>
      <c r="C301" s="30"/>
      <c r="D301" s="31"/>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75" customHeight="1">
      <c r="A302" s="50"/>
      <c r="B302" s="30"/>
      <c r="C302" s="30"/>
      <c r="D302" s="31"/>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75" customHeight="1">
      <c r="A303" s="50"/>
      <c r="B303" s="30"/>
      <c r="C303" s="30"/>
      <c r="D303" s="31"/>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75" customHeight="1">
      <c r="A304" s="50"/>
      <c r="B304" s="30"/>
      <c r="C304" s="30"/>
      <c r="D304" s="31"/>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75" customHeight="1">
      <c r="A305" s="50"/>
      <c r="B305" s="30"/>
      <c r="C305" s="30"/>
      <c r="D305" s="31"/>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75" customHeight="1">
      <c r="A306" s="50"/>
      <c r="B306" s="30"/>
      <c r="C306" s="30"/>
      <c r="D306" s="31"/>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75" customHeight="1">
      <c r="A307" s="50"/>
      <c r="B307" s="30"/>
      <c r="C307" s="30"/>
      <c r="D307" s="31"/>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75" customHeight="1">
      <c r="A308" s="50"/>
      <c r="B308" s="30"/>
      <c r="C308" s="30"/>
      <c r="D308" s="31"/>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75" customHeight="1">
      <c r="A309" s="50"/>
      <c r="B309" s="30"/>
      <c r="C309" s="30"/>
      <c r="D309" s="31"/>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75" customHeight="1"/>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Y1" xr:uid="{00000000-0009-0000-0000-000010000000}"/>
  <conditionalFormatting sqref="I74:I86">
    <cfRule type="beginsWith" dxfId="24" priority="1" operator="beginsWith" text="tech">
      <formula>LEFT(I74,LEN("tech"))="tech"</formula>
    </cfRule>
    <cfRule type="beginsWith" dxfId="23" priority="2" operator="beginsWith" text="0">
      <formula>LEFT(I74,LEN("0"))="0"</formula>
    </cfRule>
  </conditionalFormatting>
  <conditionalFormatting sqref="I92:I103">
    <cfRule type="beginsWith" dxfId="22" priority="3" operator="beginsWith" text="tech">
      <formula>LEFT(I92,LEN("tech"))="tech"</formula>
    </cfRule>
    <cfRule type="beginsWith" dxfId="21" priority="4" operator="beginsWith" text="0">
      <formula>LEFT(I92,LEN("0"))="0"</formula>
    </cfRule>
  </conditionalFormatting>
  <dataValidations count="1">
    <dataValidation type="list" allowBlank="1" showErrorMessage="1" sqref="E68:E69" xr:uid="{00000000-0002-0000-1000-000000000000}">
      <formula1>$I$4:$I$5</formula1>
    </dataValidation>
  </dataValidations>
  <pageMargins left="0.7" right="0.7" top="0.75" bottom="0.75" header="0" footer="0"/>
  <pageSetup paperSize="9" orientation="portrait"/>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000"/>
  <sheetViews>
    <sheetView workbookViewId="0"/>
  </sheetViews>
  <sheetFormatPr defaultColWidth="14.44140625" defaultRowHeight="15" customHeight="1"/>
  <cols>
    <col min="1" max="1" width="14" customWidth="1"/>
    <col min="2" max="2" width="6.33203125" customWidth="1"/>
    <col min="3" max="3" width="23.109375" customWidth="1"/>
    <col min="4" max="4" width="23.109375" hidden="1" customWidth="1"/>
    <col min="5" max="5" width="16" customWidth="1"/>
    <col min="6" max="6" width="20.33203125" customWidth="1"/>
    <col min="7" max="7" width="15.33203125" customWidth="1"/>
    <col min="8" max="8" width="55.88671875" hidden="1" customWidth="1"/>
    <col min="9" max="9" width="37.6640625" hidden="1" customWidth="1"/>
    <col min="10" max="10" width="60.88671875" customWidth="1"/>
    <col min="11" max="26" width="12.44140625" customWidth="1"/>
    <col min="27" max="28" width="12.6640625" customWidth="1"/>
  </cols>
  <sheetData>
    <row r="1" spans="1:28" ht="15.75" customHeight="1">
      <c r="A1" s="25" t="s">
        <v>1781</v>
      </c>
      <c r="B1" s="26"/>
      <c r="C1" s="26" t="s">
        <v>1782</v>
      </c>
      <c r="D1" s="26"/>
      <c r="E1" s="26" t="s">
        <v>860</v>
      </c>
      <c r="F1" s="26" t="s">
        <v>861</v>
      </c>
      <c r="G1" s="26" t="s">
        <v>1065</v>
      </c>
      <c r="H1" s="26" t="s">
        <v>1066</v>
      </c>
      <c r="I1" s="25"/>
      <c r="J1" s="26" t="s">
        <v>1066</v>
      </c>
      <c r="K1" s="25"/>
      <c r="L1" s="25"/>
      <c r="M1" s="25"/>
      <c r="N1" s="25"/>
      <c r="O1" s="25"/>
      <c r="P1" s="25"/>
      <c r="Q1" s="25"/>
      <c r="R1" s="25"/>
      <c r="S1" s="25"/>
      <c r="T1" s="25"/>
      <c r="U1" s="25"/>
      <c r="V1" s="25"/>
      <c r="W1" s="25"/>
      <c r="X1" s="25"/>
      <c r="Y1" s="25"/>
      <c r="Z1" s="25"/>
      <c r="AA1" s="27"/>
      <c r="AB1" s="27"/>
    </row>
    <row r="2" spans="1:28" ht="22.5" customHeight="1">
      <c r="A2" s="28" t="s">
        <v>118</v>
      </c>
      <c r="B2" s="29"/>
      <c r="C2" s="30"/>
      <c r="D2" s="30"/>
      <c r="E2" s="31"/>
      <c r="F2" s="31"/>
      <c r="G2" s="32"/>
      <c r="H2" s="30"/>
      <c r="K2" s="33"/>
      <c r="L2" s="33"/>
      <c r="M2" s="33"/>
      <c r="N2" s="33"/>
      <c r="O2" s="33"/>
      <c r="P2" s="33"/>
      <c r="Q2" s="33"/>
      <c r="R2" s="33"/>
      <c r="S2" s="33"/>
      <c r="T2" s="33"/>
      <c r="U2" s="33"/>
      <c r="V2" s="33"/>
      <c r="W2" s="33"/>
      <c r="X2" s="33"/>
      <c r="Y2" s="33"/>
      <c r="Z2" s="33"/>
    </row>
    <row r="3" spans="1:28" ht="21" customHeight="1">
      <c r="A3" s="34"/>
      <c r="B3" s="29">
        <v>1</v>
      </c>
      <c r="C3" s="30" t="s">
        <v>1783</v>
      </c>
      <c r="D3" s="30" t="s">
        <v>1784</v>
      </c>
      <c r="E3" s="1195" t="s">
        <v>1785</v>
      </c>
      <c r="F3" s="31" t="s">
        <v>1786</v>
      </c>
      <c r="G3" s="32" t="e">
        <f>#REF!</f>
        <v>#REF!</v>
      </c>
      <c r="H3" s="30" t="s">
        <v>1787</v>
      </c>
      <c r="I3" s="24"/>
      <c r="J3" s="35" t="s">
        <v>1788</v>
      </c>
      <c r="K3" s="30"/>
      <c r="L3" s="30"/>
      <c r="M3" s="33" t="s">
        <v>1789</v>
      </c>
      <c r="N3" s="33"/>
      <c r="O3" s="33"/>
      <c r="P3" s="33"/>
      <c r="Q3" s="33"/>
      <c r="R3" s="33"/>
      <c r="S3" s="33"/>
      <c r="T3" s="33"/>
      <c r="U3" s="33"/>
      <c r="V3" s="33"/>
      <c r="W3" s="33"/>
      <c r="X3" s="33"/>
      <c r="Y3" s="33"/>
      <c r="Z3" s="33"/>
      <c r="AA3" s="33"/>
      <c r="AB3" s="33"/>
    </row>
    <row r="4" spans="1:28" ht="21" customHeight="1">
      <c r="A4" s="34"/>
      <c r="B4" s="29">
        <v>2</v>
      </c>
      <c r="C4" s="30" t="s">
        <v>147</v>
      </c>
      <c r="D4" s="30" t="s">
        <v>146</v>
      </c>
      <c r="E4" s="1195" t="s">
        <v>148</v>
      </c>
      <c r="F4" s="31" t="s">
        <v>149</v>
      </c>
      <c r="G4" s="32" t="e">
        <f>#REF!</f>
        <v>#REF!</v>
      </c>
      <c r="H4" s="30" t="s">
        <v>1787</v>
      </c>
      <c r="I4" s="24"/>
      <c r="J4" s="35" t="s">
        <v>1790</v>
      </c>
      <c r="K4" s="30"/>
      <c r="L4" s="33"/>
      <c r="M4" s="33"/>
      <c r="N4" s="33"/>
      <c r="O4" s="33"/>
      <c r="P4" s="33"/>
      <c r="Q4" s="33"/>
      <c r="R4" s="33"/>
      <c r="S4" s="33"/>
      <c r="T4" s="33"/>
      <c r="U4" s="33"/>
      <c r="V4" s="33"/>
      <c r="W4" s="33"/>
      <c r="X4" s="33"/>
      <c r="Y4" s="33"/>
      <c r="Z4" s="33"/>
      <c r="AA4" s="33"/>
      <c r="AB4" s="33"/>
    </row>
    <row r="5" spans="1:28" ht="21" customHeight="1">
      <c r="A5" s="34"/>
      <c r="B5" s="29">
        <v>3</v>
      </c>
      <c r="C5" s="30" t="s">
        <v>158</v>
      </c>
      <c r="D5" s="30" t="s">
        <v>157</v>
      </c>
      <c r="E5" s="1195" t="s">
        <v>159</v>
      </c>
      <c r="F5" s="31" t="s">
        <v>136</v>
      </c>
      <c r="G5" s="32" t="e">
        <f>#REF!</f>
        <v>#REF!</v>
      </c>
      <c r="H5" s="30" t="s">
        <v>1787</v>
      </c>
      <c r="I5" s="24"/>
      <c r="J5" s="35" t="s">
        <v>1791</v>
      </c>
      <c r="K5" s="30"/>
      <c r="L5" s="33"/>
      <c r="M5" s="33"/>
      <c r="N5" s="33"/>
      <c r="O5" s="33"/>
      <c r="P5" s="33"/>
      <c r="Q5" s="33"/>
      <c r="R5" s="33"/>
      <c r="S5" s="33"/>
      <c r="T5" s="33"/>
      <c r="U5" s="33"/>
      <c r="V5" s="33"/>
      <c r="W5" s="33"/>
      <c r="X5" s="33"/>
      <c r="Y5" s="33"/>
      <c r="Z5" s="33"/>
      <c r="AA5" s="33"/>
      <c r="AB5" s="33"/>
    </row>
    <row r="6" spans="1:28" ht="21" customHeight="1">
      <c r="A6" s="34"/>
      <c r="B6" s="29">
        <v>4</v>
      </c>
      <c r="C6" s="30" t="s">
        <v>1792</v>
      </c>
      <c r="D6" s="30" t="s">
        <v>1793</v>
      </c>
      <c r="E6" s="1195" t="s">
        <v>1794</v>
      </c>
      <c r="F6" s="31" t="s">
        <v>1795</v>
      </c>
      <c r="G6" s="32" t="e">
        <f>#REF!</f>
        <v>#REF!</v>
      </c>
      <c r="H6" s="30" t="s">
        <v>1787</v>
      </c>
      <c r="I6" s="24"/>
      <c r="J6" s="35" t="s">
        <v>1796</v>
      </c>
      <c r="K6" s="30"/>
      <c r="L6" s="33"/>
      <c r="M6" s="33"/>
      <c r="N6" s="33"/>
      <c r="O6" s="33"/>
      <c r="P6" s="33"/>
      <c r="Q6" s="33"/>
      <c r="R6" s="33"/>
      <c r="S6" s="33"/>
      <c r="T6" s="33"/>
      <c r="U6" s="33"/>
      <c r="V6" s="33"/>
      <c r="W6" s="33"/>
      <c r="X6" s="33"/>
      <c r="Y6" s="33"/>
      <c r="Z6" s="33"/>
      <c r="AA6" s="33"/>
      <c r="AB6" s="33"/>
    </row>
    <row r="7" spans="1:28" ht="21" customHeight="1">
      <c r="A7" s="34"/>
      <c r="B7" s="29"/>
      <c r="C7" s="30"/>
      <c r="D7" s="30"/>
      <c r="E7" s="31"/>
      <c r="F7" s="31"/>
      <c r="G7" s="36" t="e">
        <f>SUM(G3:G6)</f>
        <v>#REF!</v>
      </c>
      <c r="H7" s="30"/>
      <c r="J7" s="33"/>
      <c r="K7" s="33"/>
      <c r="L7" s="33"/>
      <c r="M7" s="33"/>
      <c r="N7" s="33"/>
      <c r="O7" s="33"/>
      <c r="P7" s="33"/>
      <c r="Q7" s="33"/>
      <c r="R7" s="33"/>
      <c r="S7" s="33"/>
      <c r="T7" s="33"/>
      <c r="U7" s="33"/>
      <c r="V7" s="33"/>
      <c r="W7" s="33"/>
      <c r="X7" s="33"/>
      <c r="Y7" s="33"/>
      <c r="Z7" s="33"/>
    </row>
    <row r="8" spans="1:28" ht="21" customHeight="1">
      <c r="A8" s="37" t="s">
        <v>1797</v>
      </c>
      <c r="B8" s="29"/>
      <c r="C8" s="30"/>
      <c r="D8" s="30"/>
      <c r="E8" s="31"/>
      <c r="F8" s="31"/>
      <c r="G8" s="32"/>
      <c r="H8" s="30"/>
      <c r="J8" s="33"/>
      <c r="K8" s="33"/>
      <c r="L8" s="33"/>
      <c r="M8" s="33"/>
      <c r="N8" s="33"/>
      <c r="O8" s="33"/>
      <c r="P8" s="33"/>
      <c r="Q8" s="33"/>
      <c r="R8" s="33"/>
      <c r="S8" s="33"/>
      <c r="T8" s="33"/>
      <c r="U8" s="33"/>
      <c r="V8" s="33"/>
      <c r="W8" s="33"/>
      <c r="X8" s="33"/>
      <c r="Y8" s="33"/>
      <c r="Z8" s="33"/>
    </row>
    <row r="9" spans="1:28" ht="21" customHeight="1">
      <c r="A9" s="34"/>
      <c r="B9" s="29">
        <v>1</v>
      </c>
      <c r="C9" s="30" t="s">
        <v>209</v>
      </c>
      <c r="D9" s="30" t="s">
        <v>208</v>
      </c>
      <c r="E9" s="1195" t="s">
        <v>211</v>
      </c>
      <c r="F9" s="31" t="s">
        <v>149</v>
      </c>
      <c r="G9" s="32" t="e">
        <f>#REF!</f>
        <v>#REF!</v>
      </c>
      <c r="H9" s="30" t="s">
        <v>1798</v>
      </c>
      <c r="I9" s="24"/>
      <c r="J9" s="35" t="s">
        <v>1799</v>
      </c>
      <c r="K9" s="33"/>
      <c r="L9" s="33"/>
      <c r="M9" s="33"/>
      <c r="N9" s="33"/>
      <c r="O9" s="33"/>
      <c r="P9" s="33"/>
      <c r="Q9" s="33"/>
      <c r="R9" s="33"/>
      <c r="S9" s="33"/>
      <c r="T9" s="33"/>
      <c r="U9" s="33"/>
      <c r="V9" s="33"/>
      <c r="W9" s="33"/>
      <c r="X9" s="33"/>
      <c r="Y9" s="33"/>
      <c r="Z9" s="33"/>
      <c r="AA9" s="33"/>
      <c r="AB9" s="33"/>
    </row>
    <row r="10" spans="1:28" ht="21" customHeight="1">
      <c r="A10" s="34"/>
      <c r="B10" s="29">
        <v>2</v>
      </c>
      <c r="C10" s="30" t="s">
        <v>140</v>
      </c>
      <c r="D10" s="30" t="s">
        <v>139</v>
      </c>
      <c r="E10" s="1195" t="s">
        <v>141</v>
      </c>
      <c r="F10" s="31" t="s">
        <v>1652</v>
      </c>
      <c r="G10" s="32" t="e">
        <f>#REF!</f>
        <v>#REF!</v>
      </c>
      <c r="H10" s="30" t="s">
        <v>1798</v>
      </c>
      <c r="I10" s="24"/>
      <c r="J10" s="35" t="s">
        <v>1800</v>
      </c>
      <c r="K10" s="33"/>
      <c r="L10" s="33"/>
      <c r="M10" s="33"/>
      <c r="N10" s="33"/>
      <c r="O10" s="33"/>
      <c r="P10" s="33"/>
      <c r="Q10" s="33"/>
      <c r="R10" s="33"/>
      <c r="S10" s="33"/>
      <c r="T10" s="33"/>
      <c r="U10" s="33"/>
      <c r="V10" s="33"/>
      <c r="W10" s="33"/>
      <c r="X10" s="33"/>
      <c r="Y10" s="33"/>
      <c r="Z10" s="33"/>
      <c r="AA10" s="33"/>
      <c r="AB10" s="33"/>
    </row>
    <row r="11" spans="1:28" ht="21" customHeight="1">
      <c r="A11" s="34"/>
      <c r="B11" s="29">
        <v>3</v>
      </c>
      <c r="C11" s="30" t="s">
        <v>1801</v>
      </c>
      <c r="D11" s="30" t="s">
        <v>1802</v>
      </c>
      <c r="E11" s="31">
        <v>1012757264</v>
      </c>
      <c r="F11" s="31" t="s">
        <v>121</v>
      </c>
      <c r="G11" s="32" t="e">
        <f>#REF!</f>
        <v>#REF!</v>
      </c>
      <c r="H11" s="30" t="s">
        <v>1798</v>
      </c>
      <c r="I11" s="24"/>
      <c r="J11" s="35" t="s">
        <v>1803</v>
      </c>
      <c r="K11" s="33"/>
      <c r="L11" s="33"/>
      <c r="M11" s="33"/>
      <c r="N11" s="33"/>
      <c r="O11" s="33"/>
      <c r="P11" s="33"/>
      <c r="Q11" s="33"/>
      <c r="R11" s="33"/>
      <c r="S11" s="33"/>
      <c r="T11" s="33"/>
      <c r="U11" s="33"/>
      <c r="V11" s="33"/>
      <c r="W11" s="33"/>
      <c r="X11" s="33"/>
      <c r="Y11" s="33"/>
      <c r="Z11" s="33"/>
      <c r="AA11" s="33"/>
      <c r="AB11" s="33"/>
    </row>
    <row r="12" spans="1:28" ht="21" customHeight="1">
      <c r="A12" s="34"/>
      <c r="B12" s="29">
        <v>4</v>
      </c>
      <c r="C12" s="30" t="s">
        <v>226</v>
      </c>
      <c r="D12" s="30" t="s">
        <v>1804</v>
      </c>
      <c r="E12" s="31">
        <v>23241857</v>
      </c>
      <c r="F12" s="31" t="s">
        <v>928</v>
      </c>
      <c r="G12" s="32" t="e">
        <f>#REF!</f>
        <v>#REF!</v>
      </c>
      <c r="H12" s="30" t="s">
        <v>1798</v>
      </c>
      <c r="I12" s="24"/>
      <c r="J12" s="35" t="s">
        <v>1805</v>
      </c>
      <c r="K12" s="33"/>
      <c r="L12" s="33"/>
      <c r="M12" s="33"/>
      <c r="N12" s="33"/>
      <c r="O12" s="33"/>
      <c r="P12" s="33"/>
      <c r="Q12" s="33"/>
      <c r="R12" s="33"/>
      <c r="S12" s="33"/>
      <c r="T12" s="33"/>
      <c r="U12" s="33"/>
      <c r="V12" s="33"/>
      <c r="W12" s="33"/>
      <c r="X12" s="33"/>
      <c r="Y12" s="33"/>
      <c r="Z12" s="33"/>
      <c r="AA12" s="33"/>
      <c r="AB12" s="33"/>
    </row>
    <row r="13" spans="1:28" ht="21" customHeight="1">
      <c r="A13" s="34"/>
      <c r="B13" s="29"/>
      <c r="C13" s="30"/>
      <c r="D13" s="30"/>
      <c r="E13" s="31"/>
      <c r="F13" s="31"/>
      <c r="G13" s="36" t="e">
        <f>SUM(G9:G12)</f>
        <v>#REF!</v>
      </c>
      <c r="H13" s="30"/>
      <c r="I13" s="33"/>
      <c r="J13" s="33"/>
      <c r="K13" s="33"/>
      <c r="L13" s="33"/>
      <c r="M13" s="33"/>
      <c r="N13" s="33"/>
      <c r="O13" s="33"/>
      <c r="P13" s="33"/>
      <c r="Q13" s="33"/>
      <c r="R13" s="33"/>
      <c r="S13" s="33"/>
      <c r="T13" s="33"/>
      <c r="U13" s="33"/>
      <c r="V13" s="33"/>
      <c r="W13" s="33"/>
      <c r="X13" s="33"/>
      <c r="Y13" s="33"/>
      <c r="Z13" s="33"/>
    </row>
    <row r="14" spans="1:28" ht="21" customHeight="1">
      <c r="A14" s="28" t="s">
        <v>1806</v>
      </c>
      <c r="B14" s="29"/>
      <c r="C14" s="30"/>
      <c r="D14" s="30"/>
      <c r="E14" s="31"/>
      <c r="F14" s="31"/>
      <c r="G14" s="32"/>
      <c r="H14" s="30"/>
      <c r="I14" s="33"/>
      <c r="J14" s="33"/>
      <c r="K14" s="33"/>
      <c r="L14" s="33"/>
      <c r="M14" s="33"/>
      <c r="N14" s="33"/>
      <c r="O14" s="33"/>
      <c r="P14" s="33"/>
      <c r="Q14" s="33"/>
      <c r="R14" s="33"/>
      <c r="S14" s="33"/>
      <c r="T14" s="33"/>
      <c r="U14" s="33"/>
      <c r="V14" s="33"/>
      <c r="W14" s="33"/>
      <c r="X14" s="33"/>
      <c r="Y14" s="33"/>
      <c r="Z14" s="33"/>
    </row>
    <row r="15" spans="1:28" ht="21" customHeight="1">
      <c r="A15" s="34"/>
      <c r="B15" s="29">
        <v>1</v>
      </c>
      <c r="C15" s="30" t="s">
        <v>1807</v>
      </c>
      <c r="D15" s="30" t="s">
        <v>1808</v>
      </c>
      <c r="E15" s="31">
        <v>1017320957</v>
      </c>
      <c r="F15" s="31" t="s">
        <v>121</v>
      </c>
      <c r="G15" s="32" t="e">
        <f>#REF!</f>
        <v>#REF!</v>
      </c>
      <c r="H15" s="30" t="s">
        <v>1809</v>
      </c>
      <c r="I15" s="24"/>
      <c r="J15" s="35" t="s">
        <v>1810</v>
      </c>
      <c r="K15" s="33"/>
      <c r="L15" s="33"/>
      <c r="M15" s="33"/>
      <c r="N15" s="33"/>
      <c r="O15" s="33"/>
      <c r="P15" s="33"/>
      <c r="Q15" s="33"/>
      <c r="R15" s="33"/>
      <c r="S15" s="33"/>
      <c r="T15" s="33"/>
      <c r="U15" s="33"/>
      <c r="V15" s="33"/>
      <c r="W15" s="33"/>
      <c r="X15" s="33"/>
      <c r="Y15" s="33"/>
      <c r="Z15" s="33"/>
      <c r="AA15" s="33"/>
      <c r="AB15" s="33"/>
    </row>
    <row r="16" spans="1:28" ht="21" customHeight="1">
      <c r="A16" s="34"/>
      <c r="B16" s="29">
        <v>2</v>
      </c>
      <c r="C16" s="30" t="s">
        <v>1811</v>
      </c>
      <c r="D16" s="30" t="s">
        <v>1812</v>
      </c>
      <c r="E16" s="1195" t="s">
        <v>1813</v>
      </c>
      <c r="F16" s="31" t="s">
        <v>149</v>
      </c>
      <c r="G16" s="32" t="e">
        <f>#REF!</f>
        <v>#REF!</v>
      </c>
      <c r="H16" s="30" t="s">
        <v>1809</v>
      </c>
      <c r="I16" s="24"/>
      <c r="J16" s="35" t="s">
        <v>1814</v>
      </c>
      <c r="K16" s="33"/>
      <c r="L16" s="33"/>
      <c r="M16" s="33"/>
      <c r="N16" s="33"/>
      <c r="O16" s="33"/>
      <c r="P16" s="33"/>
      <c r="Q16" s="33"/>
      <c r="R16" s="33"/>
      <c r="S16" s="33"/>
      <c r="T16" s="33"/>
      <c r="U16" s="33"/>
      <c r="V16" s="33"/>
      <c r="W16" s="33"/>
      <c r="X16" s="33"/>
      <c r="Y16" s="33"/>
      <c r="Z16" s="33"/>
      <c r="AA16" s="33"/>
      <c r="AB16" s="33"/>
    </row>
    <row r="17" spans="1:28" ht="21" customHeight="1">
      <c r="A17" s="34"/>
      <c r="B17" s="29">
        <v>3</v>
      </c>
      <c r="C17" s="30" t="s">
        <v>1815</v>
      </c>
      <c r="D17" s="30" t="s">
        <v>1816</v>
      </c>
      <c r="E17" s="1195" t="s">
        <v>1817</v>
      </c>
      <c r="F17" s="31" t="s">
        <v>370</v>
      </c>
      <c r="G17" s="32" t="e">
        <f>#REF!</f>
        <v>#REF!</v>
      </c>
      <c r="H17" s="30" t="s">
        <v>1809</v>
      </c>
      <c r="I17" s="24"/>
      <c r="J17" s="35" t="s">
        <v>1818</v>
      </c>
      <c r="K17" s="33"/>
      <c r="L17" s="33"/>
      <c r="M17" s="33"/>
      <c r="N17" s="33"/>
      <c r="O17" s="33"/>
      <c r="P17" s="33"/>
      <c r="Q17" s="33"/>
      <c r="R17" s="33"/>
      <c r="S17" s="33"/>
      <c r="T17" s="33"/>
      <c r="U17" s="33"/>
      <c r="V17" s="33"/>
      <c r="W17" s="33"/>
      <c r="X17" s="33"/>
      <c r="Y17" s="33"/>
      <c r="Z17" s="33"/>
      <c r="AA17" s="33"/>
      <c r="AB17" s="33"/>
    </row>
    <row r="18" spans="1:28" ht="21" customHeight="1">
      <c r="A18" s="34"/>
      <c r="B18" s="29">
        <v>4</v>
      </c>
      <c r="C18" s="30" t="s">
        <v>1300</v>
      </c>
      <c r="D18" s="30" t="s">
        <v>1819</v>
      </c>
      <c r="E18" s="1195" t="s">
        <v>1820</v>
      </c>
      <c r="F18" s="31" t="s">
        <v>1821</v>
      </c>
      <c r="G18" s="32" t="e">
        <f>#REF!</f>
        <v>#REF!</v>
      </c>
      <c r="H18" s="30" t="s">
        <v>1809</v>
      </c>
      <c r="I18" s="24"/>
      <c r="J18" s="35" t="s">
        <v>1822</v>
      </c>
      <c r="K18" s="33"/>
      <c r="L18" s="33"/>
      <c r="M18" s="33"/>
      <c r="N18" s="33"/>
      <c r="O18" s="33"/>
      <c r="P18" s="33"/>
      <c r="Q18" s="33"/>
      <c r="R18" s="33"/>
      <c r="S18" s="33"/>
      <c r="T18" s="33"/>
      <c r="U18" s="33"/>
      <c r="V18" s="33"/>
      <c r="W18" s="33"/>
      <c r="X18" s="33"/>
      <c r="Y18" s="33"/>
      <c r="Z18" s="33"/>
      <c r="AA18" s="33"/>
      <c r="AB18" s="33"/>
    </row>
    <row r="19" spans="1:28" ht="21" customHeight="1">
      <c r="A19" s="34"/>
      <c r="B19" s="29">
        <v>5</v>
      </c>
      <c r="C19" s="30" t="s">
        <v>178</v>
      </c>
      <c r="D19" s="30" t="s">
        <v>177</v>
      </c>
      <c r="E19" s="1195" t="s">
        <v>180</v>
      </c>
      <c r="F19" s="31" t="s">
        <v>181</v>
      </c>
      <c r="G19" s="32" t="e">
        <f>#REF!</f>
        <v>#REF!</v>
      </c>
      <c r="H19" s="30" t="s">
        <v>1809</v>
      </c>
      <c r="I19" s="24"/>
      <c r="J19" s="35" t="s">
        <v>1823</v>
      </c>
      <c r="K19" s="33"/>
      <c r="L19" s="33"/>
      <c r="M19" s="33"/>
      <c r="N19" s="33"/>
      <c r="O19" s="33"/>
      <c r="P19" s="33"/>
      <c r="Q19" s="33"/>
      <c r="R19" s="33"/>
      <c r="S19" s="33"/>
      <c r="T19" s="33"/>
      <c r="U19" s="33"/>
      <c r="V19" s="33"/>
      <c r="W19" s="33"/>
      <c r="X19" s="33"/>
      <c r="Y19" s="33"/>
      <c r="Z19" s="33"/>
      <c r="AA19" s="33"/>
      <c r="AB19" s="33"/>
    </row>
    <row r="20" spans="1:28" ht="21" customHeight="1">
      <c r="A20" s="34"/>
      <c r="B20" s="29"/>
      <c r="C20" s="30"/>
      <c r="D20" s="30"/>
      <c r="E20" s="31"/>
      <c r="F20" s="31"/>
      <c r="G20" s="36" t="e">
        <f>SUM(G15:G19)</f>
        <v>#REF!</v>
      </c>
      <c r="H20" s="30"/>
      <c r="I20" s="33"/>
      <c r="J20" s="33"/>
      <c r="K20" s="33"/>
      <c r="L20" s="33"/>
      <c r="M20" s="33"/>
      <c r="N20" s="33"/>
      <c r="O20" s="33"/>
      <c r="P20" s="33"/>
      <c r="Q20" s="33"/>
      <c r="R20" s="33"/>
      <c r="S20" s="33"/>
      <c r="T20" s="33"/>
      <c r="U20" s="33"/>
      <c r="V20" s="33"/>
      <c r="W20" s="33"/>
      <c r="X20" s="33"/>
      <c r="Y20" s="33"/>
      <c r="Z20" s="33"/>
      <c r="AA20" s="24"/>
      <c r="AB20" s="24"/>
    </row>
    <row r="21" spans="1:28" ht="21" customHeight="1">
      <c r="A21" s="28" t="s">
        <v>1824</v>
      </c>
      <c r="B21" s="29"/>
      <c r="C21" s="30"/>
      <c r="D21" s="30"/>
      <c r="E21" s="31"/>
      <c r="F21" s="31"/>
      <c r="G21" s="36"/>
      <c r="H21" s="30"/>
      <c r="I21" s="33"/>
      <c r="J21" s="33"/>
      <c r="K21" s="33"/>
      <c r="L21" s="33"/>
      <c r="M21" s="33"/>
      <c r="N21" s="33"/>
      <c r="O21" s="33"/>
      <c r="P21" s="33"/>
      <c r="Q21" s="33"/>
      <c r="R21" s="33"/>
      <c r="S21" s="33"/>
      <c r="T21" s="33"/>
      <c r="U21" s="33"/>
      <c r="V21" s="33"/>
      <c r="W21" s="33"/>
      <c r="X21" s="33"/>
      <c r="Y21" s="33"/>
      <c r="Z21" s="33"/>
    </row>
    <row r="22" spans="1:28" ht="21" customHeight="1">
      <c r="A22" s="34"/>
      <c r="B22" s="29">
        <v>1</v>
      </c>
      <c r="C22" s="30" t="s">
        <v>348</v>
      </c>
      <c r="D22" s="30" t="s">
        <v>347</v>
      </c>
      <c r="E22" s="1195" t="s">
        <v>349</v>
      </c>
      <c r="F22" s="31" t="s">
        <v>1825</v>
      </c>
      <c r="G22" s="32" t="e">
        <f>#REF!</f>
        <v>#REF!</v>
      </c>
      <c r="H22" s="30" t="s">
        <v>1826</v>
      </c>
      <c r="I22" s="24"/>
      <c r="J22" s="35" t="s">
        <v>1827</v>
      </c>
      <c r="K22" s="33"/>
      <c r="L22" s="33"/>
      <c r="M22" s="33"/>
      <c r="N22" s="33"/>
      <c r="O22" s="33"/>
      <c r="P22" s="33"/>
      <c r="Q22" s="33"/>
      <c r="R22" s="33"/>
      <c r="S22" s="33"/>
      <c r="T22" s="33"/>
      <c r="U22" s="33"/>
      <c r="V22" s="33"/>
      <c r="W22" s="33"/>
      <c r="X22" s="33"/>
      <c r="Y22" s="33"/>
      <c r="Z22" s="33"/>
      <c r="AA22" s="33"/>
      <c r="AB22" s="33"/>
    </row>
    <row r="23" spans="1:28" ht="21" customHeight="1">
      <c r="A23" s="34"/>
      <c r="B23" s="29">
        <v>2</v>
      </c>
      <c r="C23" s="30" t="s">
        <v>1828</v>
      </c>
      <c r="D23" s="30" t="s">
        <v>1829</v>
      </c>
      <c r="E23" s="1195" t="s">
        <v>1830</v>
      </c>
      <c r="F23" s="31" t="s">
        <v>316</v>
      </c>
      <c r="G23" s="32" t="e">
        <f>#REF!</f>
        <v>#REF!</v>
      </c>
      <c r="H23" s="30" t="s">
        <v>1826</v>
      </c>
      <c r="I23" s="24"/>
      <c r="J23" s="35" t="s">
        <v>1831</v>
      </c>
      <c r="K23" s="33"/>
      <c r="L23" s="33"/>
      <c r="M23" s="33"/>
      <c r="N23" s="33"/>
      <c r="O23" s="33"/>
      <c r="P23" s="33"/>
      <c r="Q23" s="33"/>
      <c r="R23" s="33"/>
      <c r="S23" s="33"/>
      <c r="T23" s="33"/>
      <c r="U23" s="33"/>
      <c r="V23" s="33"/>
      <c r="W23" s="33"/>
      <c r="X23" s="33"/>
      <c r="Y23" s="33"/>
      <c r="Z23" s="33"/>
      <c r="AA23" s="33"/>
      <c r="AB23" s="33"/>
    </row>
    <row r="24" spans="1:28" ht="21" customHeight="1">
      <c r="A24" s="34"/>
      <c r="B24" s="29">
        <v>3</v>
      </c>
      <c r="C24" s="30" t="s">
        <v>1832</v>
      </c>
      <c r="D24" s="30" t="s">
        <v>1833</v>
      </c>
      <c r="E24" s="1198" t="s">
        <v>1834</v>
      </c>
      <c r="F24" s="38" t="s">
        <v>149</v>
      </c>
      <c r="G24" s="32" t="e">
        <f>#REF!</f>
        <v>#REF!</v>
      </c>
      <c r="H24" s="30" t="s">
        <v>1826</v>
      </c>
      <c r="I24" s="24"/>
      <c r="J24" s="35" t="s">
        <v>1835</v>
      </c>
      <c r="K24" s="33"/>
      <c r="L24" s="33"/>
      <c r="M24" s="33"/>
      <c r="N24" s="33"/>
      <c r="O24" s="33"/>
      <c r="P24" s="33"/>
      <c r="Q24" s="33"/>
      <c r="R24" s="33"/>
      <c r="S24" s="33"/>
      <c r="T24" s="33"/>
      <c r="U24" s="33"/>
      <c r="V24" s="33"/>
      <c r="W24" s="33"/>
      <c r="X24" s="33"/>
      <c r="Y24" s="33"/>
      <c r="Z24" s="33"/>
      <c r="AA24" s="33"/>
      <c r="AB24" s="33"/>
    </row>
    <row r="25" spans="1:28" ht="21" customHeight="1">
      <c r="A25" s="34"/>
      <c r="B25" s="29">
        <v>4</v>
      </c>
      <c r="C25" s="30" t="s">
        <v>1836</v>
      </c>
      <c r="D25" s="30" t="s">
        <v>1837</v>
      </c>
      <c r="E25" s="38">
        <v>7601076077</v>
      </c>
      <c r="F25" s="38" t="s">
        <v>1838</v>
      </c>
      <c r="G25" s="32" t="e">
        <f>#REF!</f>
        <v>#REF!</v>
      </c>
      <c r="H25" s="30" t="s">
        <v>1826</v>
      </c>
      <c r="I25" s="24"/>
      <c r="J25" s="35" t="s">
        <v>1839</v>
      </c>
      <c r="K25" s="33"/>
      <c r="L25" s="33"/>
      <c r="M25" s="33"/>
      <c r="N25" s="33"/>
      <c r="O25" s="33"/>
      <c r="P25" s="33"/>
      <c r="Q25" s="33"/>
      <c r="R25" s="33"/>
      <c r="S25" s="33"/>
      <c r="T25" s="33"/>
      <c r="U25" s="33"/>
      <c r="V25" s="33"/>
      <c r="W25" s="33"/>
      <c r="X25" s="33"/>
      <c r="Y25" s="33"/>
      <c r="Z25" s="33"/>
      <c r="AA25" s="33"/>
      <c r="AB25" s="33"/>
    </row>
    <row r="26" spans="1:28" ht="21" customHeight="1">
      <c r="A26" s="34"/>
      <c r="B26" s="29">
        <v>5</v>
      </c>
      <c r="C26" s="30" t="s">
        <v>1840</v>
      </c>
      <c r="D26" s="30" t="s">
        <v>1841</v>
      </c>
      <c r="E26" s="38">
        <v>4306017</v>
      </c>
      <c r="F26" s="38" t="s">
        <v>928</v>
      </c>
      <c r="G26" s="32" t="e">
        <f>#REF!</f>
        <v>#REF!</v>
      </c>
      <c r="H26" s="30" t="s">
        <v>1826</v>
      </c>
      <c r="I26" s="24"/>
      <c r="J26" s="35" t="s">
        <v>1842</v>
      </c>
      <c r="K26" s="33"/>
      <c r="L26" s="33"/>
      <c r="M26" s="33"/>
      <c r="N26" s="33"/>
      <c r="O26" s="33"/>
      <c r="P26" s="33"/>
      <c r="Q26" s="33"/>
      <c r="R26" s="33"/>
      <c r="S26" s="33"/>
      <c r="T26" s="33"/>
      <c r="U26" s="33"/>
      <c r="V26" s="33"/>
      <c r="W26" s="33"/>
      <c r="X26" s="33"/>
      <c r="Y26" s="33"/>
      <c r="Z26" s="33"/>
      <c r="AA26" s="33"/>
      <c r="AB26" s="33"/>
    </row>
    <row r="27" spans="1:28" ht="21" customHeight="1">
      <c r="A27" s="34"/>
      <c r="B27" s="29"/>
      <c r="C27" s="30"/>
      <c r="D27" s="30"/>
      <c r="E27" s="31"/>
      <c r="F27" s="31"/>
      <c r="G27" s="36" t="e">
        <f>SUM(G22:G26)</f>
        <v>#REF!</v>
      </c>
      <c r="H27" s="30"/>
      <c r="I27" s="33"/>
      <c r="J27" s="33"/>
      <c r="K27" s="33"/>
      <c r="L27" s="33"/>
      <c r="M27" s="33"/>
      <c r="N27" s="33"/>
      <c r="O27" s="33"/>
      <c r="P27" s="33"/>
      <c r="Q27" s="33"/>
      <c r="R27" s="33"/>
      <c r="S27" s="33"/>
      <c r="T27" s="33"/>
      <c r="U27" s="33"/>
      <c r="V27" s="33"/>
      <c r="W27" s="33"/>
      <c r="X27" s="33"/>
      <c r="Y27" s="33"/>
      <c r="Z27" s="33"/>
    </row>
    <row r="28" spans="1:28" ht="21" customHeight="1">
      <c r="A28" s="28" t="s">
        <v>1843</v>
      </c>
      <c r="B28" s="29"/>
      <c r="C28" s="30"/>
      <c r="D28" s="30"/>
      <c r="E28" s="31"/>
      <c r="F28" s="31"/>
      <c r="G28" s="32"/>
      <c r="H28" s="30"/>
      <c r="I28" s="33"/>
      <c r="J28" s="33"/>
      <c r="K28" s="33"/>
      <c r="L28" s="33"/>
      <c r="M28" s="33"/>
      <c r="N28" s="33"/>
      <c r="O28" s="33"/>
      <c r="P28" s="33"/>
      <c r="Q28" s="33"/>
      <c r="R28" s="33"/>
      <c r="S28" s="33"/>
      <c r="T28" s="33"/>
      <c r="U28" s="33"/>
      <c r="V28" s="33"/>
      <c r="W28" s="33"/>
      <c r="X28" s="33"/>
      <c r="Y28" s="33"/>
      <c r="Z28" s="33"/>
    </row>
    <row r="29" spans="1:28" ht="21" customHeight="1">
      <c r="A29" s="34"/>
      <c r="B29" s="29">
        <v>1</v>
      </c>
      <c r="C29" s="30" t="s">
        <v>325</v>
      </c>
      <c r="D29" s="30" t="s">
        <v>324</v>
      </c>
      <c r="E29" s="1195" t="s">
        <v>328</v>
      </c>
      <c r="F29" s="31" t="s">
        <v>121</v>
      </c>
      <c r="G29" s="32" t="e">
        <f>#REF!</f>
        <v>#REF!</v>
      </c>
      <c r="H29" s="30" t="s">
        <v>1844</v>
      </c>
      <c r="I29" s="24"/>
      <c r="J29" s="35" t="s">
        <v>1845</v>
      </c>
      <c r="K29" s="33"/>
      <c r="L29" s="33"/>
      <c r="M29" s="33"/>
      <c r="N29" s="33"/>
      <c r="O29" s="33"/>
      <c r="P29" s="33"/>
      <c r="Q29" s="33"/>
      <c r="R29" s="33"/>
      <c r="S29" s="33"/>
      <c r="T29" s="33"/>
      <c r="U29" s="33"/>
      <c r="V29" s="33"/>
      <c r="W29" s="33"/>
      <c r="X29" s="33"/>
      <c r="Y29" s="33"/>
      <c r="Z29" s="33"/>
      <c r="AA29" s="33"/>
      <c r="AB29" s="33"/>
    </row>
    <row r="30" spans="1:28" ht="21" customHeight="1">
      <c r="A30" s="34"/>
      <c r="B30" s="29">
        <v>2</v>
      </c>
      <c r="C30" s="30" t="s">
        <v>330</v>
      </c>
      <c r="D30" s="30" t="s">
        <v>329</v>
      </c>
      <c r="E30" s="1195" t="s">
        <v>331</v>
      </c>
      <c r="F30" s="31" t="s">
        <v>931</v>
      </c>
      <c r="G30" s="32" t="e">
        <f>#REF!</f>
        <v>#REF!</v>
      </c>
      <c r="H30" s="30" t="s">
        <v>1844</v>
      </c>
      <c r="I30" s="24"/>
      <c r="J30" s="35" t="s">
        <v>1846</v>
      </c>
      <c r="K30" s="33"/>
      <c r="L30" s="33"/>
      <c r="M30" s="33"/>
      <c r="N30" s="33"/>
      <c r="O30" s="33"/>
      <c r="P30" s="33"/>
      <c r="Q30" s="33"/>
      <c r="R30" s="33"/>
      <c r="S30" s="33"/>
      <c r="T30" s="33"/>
      <c r="U30" s="33"/>
      <c r="V30" s="33"/>
      <c r="W30" s="33"/>
      <c r="X30" s="33"/>
      <c r="Y30" s="33"/>
      <c r="Z30" s="33"/>
      <c r="AA30" s="33"/>
      <c r="AB30" s="33"/>
    </row>
    <row r="31" spans="1:28" ht="21" customHeight="1">
      <c r="A31" s="34"/>
      <c r="B31" s="29">
        <v>3</v>
      </c>
      <c r="C31" s="30" t="s">
        <v>1847</v>
      </c>
      <c r="D31" s="30" t="s">
        <v>1848</v>
      </c>
      <c r="E31" s="1195" t="s">
        <v>1849</v>
      </c>
      <c r="F31" s="31" t="s">
        <v>1850</v>
      </c>
      <c r="G31" s="32" t="e">
        <f>#REF!</f>
        <v>#REF!</v>
      </c>
      <c r="H31" s="30" t="s">
        <v>1844</v>
      </c>
      <c r="I31" s="24"/>
      <c r="J31" s="35" t="s">
        <v>1851</v>
      </c>
      <c r="K31" s="33"/>
      <c r="L31" s="33"/>
      <c r="M31" s="33"/>
      <c r="N31" s="33"/>
      <c r="O31" s="33"/>
      <c r="P31" s="33"/>
      <c r="Q31" s="33"/>
      <c r="R31" s="33"/>
      <c r="S31" s="33"/>
      <c r="T31" s="33"/>
      <c r="U31" s="33"/>
      <c r="V31" s="33"/>
      <c r="W31" s="33"/>
      <c r="X31" s="33"/>
      <c r="Y31" s="33"/>
      <c r="Z31" s="33"/>
      <c r="AA31" s="33"/>
      <c r="AB31" s="33"/>
    </row>
    <row r="32" spans="1:28" ht="21" customHeight="1">
      <c r="A32" s="34"/>
      <c r="B32" s="29">
        <v>4</v>
      </c>
      <c r="C32" s="30" t="s">
        <v>1852</v>
      </c>
      <c r="D32" s="30" t="s">
        <v>1853</v>
      </c>
      <c r="E32" s="31">
        <v>10000294427</v>
      </c>
      <c r="F32" s="31" t="s">
        <v>220</v>
      </c>
      <c r="G32" s="32" t="e">
        <f>#REF!</f>
        <v>#REF!</v>
      </c>
      <c r="H32" s="30" t="s">
        <v>1844</v>
      </c>
      <c r="I32" s="24"/>
      <c r="J32" s="35" t="s">
        <v>1854</v>
      </c>
      <c r="K32" s="33"/>
      <c r="L32" s="33"/>
      <c r="M32" s="33"/>
      <c r="N32" s="33"/>
      <c r="O32" s="33"/>
      <c r="P32" s="33"/>
      <c r="Q32" s="33"/>
      <c r="R32" s="33"/>
      <c r="S32" s="33"/>
      <c r="T32" s="33"/>
      <c r="U32" s="33"/>
      <c r="V32" s="33"/>
      <c r="W32" s="33"/>
      <c r="X32" s="33"/>
      <c r="Y32" s="33"/>
      <c r="Z32" s="33"/>
      <c r="AA32" s="33"/>
      <c r="AB32" s="33"/>
    </row>
    <row r="33" spans="1:28" ht="21" customHeight="1">
      <c r="A33" s="34"/>
      <c r="B33" s="29">
        <v>5</v>
      </c>
      <c r="C33" s="30" t="s">
        <v>1855</v>
      </c>
      <c r="D33" s="30" t="s">
        <v>1856</v>
      </c>
      <c r="E33" s="1195" t="s">
        <v>1857</v>
      </c>
      <c r="F33" s="31" t="s">
        <v>121</v>
      </c>
      <c r="G33" s="32" t="e">
        <f>#REF!</f>
        <v>#REF!</v>
      </c>
      <c r="H33" s="30" t="s">
        <v>1844</v>
      </c>
      <c r="I33" s="24"/>
      <c r="J33" s="35" t="s">
        <v>1858</v>
      </c>
      <c r="K33" s="33"/>
      <c r="L33" s="33"/>
      <c r="M33" s="33"/>
      <c r="N33" s="33"/>
      <c r="O33" s="33"/>
      <c r="P33" s="33"/>
      <c r="Q33" s="33"/>
      <c r="R33" s="33"/>
      <c r="S33" s="33"/>
      <c r="T33" s="33"/>
      <c r="U33" s="33"/>
      <c r="V33" s="33"/>
      <c r="W33" s="33"/>
      <c r="X33" s="33"/>
      <c r="Y33" s="33"/>
      <c r="Z33" s="33"/>
      <c r="AA33" s="33"/>
      <c r="AB33" s="33"/>
    </row>
    <row r="34" spans="1:28" ht="21" customHeight="1">
      <c r="A34" s="34"/>
      <c r="B34" s="29">
        <v>6</v>
      </c>
      <c r="C34" s="30" t="s">
        <v>1859</v>
      </c>
      <c r="D34" s="30" t="s">
        <v>1860</v>
      </c>
      <c r="E34" s="1195" t="s">
        <v>1861</v>
      </c>
      <c r="F34" s="31" t="s">
        <v>240</v>
      </c>
      <c r="G34" s="32" t="e">
        <f>#REF!</f>
        <v>#REF!</v>
      </c>
      <c r="H34" s="30" t="s">
        <v>1844</v>
      </c>
      <c r="I34" s="24"/>
      <c r="J34" s="35" t="s">
        <v>1862</v>
      </c>
      <c r="K34" s="33"/>
      <c r="L34" s="33"/>
      <c r="M34" s="33"/>
      <c r="N34" s="33"/>
      <c r="O34" s="33"/>
      <c r="P34" s="33"/>
      <c r="Q34" s="33"/>
      <c r="R34" s="33"/>
      <c r="S34" s="33"/>
      <c r="T34" s="33"/>
      <c r="U34" s="33"/>
      <c r="V34" s="33"/>
      <c r="W34" s="33"/>
      <c r="X34" s="33"/>
      <c r="Y34" s="33"/>
      <c r="Z34" s="33"/>
      <c r="AA34" s="33"/>
      <c r="AB34" s="33"/>
    </row>
    <row r="35" spans="1:28" ht="21" customHeight="1">
      <c r="A35" s="34"/>
      <c r="B35" s="29"/>
      <c r="C35" s="30"/>
      <c r="D35" s="30"/>
      <c r="E35" s="31"/>
      <c r="F35" s="31"/>
      <c r="G35" s="36" t="e">
        <f>SUM(G29:G34)</f>
        <v>#REF!</v>
      </c>
      <c r="H35" s="30"/>
      <c r="I35" s="33"/>
      <c r="J35" s="33"/>
      <c r="K35" s="33"/>
      <c r="L35" s="33"/>
      <c r="M35" s="33"/>
      <c r="N35" s="33"/>
      <c r="O35" s="33"/>
      <c r="P35" s="33"/>
      <c r="Q35" s="33"/>
      <c r="R35" s="33"/>
      <c r="S35" s="33"/>
      <c r="T35" s="33"/>
      <c r="U35" s="33"/>
      <c r="V35" s="33"/>
      <c r="W35" s="33"/>
      <c r="X35" s="33"/>
      <c r="Y35" s="33"/>
      <c r="Z35" s="33"/>
      <c r="AA35" s="24"/>
      <c r="AB35" s="24"/>
    </row>
    <row r="36" spans="1:28" ht="21" customHeight="1">
      <c r="A36" s="28" t="s">
        <v>1863</v>
      </c>
      <c r="B36" s="29"/>
      <c r="C36" s="30"/>
      <c r="D36" s="30"/>
      <c r="E36" s="31"/>
      <c r="F36" s="31"/>
      <c r="G36" s="32"/>
      <c r="H36" s="30"/>
      <c r="I36" s="33"/>
      <c r="J36" s="33"/>
      <c r="K36" s="33"/>
      <c r="L36" s="33"/>
      <c r="M36" s="33"/>
      <c r="N36" s="33"/>
      <c r="O36" s="33"/>
      <c r="P36" s="33"/>
      <c r="Q36" s="33"/>
      <c r="R36" s="33"/>
      <c r="S36" s="33"/>
      <c r="T36" s="33"/>
      <c r="U36" s="33"/>
      <c r="V36" s="33"/>
      <c r="W36" s="33"/>
      <c r="X36" s="33"/>
      <c r="Y36" s="33"/>
      <c r="Z36" s="33"/>
    </row>
    <row r="37" spans="1:28" ht="21" customHeight="1">
      <c r="A37" s="34"/>
      <c r="B37" s="29">
        <v>1</v>
      </c>
      <c r="C37" s="30" t="s">
        <v>117</v>
      </c>
      <c r="D37" s="30" t="s">
        <v>116</v>
      </c>
      <c r="E37" s="1195" t="s">
        <v>120</v>
      </c>
      <c r="F37" s="31" t="s">
        <v>121</v>
      </c>
      <c r="G37" s="32" t="e">
        <f>#REF!</f>
        <v>#REF!</v>
      </c>
      <c r="H37" s="30" t="s">
        <v>1864</v>
      </c>
      <c r="I37" s="24"/>
      <c r="J37" s="35" t="s">
        <v>1865</v>
      </c>
      <c r="K37" s="30"/>
      <c r="L37" s="30"/>
      <c r="M37" s="30"/>
      <c r="N37" s="30"/>
      <c r="O37" s="30"/>
      <c r="P37" s="30"/>
      <c r="Q37" s="30"/>
      <c r="R37" s="30"/>
      <c r="S37" s="30"/>
      <c r="T37" s="30"/>
      <c r="U37" s="30"/>
      <c r="V37" s="33"/>
      <c r="W37" s="33"/>
      <c r="X37" s="33"/>
      <c r="Y37" s="33"/>
      <c r="Z37" s="33"/>
      <c r="AA37" s="33"/>
      <c r="AB37" s="33"/>
    </row>
    <row r="38" spans="1:28" ht="21" customHeight="1">
      <c r="A38" s="34"/>
      <c r="B38" s="29">
        <v>2</v>
      </c>
      <c r="C38" s="30" t="s">
        <v>1866</v>
      </c>
      <c r="D38" s="30" t="s">
        <v>1867</v>
      </c>
      <c r="E38" s="1195" t="s">
        <v>1868</v>
      </c>
      <c r="F38" s="31" t="s">
        <v>289</v>
      </c>
      <c r="G38" s="32" t="e">
        <f>#REF!</f>
        <v>#REF!</v>
      </c>
      <c r="H38" s="30" t="s">
        <v>1864</v>
      </c>
      <c r="I38" s="24"/>
      <c r="J38" s="35" t="s">
        <v>1869</v>
      </c>
      <c r="K38" s="33"/>
      <c r="L38" s="33"/>
      <c r="M38" s="33"/>
      <c r="N38" s="33"/>
      <c r="O38" s="33"/>
      <c r="P38" s="33"/>
      <c r="Q38" s="33"/>
      <c r="R38" s="33"/>
      <c r="S38" s="33"/>
      <c r="T38" s="33"/>
      <c r="U38" s="33"/>
      <c r="V38" s="33"/>
      <c r="W38" s="33"/>
      <c r="X38" s="33"/>
      <c r="Y38" s="33"/>
      <c r="Z38" s="33"/>
      <c r="AA38" s="33"/>
      <c r="AB38" s="33"/>
    </row>
    <row r="39" spans="1:28" ht="21" customHeight="1">
      <c r="A39" s="34"/>
      <c r="B39" s="29">
        <v>3</v>
      </c>
      <c r="C39" s="30" t="s">
        <v>297</v>
      </c>
      <c r="D39" s="30" t="s">
        <v>296</v>
      </c>
      <c r="E39" s="1195" t="s">
        <v>298</v>
      </c>
      <c r="F39" s="31" t="s">
        <v>240</v>
      </c>
      <c r="G39" s="32" t="e">
        <f>#REF!</f>
        <v>#REF!</v>
      </c>
      <c r="H39" s="30" t="s">
        <v>1864</v>
      </c>
      <c r="I39" s="24"/>
      <c r="J39" s="35" t="s">
        <v>1870</v>
      </c>
      <c r="K39" s="33"/>
      <c r="L39" s="33"/>
      <c r="M39" s="33"/>
      <c r="N39" s="33"/>
      <c r="O39" s="33"/>
      <c r="P39" s="33"/>
      <c r="Q39" s="33"/>
      <c r="R39" s="33"/>
      <c r="S39" s="33"/>
      <c r="T39" s="33"/>
      <c r="U39" s="33"/>
      <c r="V39" s="33"/>
      <c r="W39" s="33"/>
      <c r="X39" s="33"/>
      <c r="Y39" s="33"/>
      <c r="Z39" s="33"/>
      <c r="AA39" s="33"/>
      <c r="AB39" s="33"/>
    </row>
    <row r="40" spans="1:28" ht="21" customHeight="1">
      <c r="A40" s="34"/>
      <c r="B40" s="29">
        <v>4</v>
      </c>
      <c r="C40" s="30" t="s">
        <v>1871</v>
      </c>
      <c r="D40" s="30" t="s">
        <v>1872</v>
      </c>
      <c r="E40" s="31">
        <v>9976633384</v>
      </c>
      <c r="F40" s="31" t="s">
        <v>121</v>
      </c>
      <c r="G40" s="32" t="e">
        <f>#REF!</f>
        <v>#REF!</v>
      </c>
      <c r="H40" s="30" t="s">
        <v>1864</v>
      </c>
      <c r="I40" s="24"/>
      <c r="J40" s="35" t="s">
        <v>1873</v>
      </c>
      <c r="K40" s="33"/>
      <c r="L40" s="33"/>
      <c r="M40" s="33"/>
      <c r="N40" s="33"/>
      <c r="O40" s="33"/>
      <c r="P40" s="33"/>
      <c r="Q40" s="33"/>
      <c r="R40" s="33"/>
      <c r="S40" s="33"/>
      <c r="T40" s="33"/>
      <c r="U40" s="33"/>
      <c r="V40" s="33"/>
      <c r="W40" s="33"/>
      <c r="X40" s="33"/>
      <c r="Y40" s="33"/>
      <c r="Z40" s="33"/>
      <c r="AA40" s="33"/>
      <c r="AB40" s="33"/>
    </row>
    <row r="41" spans="1:28" ht="21" customHeight="1">
      <c r="A41" s="34"/>
      <c r="B41" s="29">
        <v>5</v>
      </c>
      <c r="C41" s="30" t="s">
        <v>386</v>
      </c>
      <c r="D41" s="30" t="s">
        <v>1874</v>
      </c>
      <c r="E41" s="31">
        <v>1028255437</v>
      </c>
      <c r="F41" s="31" t="s">
        <v>121</v>
      </c>
      <c r="G41" s="32" t="e">
        <f>#REF!</f>
        <v>#REF!</v>
      </c>
      <c r="H41" s="30" t="s">
        <v>1864</v>
      </c>
      <c r="I41" s="24"/>
      <c r="J41" s="35" t="s">
        <v>1875</v>
      </c>
      <c r="K41" s="33"/>
      <c r="L41" s="33"/>
      <c r="M41" s="33"/>
      <c r="N41" s="33"/>
      <c r="O41" s="33"/>
      <c r="P41" s="33"/>
      <c r="Q41" s="33"/>
      <c r="R41" s="33"/>
      <c r="S41" s="33"/>
      <c r="T41" s="33"/>
      <c r="U41" s="33"/>
      <c r="V41" s="33"/>
      <c r="W41" s="33"/>
      <c r="X41" s="33"/>
      <c r="Y41" s="33"/>
      <c r="Z41" s="33"/>
      <c r="AA41" s="33"/>
      <c r="AB41" s="33"/>
    </row>
    <row r="42" spans="1:28" ht="21" customHeight="1">
      <c r="A42" s="34"/>
      <c r="B42" s="29"/>
      <c r="C42" s="30"/>
      <c r="D42" s="30"/>
      <c r="E42" s="31"/>
      <c r="F42" s="31"/>
      <c r="G42" s="36" t="e">
        <f>SUM(G37:G41)</f>
        <v>#REF!</v>
      </c>
      <c r="H42" s="30"/>
      <c r="I42" s="33"/>
      <c r="J42" s="33"/>
      <c r="K42" s="33"/>
      <c r="L42" s="33"/>
      <c r="M42" s="33"/>
      <c r="N42" s="33"/>
      <c r="O42" s="33"/>
      <c r="P42" s="33"/>
      <c r="Q42" s="33"/>
      <c r="R42" s="33"/>
      <c r="S42" s="33"/>
      <c r="T42" s="33"/>
      <c r="U42" s="33"/>
      <c r="V42" s="33"/>
      <c r="W42" s="33"/>
      <c r="X42" s="33"/>
      <c r="Y42" s="33"/>
      <c r="Z42" s="33"/>
    </row>
    <row r="43" spans="1:28" ht="21" customHeight="1">
      <c r="A43" s="28" t="s">
        <v>1876</v>
      </c>
      <c r="B43" s="29"/>
      <c r="C43" s="30"/>
      <c r="D43" s="30"/>
      <c r="E43" s="31"/>
      <c r="F43" s="31"/>
      <c r="G43" s="32"/>
      <c r="H43" s="30"/>
      <c r="I43" s="30"/>
      <c r="J43" s="30"/>
      <c r="K43" s="30"/>
      <c r="L43" s="30"/>
      <c r="M43" s="30"/>
      <c r="N43" s="30"/>
      <c r="O43" s="30"/>
      <c r="P43" s="30"/>
      <c r="Q43" s="30"/>
      <c r="R43" s="30"/>
      <c r="S43" s="30"/>
      <c r="T43" s="33"/>
      <c r="U43" s="33"/>
      <c r="V43" s="33"/>
      <c r="W43" s="33"/>
      <c r="X43" s="33"/>
      <c r="Y43" s="33"/>
      <c r="Z43" s="33"/>
    </row>
    <row r="44" spans="1:28" ht="21" customHeight="1">
      <c r="A44" s="34"/>
      <c r="B44" s="29">
        <v>1</v>
      </c>
      <c r="C44" s="30" t="s">
        <v>359</v>
      </c>
      <c r="D44" s="30" t="s">
        <v>358</v>
      </c>
      <c r="E44" s="1195" t="s">
        <v>362</v>
      </c>
      <c r="F44" s="31" t="s">
        <v>363</v>
      </c>
      <c r="G44" s="32" t="e">
        <f>#REF!</f>
        <v>#REF!</v>
      </c>
      <c r="H44" s="30" t="s">
        <v>1877</v>
      </c>
      <c r="I44" s="24"/>
      <c r="J44" s="35" t="s">
        <v>1878</v>
      </c>
      <c r="K44" s="30"/>
      <c r="L44" s="30"/>
      <c r="M44" s="30"/>
      <c r="N44" s="30"/>
      <c r="O44" s="30"/>
      <c r="P44" s="30"/>
      <c r="Q44" s="30"/>
      <c r="R44" s="30"/>
      <c r="S44" s="30"/>
      <c r="T44" s="30"/>
      <c r="U44" s="30"/>
      <c r="V44" s="33"/>
      <c r="W44" s="33"/>
      <c r="X44" s="33"/>
      <c r="Y44" s="33"/>
      <c r="Z44" s="33"/>
      <c r="AA44" s="33"/>
      <c r="AB44" s="33"/>
    </row>
    <row r="45" spans="1:28" ht="21" customHeight="1">
      <c r="A45" s="34"/>
      <c r="B45" s="29">
        <v>2</v>
      </c>
      <c r="C45" s="30" t="s">
        <v>368</v>
      </c>
      <c r="D45" s="30" t="s">
        <v>367</v>
      </c>
      <c r="E45" s="1195" t="s">
        <v>369</v>
      </c>
      <c r="F45" s="31" t="s">
        <v>370</v>
      </c>
      <c r="G45" s="32" t="e">
        <f>#REF!</f>
        <v>#REF!</v>
      </c>
      <c r="H45" s="30" t="s">
        <v>1877</v>
      </c>
      <c r="I45" s="24"/>
      <c r="J45" s="35" t="s">
        <v>1879</v>
      </c>
      <c r="K45" s="30"/>
      <c r="L45" s="30"/>
      <c r="M45" s="30"/>
      <c r="N45" s="30"/>
      <c r="O45" s="30"/>
      <c r="P45" s="30"/>
      <c r="Q45" s="30"/>
      <c r="R45" s="30"/>
      <c r="S45" s="30"/>
      <c r="T45" s="30"/>
      <c r="U45" s="30"/>
      <c r="V45" s="33"/>
      <c r="W45" s="33"/>
      <c r="X45" s="33"/>
      <c r="Y45" s="33"/>
      <c r="Z45" s="33"/>
      <c r="AA45" s="33"/>
      <c r="AB45" s="33"/>
    </row>
    <row r="46" spans="1:28" ht="21" customHeight="1">
      <c r="A46" s="34"/>
      <c r="B46" s="29">
        <v>3</v>
      </c>
      <c r="C46" s="30" t="s">
        <v>1880</v>
      </c>
      <c r="D46" s="30" t="s">
        <v>1881</v>
      </c>
      <c r="E46" s="1195" t="s">
        <v>1882</v>
      </c>
      <c r="F46" s="31" t="s">
        <v>121</v>
      </c>
      <c r="G46" s="32" t="e">
        <f>#REF!</f>
        <v>#REF!</v>
      </c>
      <c r="H46" s="30" t="s">
        <v>1877</v>
      </c>
      <c r="I46" s="24"/>
      <c r="J46" s="35" t="s">
        <v>1883</v>
      </c>
      <c r="K46" s="30"/>
      <c r="L46" s="30"/>
      <c r="M46" s="30"/>
      <c r="N46" s="30"/>
      <c r="O46" s="30"/>
      <c r="P46" s="30"/>
      <c r="Q46" s="30"/>
      <c r="R46" s="30"/>
      <c r="S46" s="30"/>
      <c r="T46" s="30"/>
      <c r="U46" s="30"/>
      <c r="V46" s="33"/>
      <c r="W46" s="33"/>
      <c r="X46" s="33"/>
      <c r="Y46" s="33"/>
      <c r="Z46" s="33"/>
      <c r="AA46" s="33"/>
      <c r="AB46" s="33"/>
    </row>
    <row r="47" spans="1:28" ht="21" customHeight="1">
      <c r="A47" s="34"/>
      <c r="B47" s="29">
        <v>4</v>
      </c>
      <c r="C47" s="30" t="s">
        <v>386</v>
      </c>
      <c r="D47" s="30" t="s">
        <v>1874</v>
      </c>
      <c r="E47" s="31">
        <v>1028255437</v>
      </c>
      <c r="F47" s="31" t="s">
        <v>121</v>
      </c>
      <c r="G47" s="32" t="e">
        <f>#REF!</f>
        <v>#REF!</v>
      </c>
      <c r="H47" s="30" t="s">
        <v>1877</v>
      </c>
      <c r="I47" s="24"/>
      <c r="J47" s="35" t="s">
        <v>1884</v>
      </c>
      <c r="K47" s="30"/>
      <c r="L47" s="30"/>
      <c r="M47" s="30"/>
      <c r="N47" s="30"/>
      <c r="O47" s="30"/>
      <c r="P47" s="30"/>
      <c r="Q47" s="30"/>
      <c r="R47" s="30"/>
      <c r="S47" s="30"/>
      <c r="T47" s="30"/>
      <c r="U47" s="30"/>
      <c r="V47" s="33"/>
      <c r="W47" s="33"/>
      <c r="X47" s="33"/>
      <c r="Y47" s="33"/>
      <c r="Z47" s="33"/>
      <c r="AA47" s="33"/>
      <c r="AB47" s="33"/>
    </row>
    <row r="48" spans="1:28" ht="21" customHeight="1">
      <c r="A48" s="34"/>
      <c r="B48" s="29"/>
      <c r="C48" s="30"/>
      <c r="D48" s="30"/>
      <c r="E48" s="31"/>
      <c r="F48" s="31"/>
      <c r="G48" s="36" t="e">
        <f>SUM(G44:G47)</f>
        <v>#REF!</v>
      </c>
      <c r="H48" s="30"/>
      <c r="I48" s="33"/>
      <c r="J48" s="33"/>
      <c r="K48" s="33"/>
      <c r="L48" s="33"/>
      <c r="M48" s="33"/>
      <c r="N48" s="33"/>
      <c r="O48" s="33"/>
      <c r="P48" s="33"/>
      <c r="Q48" s="33"/>
      <c r="R48" s="33"/>
      <c r="S48" s="33"/>
      <c r="T48" s="33"/>
      <c r="U48" s="33"/>
      <c r="V48" s="33"/>
      <c r="W48" s="33"/>
      <c r="X48" s="33"/>
      <c r="Y48" s="33"/>
      <c r="Z48" s="33"/>
    </row>
    <row r="49" spans="1:28" ht="21" customHeight="1">
      <c r="A49" s="28" t="s">
        <v>1885</v>
      </c>
      <c r="B49" s="29"/>
      <c r="C49" s="30"/>
      <c r="D49" s="30"/>
      <c r="E49" s="31"/>
      <c r="F49" s="31"/>
      <c r="G49" s="32"/>
      <c r="H49" s="30"/>
      <c r="I49" s="33"/>
      <c r="J49" s="33"/>
      <c r="K49" s="33"/>
      <c r="L49" s="33"/>
      <c r="M49" s="33"/>
      <c r="N49" s="33"/>
      <c r="O49" s="33"/>
      <c r="P49" s="33"/>
      <c r="Q49" s="33"/>
      <c r="R49" s="33"/>
      <c r="S49" s="33"/>
      <c r="T49" s="33"/>
      <c r="U49" s="33"/>
      <c r="V49" s="33"/>
      <c r="W49" s="33"/>
      <c r="X49" s="33"/>
      <c r="Y49" s="33"/>
      <c r="Z49" s="33"/>
    </row>
    <row r="50" spans="1:28" ht="21" customHeight="1">
      <c r="A50" s="34"/>
      <c r="B50" s="29">
        <v>1</v>
      </c>
      <c r="C50" s="30" t="s">
        <v>165</v>
      </c>
      <c r="D50" s="30" t="s">
        <v>164</v>
      </c>
      <c r="E50" s="1195" t="s">
        <v>168</v>
      </c>
      <c r="F50" s="31" t="s">
        <v>121</v>
      </c>
      <c r="G50" s="32" t="e">
        <f>#REF!</f>
        <v>#REF!</v>
      </c>
      <c r="H50" s="30" t="s">
        <v>1886</v>
      </c>
      <c r="I50" s="24"/>
      <c r="J50" s="35" t="s">
        <v>1887</v>
      </c>
      <c r="K50" s="33"/>
      <c r="L50" s="33"/>
      <c r="M50" s="33"/>
      <c r="N50" s="33"/>
      <c r="O50" s="33"/>
      <c r="P50" s="33"/>
      <c r="Q50" s="33"/>
      <c r="R50" s="33"/>
      <c r="S50" s="33"/>
      <c r="T50" s="33"/>
      <c r="U50" s="33"/>
      <c r="V50" s="33"/>
      <c r="W50" s="33"/>
      <c r="X50" s="33"/>
      <c r="Y50" s="33"/>
      <c r="Z50" s="33"/>
      <c r="AA50" s="33"/>
      <c r="AB50" s="33"/>
    </row>
    <row r="51" spans="1:28" ht="21" customHeight="1">
      <c r="A51" s="34"/>
      <c r="B51" s="29">
        <v>2</v>
      </c>
      <c r="C51" s="30" t="s">
        <v>1888</v>
      </c>
      <c r="D51" s="30" t="s">
        <v>1889</v>
      </c>
      <c r="E51" s="1195" t="s">
        <v>1890</v>
      </c>
      <c r="F51" s="31" t="s">
        <v>289</v>
      </c>
      <c r="G51" s="32" t="e">
        <f>#REF!</f>
        <v>#REF!</v>
      </c>
      <c r="H51" s="30" t="s">
        <v>1886</v>
      </c>
      <c r="I51" s="24"/>
      <c r="J51" s="35" t="s">
        <v>1891</v>
      </c>
      <c r="K51" s="33"/>
      <c r="L51" s="33"/>
      <c r="M51" s="33"/>
      <c r="N51" s="33"/>
      <c r="O51" s="33"/>
      <c r="P51" s="33"/>
      <c r="Q51" s="33"/>
      <c r="R51" s="33"/>
      <c r="S51" s="33"/>
      <c r="T51" s="33"/>
      <c r="U51" s="33"/>
      <c r="V51" s="33"/>
      <c r="W51" s="33"/>
      <c r="X51" s="33"/>
      <c r="Y51" s="33"/>
      <c r="Z51" s="33"/>
      <c r="AA51" s="33"/>
      <c r="AB51" s="33"/>
    </row>
    <row r="52" spans="1:28" ht="21" customHeight="1">
      <c r="A52" s="34"/>
      <c r="B52" s="29">
        <v>3</v>
      </c>
      <c r="C52" s="30" t="s">
        <v>1892</v>
      </c>
      <c r="D52" s="30" t="s">
        <v>1893</v>
      </c>
      <c r="E52" s="1195" t="s">
        <v>1894</v>
      </c>
      <c r="F52" s="31" t="s">
        <v>231</v>
      </c>
      <c r="G52" s="32" t="e">
        <f>#REF!</f>
        <v>#REF!</v>
      </c>
      <c r="H52" s="30" t="s">
        <v>1886</v>
      </c>
      <c r="I52" s="24"/>
      <c r="J52" s="35" t="s">
        <v>1895</v>
      </c>
      <c r="K52" s="33"/>
      <c r="L52" s="33"/>
      <c r="M52" s="33"/>
      <c r="N52" s="33"/>
      <c r="O52" s="33"/>
      <c r="P52" s="33"/>
      <c r="Q52" s="33"/>
      <c r="R52" s="33"/>
      <c r="S52" s="33"/>
      <c r="T52" s="33"/>
      <c r="U52" s="33"/>
      <c r="V52" s="33"/>
      <c r="W52" s="33"/>
      <c r="X52" s="33"/>
      <c r="Y52" s="33"/>
      <c r="Z52" s="33"/>
      <c r="AA52" s="33"/>
      <c r="AB52" s="33"/>
    </row>
    <row r="53" spans="1:28" ht="21" customHeight="1">
      <c r="A53" s="34"/>
      <c r="B53" s="29">
        <v>4</v>
      </c>
      <c r="C53" s="30" t="s">
        <v>202</v>
      </c>
      <c r="D53" s="30" t="s">
        <v>201</v>
      </c>
      <c r="E53" s="1195" t="s">
        <v>203</v>
      </c>
      <c r="F53" s="31" t="s">
        <v>204</v>
      </c>
      <c r="G53" s="32" t="e">
        <f>#REF!</f>
        <v>#REF!</v>
      </c>
      <c r="H53" s="30" t="s">
        <v>1886</v>
      </c>
      <c r="I53" s="24"/>
      <c r="J53" s="35" t="s">
        <v>1896</v>
      </c>
      <c r="K53" s="33"/>
      <c r="L53" s="33"/>
      <c r="M53" s="33"/>
      <c r="N53" s="33"/>
      <c r="O53" s="33"/>
      <c r="P53" s="33"/>
      <c r="Q53" s="33"/>
      <c r="R53" s="33"/>
      <c r="S53" s="33"/>
      <c r="T53" s="33"/>
      <c r="U53" s="33"/>
      <c r="V53" s="33"/>
      <c r="W53" s="33"/>
      <c r="X53" s="33"/>
      <c r="Y53" s="33"/>
      <c r="Z53" s="33"/>
      <c r="AA53" s="33"/>
      <c r="AB53" s="33"/>
    </row>
    <row r="54" spans="1:28" ht="21" customHeight="1">
      <c r="A54" s="34"/>
      <c r="B54" s="29">
        <v>5</v>
      </c>
      <c r="C54" s="30" t="s">
        <v>1859</v>
      </c>
      <c r="D54" s="30" t="s">
        <v>1860</v>
      </c>
      <c r="E54" s="1195" t="s">
        <v>1861</v>
      </c>
      <c r="F54" s="31" t="s">
        <v>240</v>
      </c>
      <c r="G54" s="32" t="e">
        <f>#REF!</f>
        <v>#REF!</v>
      </c>
      <c r="H54" s="30" t="s">
        <v>1886</v>
      </c>
      <c r="I54" s="24"/>
      <c r="J54" s="35" t="s">
        <v>1897</v>
      </c>
      <c r="K54" s="33"/>
      <c r="L54" s="33"/>
      <c r="M54" s="33"/>
      <c r="N54" s="33"/>
      <c r="O54" s="33"/>
      <c r="P54" s="33"/>
      <c r="Q54" s="33"/>
      <c r="R54" s="33"/>
      <c r="S54" s="33"/>
      <c r="T54" s="33"/>
      <c r="U54" s="33"/>
      <c r="V54" s="33"/>
      <c r="W54" s="33"/>
      <c r="X54" s="33"/>
      <c r="Y54" s="33"/>
      <c r="Z54" s="33"/>
      <c r="AA54" s="33"/>
      <c r="AB54" s="33"/>
    </row>
    <row r="55" spans="1:28" ht="21" customHeight="1">
      <c r="A55" s="34"/>
      <c r="B55" s="29">
        <v>6</v>
      </c>
      <c r="C55" s="30" t="s">
        <v>1898</v>
      </c>
      <c r="D55" s="30" t="s">
        <v>1899</v>
      </c>
      <c r="E55" s="1195" t="s">
        <v>1900</v>
      </c>
      <c r="F55" s="31" t="s">
        <v>121</v>
      </c>
      <c r="G55" s="32" t="e">
        <f>#REF!</f>
        <v>#REF!</v>
      </c>
      <c r="H55" s="30" t="s">
        <v>1886</v>
      </c>
      <c r="I55" s="24"/>
      <c r="J55" s="35" t="s">
        <v>1901</v>
      </c>
      <c r="K55" s="33"/>
      <c r="L55" s="33"/>
      <c r="M55" s="33"/>
      <c r="N55" s="33"/>
      <c r="O55" s="33"/>
      <c r="P55" s="33"/>
      <c r="Q55" s="33"/>
      <c r="R55" s="33"/>
      <c r="S55" s="33"/>
      <c r="T55" s="33"/>
      <c r="U55" s="33"/>
      <c r="V55" s="33"/>
      <c r="W55" s="33"/>
      <c r="X55" s="33"/>
      <c r="Y55" s="33"/>
      <c r="Z55" s="33"/>
      <c r="AA55" s="33"/>
      <c r="AB55" s="33"/>
    </row>
    <row r="56" spans="1:28" ht="21" customHeight="1">
      <c r="A56" s="34"/>
      <c r="B56" s="29">
        <v>7</v>
      </c>
      <c r="C56" s="30" t="s">
        <v>1902</v>
      </c>
      <c r="D56" s="30" t="s">
        <v>1903</v>
      </c>
      <c r="E56" s="1195" t="s">
        <v>1904</v>
      </c>
      <c r="F56" s="31" t="s">
        <v>1905</v>
      </c>
      <c r="G56" s="32" t="e">
        <f>#REF!</f>
        <v>#REF!</v>
      </c>
      <c r="H56" s="30" t="s">
        <v>1886</v>
      </c>
      <c r="I56" s="24"/>
      <c r="J56" s="35" t="s">
        <v>1906</v>
      </c>
      <c r="K56" s="33"/>
      <c r="L56" s="33"/>
      <c r="M56" s="33"/>
      <c r="N56" s="33"/>
      <c r="O56" s="33"/>
      <c r="P56" s="33"/>
      <c r="Q56" s="33"/>
      <c r="R56" s="33"/>
      <c r="S56" s="33"/>
      <c r="T56" s="33"/>
      <c r="U56" s="33"/>
      <c r="V56" s="33"/>
      <c r="W56" s="33"/>
      <c r="X56" s="33"/>
      <c r="Y56" s="33"/>
      <c r="Z56" s="33"/>
      <c r="AA56" s="33"/>
      <c r="AB56" s="33"/>
    </row>
    <row r="57" spans="1:28" ht="15.75" customHeight="1">
      <c r="A57" s="33"/>
      <c r="B57" s="39"/>
      <c r="C57" s="33"/>
      <c r="D57" s="33"/>
      <c r="E57" s="31"/>
      <c r="F57" s="31"/>
      <c r="G57" s="36" t="e">
        <f>SUM(G50:G56)</f>
        <v>#REF!</v>
      </c>
      <c r="H57" s="33"/>
      <c r="I57" s="33"/>
      <c r="J57" s="33"/>
      <c r="K57" s="33"/>
      <c r="L57" s="33"/>
      <c r="M57" s="33"/>
      <c r="N57" s="33"/>
      <c r="O57" s="33"/>
      <c r="P57" s="33"/>
      <c r="Q57" s="33"/>
      <c r="R57" s="33"/>
      <c r="S57" s="33"/>
      <c r="T57" s="33"/>
      <c r="U57" s="33"/>
      <c r="V57" s="33"/>
      <c r="W57" s="33"/>
      <c r="X57" s="33"/>
      <c r="Y57" s="33"/>
      <c r="Z57" s="33"/>
    </row>
    <row r="58" spans="1:28" ht="15.75" customHeight="1">
      <c r="A58" s="25" t="s">
        <v>1907</v>
      </c>
      <c r="B58" s="25"/>
      <c r="C58" s="25"/>
      <c r="D58" s="26" t="s">
        <v>1908</v>
      </c>
      <c r="E58" s="40" t="s">
        <v>860</v>
      </c>
      <c r="F58" s="26" t="s">
        <v>861</v>
      </c>
      <c r="G58" s="26" t="s">
        <v>1065</v>
      </c>
      <c r="H58" s="26" t="s">
        <v>1909</v>
      </c>
      <c r="I58" s="25"/>
      <c r="J58" s="25"/>
      <c r="K58" s="25"/>
      <c r="L58" s="25"/>
      <c r="M58" s="25"/>
      <c r="N58" s="25"/>
      <c r="O58" s="25"/>
      <c r="P58" s="25"/>
      <c r="Q58" s="25"/>
      <c r="R58" s="25"/>
      <c r="S58" s="25"/>
      <c r="T58" s="25"/>
      <c r="U58" s="25"/>
      <c r="V58" s="25"/>
      <c r="W58" s="25"/>
      <c r="X58" s="25"/>
      <c r="Y58" s="25"/>
      <c r="Z58" s="25"/>
      <c r="AA58" s="27"/>
      <c r="AB58" s="27"/>
    </row>
    <row r="59" spans="1:28" ht="20.25" customHeight="1">
      <c r="A59" s="34" t="s">
        <v>1910</v>
      </c>
      <c r="B59" s="39"/>
      <c r="C59" s="33"/>
      <c r="D59" s="30"/>
      <c r="E59" s="41"/>
      <c r="F59" s="31"/>
      <c r="G59" s="42"/>
      <c r="H59" s="30"/>
      <c r="I59" s="33"/>
      <c r="J59" s="33"/>
      <c r="K59" s="33"/>
      <c r="L59" s="33"/>
      <c r="M59" s="33"/>
      <c r="N59" s="33"/>
      <c r="O59" s="33"/>
      <c r="P59" s="33"/>
      <c r="Q59" s="33"/>
      <c r="R59" s="33"/>
      <c r="S59" s="33"/>
      <c r="T59" s="33"/>
      <c r="U59" s="33"/>
      <c r="V59" s="33"/>
      <c r="W59" s="33"/>
      <c r="X59" s="33"/>
      <c r="Y59" s="33"/>
      <c r="Z59" s="33"/>
    </row>
    <row r="60" spans="1:28" ht="20.25" customHeight="1">
      <c r="A60" s="34"/>
      <c r="B60" s="39">
        <v>1</v>
      </c>
      <c r="C60" s="33" t="s">
        <v>418</v>
      </c>
      <c r="D60" s="33" t="s">
        <v>417</v>
      </c>
      <c r="E60" s="41" t="s">
        <v>420</v>
      </c>
      <c r="F60" s="31" t="s">
        <v>421</v>
      </c>
      <c r="G60" s="43" t="e">
        <f>#REF!</f>
        <v>#REF!</v>
      </c>
      <c r="H60" s="30" t="s">
        <v>1911</v>
      </c>
      <c r="I60" s="1199" t="s">
        <v>417</v>
      </c>
      <c r="J60" s="33" t="s">
        <v>1912</v>
      </c>
      <c r="K60" s="33"/>
      <c r="L60" s="33"/>
      <c r="M60" s="33"/>
      <c r="N60" s="33"/>
      <c r="O60" s="33"/>
      <c r="P60" s="33"/>
      <c r="Q60" s="33"/>
      <c r="R60" s="33"/>
      <c r="S60" s="33"/>
      <c r="T60" s="33"/>
      <c r="U60" s="33"/>
      <c r="V60" s="33"/>
      <c r="W60" s="33"/>
      <c r="X60" s="33"/>
      <c r="Y60" s="33"/>
      <c r="Z60" s="33"/>
      <c r="AA60" s="33"/>
      <c r="AB60" s="33"/>
    </row>
    <row r="61" spans="1:28" ht="20.25" customHeight="1">
      <c r="A61" s="34"/>
      <c r="B61" s="39">
        <v>2</v>
      </c>
      <c r="C61" s="33" t="s">
        <v>426</v>
      </c>
      <c r="D61" s="30" t="s">
        <v>1913</v>
      </c>
      <c r="E61" s="41" t="s">
        <v>1914</v>
      </c>
      <c r="F61" s="31" t="s">
        <v>289</v>
      </c>
      <c r="G61" s="43" t="e">
        <f>#REF!</f>
        <v>#REF!</v>
      </c>
      <c r="H61" s="30" t="s">
        <v>1911</v>
      </c>
      <c r="I61" s="1199" t="s">
        <v>1913</v>
      </c>
      <c r="J61" s="33" t="s">
        <v>1915</v>
      </c>
      <c r="K61" s="33"/>
      <c r="L61" s="33"/>
      <c r="M61" s="33"/>
      <c r="N61" s="33"/>
      <c r="O61" s="33"/>
      <c r="P61" s="33"/>
      <c r="Q61" s="33"/>
      <c r="R61" s="33"/>
      <c r="S61" s="33"/>
      <c r="T61" s="33"/>
      <c r="U61" s="33"/>
      <c r="V61" s="33"/>
      <c r="W61" s="33"/>
      <c r="X61" s="33"/>
      <c r="Y61" s="33"/>
      <c r="Z61" s="33"/>
      <c r="AA61" s="33"/>
      <c r="AB61" s="33"/>
    </row>
    <row r="62" spans="1:28" ht="20.25" customHeight="1">
      <c r="A62" s="34"/>
      <c r="B62" s="39">
        <v>3</v>
      </c>
      <c r="C62" s="33" t="s">
        <v>443</v>
      </c>
      <c r="D62" s="30" t="s">
        <v>442</v>
      </c>
      <c r="E62" s="41" t="s">
        <v>1916</v>
      </c>
      <c r="F62" s="31" t="s">
        <v>289</v>
      </c>
      <c r="G62" s="43" t="e">
        <f>#REF!</f>
        <v>#REF!</v>
      </c>
      <c r="H62" s="30" t="s">
        <v>1911</v>
      </c>
      <c r="I62" s="1199" t="s">
        <v>442</v>
      </c>
      <c r="J62" s="33" t="s">
        <v>1917</v>
      </c>
      <c r="K62" s="33"/>
      <c r="L62" s="33"/>
      <c r="M62" s="33"/>
      <c r="N62" s="33"/>
      <c r="O62" s="33"/>
      <c r="P62" s="33"/>
      <c r="Q62" s="33"/>
      <c r="R62" s="33"/>
      <c r="S62" s="33"/>
      <c r="T62" s="33"/>
      <c r="U62" s="33"/>
      <c r="V62" s="33"/>
      <c r="W62" s="33"/>
      <c r="X62" s="33"/>
      <c r="Y62" s="33"/>
      <c r="Z62" s="33"/>
      <c r="AA62" s="33"/>
      <c r="AB62" s="33"/>
    </row>
    <row r="63" spans="1:28" ht="20.25" customHeight="1">
      <c r="A63" s="34"/>
      <c r="B63" s="39">
        <v>4</v>
      </c>
      <c r="C63" s="33" t="s">
        <v>1918</v>
      </c>
      <c r="D63" s="30" t="s">
        <v>1919</v>
      </c>
      <c r="E63" s="41" t="s">
        <v>1920</v>
      </c>
      <c r="F63" s="31" t="s">
        <v>1921</v>
      </c>
      <c r="G63" s="43" t="e">
        <f>#REF!</f>
        <v>#REF!</v>
      </c>
      <c r="H63" s="30" t="s">
        <v>1911</v>
      </c>
      <c r="I63" s="1199" t="s">
        <v>1919</v>
      </c>
      <c r="J63" s="33" t="s">
        <v>1922</v>
      </c>
      <c r="K63" s="33"/>
      <c r="L63" s="33"/>
      <c r="M63" s="33"/>
      <c r="N63" s="33"/>
      <c r="O63" s="33"/>
      <c r="P63" s="33"/>
      <c r="Q63" s="33"/>
      <c r="R63" s="33"/>
      <c r="S63" s="33"/>
      <c r="T63" s="33"/>
      <c r="U63" s="33"/>
      <c r="V63" s="33"/>
      <c r="W63" s="33"/>
      <c r="X63" s="33"/>
      <c r="Y63" s="33"/>
      <c r="Z63" s="33"/>
      <c r="AA63" s="33"/>
      <c r="AB63" s="33"/>
    </row>
    <row r="64" spans="1:28" ht="20.25" customHeight="1">
      <c r="A64" s="34"/>
      <c r="B64" s="39">
        <v>5</v>
      </c>
      <c r="C64" s="33" t="s">
        <v>1923</v>
      </c>
      <c r="D64" s="30" t="s">
        <v>1924</v>
      </c>
      <c r="E64" s="41" t="s">
        <v>1925</v>
      </c>
      <c r="F64" s="31" t="s">
        <v>1926</v>
      </c>
      <c r="G64" s="43" t="e">
        <f>#REF!</f>
        <v>#REF!</v>
      </c>
      <c r="H64" s="30" t="s">
        <v>1911</v>
      </c>
      <c r="I64" s="1199" t="s">
        <v>1924</v>
      </c>
      <c r="J64" s="33" t="s">
        <v>1927</v>
      </c>
      <c r="K64" s="33"/>
      <c r="L64" s="33"/>
      <c r="M64" s="33"/>
      <c r="N64" s="33"/>
      <c r="O64" s="33"/>
      <c r="P64" s="33"/>
      <c r="Q64" s="33"/>
      <c r="R64" s="33"/>
      <c r="S64" s="33"/>
      <c r="T64" s="33"/>
      <c r="U64" s="33"/>
      <c r="V64" s="33"/>
      <c r="W64" s="33"/>
      <c r="X64" s="33"/>
      <c r="Y64" s="33"/>
      <c r="Z64" s="33"/>
      <c r="AA64" s="33"/>
      <c r="AB64" s="33"/>
    </row>
    <row r="65" spans="1:28" ht="20.25" customHeight="1">
      <c r="A65" s="34"/>
      <c r="B65" s="39">
        <v>6</v>
      </c>
      <c r="C65" s="33" t="s">
        <v>1928</v>
      </c>
      <c r="D65" s="33" t="s">
        <v>1929</v>
      </c>
      <c r="E65" s="41" t="s">
        <v>1930</v>
      </c>
      <c r="F65" s="31" t="s">
        <v>136</v>
      </c>
      <c r="G65" s="43" t="e">
        <f>#REF!</f>
        <v>#REF!</v>
      </c>
      <c r="H65" s="30" t="s">
        <v>1911</v>
      </c>
      <c r="I65" s="33" t="s">
        <v>1929</v>
      </c>
      <c r="J65" s="33" t="s">
        <v>1931</v>
      </c>
      <c r="K65" s="33"/>
      <c r="L65" s="33"/>
      <c r="M65" s="33"/>
      <c r="N65" s="33"/>
      <c r="O65" s="33"/>
      <c r="P65" s="33"/>
      <c r="Q65" s="33"/>
      <c r="R65" s="33"/>
      <c r="S65" s="33"/>
      <c r="T65" s="33"/>
      <c r="U65" s="33"/>
      <c r="V65" s="33"/>
      <c r="W65" s="33"/>
      <c r="X65" s="33"/>
      <c r="Y65" s="33"/>
      <c r="Z65" s="33"/>
      <c r="AA65" s="33"/>
      <c r="AB65" s="33"/>
    </row>
    <row r="66" spans="1:28" ht="20.25" customHeight="1">
      <c r="A66" s="34"/>
      <c r="B66" s="39"/>
      <c r="C66" s="33"/>
      <c r="D66" s="30"/>
      <c r="E66" s="41"/>
      <c r="F66" s="31"/>
      <c r="G66" s="44" t="e">
        <f>SUM(G60:G65)</f>
        <v>#REF!</v>
      </c>
      <c r="H66" s="30"/>
      <c r="I66" s="33"/>
      <c r="J66" s="33"/>
      <c r="K66" s="33"/>
      <c r="L66" s="33"/>
      <c r="M66" s="33"/>
      <c r="N66" s="33"/>
      <c r="O66" s="33"/>
      <c r="P66" s="33"/>
      <c r="Q66" s="33"/>
      <c r="R66" s="33"/>
      <c r="S66" s="33"/>
      <c r="T66" s="33"/>
      <c r="U66" s="33"/>
      <c r="V66" s="33"/>
      <c r="W66" s="33"/>
      <c r="X66" s="33"/>
      <c r="Y66" s="33"/>
      <c r="Z66" s="33"/>
    </row>
    <row r="67" spans="1:28" ht="20.25" customHeight="1">
      <c r="A67" s="34" t="s">
        <v>1932</v>
      </c>
      <c r="B67" s="39"/>
      <c r="C67" s="33"/>
      <c r="D67" s="30"/>
      <c r="E67" s="41"/>
      <c r="F67" s="31"/>
      <c r="G67" s="42"/>
      <c r="H67" s="30"/>
      <c r="I67" s="33"/>
      <c r="J67" s="33"/>
      <c r="K67" s="33"/>
      <c r="L67" s="33"/>
      <c r="M67" s="33"/>
      <c r="N67" s="33"/>
      <c r="O67" s="33"/>
      <c r="P67" s="33"/>
      <c r="Q67" s="33"/>
      <c r="R67" s="33"/>
      <c r="S67" s="33"/>
      <c r="T67" s="33"/>
      <c r="U67" s="33"/>
      <c r="V67" s="33"/>
      <c r="W67" s="33"/>
      <c r="X67" s="33"/>
      <c r="Y67" s="33"/>
      <c r="Z67" s="33"/>
    </row>
    <row r="68" spans="1:28" ht="20.25" customHeight="1">
      <c r="A68" s="34"/>
      <c r="B68" s="39">
        <v>1</v>
      </c>
      <c r="C68" s="33" t="s">
        <v>1933</v>
      </c>
      <c r="D68" s="30" t="s">
        <v>1934</v>
      </c>
      <c r="E68" s="41" t="s">
        <v>1935</v>
      </c>
      <c r="F68" s="31" t="s">
        <v>136</v>
      </c>
      <c r="G68" s="43" t="e">
        <f>#REF!</f>
        <v>#REF!</v>
      </c>
      <c r="H68" s="30" t="s">
        <v>1936</v>
      </c>
      <c r="I68" s="1199" t="s">
        <v>1934</v>
      </c>
      <c r="J68" s="33" t="s">
        <v>1937</v>
      </c>
      <c r="K68" s="33"/>
      <c r="L68" s="33"/>
      <c r="M68" s="33"/>
      <c r="N68" s="33"/>
      <c r="O68" s="33"/>
      <c r="P68" s="33"/>
      <c r="Q68" s="33"/>
      <c r="R68" s="33"/>
      <c r="S68" s="33"/>
      <c r="T68" s="33"/>
      <c r="U68" s="33"/>
      <c r="V68" s="33"/>
      <c r="W68" s="33"/>
      <c r="X68" s="33"/>
      <c r="Y68" s="33"/>
      <c r="Z68" s="33"/>
      <c r="AA68" s="33"/>
      <c r="AB68" s="33"/>
    </row>
    <row r="69" spans="1:28" ht="20.25" customHeight="1">
      <c r="A69" s="34"/>
      <c r="B69" s="39">
        <v>2</v>
      </c>
      <c r="C69" s="33" t="s">
        <v>456</v>
      </c>
      <c r="D69" s="30" t="s">
        <v>455</v>
      </c>
      <c r="E69" s="41" t="s">
        <v>458</v>
      </c>
      <c r="F69" s="31" t="s">
        <v>136</v>
      </c>
      <c r="G69" s="43" t="e">
        <f>#REF!</f>
        <v>#REF!</v>
      </c>
      <c r="H69" s="30" t="s">
        <v>1936</v>
      </c>
      <c r="I69" s="1199" t="s">
        <v>455</v>
      </c>
      <c r="J69" s="33" t="s">
        <v>1938</v>
      </c>
      <c r="K69" s="33"/>
      <c r="L69" s="33"/>
      <c r="M69" s="33"/>
      <c r="N69" s="33"/>
      <c r="O69" s="33"/>
      <c r="P69" s="33"/>
      <c r="Q69" s="33"/>
      <c r="R69" s="33"/>
      <c r="S69" s="33"/>
      <c r="T69" s="33"/>
      <c r="U69" s="33"/>
      <c r="V69" s="33"/>
      <c r="W69" s="33"/>
      <c r="X69" s="33"/>
      <c r="Y69" s="33"/>
      <c r="Z69" s="33"/>
      <c r="AA69" s="33"/>
      <c r="AB69" s="33"/>
    </row>
    <row r="70" spans="1:28" ht="20.25" customHeight="1">
      <c r="A70" s="34"/>
      <c r="B70" s="39">
        <v>3</v>
      </c>
      <c r="C70" s="33" t="s">
        <v>1939</v>
      </c>
      <c r="D70" s="30" t="s">
        <v>1940</v>
      </c>
      <c r="E70" s="41" t="s">
        <v>1941</v>
      </c>
      <c r="F70" s="31" t="s">
        <v>121</v>
      </c>
      <c r="G70" s="43" t="e">
        <f>#REF!</f>
        <v>#REF!</v>
      </c>
      <c r="H70" s="30" t="s">
        <v>1936</v>
      </c>
      <c r="I70" s="1199" t="s">
        <v>1940</v>
      </c>
      <c r="J70" s="33" t="s">
        <v>1942</v>
      </c>
      <c r="K70" s="33"/>
      <c r="L70" s="33"/>
      <c r="M70" s="33"/>
      <c r="N70" s="33"/>
      <c r="O70" s="33"/>
      <c r="P70" s="33"/>
      <c r="Q70" s="33"/>
      <c r="R70" s="33"/>
      <c r="S70" s="33"/>
      <c r="T70" s="33"/>
      <c r="U70" s="33"/>
      <c r="V70" s="33"/>
      <c r="W70" s="33"/>
      <c r="X70" s="33"/>
      <c r="Y70" s="33"/>
      <c r="Z70" s="33"/>
      <c r="AA70" s="33"/>
      <c r="AB70" s="33"/>
    </row>
    <row r="71" spans="1:28" ht="20.25" customHeight="1">
      <c r="A71" s="34"/>
      <c r="B71" s="39">
        <v>4</v>
      </c>
      <c r="C71" s="33" t="s">
        <v>1943</v>
      </c>
      <c r="D71" s="30" t="s">
        <v>1944</v>
      </c>
      <c r="E71" s="41"/>
      <c r="F71" s="31"/>
      <c r="G71" s="43" t="e">
        <f>#REF!</f>
        <v>#REF!</v>
      </c>
      <c r="H71" s="30" t="s">
        <v>1936</v>
      </c>
      <c r="I71" s="1199" t="s">
        <v>1944</v>
      </c>
      <c r="J71" s="33" t="s">
        <v>1945</v>
      </c>
      <c r="K71" s="33"/>
      <c r="L71" s="33"/>
      <c r="M71" s="33"/>
      <c r="N71" s="33"/>
      <c r="O71" s="33"/>
      <c r="P71" s="33"/>
      <c r="Q71" s="33"/>
      <c r="R71" s="33"/>
      <c r="S71" s="33"/>
      <c r="T71" s="33"/>
      <c r="U71" s="33"/>
      <c r="V71" s="33"/>
      <c r="W71" s="33"/>
      <c r="X71" s="33"/>
      <c r="Y71" s="33"/>
      <c r="Z71" s="33"/>
      <c r="AA71" s="33"/>
      <c r="AB71" s="33"/>
    </row>
    <row r="72" spans="1:28" ht="20.25" customHeight="1">
      <c r="A72" s="34"/>
      <c r="B72" s="39">
        <v>5</v>
      </c>
      <c r="C72" s="33" t="s">
        <v>1946</v>
      </c>
      <c r="D72" s="30" t="s">
        <v>1947</v>
      </c>
      <c r="E72" s="41" t="s">
        <v>1948</v>
      </c>
      <c r="F72" s="31" t="s">
        <v>121</v>
      </c>
      <c r="G72" s="43" t="e">
        <f>#REF!</f>
        <v>#REF!</v>
      </c>
      <c r="H72" s="30" t="s">
        <v>1936</v>
      </c>
      <c r="I72" s="1199" t="s">
        <v>1947</v>
      </c>
      <c r="J72" s="33" t="s">
        <v>1949</v>
      </c>
      <c r="K72" s="33"/>
      <c r="L72" s="33"/>
      <c r="M72" s="33"/>
      <c r="N72" s="33"/>
      <c r="O72" s="33"/>
      <c r="P72" s="33"/>
      <c r="Q72" s="33"/>
      <c r="R72" s="33"/>
      <c r="S72" s="33"/>
      <c r="T72" s="33"/>
      <c r="U72" s="33"/>
      <c r="V72" s="33"/>
      <c r="W72" s="33"/>
      <c r="X72" s="33"/>
      <c r="Y72" s="33"/>
      <c r="Z72" s="33"/>
      <c r="AA72" s="33"/>
      <c r="AB72" s="33"/>
    </row>
    <row r="73" spans="1:28" ht="20.25" customHeight="1">
      <c r="A73" s="34"/>
      <c r="B73" s="39">
        <v>6</v>
      </c>
      <c r="C73" s="33" t="s">
        <v>1950</v>
      </c>
      <c r="D73" s="30" t="s">
        <v>1951</v>
      </c>
      <c r="E73" s="41" t="s">
        <v>1952</v>
      </c>
      <c r="F73" s="31" t="s">
        <v>370</v>
      </c>
      <c r="G73" s="43" t="e">
        <f>#REF!</f>
        <v>#REF!</v>
      </c>
      <c r="H73" s="30" t="s">
        <v>1936</v>
      </c>
      <c r="I73" s="1199" t="s">
        <v>1951</v>
      </c>
      <c r="J73" s="33" t="s">
        <v>1953</v>
      </c>
      <c r="K73" s="33"/>
      <c r="L73" s="33"/>
      <c r="M73" s="33"/>
      <c r="N73" s="33"/>
      <c r="O73" s="33"/>
      <c r="P73" s="33"/>
      <c r="Q73" s="33"/>
      <c r="R73" s="33"/>
      <c r="S73" s="33"/>
      <c r="T73" s="33"/>
      <c r="U73" s="33"/>
      <c r="V73" s="33"/>
      <c r="W73" s="33"/>
      <c r="X73" s="33"/>
      <c r="Y73" s="33"/>
      <c r="Z73" s="33"/>
      <c r="AA73" s="33"/>
      <c r="AB73" s="33"/>
    </row>
    <row r="74" spans="1:28" ht="20.25" customHeight="1">
      <c r="A74" s="34"/>
      <c r="B74" s="39">
        <v>7</v>
      </c>
      <c r="C74" s="33" t="s">
        <v>1928</v>
      </c>
      <c r="D74" s="30" t="s">
        <v>1929</v>
      </c>
      <c r="E74" s="41" t="s">
        <v>1930</v>
      </c>
      <c r="F74" s="31" t="s">
        <v>136</v>
      </c>
      <c r="G74" s="43" t="e">
        <f>#REF!</f>
        <v>#REF!</v>
      </c>
      <c r="H74" s="30" t="s">
        <v>1936</v>
      </c>
      <c r="I74" s="1199" t="s">
        <v>1929</v>
      </c>
      <c r="J74" s="33" t="s">
        <v>1954</v>
      </c>
      <c r="K74" s="33"/>
      <c r="L74" s="33"/>
      <c r="M74" s="33"/>
      <c r="N74" s="33"/>
      <c r="O74" s="33"/>
      <c r="P74" s="33"/>
      <c r="Q74" s="33"/>
      <c r="R74" s="33"/>
      <c r="S74" s="33"/>
      <c r="T74" s="33"/>
      <c r="U74" s="33"/>
      <c r="V74" s="33"/>
      <c r="W74" s="33"/>
      <c r="X74" s="33"/>
      <c r="Y74" s="33"/>
      <c r="Z74" s="33"/>
      <c r="AA74" s="33"/>
      <c r="AB74" s="33"/>
    </row>
    <row r="75" spans="1:28" ht="20.25" customHeight="1">
      <c r="A75" s="34"/>
      <c r="B75" s="39"/>
      <c r="C75" s="33"/>
      <c r="D75" s="30"/>
      <c r="E75" s="41"/>
      <c r="F75" s="31"/>
      <c r="G75" s="45" t="e">
        <f>SUM(G68:G74)</f>
        <v>#REF!</v>
      </c>
      <c r="H75" s="30"/>
      <c r="I75" s="33"/>
      <c r="J75" s="33"/>
      <c r="K75" s="33"/>
      <c r="L75" s="33"/>
      <c r="M75" s="33"/>
      <c r="N75" s="33"/>
      <c r="O75" s="33"/>
      <c r="P75" s="33"/>
      <c r="Q75" s="33"/>
      <c r="R75" s="33"/>
      <c r="S75" s="33"/>
      <c r="T75" s="33"/>
      <c r="U75" s="33"/>
      <c r="V75" s="33"/>
      <c r="W75" s="33"/>
      <c r="X75" s="33"/>
      <c r="Y75" s="33"/>
      <c r="Z75" s="33"/>
    </row>
    <row r="76" spans="1:28" ht="20.25" customHeight="1">
      <c r="A76" s="34" t="s">
        <v>1955</v>
      </c>
      <c r="B76" s="39"/>
      <c r="C76" s="33"/>
      <c r="D76" s="30"/>
      <c r="E76" s="41"/>
      <c r="F76" s="31"/>
      <c r="G76" s="45"/>
      <c r="H76" s="30"/>
      <c r="I76" s="33"/>
      <c r="J76" s="33"/>
      <c r="K76" s="33"/>
      <c r="L76" s="33"/>
      <c r="M76" s="33"/>
      <c r="N76" s="33"/>
      <c r="O76" s="33"/>
      <c r="P76" s="33"/>
      <c r="Q76" s="33"/>
      <c r="R76" s="33"/>
      <c r="S76" s="33"/>
      <c r="T76" s="33"/>
      <c r="U76" s="33"/>
      <c r="V76" s="33"/>
      <c r="W76" s="33"/>
      <c r="X76" s="33"/>
      <c r="Y76" s="33"/>
      <c r="Z76" s="33"/>
    </row>
    <row r="77" spans="1:28" ht="20.25" customHeight="1">
      <c r="A77" s="34"/>
      <c r="B77" s="39">
        <v>1</v>
      </c>
      <c r="C77" s="33" t="s">
        <v>1956</v>
      </c>
      <c r="D77" s="30" t="s">
        <v>1957</v>
      </c>
      <c r="E77" s="41" t="s">
        <v>1958</v>
      </c>
      <c r="F77" s="31" t="s">
        <v>121</v>
      </c>
      <c r="G77" s="43" t="e">
        <f>#REF!</f>
        <v>#REF!</v>
      </c>
      <c r="H77" s="30" t="s">
        <v>1959</v>
      </c>
      <c r="I77" s="33" t="s">
        <v>1957</v>
      </c>
      <c r="J77" s="33" t="s">
        <v>1960</v>
      </c>
      <c r="K77" s="33"/>
      <c r="L77" s="33"/>
      <c r="M77" s="33"/>
      <c r="N77" s="33"/>
      <c r="O77" s="33"/>
      <c r="P77" s="33"/>
      <c r="Q77" s="33"/>
      <c r="R77" s="33"/>
      <c r="S77" s="33"/>
      <c r="T77" s="33"/>
      <c r="U77" s="33"/>
      <c r="V77" s="33"/>
      <c r="W77" s="33"/>
      <c r="X77" s="33"/>
      <c r="Y77" s="33"/>
      <c r="Z77" s="33"/>
      <c r="AA77" s="24"/>
      <c r="AB77" s="24"/>
    </row>
    <row r="78" spans="1:28" ht="20.25" customHeight="1">
      <c r="A78" s="34"/>
      <c r="B78" s="39">
        <v>2</v>
      </c>
      <c r="C78" s="33" t="s">
        <v>1961</v>
      </c>
      <c r="D78" s="30" t="s">
        <v>1962</v>
      </c>
      <c r="E78" s="41" t="s">
        <v>1963</v>
      </c>
      <c r="F78" s="31" t="s">
        <v>363</v>
      </c>
      <c r="G78" s="43" t="e">
        <f>#REF!</f>
        <v>#REF!</v>
      </c>
      <c r="H78" s="30" t="s">
        <v>1959</v>
      </c>
      <c r="I78" s="33" t="s">
        <v>1962</v>
      </c>
      <c r="J78" s="33" t="s">
        <v>1964</v>
      </c>
      <c r="K78" s="33"/>
      <c r="L78" s="33"/>
      <c r="M78" s="33"/>
      <c r="N78" s="33"/>
      <c r="O78" s="33"/>
      <c r="P78" s="33"/>
      <c r="Q78" s="33"/>
      <c r="R78" s="33"/>
      <c r="S78" s="33"/>
      <c r="T78" s="33"/>
      <c r="U78" s="33"/>
      <c r="V78" s="33"/>
      <c r="W78" s="33"/>
      <c r="X78" s="33"/>
      <c r="Y78" s="33"/>
      <c r="Z78" s="33"/>
      <c r="AA78" s="24"/>
      <c r="AB78" s="24"/>
    </row>
    <row r="79" spans="1:28" ht="20.25" customHeight="1">
      <c r="A79" s="34"/>
      <c r="B79" s="39">
        <v>3</v>
      </c>
      <c r="C79" s="33" t="s">
        <v>1965</v>
      </c>
      <c r="D79" s="30" t="s">
        <v>1966</v>
      </c>
      <c r="E79" s="41" t="s">
        <v>1967</v>
      </c>
      <c r="F79" s="31" t="s">
        <v>1968</v>
      </c>
      <c r="G79" s="43" t="e">
        <f>#REF!</f>
        <v>#REF!</v>
      </c>
      <c r="H79" s="30" t="s">
        <v>1959</v>
      </c>
      <c r="I79" s="33" t="s">
        <v>1966</v>
      </c>
      <c r="J79" s="33" t="s">
        <v>1969</v>
      </c>
      <c r="K79" s="33"/>
      <c r="L79" s="33"/>
      <c r="M79" s="33"/>
      <c r="N79" s="33"/>
      <c r="O79" s="33"/>
      <c r="P79" s="33"/>
      <c r="Q79" s="33"/>
      <c r="R79" s="33"/>
      <c r="S79" s="33"/>
      <c r="T79" s="33"/>
      <c r="U79" s="33"/>
      <c r="V79" s="33"/>
      <c r="W79" s="33"/>
      <c r="X79" s="33"/>
      <c r="Y79" s="33"/>
      <c r="Z79" s="33"/>
      <c r="AA79" s="24"/>
      <c r="AB79" s="24"/>
    </row>
    <row r="80" spans="1:28" ht="20.25" customHeight="1">
      <c r="B80" s="39">
        <v>4</v>
      </c>
      <c r="C80" s="33" t="s">
        <v>1970</v>
      </c>
      <c r="D80" s="33" t="s">
        <v>1971</v>
      </c>
      <c r="E80" s="1200" t="s">
        <v>1972</v>
      </c>
      <c r="F80" s="41" t="s">
        <v>231</v>
      </c>
      <c r="G80" s="43" t="e">
        <f>#REF!</f>
        <v>#REF!</v>
      </c>
      <c r="H80" s="30" t="s">
        <v>1959</v>
      </c>
      <c r="I80" s="33" t="s">
        <v>1971</v>
      </c>
      <c r="J80" s="33" t="s">
        <v>1973</v>
      </c>
    </row>
    <row r="81" spans="1:28" ht="20.25" customHeight="1">
      <c r="A81" s="34"/>
      <c r="B81" s="39">
        <v>5</v>
      </c>
      <c r="C81" s="33" t="s">
        <v>1918</v>
      </c>
      <c r="D81" s="30" t="s">
        <v>1919</v>
      </c>
      <c r="E81" s="41" t="s">
        <v>1920</v>
      </c>
      <c r="F81" s="31" t="s">
        <v>1921</v>
      </c>
      <c r="G81" s="43" t="e">
        <f>#REF!</f>
        <v>#REF!</v>
      </c>
      <c r="H81" s="30" t="s">
        <v>1959</v>
      </c>
      <c r="I81" s="1199" t="s">
        <v>1919</v>
      </c>
      <c r="J81" s="33" t="s">
        <v>1974</v>
      </c>
      <c r="K81" s="33"/>
      <c r="L81" s="33"/>
      <c r="M81" s="33"/>
      <c r="N81" s="33"/>
      <c r="O81" s="33"/>
      <c r="P81" s="33"/>
      <c r="Q81" s="33"/>
      <c r="R81" s="33"/>
      <c r="S81" s="33"/>
      <c r="T81" s="33"/>
      <c r="U81" s="33"/>
      <c r="V81" s="33"/>
      <c r="W81" s="33"/>
      <c r="X81" s="33"/>
      <c r="Y81" s="33"/>
      <c r="Z81" s="33"/>
      <c r="AA81" s="33"/>
      <c r="AB81" s="33"/>
    </row>
    <row r="82" spans="1:28" ht="20.25" customHeight="1">
      <c r="A82" s="34"/>
      <c r="B82" s="39">
        <v>6</v>
      </c>
      <c r="C82" s="33" t="s">
        <v>418</v>
      </c>
      <c r="D82" s="30" t="s">
        <v>417</v>
      </c>
      <c r="E82" s="41" t="s">
        <v>420</v>
      </c>
      <c r="F82" s="31" t="s">
        <v>421</v>
      </c>
      <c r="G82" s="43" t="e">
        <f>#REF!</f>
        <v>#REF!</v>
      </c>
      <c r="H82" s="30" t="s">
        <v>1959</v>
      </c>
      <c r="I82" s="1199" t="s">
        <v>417</v>
      </c>
      <c r="J82" s="33" t="s">
        <v>1975</v>
      </c>
      <c r="K82" s="33"/>
      <c r="L82" s="33"/>
      <c r="M82" s="33"/>
      <c r="N82" s="33"/>
      <c r="O82" s="33"/>
      <c r="P82" s="33"/>
      <c r="Q82" s="33"/>
      <c r="R82" s="33"/>
      <c r="S82" s="33"/>
      <c r="T82" s="33"/>
      <c r="U82" s="33"/>
      <c r="V82" s="33"/>
      <c r="W82" s="33"/>
      <c r="X82" s="33"/>
      <c r="Y82" s="33"/>
      <c r="Z82" s="33"/>
      <c r="AA82" s="33"/>
      <c r="AB82" s="33"/>
    </row>
    <row r="83" spans="1:28" ht="20.25" customHeight="1">
      <c r="A83" s="34"/>
      <c r="B83" s="39">
        <v>7</v>
      </c>
      <c r="C83" s="33" t="s">
        <v>1928</v>
      </c>
      <c r="D83" s="30" t="s">
        <v>1929</v>
      </c>
      <c r="E83" s="41" t="s">
        <v>1930</v>
      </c>
      <c r="F83" s="31" t="s">
        <v>136</v>
      </c>
      <c r="G83" s="43" t="e">
        <f>#REF!</f>
        <v>#REF!</v>
      </c>
      <c r="H83" s="30" t="s">
        <v>1959</v>
      </c>
      <c r="I83" s="1199" t="s">
        <v>1929</v>
      </c>
      <c r="J83" s="33" t="s">
        <v>1976</v>
      </c>
      <c r="K83" s="33"/>
      <c r="L83" s="33"/>
      <c r="M83" s="33"/>
      <c r="N83" s="33"/>
      <c r="O83" s="33"/>
      <c r="P83" s="33"/>
      <c r="Q83" s="33"/>
      <c r="R83" s="33"/>
      <c r="S83" s="33"/>
      <c r="T83" s="33"/>
      <c r="U83" s="33"/>
      <c r="V83" s="33"/>
      <c r="W83" s="33"/>
      <c r="X83" s="33"/>
      <c r="Y83" s="33"/>
      <c r="Z83" s="33"/>
      <c r="AA83" s="33"/>
      <c r="AB83" s="33"/>
    </row>
    <row r="84" spans="1:28" ht="15.75" customHeight="1">
      <c r="A84" s="33"/>
      <c r="B84" s="39"/>
      <c r="C84" s="33"/>
      <c r="D84" s="33"/>
      <c r="E84" s="31"/>
      <c r="F84" s="31"/>
      <c r="G84" s="45" t="e">
        <f>SUM(G77:G83)</f>
        <v>#REF!</v>
      </c>
      <c r="H84" s="33"/>
      <c r="I84" s="33"/>
      <c r="J84" s="33"/>
      <c r="K84" s="33"/>
      <c r="L84" s="33"/>
      <c r="M84" s="33"/>
      <c r="N84" s="33"/>
      <c r="O84" s="33"/>
      <c r="P84" s="33"/>
      <c r="Q84" s="33"/>
      <c r="R84" s="33"/>
      <c r="S84" s="33"/>
      <c r="T84" s="33"/>
      <c r="U84" s="33"/>
      <c r="V84" s="33"/>
      <c r="W84" s="33"/>
      <c r="X84" s="33"/>
      <c r="Y84" s="33"/>
      <c r="Z84" s="33"/>
    </row>
    <row r="85" spans="1:28" ht="15.75" customHeight="1">
      <c r="A85" s="33"/>
      <c r="B85" s="39"/>
      <c r="C85" s="33"/>
      <c r="D85" s="33"/>
      <c r="E85" s="31"/>
      <c r="F85" s="31"/>
      <c r="G85" s="34"/>
      <c r="H85" s="33"/>
      <c r="I85" s="33"/>
      <c r="J85" s="33"/>
      <c r="K85" s="33"/>
      <c r="L85" s="33"/>
      <c r="M85" s="33"/>
      <c r="N85" s="33"/>
      <c r="O85" s="33"/>
      <c r="P85" s="33"/>
      <c r="Q85" s="33"/>
      <c r="R85" s="33"/>
      <c r="S85" s="33"/>
      <c r="T85" s="33"/>
      <c r="U85" s="33"/>
      <c r="V85" s="33"/>
      <c r="W85" s="33"/>
      <c r="X85" s="33"/>
      <c r="Y85" s="33"/>
      <c r="Z85" s="33"/>
    </row>
    <row r="86" spans="1:28" ht="15.75" customHeight="1">
      <c r="A86" s="33"/>
      <c r="B86" s="39"/>
      <c r="C86" s="33"/>
      <c r="D86" s="33"/>
      <c r="E86" s="31"/>
      <c r="F86" s="31"/>
      <c r="G86" s="34"/>
      <c r="H86" s="33"/>
      <c r="I86" s="33"/>
      <c r="J86" s="33"/>
      <c r="K86" s="33"/>
      <c r="L86" s="33"/>
      <c r="M86" s="33"/>
      <c r="N86" s="33"/>
      <c r="O86" s="33"/>
      <c r="P86" s="33"/>
      <c r="Q86" s="33"/>
      <c r="R86" s="33"/>
      <c r="S86" s="33"/>
      <c r="T86" s="33"/>
      <c r="U86" s="33"/>
      <c r="V86" s="33"/>
      <c r="W86" s="33"/>
      <c r="X86" s="33"/>
      <c r="Y86" s="33"/>
      <c r="Z86" s="33"/>
    </row>
    <row r="87" spans="1:28" ht="15.75" customHeight="1">
      <c r="A87" s="33"/>
      <c r="B87" s="39"/>
      <c r="C87" s="33"/>
      <c r="D87" s="33"/>
      <c r="E87" s="31"/>
      <c r="F87" s="31"/>
      <c r="G87" s="34"/>
      <c r="H87" s="33"/>
      <c r="I87" s="33"/>
      <c r="J87" s="33"/>
      <c r="K87" s="33"/>
      <c r="L87" s="33"/>
      <c r="M87" s="33"/>
      <c r="N87" s="33"/>
      <c r="O87" s="33"/>
      <c r="P87" s="33"/>
      <c r="Q87" s="33"/>
      <c r="R87" s="33"/>
      <c r="S87" s="33"/>
      <c r="T87" s="33"/>
      <c r="U87" s="33"/>
      <c r="V87" s="33"/>
      <c r="W87" s="33"/>
      <c r="X87" s="33"/>
      <c r="Y87" s="33"/>
      <c r="Z87" s="33"/>
    </row>
    <row r="88" spans="1:28" ht="15.75" customHeight="1">
      <c r="A88" s="33"/>
      <c r="B88" s="39"/>
      <c r="C88" s="33"/>
      <c r="D88" s="33"/>
      <c r="E88" s="31"/>
      <c r="F88" s="31"/>
      <c r="G88" s="34"/>
      <c r="H88" s="33"/>
      <c r="I88" s="33"/>
      <c r="J88" s="33"/>
      <c r="K88" s="33"/>
      <c r="L88" s="33"/>
      <c r="M88" s="33"/>
      <c r="N88" s="33"/>
      <c r="O88" s="33"/>
      <c r="P88" s="33"/>
      <c r="Q88" s="33"/>
      <c r="R88" s="33"/>
      <c r="S88" s="33"/>
      <c r="T88" s="33"/>
      <c r="U88" s="33"/>
      <c r="V88" s="33"/>
      <c r="W88" s="33"/>
      <c r="X88" s="33"/>
      <c r="Y88" s="33"/>
      <c r="Z88" s="33"/>
    </row>
    <row r="89" spans="1:28" ht="15.75" customHeight="1">
      <c r="A89" s="33"/>
      <c r="B89" s="39"/>
      <c r="C89" s="33"/>
      <c r="D89" s="33"/>
      <c r="E89" s="31"/>
      <c r="F89" s="31"/>
      <c r="G89" s="34"/>
      <c r="H89" s="33"/>
      <c r="I89" s="33"/>
      <c r="J89" s="33"/>
      <c r="K89" s="33"/>
      <c r="L89" s="33"/>
      <c r="M89" s="33"/>
      <c r="N89" s="33"/>
      <c r="O89" s="33"/>
      <c r="P89" s="33"/>
      <c r="Q89" s="33"/>
      <c r="R89" s="33"/>
      <c r="S89" s="33"/>
      <c r="T89" s="33"/>
      <c r="U89" s="33"/>
      <c r="V89" s="33"/>
      <c r="W89" s="33"/>
      <c r="X89" s="33"/>
      <c r="Y89" s="33"/>
      <c r="Z89" s="33"/>
    </row>
    <row r="90" spans="1:28" ht="15.75" customHeight="1">
      <c r="A90" s="33"/>
      <c r="B90" s="39"/>
      <c r="C90" s="33"/>
      <c r="D90" s="33"/>
      <c r="E90" s="31"/>
      <c r="F90" s="31"/>
      <c r="G90" s="34"/>
      <c r="H90" s="33"/>
      <c r="I90" s="33"/>
      <c r="J90" s="33"/>
      <c r="K90" s="33"/>
      <c r="L90" s="33"/>
      <c r="M90" s="33"/>
      <c r="N90" s="33"/>
      <c r="O90" s="33"/>
      <c r="P90" s="33"/>
      <c r="Q90" s="33"/>
      <c r="R90" s="33"/>
      <c r="S90" s="33"/>
      <c r="T90" s="33"/>
      <c r="U90" s="33"/>
      <c r="V90" s="33"/>
      <c r="W90" s="33"/>
      <c r="X90" s="33"/>
      <c r="Y90" s="33"/>
      <c r="Z90" s="33"/>
    </row>
    <row r="91" spans="1:28" ht="15.75" customHeight="1">
      <c r="A91" s="33"/>
      <c r="B91" s="39"/>
      <c r="C91" s="33"/>
      <c r="D91" s="33"/>
      <c r="E91" s="31"/>
      <c r="F91" s="31"/>
      <c r="G91" s="34"/>
      <c r="H91" s="33"/>
      <c r="I91" s="33"/>
      <c r="J91" s="33"/>
      <c r="K91" s="33"/>
      <c r="L91" s="33"/>
      <c r="M91" s="33"/>
      <c r="N91" s="33"/>
      <c r="O91" s="33"/>
      <c r="P91" s="33"/>
      <c r="Q91" s="33"/>
      <c r="R91" s="33"/>
      <c r="S91" s="33"/>
      <c r="T91" s="33"/>
      <c r="U91" s="33"/>
      <c r="V91" s="33"/>
      <c r="W91" s="33"/>
      <c r="X91" s="33"/>
      <c r="Y91" s="33"/>
      <c r="Z91" s="33"/>
    </row>
    <row r="92" spans="1:28" ht="15.75" customHeight="1">
      <c r="A92" s="33"/>
      <c r="B92" s="39"/>
      <c r="C92" s="33"/>
      <c r="D92" s="33"/>
      <c r="E92" s="31"/>
      <c r="F92" s="31"/>
      <c r="G92" s="34"/>
      <c r="H92" s="33"/>
      <c r="I92" s="33"/>
      <c r="J92" s="33"/>
      <c r="K92" s="33"/>
      <c r="L92" s="33"/>
      <c r="M92" s="33"/>
      <c r="N92" s="33"/>
      <c r="O92" s="33"/>
      <c r="P92" s="33"/>
      <c r="Q92" s="33"/>
      <c r="R92" s="33"/>
      <c r="S92" s="33"/>
      <c r="T92" s="33"/>
      <c r="U92" s="33"/>
      <c r="V92" s="33"/>
      <c r="W92" s="33"/>
      <c r="X92" s="33"/>
      <c r="Y92" s="33"/>
      <c r="Z92" s="33"/>
    </row>
    <row r="93" spans="1:28" ht="15.75" customHeight="1">
      <c r="A93" s="33"/>
      <c r="B93" s="39"/>
      <c r="C93" s="33"/>
      <c r="D93" s="33"/>
      <c r="E93" s="31"/>
      <c r="F93" s="31"/>
      <c r="G93" s="34"/>
      <c r="H93" s="33"/>
      <c r="I93" s="33"/>
      <c r="J93" s="33"/>
      <c r="K93" s="33"/>
      <c r="L93" s="33"/>
      <c r="M93" s="33"/>
      <c r="N93" s="33"/>
      <c r="O93" s="33"/>
      <c r="P93" s="33"/>
      <c r="Q93" s="33"/>
      <c r="R93" s="33"/>
      <c r="S93" s="33"/>
      <c r="T93" s="33"/>
      <c r="U93" s="33"/>
      <c r="V93" s="33"/>
      <c r="W93" s="33"/>
      <c r="X93" s="33"/>
      <c r="Y93" s="33"/>
      <c r="Z93" s="33"/>
    </row>
    <row r="94" spans="1:28" ht="15.75" customHeight="1">
      <c r="A94" s="33"/>
      <c r="B94" s="39"/>
      <c r="C94" s="33"/>
      <c r="D94" s="33"/>
      <c r="E94" s="31"/>
      <c r="F94" s="31"/>
      <c r="G94" s="34"/>
      <c r="H94" s="33"/>
      <c r="I94" s="33"/>
      <c r="J94" s="33"/>
      <c r="K94" s="33"/>
      <c r="L94" s="33"/>
      <c r="M94" s="33"/>
      <c r="N94" s="33"/>
      <c r="O94" s="33"/>
      <c r="P94" s="33"/>
      <c r="Q94" s="33"/>
      <c r="R94" s="33"/>
      <c r="S94" s="33"/>
      <c r="T94" s="33"/>
      <c r="U94" s="33"/>
      <c r="V94" s="33"/>
      <c r="W94" s="33"/>
      <c r="X94" s="33"/>
      <c r="Y94" s="33"/>
      <c r="Z94" s="33"/>
    </row>
    <row r="95" spans="1:28" ht="15.75" customHeight="1">
      <c r="A95" s="33"/>
      <c r="B95" s="39"/>
      <c r="C95" s="33"/>
      <c r="D95" s="33"/>
      <c r="E95" s="31"/>
      <c r="F95" s="31"/>
      <c r="G95" s="34"/>
      <c r="H95" s="33"/>
      <c r="I95" s="33"/>
      <c r="J95" s="33"/>
      <c r="K95" s="33"/>
      <c r="L95" s="33"/>
      <c r="M95" s="33"/>
      <c r="N95" s="33"/>
      <c r="O95" s="33"/>
      <c r="P95" s="33"/>
      <c r="Q95" s="33"/>
      <c r="R95" s="33"/>
      <c r="S95" s="33"/>
      <c r="T95" s="33"/>
      <c r="U95" s="33"/>
      <c r="V95" s="33"/>
      <c r="W95" s="33"/>
      <c r="X95" s="33"/>
      <c r="Y95" s="33"/>
      <c r="Z95" s="33"/>
    </row>
    <row r="96" spans="1:28" ht="15.75" customHeight="1">
      <c r="A96" s="33"/>
      <c r="B96" s="39"/>
      <c r="C96" s="33"/>
      <c r="D96" s="33"/>
      <c r="E96" s="31"/>
      <c r="F96" s="31"/>
      <c r="G96" s="34"/>
      <c r="H96" s="33"/>
      <c r="I96" s="33"/>
      <c r="J96" s="33"/>
      <c r="K96" s="33"/>
      <c r="L96" s="33"/>
      <c r="M96" s="33"/>
      <c r="N96" s="33"/>
      <c r="O96" s="33"/>
      <c r="P96" s="33"/>
      <c r="Q96" s="33"/>
      <c r="R96" s="33"/>
      <c r="S96" s="33"/>
      <c r="T96" s="33"/>
      <c r="U96" s="33"/>
      <c r="V96" s="33"/>
      <c r="W96" s="33"/>
      <c r="X96" s="33"/>
      <c r="Y96" s="33"/>
      <c r="Z96" s="33"/>
    </row>
    <row r="97" spans="1:26" ht="15.75" customHeight="1">
      <c r="A97" s="33"/>
      <c r="B97" s="39"/>
      <c r="C97" s="33"/>
      <c r="D97" s="33"/>
      <c r="E97" s="31"/>
      <c r="F97" s="31"/>
      <c r="G97" s="34"/>
      <c r="H97" s="33"/>
      <c r="I97" s="33"/>
      <c r="J97" s="33"/>
      <c r="K97" s="33"/>
      <c r="L97" s="33"/>
      <c r="M97" s="33"/>
      <c r="N97" s="33"/>
      <c r="O97" s="33"/>
      <c r="P97" s="33"/>
      <c r="Q97" s="33"/>
      <c r="R97" s="33"/>
      <c r="S97" s="33"/>
      <c r="T97" s="33"/>
      <c r="U97" s="33"/>
      <c r="V97" s="33"/>
      <c r="W97" s="33"/>
      <c r="X97" s="33"/>
      <c r="Y97" s="33"/>
      <c r="Z97" s="33"/>
    </row>
    <row r="98" spans="1:26" ht="15.75" customHeight="1">
      <c r="A98" s="33"/>
      <c r="B98" s="39"/>
      <c r="C98" s="33"/>
      <c r="D98" s="33"/>
      <c r="E98" s="31"/>
      <c r="F98" s="31"/>
      <c r="G98" s="34"/>
      <c r="H98" s="33"/>
      <c r="I98" s="33"/>
      <c r="J98" s="33"/>
      <c r="K98" s="33"/>
      <c r="L98" s="33"/>
      <c r="M98" s="33"/>
      <c r="N98" s="33"/>
      <c r="O98" s="33"/>
      <c r="P98" s="33"/>
      <c r="Q98" s="33"/>
      <c r="R98" s="33"/>
      <c r="S98" s="33"/>
      <c r="T98" s="33"/>
      <c r="U98" s="33"/>
      <c r="V98" s="33"/>
      <c r="W98" s="33"/>
      <c r="X98" s="33"/>
      <c r="Y98" s="33"/>
      <c r="Z98" s="33"/>
    </row>
    <row r="99" spans="1:26" ht="15.75" customHeight="1">
      <c r="A99" s="33"/>
      <c r="B99" s="39"/>
      <c r="C99" s="33"/>
      <c r="D99" s="33"/>
      <c r="E99" s="31"/>
      <c r="F99" s="31"/>
      <c r="G99" s="34"/>
      <c r="H99" s="33"/>
      <c r="I99" s="33"/>
      <c r="J99" s="33"/>
      <c r="K99" s="33"/>
      <c r="L99" s="33"/>
      <c r="M99" s="33"/>
      <c r="N99" s="33"/>
      <c r="O99" s="33"/>
      <c r="P99" s="33"/>
      <c r="Q99" s="33"/>
      <c r="R99" s="33"/>
      <c r="S99" s="33"/>
      <c r="T99" s="33"/>
      <c r="U99" s="33"/>
      <c r="V99" s="33"/>
      <c r="W99" s="33"/>
      <c r="X99" s="33"/>
      <c r="Y99" s="33"/>
      <c r="Z99" s="33"/>
    </row>
    <row r="100" spans="1:26" ht="15.75" customHeight="1">
      <c r="A100" s="33"/>
      <c r="B100" s="39"/>
      <c r="C100" s="33"/>
      <c r="D100" s="33"/>
      <c r="E100" s="31"/>
      <c r="F100" s="31"/>
      <c r="G100" s="34"/>
      <c r="H100" s="33"/>
      <c r="I100" s="33"/>
      <c r="J100" s="33"/>
      <c r="K100" s="33"/>
      <c r="L100" s="33"/>
      <c r="M100" s="33"/>
      <c r="N100" s="33"/>
      <c r="O100" s="33"/>
      <c r="P100" s="33"/>
      <c r="Q100" s="33"/>
      <c r="R100" s="33"/>
      <c r="S100" s="33"/>
      <c r="T100" s="33"/>
      <c r="U100" s="33"/>
      <c r="V100" s="33"/>
      <c r="W100" s="33"/>
      <c r="X100" s="33"/>
      <c r="Y100" s="33"/>
      <c r="Z100" s="33"/>
    </row>
    <row r="101" spans="1:26" ht="15.75" customHeight="1">
      <c r="A101" s="33"/>
      <c r="B101" s="39"/>
      <c r="C101" s="33"/>
      <c r="D101" s="33"/>
      <c r="E101" s="31"/>
      <c r="F101" s="31"/>
      <c r="G101" s="34"/>
      <c r="H101" s="33"/>
      <c r="I101" s="33"/>
      <c r="J101" s="33"/>
      <c r="K101" s="33"/>
      <c r="L101" s="33"/>
      <c r="M101" s="33"/>
      <c r="N101" s="33"/>
      <c r="O101" s="33"/>
      <c r="P101" s="33"/>
      <c r="Q101" s="33"/>
      <c r="R101" s="33"/>
      <c r="S101" s="33"/>
      <c r="T101" s="33"/>
      <c r="U101" s="33"/>
      <c r="V101" s="33"/>
      <c r="W101" s="33"/>
      <c r="X101" s="33"/>
      <c r="Y101" s="33"/>
      <c r="Z101" s="33"/>
    </row>
    <row r="102" spans="1:26" ht="15.75" customHeight="1">
      <c r="A102" s="33"/>
      <c r="B102" s="39"/>
      <c r="C102" s="33"/>
      <c r="D102" s="33"/>
      <c r="E102" s="31"/>
      <c r="F102" s="31"/>
      <c r="G102" s="34"/>
      <c r="H102" s="33"/>
      <c r="I102" s="33"/>
      <c r="J102" s="33"/>
      <c r="K102" s="33"/>
      <c r="L102" s="33"/>
      <c r="M102" s="33"/>
      <c r="N102" s="33"/>
      <c r="O102" s="33"/>
      <c r="P102" s="33"/>
      <c r="Q102" s="33"/>
      <c r="R102" s="33"/>
      <c r="S102" s="33"/>
      <c r="T102" s="33"/>
      <c r="U102" s="33"/>
      <c r="V102" s="33"/>
      <c r="W102" s="33"/>
      <c r="X102" s="33"/>
      <c r="Y102" s="33"/>
      <c r="Z102" s="33"/>
    </row>
    <row r="103" spans="1:26" ht="15.75" customHeight="1">
      <c r="A103" s="33"/>
      <c r="B103" s="39"/>
      <c r="C103" s="33"/>
      <c r="D103" s="33"/>
      <c r="E103" s="31"/>
      <c r="F103" s="31"/>
      <c r="G103" s="34"/>
      <c r="H103" s="33"/>
      <c r="I103" s="33"/>
      <c r="J103" s="33"/>
      <c r="K103" s="33"/>
      <c r="L103" s="33"/>
      <c r="M103" s="33"/>
      <c r="N103" s="33"/>
      <c r="O103" s="33"/>
      <c r="P103" s="33"/>
      <c r="Q103" s="33"/>
      <c r="R103" s="33"/>
      <c r="S103" s="33"/>
      <c r="T103" s="33"/>
      <c r="U103" s="33"/>
      <c r="V103" s="33"/>
      <c r="W103" s="33"/>
      <c r="X103" s="33"/>
      <c r="Y103" s="33"/>
      <c r="Z103" s="33"/>
    </row>
    <row r="104" spans="1:26" ht="15.75" customHeight="1">
      <c r="A104" s="33"/>
      <c r="B104" s="39"/>
      <c r="C104" s="33"/>
      <c r="D104" s="33"/>
      <c r="E104" s="31"/>
      <c r="F104" s="31"/>
      <c r="G104" s="34"/>
      <c r="H104" s="33"/>
      <c r="I104" s="33"/>
      <c r="J104" s="33"/>
      <c r="K104" s="33"/>
      <c r="L104" s="33"/>
      <c r="M104" s="33"/>
      <c r="N104" s="33"/>
      <c r="O104" s="33"/>
      <c r="P104" s="33"/>
      <c r="Q104" s="33"/>
      <c r="R104" s="33"/>
      <c r="S104" s="33"/>
      <c r="T104" s="33"/>
      <c r="U104" s="33"/>
      <c r="V104" s="33"/>
      <c r="W104" s="33"/>
      <c r="X104" s="33"/>
      <c r="Y104" s="33"/>
      <c r="Z104" s="33"/>
    </row>
    <row r="105" spans="1:26" ht="15.75" customHeight="1">
      <c r="A105" s="33"/>
      <c r="B105" s="39"/>
      <c r="C105" s="33"/>
      <c r="D105" s="33"/>
      <c r="E105" s="31"/>
      <c r="F105" s="31"/>
      <c r="G105" s="34"/>
      <c r="H105" s="33"/>
      <c r="I105" s="33"/>
      <c r="J105" s="33"/>
      <c r="K105" s="33"/>
      <c r="L105" s="33"/>
      <c r="M105" s="33"/>
      <c r="N105" s="33"/>
      <c r="O105" s="33"/>
      <c r="P105" s="33"/>
      <c r="Q105" s="33"/>
      <c r="R105" s="33"/>
      <c r="S105" s="33"/>
      <c r="T105" s="33"/>
      <c r="U105" s="33"/>
      <c r="V105" s="33"/>
      <c r="W105" s="33"/>
      <c r="X105" s="33"/>
      <c r="Y105" s="33"/>
      <c r="Z105" s="33"/>
    </row>
    <row r="106" spans="1:26" ht="15.75" customHeight="1">
      <c r="A106" s="33"/>
      <c r="B106" s="39"/>
      <c r="C106" s="33"/>
      <c r="D106" s="33"/>
      <c r="E106" s="31"/>
      <c r="F106" s="31"/>
      <c r="G106" s="34"/>
      <c r="H106" s="33"/>
      <c r="I106" s="33"/>
      <c r="J106" s="33"/>
      <c r="K106" s="33"/>
      <c r="L106" s="33"/>
      <c r="M106" s="33"/>
      <c r="N106" s="33"/>
      <c r="O106" s="33"/>
      <c r="P106" s="33"/>
      <c r="Q106" s="33"/>
      <c r="R106" s="33"/>
      <c r="S106" s="33"/>
      <c r="T106" s="33"/>
      <c r="U106" s="33"/>
      <c r="V106" s="33"/>
      <c r="W106" s="33"/>
      <c r="X106" s="33"/>
      <c r="Y106" s="33"/>
      <c r="Z106" s="33"/>
    </row>
    <row r="107" spans="1:26" ht="15.75" customHeight="1">
      <c r="A107" s="33"/>
      <c r="B107" s="39"/>
      <c r="C107" s="33"/>
      <c r="D107" s="33"/>
      <c r="E107" s="31"/>
      <c r="F107" s="31"/>
      <c r="G107" s="34"/>
      <c r="H107" s="33"/>
      <c r="I107" s="33"/>
      <c r="J107" s="33"/>
      <c r="K107" s="33"/>
      <c r="L107" s="33"/>
      <c r="M107" s="33"/>
      <c r="N107" s="33"/>
      <c r="O107" s="33"/>
      <c r="P107" s="33"/>
      <c r="Q107" s="33"/>
      <c r="R107" s="33"/>
      <c r="S107" s="33"/>
      <c r="T107" s="33"/>
      <c r="U107" s="33"/>
      <c r="V107" s="33"/>
      <c r="W107" s="33"/>
      <c r="X107" s="33"/>
      <c r="Y107" s="33"/>
      <c r="Z107" s="33"/>
    </row>
    <row r="108" spans="1:26" ht="15.75" customHeight="1">
      <c r="A108" s="33"/>
      <c r="B108" s="39"/>
      <c r="C108" s="33"/>
      <c r="D108" s="33"/>
      <c r="E108" s="31"/>
      <c r="F108" s="31"/>
      <c r="G108" s="34"/>
      <c r="H108" s="33"/>
      <c r="I108" s="33"/>
      <c r="J108" s="33"/>
      <c r="K108" s="33"/>
      <c r="L108" s="33"/>
      <c r="M108" s="33"/>
      <c r="N108" s="33"/>
      <c r="O108" s="33"/>
      <c r="P108" s="33"/>
      <c r="Q108" s="33"/>
      <c r="R108" s="33"/>
      <c r="S108" s="33"/>
      <c r="T108" s="33"/>
      <c r="U108" s="33"/>
      <c r="V108" s="33"/>
      <c r="W108" s="33"/>
      <c r="X108" s="33"/>
      <c r="Y108" s="33"/>
      <c r="Z108" s="33"/>
    </row>
    <row r="109" spans="1:26" ht="15.75" customHeight="1">
      <c r="A109" s="33"/>
      <c r="B109" s="39"/>
      <c r="C109" s="33"/>
      <c r="D109" s="33"/>
      <c r="E109" s="31"/>
      <c r="F109" s="31"/>
      <c r="G109" s="34"/>
      <c r="H109" s="33"/>
      <c r="I109" s="33"/>
      <c r="J109" s="33"/>
      <c r="K109" s="33"/>
      <c r="L109" s="33"/>
      <c r="M109" s="33"/>
      <c r="N109" s="33"/>
      <c r="O109" s="33"/>
      <c r="P109" s="33"/>
      <c r="Q109" s="33"/>
      <c r="R109" s="33"/>
      <c r="S109" s="33"/>
      <c r="T109" s="33"/>
      <c r="U109" s="33"/>
      <c r="V109" s="33"/>
      <c r="W109" s="33"/>
      <c r="X109" s="33"/>
      <c r="Y109" s="33"/>
      <c r="Z109" s="33"/>
    </row>
    <row r="110" spans="1:26" ht="15.75" customHeight="1">
      <c r="A110" s="33"/>
      <c r="B110" s="39"/>
      <c r="C110" s="33"/>
      <c r="D110" s="33"/>
      <c r="E110" s="31"/>
      <c r="F110" s="31"/>
      <c r="G110" s="34"/>
      <c r="H110" s="33"/>
      <c r="I110" s="33"/>
      <c r="J110" s="33"/>
      <c r="K110" s="33"/>
      <c r="L110" s="33"/>
      <c r="M110" s="33"/>
      <c r="N110" s="33"/>
      <c r="O110" s="33"/>
      <c r="P110" s="33"/>
      <c r="Q110" s="33"/>
      <c r="R110" s="33"/>
      <c r="S110" s="33"/>
      <c r="T110" s="33"/>
      <c r="U110" s="33"/>
      <c r="V110" s="33"/>
      <c r="W110" s="33"/>
      <c r="X110" s="33"/>
      <c r="Y110" s="33"/>
      <c r="Z110" s="33"/>
    </row>
    <row r="111" spans="1:26" ht="15.75" customHeight="1">
      <c r="A111" s="33"/>
      <c r="B111" s="39"/>
      <c r="C111" s="33"/>
      <c r="D111" s="33"/>
      <c r="E111" s="31"/>
      <c r="F111" s="31"/>
      <c r="G111" s="34"/>
      <c r="H111" s="33"/>
      <c r="I111" s="33"/>
      <c r="J111" s="33"/>
      <c r="K111" s="33"/>
      <c r="L111" s="33"/>
      <c r="M111" s="33"/>
      <c r="N111" s="33"/>
      <c r="O111" s="33"/>
      <c r="P111" s="33"/>
      <c r="Q111" s="33"/>
      <c r="R111" s="33"/>
      <c r="S111" s="33"/>
      <c r="T111" s="33"/>
      <c r="U111" s="33"/>
      <c r="V111" s="33"/>
      <c r="W111" s="33"/>
      <c r="X111" s="33"/>
      <c r="Y111" s="33"/>
      <c r="Z111" s="33"/>
    </row>
    <row r="112" spans="1:26" ht="15.75" customHeight="1">
      <c r="A112" s="33"/>
      <c r="B112" s="39"/>
      <c r="C112" s="33"/>
      <c r="D112" s="33"/>
      <c r="E112" s="31"/>
      <c r="F112" s="31"/>
      <c r="G112" s="34"/>
      <c r="H112" s="33"/>
      <c r="I112" s="33"/>
      <c r="J112" s="33"/>
      <c r="K112" s="33"/>
      <c r="L112" s="33"/>
      <c r="M112" s="33"/>
      <c r="N112" s="33"/>
      <c r="O112" s="33"/>
      <c r="P112" s="33"/>
      <c r="Q112" s="33"/>
      <c r="R112" s="33"/>
      <c r="S112" s="33"/>
      <c r="T112" s="33"/>
      <c r="U112" s="33"/>
      <c r="V112" s="33"/>
      <c r="W112" s="33"/>
      <c r="X112" s="33"/>
      <c r="Y112" s="33"/>
      <c r="Z112" s="33"/>
    </row>
    <row r="113" spans="1:26" ht="15.75" customHeight="1">
      <c r="A113" s="33"/>
      <c r="B113" s="39"/>
      <c r="C113" s="33"/>
      <c r="D113" s="33"/>
      <c r="E113" s="31"/>
      <c r="F113" s="31"/>
      <c r="G113" s="34"/>
      <c r="H113" s="33"/>
      <c r="I113" s="33"/>
      <c r="J113" s="33"/>
      <c r="K113" s="33"/>
      <c r="L113" s="33"/>
      <c r="M113" s="33"/>
      <c r="N113" s="33"/>
      <c r="O113" s="33"/>
      <c r="P113" s="33"/>
      <c r="Q113" s="33"/>
      <c r="R113" s="33"/>
      <c r="S113" s="33"/>
      <c r="T113" s="33"/>
      <c r="U113" s="33"/>
      <c r="V113" s="33"/>
      <c r="W113" s="33"/>
      <c r="X113" s="33"/>
      <c r="Y113" s="33"/>
      <c r="Z113" s="33"/>
    </row>
    <row r="114" spans="1:26" ht="15.75" customHeight="1">
      <c r="A114" s="33"/>
      <c r="B114" s="39"/>
      <c r="C114" s="33"/>
      <c r="D114" s="33"/>
      <c r="E114" s="31"/>
      <c r="F114" s="31"/>
      <c r="G114" s="34"/>
      <c r="H114" s="33"/>
      <c r="I114" s="33"/>
      <c r="J114" s="33"/>
      <c r="K114" s="33"/>
      <c r="L114" s="33"/>
      <c r="M114" s="33"/>
      <c r="N114" s="33"/>
      <c r="O114" s="33"/>
      <c r="P114" s="33"/>
      <c r="Q114" s="33"/>
      <c r="R114" s="33"/>
      <c r="S114" s="33"/>
      <c r="T114" s="33"/>
      <c r="U114" s="33"/>
      <c r="V114" s="33"/>
      <c r="W114" s="33"/>
      <c r="X114" s="33"/>
      <c r="Y114" s="33"/>
      <c r="Z114" s="33"/>
    </row>
    <row r="115" spans="1:26" ht="15.75" customHeight="1">
      <c r="A115" s="33"/>
      <c r="B115" s="39"/>
      <c r="C115" s="33"/>
      <c r="D115" s="33"/>
      <c r="E115" s="31"/>
      <c r="F115" s="31"/>
      <c r="G115" s="34"/>
      <c r="H115" s="33"/>
      <c r="I115" s="33"/>
      <c r="J115" s="33"/>
      <c r="K115" s="33"/>
      <c r="L115" s="33"/>
      <c r="M115" s="33"/>
      <c r="N115" s="33"/>
      <c r="O115" s="33"/>
      <c r="P115" s="33"/>
      <c r="Q115" s="33"/>
      <c r="R115" s="33"/>
      <c r="S115" s="33"/>
      <c r="T115" s="33"/>
      <c r="U115" s="33"/>
      <c r="V115" s="33"/>
      <c r="W115" s="33"/>
      <c r="X115" s="33"/>
      <c r="Y115" s="33"/>
      <c r="Z115" s="33"/>
    </row>
    <row r="116" spans="1:26" ht="15.75" customHeight="1">
      <c r="A116" s="33"/>
      <c r="B116" s="39"/>
      <c r="C116" s="33"/>
      <c r="D116" s="33"/>
      <c r="E116" s="31"/>
      <c r="F116" s="31"/>
      <c r="G116" s="34"/>
      <c r="H116" s="33"/>
      <c r="I116" s="33"/>
      <c r="J116" s="33"/>
      <c r="K116" s="33"/>
      <c r="L116" s="33"/>
      <c r="M116" s="33"/>
      <c r="N116" s="33"/>
      <c r="O116" s="33"/>
      <c r="P116" s="33"/>
      <c r="Q116" s="33"/>
      <c r="R116" s="33"/>
      <c r="S116" s="33"/>
      <c r="T116" s="33"/>
      <c r="U116" s="33"/>
      <c r="V116" s="33"/>
      <c r="W116" s="33"/>
      <c r="X116" s="33"/>
      <c r="Y116" s="33"/>
      <c r="Z116" s="33"/>
    </row>
    <row r="117" spans="1:26" ht="15.75" customHeight="1">
      <c r="A117" s="33"/>
      <c r="B117" s="39"/>
      <c r="C117" s="33"/>
      <c r="D117" s="33"/>
      <c r="E117" s="31"/>
      <c r="F117" s="31"/>
      <c r="G117" s="34"/>
      <c r="H117" s="33"/>
      <c r="I117" s="33"/>
      <c r="J117" s="33"/>
      <c r="K117" s="33"/>
      <c r="L117" s="33"/>
      <c r="M117" s="33"/>
      <c r="N117" s="33"/>
      <c r="O117" s="33"/>
      <c r="P117" s="33"/>
      <c r="Q117" s="33"/>
      <c r="R117" s="33"/>
      <c r="S117" s="33"/>
      <c r="T117" s="33"/>
      <c r="U117" s="33"/>
      <c r="V117" s="33"/>
      <c r="W117" s="33"/>
      <c r="X117" s="33"/>
      <c r="Y117" s="33"/>
      <c r="Z117" s="33"/>
    </row>
    <row r="118" spans="1:26" ht="15.75" customHeight="1">
      <c r="A118" s="33"/>
      <c r="B118" s="39"/>
      <c r="C118" s="33"/>
      <c r="D118" s="33"/>
      <c r="E118" s="31"/>
      <c r="F118" s="31"/>
      <c r="G118" s="34"/>
      <c r="H118" s="33"/>
      <c r="I118" s="33"/>
      <c r="J118" s="33"/>
      <c r="K118" s="33"/>
      <c r="L118" s="33"/>
      <c r="M118" s="33"/>
      <c r="N118" s="33"/>
      <c r="O118" s="33"/>
      <c r="P118" s="33"/>
      <c r="Q118" s="33"/>
      <c r="R118" s="33"/>
      <c r="S118" s="33"/>
      <c r="T118" s="33"/>
      <c r="U118" s="33"/>
      <c r="V118" s="33"/>
      <c r="W118" s="33"/>
      <c r="X118" s="33"/>
      <c r="Y118" s="33"/>
      <c r="Z118" s="33"/>
    </row>
    <row r="119" spans="1:26" ht="15.75" customHeight="1">
      <c r="A119" s="33"/>
      <c r="B119" s="39"/>
      <c r="C119" s="33"/>
      <c r="D119" s="33"/>
      <c r="E119" s="31"/>
      <c r="F119" s="31"/>
      <c r="G119" s="34"/>
      <c r="H119" s="33"/>
      <c r="I119" s="33"/>
      <c r="J119" s="33"/>
      <c r="K119" s="33"/>
      <c r="L119" s="33"/>
      <c r="M119" s="33"/>
      <c r="N119" s="33"/>
      <c r="O119" s="33"/>
      <c r="P119" s="33"/>
      <c r="Q119" s="33"/>
      <c r="R119" s="33"/>
      <c r="S119" s="33"/>
      <c r="T119" s="33"/>
      <c r="U119" s="33"/>
      <c r="V119" s="33"/>
      <c r="W119" s="33"/>
      <c r="X119" s="33"/>
      <c r="Y119" s="33"/>
      <c r="Z119" s="33"/>
    </row>
    <row r="120" spans="1:26" ht="15.75" customHeight="1">
      <c r="A120" s="33"/>
      <c r="B120" s="39"/>
      <c r="C120" s="33"/>
      <c r="D120" s="33"/>
      <c r="E120" s="31"/>
      <c r="F120" s="31"/>
      <c r="G120" s="34"/>
      <c r="H120" s="33"/>
      <c r="I120" s="33"/>
      <c r="J120" s="33"/>
      <c r="K120" s="33"/>
      <c r="L120" s="33"/>
      <c r="M120" s="33"/>
      <c r="N120" s="33"/>
      <c r="O120" s="33"/>
      <c r="P120" s="33"/>
      <c r="Q120" s="33"/>
      <c r="R120" s="33"/>
      <c r="S120" s="33"/>
      <c r="T120" s="33"/>
      <c r="U120" s="33"/>
      <c r="V120" s="33"/>
      <c r="W120" s="33"/>
      <c r="X120" s="33"/>
      <c r="Y120" s="33"/>
      <c r="Z120" s="33"/>
    </row>
    <row r="121" spans="1:26" ht="15.75" customHeight="1">
      <c r="A121" s="33"/>
      <c r="B121" s="39"/>
      <c r="C121" s="33"/>
      <c r="D121" s="33"/>
      <c r="E121" s="31"/>
      <c r="F121" s="31"/>
      <c r="G121" s="34"/>
      <c r="H121" s="33"/>
      <c r="I121" s="33"/>
      <c r="J121" s="33"/>
      <c r="K121" s="33"/>
      <c r="L121" s="33"/>
      <c r="M121" s="33"/>
      <c r="N121" s="33"/>
      <c r="O121" s="33"/>
      <c r="P121" s="33"/>
      <c r="Q121" s="33"/>
      <c r="R121" s="33"/>
      <c r="S121" s="33"/>
      <c r="T121" s="33"/>
      <c r="U121" s="33"/>
      <c r="V121" s="33"/>
      <c r="W121" s="33"/>
      <c r="X121" s="33"/>
      <c r="Y121" s="33"/>
      <c r="Z121" s="33"/>
    </row>
    <row r="122" spans="1:26" ht="15.75" customHeight="1">
      <c r="A122" s="33"/>
      <c r="B122" s="39"/>
      <c r="C122" s="33"/>
      <c r="D122" s="33"/>
      <c r="E122" s="31"/>
      <c r="F122" s="31"/>
      <c r="G122" s="34"/>
      <c r="H122" s="33"/>
      <c r="I122" s="33"/>
      <c r="J122" s="33"/>
      <c r="K122" s="33"/>
      <c r="L122" s="33"/>
      <c r="M122" s="33"/>
      <c r="N122" s="33"/>
      <c r="O122" s="33"/>
      <c r="P122" s="33"/>
      <c r="Q122" s="33"/>
      <c r="R122" s="33"/>
      <c r="S122" s="33"/>
      <c r="T122" s="33"/>
      <c r="U122" s="33"/>
      <c r="V122" s="33"/>
      <c r="W122" s="33"/>
      <c r="X122" s="33"/>
      <c r="Y122" s="33"/>
      <c r="Z122" s="33"/>
    </row>
    <row r="123" spans="1:26" ht="15.75" customHeight="1">
      <c r="A123" s="33"/>
      <c r="B123" s="39"/>
      <c r="C123" s="33"/>
      <c r="D123" s="33"/>
      <c r="E123" s="31"/>
      <c r="F123" s="31"/>
      <c r="G123" s="34"/>
      <c r="H123" s="33"/>
      <c r="I123" s="33"/>
      <c r="J123" s="33"/>
      <c r="K123" s="33"/>
      <c r="L123" s="33"/>
      <c r="M123" s="33"/>
      <c r="N123" s="33"/>
      <c r="O123" s="33"/>
      <c r="P123" s="33"/>
      <c r="Q123" s="33"/>
      <c r="R123" s="33"/>
      <c r="S123" s="33"/>
      <c r="T123" s="33"/>
      <c r="U123" s="33"/>
      <c r="V123" s="33"/>
      <c r="W123" s="33"/>
      <c r="X123" s="33"/>
      <c r="Y123" s="33"/>
      <c r="Z123" s="33"/>
    </row>
    <row r="124" spans="1:26" ht="15.75" customHeight="1">
      <c r="A124" s="33"/>
      <c r="B124" s="39"/>
      <c r="C124" s="33"/>
      <c r="D124" s="33"/>
      <c r="E124" s="31"/>
      <c r="F124" s="31"/>
      <c r="G124" s="34"/>
      <c r="H124" s="33"/>
      <c r="I124" s="33"/>
      <c r="J124" s="33"/>
      <c r="K124" s="33"/>
      <c r="L124" s="33"/>
      <c r="M124" s="33"/>
      <c r="N124" s="33"/>
      <c r="O124" s="33"/>
      <c r="P124" s="33"/>
      <c r="Q124" s="33"/>
      <c r="R124" s="33"/>
      <c r="S124" s="33"/>
      <c r="T124" s="33"/>
      <c r="U124" s="33"/>
      <c r="V124" s="33"/>
      <c r="W124" s="33"/>
      <c r="X124" s="33"/>
      <c r="Y124" s="33"/>
      <c r="Z124" s="33"/>
    </row>
    <row r="125" spans="1:26" ht="15.75" customHeight="1">
      <c r="A125" s="33"/>
      <c r="B125" s="39"/>
      <c r="C125" s="33"/>
      <c r="D125" s="33"/>
      <c r="E125" s="31"/>
      <c r="F125" s="31"/>
      <c r="G125" s="34"/>
      <c r="H125" s="33"/>
      <c r="I125" s="33"/>
      <c r="J125" s="33"/>
      <c r="K125" s="33"/>
      <c r="L125" s="33"/>
      <c r="M125" s="33"/>
      <c r="N125" s="33"/>
      <c r="O125" s="33"/>
      <c r="P125" s="33"/>
      <c r="Q125" s="33"/>
      <c r="R125" s="33"/>
      <c r="S125" s="33"/>
      <c r="T125" s="33"/>
      <c r="U125" s="33"/>
      <c r="V125" s="33"/>
      <c r="W125" s="33"/>
      <c r="X125" s="33"/>
      <c r="Y125" s="33"/>
      <c r="Z125" s="33"/>
    </row>
    <row r="126" spans="1:26" ht="15.75" customHeight="1">
      <c r="A126" s="33"/>
      <c r="B126" s="39"/>
      <c r="C126" s="33"/>
      <c r="D126" s="33"/>
      <c r="E126" s="31"/>
      <c r="F126" s="31"/>
      <c r="G126" s="34"/>
      <c r="H126" s="33"/>
      <c r="I126" s="33"/>
      <c r="J126" s="33"/>
      <c r="K126" s="33"/>
      <c r="L126" s="33"/>
      <c r="M126" s="33"/>
      <c r="N126" s="33"/>
      <c r="O126" s="33"/>
      <c r="P126" s="33"/>
      <c r="Q126" s="33"/>
      <c r="R126" s="33"/>
      <c r="S126" s="33"/>
      <c r="T126" s="33"/>
      <c r="U126" s="33"/>
      <c r="V126" s="33"/>
      <c r="W126" s="33"/>
      <c r="X126" s="33"/>
      <c r="Y126" s="33"/>
      <c r="Z126" s="33"/>
    </row>
    <row r="127" spans="1:26" ht="15.75" customHeight="1">
      <c r="A127" s="33"/>
      <c r="B127" s="39"/>
      <c r="C127" s="33"/>
      <c r="D127" s="33"/>
      <c r="E127" s="31"/>
      <c r="F127" s="31"/>
      <c r="G127" s="34"/>
      <c r="H127" s="33"/>
      <c r="I127" s="33"/>
      <c r="J127" s="33"/>
      <c r="K127" s="33"/>
      <c r="L127" s="33"/>
      <c r="M127" s="33"/>
      <c r="N127" s="33"/>
      <c r="O127" s="33"/>
      <c r="P127" s="33"/>
      <c r="Q127" s="33"/>
      <c r="R127" s="33"/>
      <c r="S127" s="33"/>
      <c r="T127" s="33"/>
      <c r="U127" s="33"/>
      <c r="V127" s="33"/>
      <c r="W127" s="33"/>
      <c r="X127" s="33"/>
      <c r="Y127" s="33"/>
      <c r="Z127" s="33"/>
    </row>
    <row r="128" spans="1:26" ht="15.75" customHeight="1">
      <c r="A128" s="33"/>
      <c r="B128" s="39"/>
      <c r="C128" s="33"/>
      <c r="D128" s="33"/>
      <c r="E128" s="31"/>
      <c r="F128" s="31"/>
      <c r="G128" s="34"/>
      <c r="H128" s="33"/>
      <c r="I128" s="33"/>
      <c r="J128" s="33"/>
      <c r="K128" s="33"/>
      <c r="L128" s="33"/>
      <c r="M128" s="33"/>
      <c r="N128" s="33"/>
      <c r="O128" s="33"/>
      <c r="P128" s="33"/>
      <c r="Q128" s="33"/>
      <c r="R128" s="33"/>
      <c r="S128" s="33"/>
      <c r="T128" s="33"/>
      <c r="U128" s="33"/>
      <c r="V128" s="33"/>
      <c r="W128" s="33"/>
      <c r="X128" s="33"/>
      <c r="Y128" s="33"/>
      <c r="Z128" s="33"/>
    </row>
    <row r="129" spans="1:26" ht="15.75" customHeight="1">
      <c r="A129" s="33"/>
      <c r="B129" s="39"/>
      <c r="C129" s="33"/>
      <c r="D129" s="33"/>
      <c r="E129" s="31"/>
      <c r="F129" s="31"/>
      <c r="G129" s="34"/>
      <c r="H129" s="33"/>
      <c r="I129" s="33"/>
      <c r="J129" s="33"/>
      <c r="K129" s="33"/>
      <c r="L129" s="33"/>
      <c r="M129" s="33"/>
      <c r="N129" s="33"/>
      <c r="O129" s="33"/>
      <c r="P129" s="33"/>
      <c r="Q129" s="33"/>
      <c r="R129" s="33"/>
      <c r="S129" s="33"/>
      <c r="T129" s="33"/>
      <c r="U129" s="33"/>
      <c r="V129" s="33"/>
      <c r="W129" s="33"/>
      <c r="X129" s="33"/>
      <c r="Y129" s="33"/>
      <c r="Z129" s="33"/>
    </row>
    <row r="130" spans="1:26" ht="15.75" customHeight="1">
      <c r="A130" s="33"/>
      <c r="B130" s="39"/>
      <c r="C130" s="33"/>
      <c r="D130" s="33"/>
      <c r="E130" s="31"/>
      <c r="F130" s="31"/>
      <c r="G130" s="34"/>
      <c r="H130" s="33"/>
      <c r="I130" s="33"/>
      <c r="J130" s="33"/>
      <c r="K130" s="33"/>
      <c r="L130" s="33"/>
      <c r="M130" s="33"/>
      <c r="N130" s="33"/>
      <c r="O130" s="33"/>
      <c r="P130" s="33"/>
      <c r="Q130" s="33"/>
      <c r="R130" s="33"/>
      <c r="S130" s="33"/>
      <c r="T130" s="33"/>
      <c r="U130" s="33"/>
      <c r="V130" s="33"/>
      <c r="W130" s="33"/>
      <c r="X130" s="33"/>
      <c r="Y130" s="33"/>
      <c r="Z130" s="33"/>
    </row>
    <row r="131" spans="1:26" ht="15.75" customHeight="1">
      <c r="A131" s="33"/>
      <c r="B131" s="39"/>
      <c r="C131" s="33"/>
      <c r="D131" s="33"/>
      <c r="E131" s="31"/>
      <c r="F131" s="31"/>
      <c r="G131" s="34"/>
      <c r="H131" s="33"/>
      <c r="I131" s="33"/>
      <c r="J131" s="33"/>
      <c r="K131" s="33"/>
      <c r="L131" s="33"/>
      <c r="M131" s="33"/>
      <c r="N131" s="33"/>
      <c r="O131" s="33"/>
      <c r="P131" s="33"/>
      <c r="Q131" s="33"/>
      <c r="R131" s="33"/>
      <c r="S131" s="33"/>
      <c r="T131" s="33"/>
      <c r="U131" s="33"/>
      <c r="V131" s="33"/>
      <c r="W131" s="33"/>
      <c r="X131" s="33"/>
      <c r="Y131" s="33"/>
      <c r="Z131" s="33"/>
    </row>
    <row r="132" spans="1:26" ht="15.75" customHeight="1">
      <c r="A132" s="33"/>
      <c r="B132" s="39"/>
      <c r="C132" s="33"/>
      <c r="D132" s="33"/>
      <c r="E132" s="31"/>
      <c r="F132" s="31"/>
      <c r="G132" s="34"/>
      <c r="H132" s="33"/>
      <c r="I132" s="33"/>
      <c r="J132" s="33"/>
      <c r="K132" s="33"/>
      <c r="L132" s="33"/>
      <c r="M132" s="33"/>
      <c r="N132" s="33"/>
      <c r="O132" s="33"/>
      <c r="P132" s="33"/>
      <c r="Q132" s="33"/>
      <c r="R132" s="33"/>
      <c r="S132" s="33"/>
      <c r="T132" s="33"/>
      <c r="U132" s="33"/>
      <c r="V132" s="33"/>
      <c r="W132" s="33"/>
      <c r="X132" s="33"/>
      <c r="Y132" s="33"/>
      <c r="Z132" s="33"/>
    </row>
    <row r="133" spans="1:26" ht="15.75" customHeight="1">
      <c r="A133" s="33"/>
      <c r="B133" s="39"/>
      <c r="C133" s="33"/>
      <c r="D133" s="33"/>
      <c r="E133" s="31"/>
      <c r="F133" s="31"/>
      <c r="G133" s="34"/>
      <c r="H133" s="33"/>
      <c r="I133" s="33"/>
      <c r="J133" s="33"/>
      <c r="K133" s="33"/>
      <c r="L133" s="33"/>
      <c r="M133" s="33"/>
      <c r="N133" s="33"/>
      <c r="O133" s="33"/>
      <c r="P133" s="33"/>
      <c r="Q133" s="33"/>
      <c r="R133" s="33"/>
      <c r="S133" s="33"/>
      <c r="T133" s="33"/>
      <c r="U133" s="33"/>
      <c r="V133" s="33"/>
      <c r="W133" s="33"/>
      <c r="X133" s="33"/>
      <c r="Y133" s="33"/>
      <c r="Z133" s="33"/>
    </row>
    <row r="134" spans="1:26" ht="15.75" customHeight="1">
      <c r="A134" s="33"/>
      <c r="B134" s="39"/>
      <c r="C134" s="33"/>
      <c r="D134" s="33"/>
      <c r="E134" s="31"/>
      <c r="F134" s="31"/>
      <c r="G134" s="34"/>
      <c r="H134" s="33"/>
      <c r="I134" s="33"/>
      <c r="J134" s="33"/>
      <c r="K134" s="33"/>
      <c r="L134" s="33"/>
      <c r="M134" s="33"/>
      <c r="N134" s="33"/>
      <c r="O134" s="33"/>
      <c r="P134" s="33"/>
      <c r="Q134" s="33"/>
      <c r="R134" s="33"/>
      <c r="S134" s="33"/>
      <c r="T134" s="33"/>
      <c r="U134" s="33"/>
      <c r="V134" s="33"/>
      <c r="W134" s="33"/>
      <c r="X134" s="33"/>
      <c r="Y134" s="33"/>
      <c r="Z134" s="33"/>
    </row>
    <row r="135" spans="1:26" ht="15.75" customHeight="1">
      <c r="A135" s="33"/>
      <c r="B135" s="39"/>
      <c r="C135" s="33"/>
      <c r="D135" s="33"/>
      <c r="E135" s="31"/>
      <c r="F135" s="31"/>
      <c r="G135" s="34"/>
      <c r="H135" s="33"/>
      <c r="I135" s="33"/>
      <c r="J135" s="33"/>
      <c r="K135" s="33"/>
      <c r="L135" s="33"/>
      <c r="M135" s="33"/>
      <c r="N135" s="33"/>
      <c r="O135" s="33"/>
      <c r="P135" s="33"/>
      <c r="Q135" s="33"/>
      <c r="R135" s="33"/>
      <c r="S135" s="33"/>
      <c r="T135" s="33"/>
      <c r="U135" s="33"/>
      <c r="V135" s="33"/>
      <c r="W135" s="33"/>
      <c r="X135" s="33"/>
      <c r="Y135" s="33"/>
      <c r="Z135" s="33"/>
    </row>
    <row r="136" spans="1:26" ht="15.75" customHeight="1">
      <c r="A136" s="33"/>
      <c r="B136" s="39"/>
      <c r="C136" s="33"/>
      <c r="D136" s="33"/>
      <c r="E136" s="31"/>
      <c r="F136" s="31"/>
      <c r="G136" s="34"/>
      <c r="H136" s="33"/>
      <c r="I136" s="33"/>
      <c r="J136" s="33"/>
      <c r="K136" s="33"/>
      <c r="L136" s="33"/>
      <c r="M136" s="33"/>
      <c r="N136" s="33"/>
      <c r="O136" s="33"/>
      <c r="P136" s="33"/>
      <c r="Q136" s="33"/>
      <c r="R136" s="33"/>
      <c r="S136" s="33"/>
      <c r="T136" s="33"/>
      <c r="U136" s="33"/>
      <c r="V136" s="33"/>
      <c r="W136" s="33"/>
      <c r="X136" s="33"/>
      <c r="Y136" s="33"/>
      <c r="Z136" s="33"/>
    </row>
    <row r="137" spans="1:26" ht="15.75" customHeight="1">
      <c r="A137" s="33"/>
      <c r="B137" s="39"/>
      <c r="C137" s="33"/>
      <c r="D137" s="33"/>
      <c r="E137" s="31"/>
      <c r="F137" s="31"/>
      <c r="G137" s="34"/>
      <c r="H137" s="33"/>
      <c r="I137" s="33"/>
      <c r="J137" s="33"/>
      <c r="K137" s="33"/>
      <c r="L137" s="33"/>
      <c r="M137" s="33"/>
      <c r="N137" s="33"/>
      <c r="O137" s="33"/>
      <c r="P137" s="33"/>
      <c r="Q137" s="33"/>
      <c r="R137" s="33"/>
      <c r="S137" s="33"/>
      <c r="T137" s="33"/>
      <c r="U137" s="33"/>
      <c r="V137" s="33"/>
      <c r="W137" s="33"/>
      <c r="X137" s="33"/>
      <c r="Y137" s="33"/>
      <c r="Z137" s="33"/>
    </row>
    <row r="138" spans="1:26" ht="15.75" customHeight="1">
      <c r="A138" s="33"/>
      <c r="B138" s="39"/>
      <c r="C138" s="33"/>
      <c r="D138" s="33"/>
      <c r="E138" s="31"/>
      <c r="F138" s="31"/>
      <c r="G138" s="34"/>
      <c r="H138" s="33"/>
      <c r="I138" s="33"/>
      <c r="J138" s="33"/>
      <c r="K138" s="33"/>
      <c r="L138" s="33"/>
      <c r="M138" s="33"/>
      <c r="N138" s="33"/>
      <c r="O138" s="33"/>
      <c r="P138" s="33"/>
      <c r="Q138" s="33"/>
      <c r="R138" s="33"/>
      <c r="S138" s="33"/>
      <c r="T138" s="33"/>
      <c r="U138" s="33"/>
      <c r="V138" s="33"/>
      <c r="W138" s="33"/>
      <c r="X138" s="33"/>
      <c r="Y138" s="33"/>
      <c r="Z138" s="33"/>
    </row>
    <row r="139" spans="1:26" ht="15.75" customHeight="1">
      <c r="A139" s="33"/>
      <c r="B139" s="39"/>
      <c r="C139" s="33"/>
      <c r="D139" s="33"/>
      <c r="E139" s="31"/>
      <c r="F139" s="31"/>
      <c r="G139" s="34"/>
      <c r="H139" s="33"/>
      <c r="I139" s="33"/>
      <c r="J139" s="33"/>
      <c r="K139" s="33"/>
      <c r="L139" s="33"/>
      <c r="M139" s="33"/>
      <c r="N139" s="33"/>
      <c r="O139" s="33"/>
      <c r="P139" s="33"/>
      <c r="Q139" s="33"/>
      <c r="R139" s="33"/>
      <c r="S139" s="33"/>
      <c r="T139" s="33"/>
      <c r="U139" s="33"/>
      <c r="V139" s="33"/>
      <c r="W139" s="33"/>
      <c r="X139" s="33"/>
      <c r="Y139" s="33"/>
      <c r="Z139" s="33"/>
    </row>
    <row r="140" spans="1:26" ht="15.75" customHeight="1">
      <c r="A140" s="33"/>
      <c r="B140" s="39"/>
      <c r="C140" s="33"/>
      <c r="D140" s="33"/>
      <c r="E140" s="31"/>
      <c r="F140" s="31"/>
      <c r="G140" s="34"/>
      <c r="H140" s="33"/>
      <c r="I140" s="33"/>
      <c r="J140" s="33"/>
      <c r="K140" s="33"/>
      <c r="L140" s="33"/>
      <c r="M140" s="33"/>
      <c r="N140" s="33"/>
      <c r="O140" s="33"/>
      <c r="P140" s="33"/>
      <c r="Q140" s="33"/>
      <c r="R140" s="33"/>
      <c r="S140" s="33"/>
      <c r="T140" s="33"/>
      <c r="U140" s="33"/>
      <c r="V140" s="33"/>
      <c r="W140" s="33"/>
      <c r="X140" s="33"/>
      <c r="Y140" s="33"/>
      <c r="Z140" s="33"/>
    </row>
    <row r="141" spans="1:26" ht="15.75" customHeight="1">
      <c r="A141" s="33"/>
      <c r="B141" s="39"/>
      <c r="C141" s="33"/>
      <c r="D141" s="33"/>
      <c r="E141" s="31"/>
      <c r="F141" s="31"/>
      <c r="G141" s="34"/>
      <c r="H141" s="33"/>
      <c r="I141" s="33"/>
      <c r="J141" s="33"/>
      <c r="K141" s="33"/>
      <c r="L141" s="33"/>
      <c r="M141" s="33"/>
      <c r="N141" s="33"/>
      <c r="O141" s="33"/>
      <c r="P141" s="33"/>
      <c r="Q141" s="33"/>
      <c r="R141" s="33"/>
      <c r="S141" s="33"/>
      <c r="T141" s="33"/>
      <c r="U141" s="33"/>
      <c r="V141" s="33"/>
      <c r="W141" s="33"/>
      <c r="X141" s="33"/>
      <c r="Y141" s="33"/>
      <c r="Z141" s="33"/>
    </row>
    <row r="142" spans="1:26" ht="15.75" customHeight="1">
      <c r="A142" s="33"/>
      <c r="B142" s="39"/>
      <c r="C142" s="33"/>
      <c r="D142" s="33"/>
      <c r="E142" s="31"/>
      <c r="F142" s="31"/>
      <c r="G142" s="34"/>
      <c r="H142" s="33"/>
      <c r="I142" s="33"/>
      <c r="J142" s="33"/>
      <c r="K142" s="33"/>
      <c r="L142" s="33"/>
      <c r="M142" s="33"/>
      <c r="N142" s="33"/>
      <c r="O142" s="33"/>
      <c r="P142" s="33"/>
      <c r="Q142" s="33"/>
      <c r="R142" s="33"/>
      <c r="S142" s="33"/>
      <c r="T142" s="33"/>
      <c r="U142" s="33"/>
      <c r="V142" s="33"/>
      <c r="W142" s="33"/>
      <c r="X142" s="33"/>
      <c r="Y142" s="33"/>
      <c r="Z142" s="33"/>
    </row>
    <row r="143" spans="1:26" ht="15.75" customHeight="1">
      <c r="A143" s="33"/>
      <c r="B143" s="39"/>
      <c r="C143" s="33"/>
      <c r="D143" s="33"/>
      <c r="E143" s="31"/>
      <c r="F143" s="31"/>
      <c r="G143" s="34"/>
      <c r="H143" s="33"/>
      <c r="I143" s="33"/>
      <c r="J143" s="33"/>
      <c r="K143" s="33"/>
      <c r="L143" s="33"/>
      <c r="M143" s="33"/>
      <c r="N143" s="33"/>
      <c r="O143" s="33"/>
      <c r="P143" s="33"/>
      <c r="Q143" s="33"/>
      <c r="R143" s="33"/>
      <c r="S143" s="33"/>
      <c r="T143" s="33"/>
      <c r="U143" s="33"/>
      <c r="V143" s="33"/>
      <c r="W143" s="33"/>
      <c r="X143" s="33"/>
      <c r="Y143" s="33"/>
      <c r="Z143" s="33"/>
    </row>
    <row r="144" spans="1:26" ht="15.75" customHeight="1">
      <c r="A144" s="33"/>
      <c r="B144" s="39"/>
      <c r="C144" s="33"/>
      <c r="D144" s="33"/>
      <c r="E144" s="31"/>
      <c r="F144" s="31"/>
      <c r="G144" s="34"/>
      <c r="H144" s="33"/>
      <c r="I144" s="33"/>
      <c r="J144" s="33"/>
      <c r="K144" s="33"/>
      <c r="L144" s="33"/>
      <c r="M144" s="33"/>
      <c r="N144" s="33"/>
      <c r="O144" s="33"/>
      <c r="P144" s="33"/>
      <c r="Q144" s="33"/>
      <c r="R144" s="33"/>
      <c r="S144" s="33"/>
      <c r="T144" s="33"/>
      <c r="U144" s="33"/>
      <c r="V144" s="33"/>
      <c r="W144" s="33"/>
      <c r="X144" s="33"/>
      <c r="Y144" s="33"/>
      <c r="Z144" s="33"/>
    </row>
    <row r="145" spans="1:26" ht="15.75" customHeight="1">
      <c r="A145" s="33"/>
      <c r="B145" s="39"/>
      <c r="C145" s="33"/>
      <c r="D145" s="33"/>
      <c r="E145" s="31"/>
      <c r="F145" s="31"/>
      <c r="G145" s="34"/>
      <c r="H145" s="33"/>
      <c r="I145" s="33"/>
      <c r="J145" s="33"/>
      <c r="K145" s="33"/>
      <c r="L145" s="33"/>
      <c r="M145" s="33"/>
      <c r="N145" s="33"/>
      <c r="O145" s="33"/>
      <c r="P145" s="33"/>
      <c r="Q145" s="33"/>
      <c r="R145" s="33"/>
      <c r="S145" s="33"/>
      <c r="T145" s="33"/>
      <c r="U145" s="33"/>
      <c r="V145" s="33"/>
      <c r="W145" s="33"/>
      <c r="X145" s="33"/>
      <c r="Y145" s="33"/>
      <c r="Z145" s="33"/>
    </row>
    <row r="146" spans="1:26" ht="15.75" customHeight="1">
      <c r="A146" s="33"/>
      <c r="B146" s="39"/>
      <c r="C146" s="33"/>
      <c r="D146" s="33"/>
      <c r="E146" s="31"/>
      <c r="F146" s="31"/>
      <c r="G146" s="34"/>
      <c r="H146" s="33"/>
      <c r="I146" s="33"/>
      <c r="J146" s="33"/>
      <c r="K146" s="33"/>
      <c r="L146" s="33"/>
      <c r="M146" s="33"/>
      <c r="N146" s="33"/>
      <c r="O146" s="33"/>
      <c r="P146" s="33"/>
      <c r="Q146" s="33"/>
      <c r="R146" s="33"/>
      <c r="S146" s="33"/>
      <c r="T146" s="33"/>
      <c r="U146" s="33"/>
      <c r="V146" s="33"/>
      <c r="W146" s="33"/>
      <c r="X146" s="33"/>
      <c r="Y146" s="33"/>
      <c r="Z146" s="33"/>
    </row>
    <row r="147" spans="1:26" ht="15.75" customHeight="1">
      <c r="A147" s="33"/>
      <c r="B147" s="39"/>
      <c r="C147" s="33"/>
      <c r="D147" s="33"/>
      <c r="E147" s="31"/>
      <c r="F147" s="31"/>
      <c r="G147" s="34"/>
      <c r="H147" s="33"/>
      <c r="I147" s="33"/>
      <c r="J147" s="33"/>
      <c r="K147" s="33"/>
      <c r="L147" s="33"/>
      <c r="M147" s="33"/>
      <c r="N147" s="33"/>
      <c r="O147" s="33"/>
      <c r="P147" s="33"/>
      <c r="Q147" s="33"/>
      <c r="R147" s="33"/>
      <c r="S147" s="33"/>
      <c r="T147" s="33"/>
      <c r="U147" s="33"/>
      <c r="V147" s="33"/>
      <c r="W147" s="33"/>
      <c r="X147" s="33"/>
      <c r="Y147" s="33"/>
      <c r="Z147" s="33"/>
    </row>
    <row r="148" spans="1:26" ht="15.75" customHeight="1">
      <c r="A148" s="33"/>
      <c r="B148" s="39"/>
      <c r="C148" s="33"/>
      <c r="D148" s="33"/>
      <c r="E148" s="31"/>
      <c r="F148" s="31"/>
      <c r="G148" s="34"/>
      <c r="H148" s="33"/>
      <c r="I148" s="33"/>
      <c r="J148" s="33"/>
      <c r="K148" s="33"/>
      <c r="L148" s="33"/>
      <c r="M148" s="33"/>
      <c r="N148" s="33"/>
      <c r="O148" s="33"/>
      <c r="P148" s="33"/>
      <c r="Q148" s="33"/>
      <c r="R148" s="33"/>
      <c r="S148" s="33"/>
      <c r="T148" s="33"/>
      <c r="U148" s="33"/>
      <c r="V148" s="33"/>
      <c r="W148" s="33"/>
      <c r="X148" s="33"/>
      <c r="Y148" s="33"/>
      <c r="Z148" s="33"/>
    </row>
    <row r="149" spans="1:26" ht="15.75" customHeight="1">
      <c r="A149" s="33"/>
      <c r="B149" s="39"/>
      <c r="C149" s="33"/>
      <c r="D149" s="33"/>
      <c r="E149" s="31"/>
      <c r="F149" s="31"/>
      <c r="G149" s="34"/>
      <c r="H149" s="33"/>
      <c r="I149" s="33"/>
      <c r="J149" s="33"/>
      <c r="K149" s="33"/>
      <c r="L149" s="33"/>
      <c r="M149" s="33"/>
      <c r="N149" s="33"/>
      <c r="O149" s="33"/>
      <c r="P149" s="33"/>
      <c r="Q149" s="33"/>
      <c r="R149" s="33"/>
      <c r="S149" s="33"/>
      <c r="T149" s="33"/>
      <c r="U149" s="33"/>
      <c r="V149" s="33"/>
      <c r="W149" s="33"/>
      <c r="X149" s="33"/>
      <c r="Y149" s="33"/>
      <c r="Z149" s="33"/>
    </row>
    <row r="150" spans="1:26" ht="15.75" customHeight="1">
      <c r="A150" s="33"/>
      <c r="B150" s="39"/>
      <c r="C150" s="33"/>
      <c r="D150" s="33"/>
      <c r="E150" s="31"/>
      <c r="F150" s="31"/>
      <c r="G150" s="34"/>
      <c r="H150" s="33"/>
      <c r="I150" s="33"/>
      <c r="J150" s="33"/>
      <c r="K150" s="33"/>
      <c r="L150" s="33"/>
      <c r="M150" s="33"/>
      <c r="N150" s="33"/>
      <c r="O150" s="33"/>
      <c r="P150" s="33"/>
      <c r="Q150" s="33"/>
      <c r="R150" s="33"/>
      <c r="S150" s="33"/>
      <c r="T150" s="33"/>
      <c r="U150" s="33"/>
      <c r="V150" s="33"/>
      <c r="W150" s="33"/>
      <c r="X150" s="33"/>
      <c r="Y150" s="33"/>
      <c r="Z150" s="33"/>
    </row>
    <row r="151" spans="1:26" ht="15.75" customHeight="1">
      <c r="A151" s="33"/>
      <c r="B151" s="39"/>
      <c r="C151" s="33"/>
      <c r="D151" s="33"/>
      <c r="E151" s="31"/>
      <c r="F151" s="31"/>
      <c r="G151" s="34"/>
      <c r="H151" s="33"/>
      <c r="I151" s="33"/>
      <c r="J151" s="33"/>
      <c r="K151" s="33"/>
      <c r="L151" s="33"/>
      <c r="M151" s="33"/>
      <c r="N151" s="33"/>
      <c r="O151" s="33"/>
      <c r="P151" s="33"/>
      <c r="Q151" s="33"/>
      <c r="R151" s="33"/>
      <c r="S151" s="33"/>
      <c r="T151" s="33"/>
      <c r="U151" s="33"/>
      <c r="V151" s="33"/>
      <c r="W151" s="33"/>
      <c r="X151" s="33"/>
      <c r="Y151" s="33"/>
      <c r="Z151" s="33"/>
    </row>
    <row r="152" spans="1:26" ht="15.75" customHeight="1">
      <c r="A152" s="33"/>
      <c r="B152" s="39"/>
      <c r="C152" s="33"/>
      <c r="D152" s="33"/>
      <c r="E152" s="31"/>
      <c r="F152" s="31"/>
      <c r="G152" s="34"/>
      <c r="H152" s="33"/>
      <c r="I152" s="33"/>
      <c r="J152" s="33"/>
      <c r="K152" s="33"/>
      <c r="L152" s="33"/>
      <c r="M152" s="33"/>
      <c r="N152" s="33"/>
      <c r="O152" s="33"/>
      <c r="P152" s="33"/>
      <c r="Q152" s="33"/>
      <c r="R152" s="33"/>
      <c r="S152" s="33"/>
      <c r="T152" s="33"/>
      <c r="U152" s="33"/>
      <c r="V152" s="33"/>
      <c r="W152" s="33"/>
      <c r="X152" s="33"/>
      <c r="Y152" s="33"/>
      <c r="Z152" s="33"/>
    </row>
    <row r="153" spans="1:26" ht="15.75" customHeight="1">
      <c r="A153" s="33"/>
      <c r="B153" s="39"/>
      <c r="C153" s="33"/>
      <c r="D153" s="33"/>
      <c r="E153" s="31"/>
      <c r="F153" s="31"/>
      <c r="G153" s="34"/>
      <c r="H153" s="33"/>
      <c r="I153" s="33"/>
      <c r="J153" s="33"/>
      <c r="K153" s="33"/>
      <c r="L153" s="33"/>
      <c r="M153" s="33"/>
      <c r="N153" s="33"/>
      <c r="O153" s="33"/>
      <c r="P153" s="33"/>
      <c r="Q153" s="33"/>
      <c r="R153" s="33"/>
      <c r="S153" s="33"/>
      <c r="T153" s="33"/>
      <c r="U153" s="33"/>
      <c r="V153" s="33"/>
      <c r="W153" s="33"/>
      <c r="X153" s="33"/>
      <c r="Y153" s="33"/>
      <c r="Z153" s="33"/>
    </row>
    <row r="154" spans="1:26" ht="15.75" customHeight="1">
      <c r="A154" s="33"/>
      <c r="B154" s="39"/>
      <c r="C154" s="33"/>
      <c r="D154" s="33"/>
      <c r="E154" s="31"/>
      <c r="F154" s="31"/>
      <c r="G154" s="34"/>
      <c r="H154" s="33"/>
      <c r="I154" s="33"/>
      <c r="J154" s="33"/>
      <c r="K154" s="33"/>
      <c r="L154" s="33"/>
      <c r="M154" s="33"/>
      <c r="N154" s="33"/>
      <c r="O154" s="33"/>
      <c r="P154" s="33"/>
      <c r="Q154" s="33"/>
      <c r="R154" s="33"/>
      <c r="S154" s="33"/>
      <c r="T154" s="33"/>
      <c r="U154" s="33"/>
      <c r="V154" s="33"/>
      <c r="W154" s="33"/>
      <c r="X154" s="33"/>
      <c r="Y154" s="33"/>
      <c r="Z154" s="33"/>
    </row>
    <row r="155" spans="1:26" ht="15.75" customHeight="1">
      <c r="A155" s="33"/>
      <c r="B155" s="39"/>
      <c r="C155" s="33"/>
      <c r="D155" s="33"/>
      <c r="E155" s="31"/>
      <c r="F155" s="31"/>
      <c r="G155" s="34"/>
      <c r="H155" s="33"/>
      <c r="I155" s="33"/>
      <c r="J155" s="33"/>
      <c r="K155" s="33"/>
      <c r="L155" s="33"/>
      <c r="M155" s="33"/>
      <c r="N155" s="33"/>
      <c r="O155" s="33"/>
      <c r="P155" s="33"/>
      <c r="Q155" s="33"/>
      <c r="R155" s="33"/>
      <c r="S155" s="33"/>
      <c r="T155" s="33"/>
      <c r="U155" s="33"/>
      <c r="V155" s="33"/>
      <c r="W155" s="33"/>
      <c r="X155" s="33"/>
      <c r="Y155" s="33"/>
      <c r="Z155" s="33"/>
    </row>
    <row r="156" spans="1:26" ht="15.75" customHeight="1">
      <c r="A156" s="33"/>
      <c r="B156" s="39"/>
      <c r="C156" s="33"/>
      <c r="D156" s="33"/>
      <c r="E156" s="31"/>
      <c r="F156" s="31"/>
      <c r="G156" s="34"/>
      <c r="H156" s="33"/>
      <c r="I156" s="33"/>
      <c r="J156" s="33"/>
      <c r="K156" s="33"/>
      <c r="L156" s="33"/>
      <c r="M156" s="33"/>
      <c r="N156" s="33"/>
      <c r="O156" s="33"/>
      <c r="P156" s="33"/>
      <c r="Q156" s="33"/>
      <c r="R156" s="33"/>
      <c r="S156" s="33"/>
      <c r="T156" s="33"/>
      <c r="U156" s="33"/>
      <c r="V156" s="33"/>
      <c r="W156" s="33"/>
      <c r="X156" s="33"/>
      <c r="Y156" s="33"/>
      <c r="Z156" s="33"/>
    </row>
    <row r="157" spans="1:26" ht="15.75" customHeight="1">
      <c r="A157" s="33"/>
      <c r="B157" s="39"/>
      <c r="C157" s="33"/>
      <c r="D157" s="33"/>
      <c r="E157" s="31"/>
      <c r="F157" s="31"/>
      <c r="G157" s="34"/>
      <c r="H157" s="33"/>
      <c r="I157" s="33"/>
      <c r="J157" s="33"/>
      <c r="K157" s="33"/>
      <c r="L157" s="33"/>
      <c r="M157" s="33"/>
      <c r="N157" s="33"/>
      <c r="O157" s="33"/>
      <c r="P157" s="33"/>
      <c r="Q157" s="33"/>
      <c r="R157" s="33"/>
      <c r="S157" s="33"/>
      <c r="T157" s="33"/>
      <c r="U157" s="33"/>
      <c r="V157" s="33"/>
      <c r="W157" s="33"/>
      <c r="X157" s="33"/>
      <c r="Y157" s="33"/>
      <c r="Z157" s="33"/>
    </row>
    <row r="158" spans="1:26" ht="15.75" customHeight="1">
      <c r="A158" s="33"/>
      <c r="B158" s="39"/>
      <c r="C158" s="33"/>
      <c r="D158" s="33"/>
      <c r="E158" s="31"/>
      <c r="F158" s="31"/>
      <c r="G158" s="34"/>
      <c r="H158" s="33"/>
      <c r="I158" s="33"/>
      <c r="J158" s="33"/>
      <c r="K158" s="33"/>
      <c r="L158" s="33"/>
      <c r="M158" s="33"/>
      <c r="N158" s="33"/>
      <c r="O158" s="33"/>
      <c r="P158" s="33"/>
      <c r="Q158" s="33"/>
      <c r="R158" s="33"/>
      <c r="S158" s="33"/>
      <c r="T158" s="33"/>
      <c r="U158" s="33"/>
      <c r="V158" s="33"/>
      <c r="W158" s="33"/>
      <c r="X158" s="33"/>
      <c r="Y158" s="33"/>
      <c r="Z158" s="33"/>
    </row>
    <row r="159" spans="1:26" ht="15.75" customHeight="1">
      <c r="A159" s="33"/>
      <c r="B159" s="39"/>
      <c r="C159" s="33"/>
      <c r="D159" s="33"/>
      <c r="E159" s="31"/>
      <c r="F159" s="31"/>
      <c r="G159" s="34"/>
      <c r="H159" s="33"/>
      <c r="I159" s="33"/>
      <c r="J159" s="33"/>
      <c r="K159" s="33"/>
      <c r="L159" s="33"/>
      <c r="M159" s="33"/>
      <c r="N159" s="33"/>
      <c r="O159" s="33"/>
      <c r="P159" s="33"/>
      <c r="Q159" s="33"/>
      <c r="R159" s="33"/>
      <c r="S159" s="33"/>
      <c r="T159" s="33"/>
      <c r="U159" s="33"/>
      <c r="V159" s="33"/>
      <c r="W159" s="33"/>
      <c r="X159" s="33"/>
      <c r="Y159" s="33"/>
      <c r="Z159" s="33"/>
    </row>
    <row r="160" spans="1:26" ht="15.75" customHeight="1">
      <c r="A160" s="33"/>
      <c r="B160" s="39"/>
      <c r="C160" s="33"/>
      <c r="D160" s="33"/>
      <c r="E160" s="31"/>
      <c r="F160" s="31"/>
      <c r="G160" s="34"/>
      <c r="H160" s="33"/>
      <c r="I160" s="33"/>
      <c r="J160" s="33"/>
      <c r="K160" s="33"/>
      <c r="L160" s="33"/>
      <c r="M160" s="33"/>
      <c r="N160" s="33"/>
      <c r="O160" s="33"/>
      <c r="P160" s="33"/>
      <c r="Q160" s="33"/>
      <c r="R160" s="33"/>
      <c r="S160" s="33"/>
      <c r="T160" s="33"/>
      <c r="U160" s="33"/>
      <c r="V160" s="33"/>
      <c r="W160" s="33"/>
      <c r="X160" s="33"/>
      <c r="Y160" s="33"/>
      <c r="Z160" s="33"/>
    </row>
    <row r="161" spans="1:26" ht="15.75" customHeight="1">
      <c r="A161" s="33"/>
      <c r="B161" s="39"/>
      <c r="C161" s="33"/>
      <c r="D161" s="33"/>
      <c r="E161" s="31"/>
      <c r="F161" s="31"/>
      <c r="G161" s="34"/>
      <c r="H161" s="33"/>
      <c r="I161" s="33"/>
      <c r="J161" s="33"/>
      <c r="K161" s="33"/>
      <c r="L161" s="33"/>
      <c r="M161" s="33"/>
      <c r="N161" s="33"/>
      <c r="O161" s="33"/>
      <c r="P161" s="33"/>
      <c r="Q161" s="33"/>
      <c r="R161" s="33"/>
      <c r="S161" s="33"/>
      <c r="T161" s="33"/>
      <c r="U161" s="33"/>
      <c r="V161" s="33"/>
      <c r="W161" s="33"/>
      <c r="X161" s="33"/>
      <c r="Y161" s="33"/>
      <c r="Z161" s="33"/>
    </row>
    <row r="162" spans="1:26" ht="15.75" customHeight="1">
      <c r="A162" s="33"/>
      <c r="B162" s="39"/>
      <c r="C162" s="33"/>
      <c r="D162" s="33"/>
      <c r="E162" s="31"/>
      <c r="F162" s="31"/>
      <c r="G162" s="34"/>
      <c r="H162" s="33"/>
      <c r="I162" s="33"/>
      <c r="J162" s="33"/>
      <c r="K162" s="33"/>
      <c r="L162" s="33"/>
      <c r="M162" s="33"/>
      <c r="N162" s="33"/>
      <c r="O162" s="33"/>
      <c r="P162" s="33"/>
      <c r="Q162" s="33"/>
      <c r="R162" s="33"/>
      <c r="S162" s="33"/>
      <c r="T162" s="33"/>
      <c r="U162" s="33"/>
      <c r="V162" s="33"/>
      <c r="W162" s="33"/>
      <c r="X162" s="33"/>
      <c r="Y162" s="33"/>
      <c r="Z162" s="33"/>
    </row>
    <row r="163" spans="1:26" ht="15.75" customHeight="1">
      <c r="A163" s="33"/>
      <c r="B163" s="39"/>
      <c r="C163" s="33"/>
      <c r="D163" s="33"/>
      <c r="E163" s="31"/>
      <c r="F163" s="31"/>
      <c r="G163" s="34"/>
      <c r="H163" s="33"/>
      <c r="I163" s="33"/>
      <c r="J163" s="33"/>
      <c r="K163" s="33"/>
      <c r="L163" s="33"/>
      <c r="M163" s="33"/>
      <c r="N163" s="33"/>
      <c r="O163" s="33"/>
      <c r="P163" s="33"/>
      <c r="Q163" s="33"/>
      <c r="R163" s="33"/>
      <c r="S163" s="33"/>
      <c r="T163" s="33"/>
      <c r="U163" s="33"/>
      <c r="V163" s="33"/>
      <c r="W163" s="33"/>
      <c r="X163" s="33"/>
      <c r="Y163" s="33"/>
      <c r="Z163" s="33"/>
    </row>
    <row r="164" spans="1:26" ht="15.75" customHeight="1">
      <c r="A164" s="33"/>
      <c r="B164" s="39"/>
      <c r="C164" s="33"/>
      <c r="D164" s="33"/>
      <c r="E164" s="31"/>
      <c r="F164" s="31"/>
      <c r="G164" s="34"/>
      <c r="H164" s="33"/>
      <c r="I164" s="33"/>
      <c r="J164" s="33"/>
      <c r="K164" s="33"/>
      <c r="L164" s="33"/>
      <c r="M164" s="33"/>
      <c r="N164" s="33"/>
      <c r="O164" s="33"/>
      <c r="P164" s="33"/>
      <c r="Q164" s="33"/>
      <c r="R164" s="33"/>
      <c r="S164" s="33"/>
      <c r="T164" s="33"/>
      <c r="U164" s="33"/>
      <c r="V164" s="33"/>
      <c r="W164" s="33"/>
      <c r="X164" s="33"/>
      <c r="Y164" s="33"/>
      <c r="Z164" s="33"/>
    </row>
    <row r="165" spans="1:26" ht="15.75" customHeight="1">
      <c r="A165" s="33"/>
      <c r="B165" s="39"/>
      <c r="C165" s="33"/>
      <c r="D165" s="33"/>
      <c r="E165" s="31"/>
      <c r="F165" s="31"/>
      <c r="G165" s="34"/>
      <c r="H165" s="33"/>
      <c r="I165" s="33"/>
      <c r="J165" s="33"/>
      <c r="K165" s="33"/>
      <c r="L165" s="33"/>
      <c r="M165" s="33"/>
      <c r="N165" s="33"/>
      <c r="O165" s="33"/>
      <c r="P165" s="33"/>
      <c r="Q165" s="33"/>
      <c r="R165" s="33"/>
      <c r="S165" s="33"/>
      <c r="T165" s="33"/>
      <c r="U165" s="33"/>
      <c r="V165" s="33"/>
      <c r="W165" s="33"/>
      <c r="X165" s="33"/>
      <c r="Y165" s="33"/>
      <c r="Z165" s="33"/>
    </row>
    <row r="166" spans="1:26" ht="15.75" customHeight="1">
      <c r="A166" s="33"/>
      <c r="B166" s="39"/>
      <c r="C166" s="33"/>
      <c r="D166" s="33"/>
      <c r="E166" s="31"/>
      <c r="F166" s="31"/>
      <c r="G166" s="34"/>
      <c r="H166" s="33"/>
      <c r="I166" s="33"/>
      <c r="J166" s="33"/>
      <c r="K166" s="33"/>
      <c r="L166" s="33"/>
      <c r="M166" s="33"/>
      <c r="N166" s="33"/>
      <c r="O166" s="33"/>
      <c r="P166" s="33"/>
      <c r="Q166" s="33"/>
      <c r="R166" s="33"/>
      <c r="S166" s="33"/>
      <c r="T166" s="33"/>
      <c r="U166" s="33"/>
      <c r="V166" s="33"/>
      <c r="W166" s="33"/>
      <c r="X166" s="33"/>
      <c r="Y166" s="33"/>
      <c r="Z166" s="33"/>
    </row>
    <row r="167" spans="1:26" ht="15.75" customHeight="1">
      <c r="A167" s="33"/>
      <c r="B167" s="39"/>
      <c r="C167" s="33"/>
      <c r="D167" s="33"/>
      <c r="E167" s="31"/>
      <c r="F167" s="31"/>
      <c r="G167" s="34"/>
      <c r="H167" s="33"/>
      <c r="I167" s="33"/>
      <c r="J167" s="33"/>
      <c r="K167" s="33"/>
      <c r="L167" s="33"/>
      <c r="M167" s="33"/>
      <c r="N167" s="33"/>
      <c r="O167" s="33"/>
      <c r="P167" s="33"/>
      <c r="Q167" s="33"/>
      <c r="R167" s="33"/>
      <c r="S167" s="33"/>
      <c r="T167" s="33"/>
      <c r="U167" s="33"/>
      <c r="V167" s="33"/>
      <c r="W167" s="33"/>
      <c r="X167" s="33"/>
      <c r="Y167" s="33"/>
      <c r="Z167" s="33"/>
    </row>
    <row r="168" spans="1:26" ht="15.75" customHeight="1">
      <c r="A168" s="33"/>
      <c r="B168" s="39"/>
      <c r="C168" s="33"/>
      <c r="D168" s="33"/>
      <c r="E168" s="31"/>
      <c r="F168" s="31"/>
      <c r="G168" s="34"/>
      <c r="H168" s="33"/>
      <c r="I168" s="33"/>
      <c r="J168" s="33"/>
      <c r="K168" s="33"/>
      <c r="L168" s="33"/>
      <c r="M168" s="33"/>
      <c r="N168" s="33"/>
      <c r="O168" s="33"/>
      <c r="P168" s="33"/>
      <c r="Q168" s="33"/>
      <c r="R168" s="33"/>
      <c r="S168" s="33"/>
      <c r="T168" s="33"/>
      <c r="U168" s="33"/>
      <c r="V168" s="33"/>
      <c r="W168" s="33"/>
      <c r="X168" s="33"/>
      <c r="Y168" s="33"/>
      <c r="Z168" s="33"/>
    </row>
    <row r="169" spans="1:26" ht="15.75" customHeight="1">
      <c r="A169" s="33"/>
      <c r="B169" s="39"/>
      <c r="C169" s="33"/>
      <c r="D169" s="33"/>
      <c r="E169" s="31"/>
      <c r="F169" s="31"/>
      <c r="G169" s="34"/>
      <c r="H169" s="33"/>
      <c r="I169" s="33"/>
      <c r="J169" s="33"/>
      <c r="K169" s="33"/>
      <c r="L169" s="33"/>
      <c r="M169" s="33"/>
      <c r="N169" s="33"/>
      <c r="O169" s="33"/>
      <c r="P169" s="33"/>
      <c r="Q169" s="33"/>
      <c r="R169" s="33"/>
      <c r="S169" s="33"/>
      <c r="T169" s="33"/>
      <c r="U169" s="33"/>
      <c r="V169" s="33"/>
      <c r="W169" s="33"/>
      <c r="X169" s="33"/>
      <c r="Y169" s="33"/>
      <c r="Z169" s="33"/>
    </row>
    <row r="170" spans="1:26" ht="15.75" customHeight="1">
      <c r="A170" s="33"/>
      <c r="B170" s="39"/>
      <c r="C170" s="33"/>
      <c r="D170" s="33"/>
      <c r="E170" s="31"/>
      <c r="F170" s="31"/>
      <c r="G170" s="34"/>
      <c r="H170" s="33"/>
      <c r="I170" s="33"/>
      <c r="J170" s="33"/>
      <c r="K170" s="33"/>
      <c r="L170" s="33"/>
      <c r="M170" s="33"/>
      <c r="N170" s="33"/>
      <c r="O170" s="33"/>
      <c r="P170" s="33"/>
      <c r="Q170" s="33"/>
      <c r="R170" s="33"/>
      <c r="S170" s="33"/>
      <c r="T170" s="33"/>
      <c r="U170" s="33"/>
      <c r="V170" s="33"/>
      <c r="W170" s="33"/>
      <c r="X170" s="33"/>
      <c r="Y170" s="33"/>
      <c r="Z170" s="33"/>
    </row>
    <row r="171" spans="1:26" ht="15.75" customHeight="1">
      <c r="A171" s="33"/>
      <c r="B171" s="39"/>
      <c r="C171" s="33"/>
      <c r="D171" s="33"/>
      <c r="E171" s="31"/>
      <c r="F171" s="31"/>
      <c r="G171" s="34"/>
      <c r="H171" s="33"/>
      <c r="I171" s="33"/>
      <c r="J171" s="33"/>
      <c r="K171" s="33"/>
      <c r="L171" s="33"/>
      <c r="M171" s="33"/>
      <c r="N171" s="33"/>
      <c r="O171" s="33"/>
      <c r="P171" s="33"/>
      <c r="Q171" s="33"/>
      <c r="R171" s="33"/>
      <c r="S171" s="33"/>
      <c r="T171" s="33"/>
      <c r="U171" s="33"/>
      <c r="V171" s="33"/>
      <c r="W171" s="33"/>
      <c r="X171" s="33"/>
      <c r="Y171" s="33"/>
      <c r="Z171" s="33"/>
    </row>
    <row r="172" spans="1:26" ht="15.75" customHeight="1">
      <c r="A172" s="33"/>
      <c r="B172" s="39"/>
      <c r="C172" s="33"/>
      <c r="D172" s="33"/>
      <c r="E172" s="31"/>
      <c r="F172" s="31"/>
      <c r="G172" s="34"/>
      <c r="H172" s="33"/>
      <c r="I172" s="33"/>
      <c r="J172" s="33"/>
      <c r="K172" s="33"/>
      <c r="L172" s="33"/>
      <c r="M172" s="33"/>
      <c r="N172" s="33"/>
      <c r="O172" s="33"/>
      <c r="P172" s="33"/>
      <c r="Q172" s="33"/>
      <c r="R172" s="33"/>
      <c r="S172" s="33"/>
      <c r="T172" s="33"/>
      <c r="U172" s="33"/>
      <c r="V172" s="33"/>
      <c r="W172" s="33"/>
      <c r="X172" s="33"/>
      <c r="Y172" s="33"/>
      <c r="Z172" s="33"/>
    </row>
    <row r="173" spans="1:26" ht="15.75" customHeight="1">
      <c r="A173" s="33"/>
      <c r="B173" s="39"/>
      <c r="C173" s="33"/>
      <c r="D173" s="33"/>
      <c r="E173" s="31"/>
      <c r="F173" s="31"/>
      <c r="G173" s="34"/>
      <c r="H173" s="33"/>
      <c r="I173" s="33"/>
      <c r="J173" s="33"/>
      <c r="K173" s="33"/>
      <c r="L173" s="33"/>
      <c r="M173" s="33"/>
      <c r="N173" s="33"/>
      <c r="O173" s="33"/>
      <c r="P173" s="33"/>
      <c r="Q173" s="33"/>
      <c r="R173" s="33"/>
      <c r="S173" s="33"/>
      <c r="T173" s="33"/>
      <c r="U173" s="33"/>
      <c r="V173" s="33"/>
      <c r="W173" s="33"/>
      <c r="X173" s="33"/>
      <c r="Y173" s="33"/>
      <c r="Z173" s="33"/>
    </row>
    <row r="174" spans="1:26" ht="15.75" customHeight="1">
      <c r="A174" s="33"/>
      <c r="B174" s="39"/>
      <c r="C174" s="33"/>
      <c r="D174" s="33"/>
      <c r="E174" s="31"/>
      <c r="F174" s="31"/>
      <c r="G174" s="34"/>
      <c r="H174" s="33"/>
      <c r="I174" s="33"/>
      <c r="J174" s="33"/>
      <c r="K174" s="33"/>
      <c r="L174" s="33"/>
      <c r="M174" s="33"/>
      <c r="N174" s="33"/>
      <c r="O174" s="33"/>
      <c r="P174" s="33"/>
      <c r="Q174" s="33"/>
      <c r="R174" s="33"/>
      <c r="S174" s="33"/>
      <c r="T174" s="33"/>
      <c r="U174" s="33"/>
      <c r="V174" s="33"/>
      <c r="W174" s="33"/>
      <c r="X174" s="33"/>
      <c r="Y174" s="33"/>
      <c r="Z174" s="33"/>
    </row>
    <row r="175" spans="1:26" ht="15.75" customHeight="1">
      <c r="A175" s="33"/>
      <c r="B175" s="39"/>
      <c r="C175" s="33"/>
      <c r="D175" s="33"/>
      <c r="E175" s="31"/>
      <c r="F175" s="31"/>
      <c r="G175" s="34"/>
      <c r="H175" s="33"/>
      <c r="I175" s="33"/>
      <c r="J175" s="33"/>
      <c r="K175" s="33"/>
      <c r="L175" s="33"/>
      <c r="M175" s="33"/>
      <c r="N175" s="33"/>
      <c r="O175" s="33"/>
      <c r="P175" s="33"/>
      <c r="Q175" s="33"/>
      <c r="R175" s="33"/>
      <c r="S175" s="33"/>
      <c r="T175" s="33"/>
      <c r="U175" s="33"/>
      <c r="V175" s="33"/>
      <c r="W175" s="33"/>
      <c r="X175" s="33"/>
      <c r="Y175" s="33"/>
      <c r="Z175" s="33"/>
    </row>
    <row r="176" spans="1:26" ht="15.75" customHeight="1">
      <c r="A176" s="33"/>
      <c r="B176" s="39"/>
      <c r="C176" s="33"/>
      <c r="D176" s="33"/>
      <c r="E176" s="31"/>
      <c r="F176" s="31"/>
      <c r="G176" s="34"/>
      <c r="H176" s="33"/>
      <c r="I176" s="33"/>
      <c r="J176" s="33"/>
      <c r="K176" s="33"/>
      <c r="L176" s="33"/>
      <c r="M176" s="33"/>
      <c r="N176" s="33"/>
      <c r="O176" s="33"/>
      <c r="P176" s="33"/>
      <c r="Q176" s="33"/>
      <c r="R176" s="33"/>
      <c r="S176" s="33"/>
      <c r="T176" s="33"/>
      <c r="U176" s="33"/>
      <c r="V176" s="33"/>
      <c r="W176" s="33"/>
      <c r="X176" s="33"/>
      <c r="Y176" s="33"/>
      <c r="Z176" s="33"/>
    </row>
    <row r="177" spans="1:26" ht="15.75" customHeight="1">
      <c r="A177" s="33"/>
      <c r="B177" s="39"/>
      <c r="C177" s="33"/>
      <c r="D177" s="33"/>
      <c r="E177" s="31"/>
      <c r="F177" s="31"/>
      <c r="G177" s="34"/>
      <c r="H177" s="33"/>
      <c r="I177" s="33"/>
      <c r="J177" s="33"/>
      <c r="K177" s="33"/>
      <c r="L177" s="33"/>
      <c r="M177" s="33"/>
      <c r="N177" s="33"/>
      <c r="O177" s="33"/>
      <c r="P177" s="33"/>
      <c r="Q177" s="33"/>
      <c r="R177" s="33"/>
      <c r="S177" s="33"/>
      <c r="T177" s="33"/>
      <c r="U177" s="33"/>
      <c r="V177" s="33"/>
      <c r="W177" s="33"/>
      <c r="X177" s="33"/>
      <c r="Y177" s="33"/>
      <c r="Z177" s="33"/>
    </row>
    <row r="178" spans="1:26" ht="15.75" customHeight="1">
      <c r="A178" s="33"/>
      <c r="B178" s="39"/>
      <c r="C178" s="33"/>
      <c r="D178" s="33"/>
      <c r="E178" s="31"/>
      <c r="F178" s="31"/>
      <c r="G178" s="34"/>
      <c r="H178" s="33"/>
      <c r="I178" s="33"/>
      <c r="J178" s="33"/>
      <c r="K178" s="33"/>
      <c r="L178" s="33"/>
      <c r="M178" s="33"/>
      <c r="N178" s="33"/>
      <c r="O178" s="33"/>
      <c r="P178" s="33"/>
      <c r="Q178" s="33"/>
      <c r="R178" s="33"/>
      <c r="S178" s="33"/>
      <c r="T178" s="33"/>
      <c r="U178" s="33"/>
      <c r="V178" s="33"/>
      <c r="W178" s="33"/>
      <c r="X178" s="33"/>
      <c r="Y178" s="33"/>
      <c r="Z178" s="33"/>
    </row>
    <row r="179" spans="1:26" ht="15.75" customHeight="1">
      <c r="A179" s="33"/>
      <c r="B179" s="39"/>
      <c r="C179" s="33"/>
      <c r="D179" s="33"/>
      <c r="E179" s="31"/>
      <c r="F179" s="31"/>
      <c r="G179" s="34"/>
      <c r="H179" s="33"/>
      <c r="I179" s="33"/>
      <c r="J179" s="33"/>
      <c r="K179" s="33"/>
      <c r="L179" s="33"/>
      <c r="M179" s="33"/>
      <c r="N179" s="33"/>
      <c r="O179" s="33"/>
      <c r="P179" s="33"/>
      <c r="Q179" s="33"/>
      <c r="R179" s="33"/>
      <c r="S179" s="33"/>
      <c r="T179" s="33"/>
      <c r="U179" s="33"/>
      <c r="V179" s="33"/>
      <c r="W179" s="33"/>
      <c r="X179" s="33"/>
      <c r="Y179" s="33"/>
      <c r="Z179" s="33"/>
    </row>
    <row r="180" spans="1:26" ht="15.75" customHeight="1">
      <c r="A180" s="33"/>
      <c r="B180" s="39"/>
      <c r="C180" s="33"/>
      <c r="D180" s="33"/>
      <c r="E180" s="31"/>
      <c r="F180" s="31"/>
      <c r="G180" s="34"/>
      <c r="H180" s="33"/>
      <c r="I180" s="33"/>
      <c r="J180" s="33"/>
      <c r="K180" s="33"/>
      <c r="L180" s="33"/>
      <c r="M180" s="33"/>
      <c r="N180" s="33"/>
      <c r="O180" s="33"/>
      <c r="P180" s="33"/>
      <c r="Q180" s="33"/>
      <c r="R180" s="33"/>
      <c r="S180" s="33"/>
      <c r="T180" s="33"/>
      <c r="U180" s="33"/>
      <c r="V180" s="33"/>
      <c r="W180" s="33"/>
      <c r="X180" s="33"/>
      <c r="Y180" s="33"/>
      <c r="Z180" s="33"/>
    </row>
    <row r="181" spans="1:26" ht="15.75" customHeight="1">
      <c r="A181" s="33"/>
      <c r="B181" s="39"/>
      <c r="C181" s="33"/>
      <c r="D181" s="33"/>
      <c r="E181" s="31"/>
      <c r="F181" s="31"/>
      <c r="G181" s="34"/>
      <c r="H181" s="33"/>
      <c r="I181" s="33"/>
      <c r="J181" s="33"/>
      <c r="K181" s="33"/>
      <c r="L181" s="33"/>
      <c r="M181" s="33"/>
      <c r="N181" s="33"/>
      <c r="O181" s="33"/>
      <c r="P181" s="33"/>
      <c r="Q181" s="33"/>
      <c r="R181" s="33"/>
      <c r="S181" s="33"/>
      <c r="T181" s="33"/>
      <c r="U181" s="33"/>
      <c r="V181" s="33"/>
      <c r="W181" s="33"/>
      <c r="X181" s="33"/>
      <c r="Y181" s="33"/>
      <c r="Z181" s="33"/>
    </row>
    <row r="182" spans="1:26" ht="15.75" customHeight="1">
      <c r="A182" s="33"/>
      <c r="B182" s="39"/>
      <c r="C182" s="33"/>
      <c r="D182" s="33"/>
      <c r="E182" s="31"/>
      <c r="F182" s="31"/>
      <c r="G182" s="34"/>
      <c r="H182" s="33"/>
      <c r="I182" s="33"/>
      <c r="J182" s="33"/>
      <c r="K182" s="33"/>
      <c r="L182" s="33"/>
      <c r="M182" s="33"/>
      <c r="N182" s="33"/>
      <c r="O182" s="33"/>
      <c r="P182" s="33"/>
      <c r="Q182" s="33"/>
      <c r="R182" s="33"/>
      <c r="S182" s="33"/>
      <c r="T182" s="33"/>
      <c r="U182" s="33"/>
      <c r="V182" s="33"/>
      <c r="W182" s="33"/>
      <c r="X182" s="33"/>
      <c r="Y182" s="33"/>
      <c r="Z182" s="33"/>
    </row>
    <row r="183" spans="1:26" ht="15.75" customHeight="1">
      <c r="A183" s="33"/>
      <c r="B183" s="39"/>
      <c r="C183" s="33"/>
      <c r="D183" s="33"/>
      <c r="E183" s="31"/>
      <c r="F183" s="31"/>
      <c r="G183" s="34"/>
      <c r="H183" s="33"/>
      <c r="I183" s="33"/>
      <c r="J183" s="33"/>
      <c r="K183" s="33"/>
      <c r="L183" s="33"/>
      <c r="M183" s="33"/>
      <c r="N183" s="33"/>
      <c r="O183" s="33"/>
      <c r="P183" s="33"/>
      <c r="Q183" s="33"/>
      <c r="R183" s="33"/>
      <c r="S183" s="33"/>
      <c r="T183" s="33"/>
      <c r="U183" s="33"/>
      <c r="V183" s="33"/>
      <c r="W183" s="33"/>
      <c r="X183" s="33"/>
      <c r="Y183" s="33"/>
      <c r="Z183" s="33"/>
    </row>
    <row r="184" spans="1:26" ht="15.75" customHeight="1">
      <c r="A184" s="33"/>
      <c r="B184" s="39"/>
      <c r="C184" s="33"/>
      <c r="D184" s="33"/>
      <c r="E184" s="31"/>
      <c r="F184" s="31"/>
      <c r="G184" s="34"/>
      <c r="H184" s="33"/>
      <c r="I184" s="33"/>
      <c r="J184" s="33"/>
      <c r="K184" s="33"/>
      <c r="L184" s="33"/>
      <c r="M184" s="33"/>
      <c r="N184" s="33"/>
      <c r="O184" s="33"/>
      <c r="P184" s="33"/>
      <c r="Q184" s="33"/>
      <c r="R184" s="33"/>
      <c r="S184" s="33"/>
      <c r="T184" s="33"/>
      <c r="U184" s="33"/>
      <c r="V184" s="33"/>
      <c r="W184" s="33"/>
      <c r="X184" s="33"/>
      <c r="Y184" s="33"/>
      <c r="Z184" s="33"/>
    </row>
    <row r="185" spans="1:26" ht="15.75" customHeight="1">
      <c r="A185" s="33"/>
      <c r="B185" s="39"/>
      <c r="C185" s="33"/>
      <c r="D185" s="33"/>
      <c r="E185" s="31"/>
      <c r="F185" s="31"/>
      <c r="G185" s="34"/>
      <c r="H185" s="33"/>
      <c r="I185" s="33"/>
      <c r="J185" s="33"/>
      <c r="K185" s="33"/>
      <c r="L185" s="33"/>
      <c r="M185" s="33"/>
      <c r="N185" s="33"/>
      <c r="O185" s="33"/>
      <c r="P185" s="33"/>
      <c r="Q185" s="33"/>
      <c r="R185" s="33"/>
      <c r="S185" s="33"/>
      <c r="T185" s="33"/>
      <c r="U185" s="33"/>
      <c r="V185" s="33"/>
      <c r="W185" s="33"/>
      <c r="X185" s="33"/>
      <c r="Y185" s="33"/>
      <c r="Z185" s="33"/>
    </row>
    <row r="186" spans="1:26" ht="15.75" customHeight="1">
      <c r="A186" s="33"/>
      <c r="B186" s="39"/>
      <c r="C186" s="33"/>
      <c r="D186" s="33"/>
      <c r="E186" s="31"/>
      <c r="F186" s="31"/>
      <c r="G186" s="34"/>
      <c r="H186" s="33"/>
      <c r="I186" s="33"/>
      <c r="J186" s="33"/>
      <c r="K186" s="33"/>
      <c r="L186" s="33"/>
      <c r="M186" s="33"/>
      <c r="N186" s="33"/>
      <c r="O186" s="33"/>
      <c r="P186" s="33"/>
      <c r="Q186" s="33"/>
      <c r="R186" s="33"/>
      <c r="S186" s="33"/>
      <c r="T186" s="33"/>
      <c r="U186" s="33"/>
      <c r="V186" s="33"/>
      <c r="W186" s="33"/>
      <c r="X186" s="33"/>
      <c r="Y186" s="33"/>
      <c r="Z186" s="33"/>
    </row>
    <row r="187" spans="1:26" ht="15.75" customHeight="1">
      <c r="A187" s="33"/>
      <c r="B187" s="39"/>
      <c r="C187" s="33"/>
      <c r="D187" s="33"/>
      <c r="E187" s="31"/>
      <c r="F187" s="31"/>
      <c r="G187" s="34"/>
      <c r="H187" s="33"/>
      <c r="I187" s="33"/>
      <c r="J187" s="33"/>
      <c r="K187" s="33"/>
      <c r="L187" s="33"/>
      <c r="M187" s="33"/>
      <c r="N187" s="33"/>
      <c r="O187" s="33"/>
      <c r="P187" s="33"/>
      <c r="Q187" s="33"/>
      <c r="R187" s="33"/>
      <c r="S187" s="33"/>
      <c r="T187" s="33"/>
      <c r="U187" s="33"/>
      <c r="V187" s="33"/>
      <c r="W187" s="33"/>
      <c r="X187" s="33"/>
      <c r="Y187" s="33"/>
      <c r="Z187" s="33"/>
    </row>
    <row r="188" spans="1:26" ht="15.75" customHeight="1">
      <c r="A188" s="33"/>
      <c r="B188" s="39"/>
      <c r="C188" s="33"/>
      <c r="D188" s="33"/>
      <c r="E188" s="31"/>
      <c r="F188" s="31"/>
      <c r="G188" s="34"/>
      <c r="H188" s="33"/>
      <c r="I188" s="33"/>
      <c r="J188" s="33"/>
      <c r="K188" s="33"/>
      <c r="L188" s="33"/>
      <c r="M188" s="33"/>
      <c r="N188" s="33"/>
      <c r="O188" s="33"/>
      <c r="P188" s="33"/>
      <c r="Q188" s="33"/>
      <c r="R188" s="33"/>
      <c r="S188" s="33"/>
      <c r="T188" s="33"/>
      <c r="U188" s="33"/>
      <c r="V188" s="33"/>
      <c r="W188" s="33"/>
      <c r="X188" s="33"/>
      <c r="Y188" s="33"/>
      <c r="Z188" s="33"/>
    </row>
    <row r="189" spans="1:26" ht="15.75" customHeight="1">
      <c r="A189" s="33"/>
      <c r="B189" s="39"/>
      <c r="C189" s="33"/>
      <c r="D189" s="33"/>
      <c r="E189" s="31"/>
      <c r="F189" s="31"/>
      <c r="G189" s="34"/>
      <c r="H189" s="33"/>
      <c r="I189" s="33"/>
      <c r="J189" s="33"/>
      <c r="K189" s="33"/>
      <c r="L189" s="33"/>
      <c r="M189" s="33"/>
      <c r="N189" s="33"/>
      <c r="O189" s="33"/>
      <c r="P189" s="33"/>
      <c r="Q189" s="33"/>
      <c r="R189" s="33"/>
      <c r="S189" s="33"/>
      <c r="T189" s="33"/>
      <c r="U189" s="33"/>
      <c r="V189" s="33"/>
      <c r="W189" s="33"/>
      <c r="X189" s="33"/>
      <c r="Y189" s="33"/>
      <c r="Z189" s="33"/>
    </row>
    <row r="190" spans="1:26" ht="15.75" customHeight="1">
      <c r="A190" s="33"/>
      <c r="B190" s="39"/>
      <c r="C190" s="33"/>
      <c r="D190" s="33"/>
      <c r="E190" s="31"/>
      <c r="F190" s="31"/>
      <c r="G190" s="34"/>
      <c r="H190" s="33"/>
      <c r="I190" s="33"/>
      <c r="J190" s="33"/>
      <c r="K190" s="33"/>
      <c r="L190" s="33"/>
      <c r="M190" s="33"/>
      <c r="N190" s="33"/>
      <c r="O190" s="33"/>
      <c r="P190" s="33"/>
      <c r="Q190" s="33"/>
      <c r="R190" s="33"/>
      <c r="S190" s="33"/>
      <c r="T190" s="33"/>
      <c r="U190" s="33"/>
      <c r="V190" s="33"/>
      <c r="W190" s="33"/>
      <c r="X190" s="33"/>
      <c r="Y190" s="33"/>
      <c r="Z190" s="33"/>
    </row>
    <row r="191" spans="1:26" ht="15.75" customHeight="1">
      <c r="A191" s="33"/>
      <c r="B191" s="39"/>
      <c r="C191" s="33"/>
      <c r="D191" s="33"/>
      <c r="E191" s="31"/>
      <c r="F191" s="31"/>
      <c r="G191" s="34"/>
      <c r="H191" s="33"/>
      <c r="I191" s="33"/>
      <c r="J191" s="33"/>
      <c r="K191" s="33"/>
      <c r="L191" s="33"/>
      <c r="M191" s="33"/>
      <c r="N191" s="33"/>
      <c r="O191" s="33"/>
      <c r="P191" s="33"/>
      <c r="Q191" s="33"/>
      <c r="R191" s="33"/>
      <c r="S191" s="33"/>
      <c r="T191" s="33"/>
      <c r="U191" s="33"/>
      <c r="V191" s="33"/>
      <c r="W191" s="33"/>
      <c r="X191" s="33"/>
      <c r="Y191" s="33"/>
      <c r="Z191" s="33"/>
    </row>
    <row r="192" spans="1:26" ht="15.75" customHeight="1">
      <c r="A192" s="33"/>
      <c r="B192" s="39"/>
      <c r="C192" s="33"/>
      <c r="D192" s="33"/>
      <c r="E192" s="31"/>
      <c r="F192" s="31"/>
      <c r="G192" s="34"/>
      <c r="H192" s="33"/>
      <c r="I192" s="33"/>
      <c r="J192" s="33"/>
      <c r="K192" s="33"/>
      <c r="L192" s="33"/>
      <c r="M192" s="33"/>
      <c r="N192" s="33"/>
      <c r="O192" s="33"/>
      <c r="P192" s="33"/>
      <c r="Q192" s="33"/>
      <c r="R192" s="33"/>
      <c r="S192" s="33"/>
      <c r="T192" s="33"/>
      <c r="U192" s="33"/>
      <c r="V192" s="33"/>
      <c r="W192" s="33"/>
      <c r="X192" s="33"/>
      <c r="Y192" s="33"/>
      <c r="Z192" s="33"/>
    </row>
    <row r="193" spans="1:26" ht="15.75" customHeight="1">
      <c r="A193" s="33"/>
      <c r="B193" s="39"/>
      <c r="C193" s="33"/>
      <c r="D193" s="33"/>
      <c r="E193" s="31"/>
      <c r="F193" s="31"/>
      <c r="G193" s="34"/>
      <c r="H193" s="33"/>
      <c r="I193" s="33"/>
      <c r="J193" s="33"/>
      <c r="K193" s="33"/>
      <c r="L193" s="33"/>
      <c r="M193" s="33"/>
      <c r="N193" s="33"/>
      <c r="O193" s="33"/>
      <c r="P193" s="33"/>
      <c r="Q193" s="33"/>
      <c r="R193" s="33"/>
      <c r="S193" s="33"/>
      <c r="T193" s="33"/>
      <c r="U193" s="33"/>
      <c r="V193" s="33"/>
      <c r="W193" s="33"/>
      <c r="X193" s="33"/>
      <c r="Y193" s="33"/>
      <c r="Z193" s="33"/>
    </row>
    <row r="194" spans="1:26" ht="15.75" customHeight="1">
      <c r="A194" s="33"/>
      <c r="B194" s="39"/>
      <c r="C194" s="33"/>
      <c r="D194" s="33"/>
      <c r="E194" s="31"/>
      <c r="F194" s="31"/>
      <c r="G194" s="34"/>
      <c r="H194" s="33"/>
      <c r="I194" s="33"/>
      <c r="J194" s="33"/>
      <c r="K194" s="33"/>
      <c r="L194" s="33"/>
      <c r="M194" s="33"/>
      <c r="N194" s="33"/>
      <c r="O194" s="33"/>
      <c r="P194" s="33"/>
      <c r="Q194" s="33"/>
      <c r="R194" s="33"/>
      <c r="S194" s="33"/>
      <c r="T194" s="33"/>
      <c r="U194" s="33"/>
      <c r="V194" s="33"/>
      <c r="W194" s="33"/>
      <c r="X194" s="33"/>
      <c r="Y194" s="33"/>
      <c r="Z194" s="33"/>
    </row>
    <row r="195" spans="1:26" ht="15.75" customHeight="1">
      <c r="A195" s="33"/>
      <c r="B195" s="39"/>
      <c r="C195" s="33"/>
      <c r="D195" s="33"/>
      <c r="E195" s="31"/>
      <c r="F195" s="31"/>
      <c r="G195" s="34"/>
      <c r="H195" s="33"/>
      <c r="I195" s="33"/>
      <c r="J195" s="33"/>
      <c r="K195" s="33"/>
      <c r="L195" s="33"/>
      <c r="M195" s="33"/>
      <c r="N195" s="33"/>
      <c r="O195" s="33"/>
      <c r="P195" s="33"/>
      <c r="Q195" s="33"/>
      <c r="R195" s="33"/>
      <c r="S195" s="33"/>
      <c r="T195" s="33"/>
      <c r="U195" s="33"/>
      <c r="V195" s="33"/>
      <c r="W195" s="33"/>
      <c r="X195" s="33"/>
      <c r="Y195" s="33"/>
      <c r="Z195" s="33"/>
    </row>
    <row r="196" spans="1:26" ht="15.75" customHeight="1">
      <c r="A196" s="33"/>
      <c r="B196" s="39"/>
      <c r="C196" s="33"/>
      <c r="D196" s="33"/>
      <c r="E196" s="31"/>
      <c r="F196" s="31"/>
      <c r="G196" s="34"/>
      <c r="H196" s="33"/>
      <c r="I196" s="33"/>
      <c r="J196" s="33"/>
      <c r="K196" s="33"/>
      <c r="L196" s="33"/>
      <c r="M196" s="33"/>
      <c r="N196" s="33"/>
      <c r="O196" s="33"/>
      <c r="P196" s="33"/>
      <c r="Q196" s="33"/>
      <c r="R196" s="33"/>
      <c r="S196" s="33"/>
      <c r="T196" s="33"/>
      <c r="U196" s="33"/>
      <c r="V196" s="33"/>
      <c r="W196" s="33"/>
      <c r="X196" s="33"/>
      <c r="Y196" s="33"/>
      <c r="Z196" s="33"/>
    </row>
    <row r="197" spans="1:26" ht="15.75" customHeight="1">
      <c r="A197" s="33"/>
      <c r="B197" s="39"/>
      <c r="C197" s="33"/>
      <c r="D197" s="33"/>
      <c r="E197" s="31"/>
      <c r="F197" s="31"/>
      <c r="G197" s="34"/>
      <c r="H197" s="33"/>
      <c r="I197" s="33"/>
      <c r="J197" s="33"/>
      <c r="K197" s="33"/>
      <c r="L197" s="33"/>
      <c r="M197" s="33"/>
      <c r="N197" s="33"/>
      <c r="O197" s="33"/>
      <c r="P197" s="33"/>
      <c r="Q197" s="33"/>
      <c r="R197" s="33"/>
      <c r="S197" s="33"/>
      <c r="T197" s="33"/>
      <c r="U197" s="33"/>
      <c r="V197" s="33"/>
      <c r="W197" s="33"/>
      <c r="X197" s="33"/>
      <c r="Y197" s="33"/>
      <c r="Z197" s="33"/>
    </row>
    <row r="198" spans="1:26" ht="15.75" customHeight="1">
      <c r="A198" s="33"/>
      <c r="B198" s="39"/>
      <c r="C198" s="33"/>
      <c r="D198" s="33"/>
      <c r="E198" s="31"/>
      <c r="F198" s="31"/>
      <c r="G198" s="34"/>
      <c r="H198" s="33"/>
      <c r="I198" s="33"/>
      <c r="J198" s="33"/>
      <c r="K198" s="33"/>
      <c r="L198" s="33"/>
      <c r="M198" s="33"/>
      <c r="N198" s="33"/>
      <c r="O198" s="33"/>
      <c r="P198" s="33"/>
      <c r="Q198" s="33"/>
      <c r="R198" s="33"/>
      <c r="S198" s="33"/>
      <c r="T198" s="33"/>
      <c r="U198" s="33"/>
      <c r="V198" s="33"/>
      <c r="W198" s="33"/>
      <c r="X198" s="33"/>
      <c r="Y198" s="33"/>
      <c r="Z198" s="33"/>
    </row>
    <row r="199" spans="1:26" ht="15.75" customHeight="1">
      <c r="A199" s="33"/>
      <c r="B199" s="39"/>
      <c r="C199" s="33"/>
      <c r="D199" s="33"/>
      <c r="E199" s="31"/>
      <c r="F199" s="31"/>
      <c r="G199" s="34"/>
      <c r="H199" s="33"/>
      <c r="I199" s="33"/>
      <c r="J199" s="33"/>
      <c r="K199" s="33"/>
      <c r="L199" s="33"/>
      <c r="M199" s="33"/>
      <c r="N199" s="33"/>
      <c r="O199" s="33"/>
      <c r="P199" s="33"/>
      <c r="Q199" s="33"/>
      <c r="R199" s="33"/>
      <c r="S199" s="33"/>
      <c r="T199" s="33"/>
      <c r="U199" s="33"/>
      <c r="V199" s="33"/>
      <c r="W199" s="33"/>
      <c r="X199" s="33"/>
      <c r="Y199" s="33"/>
      <c r="Z199" s="33"/>
    </row>
    <row r="200" spans="1:26" ht="15.75" customHeight="1">
      <c r="A200" s="33"/>
      <c r="B200" s="39"/>
      <c r="C200" s="33"/>
      <c r="D200" s="33"/>
      <c r="E200" s="31"/>
      <c r="F200" s="31"/>
      <c r="G200" s="34"/>
      <c r="H200" s="33"/>
      <c r="I200" s="33"/>
      <c r="J200" s="33"/>
      <c r="K200" s="33"/>
      <c r="L200" s="33"/>
      <c r="M200" s="33"/>
      <c r="N200" s="33"/>
      <c r="O200" s="33"/>
      <c r="P200" s="33"/>
      <c r="Q200" s="33"/>
      <c r="R200" s="33"/>
      <c r="S200" s="33"/>
      <c r="T200" s="33"/>
      <c r="U200" s="33"/>
      <c r="V200" s="33"/>
      <c r="W200" s="33"/>
      <c r="X200" s="33"/>
      <c r="Y200" s="33"/>
      <c r="Z200" s="33"/>
    </row>
    <row r="201" spans="1:26" ht="15.75" customHeight="1">
      <c r="A201" s="33"/>
      <c r="B201" s="39"/>
      <c r="C201" s="33"/>
      <c r="D201" s="33"/>
      <c r="E201" s="31"/>
      <c r="F201" s="31"/>
      <c r="G201" s="34"/>
      <c r="H201" s="33"/>
      <c r="I201" s="33"/>
      <c r="J201" s="33"/>
      <c r="K201" s="33"/>
      <c r="L201" s="33"/>
      <c r="M201" s="33"/>
      <c r="N201" s="33"/>
      <c r="O201" s="33"/>
      <c r="P201" s="33"/>
      <c r="Q201" s="33"/>
      <c r="R201" s="33"/>
      <c r="S201" s="33"/>
      <c r="T201" s="33"/>
      <c r="U201" s="33"/>
      <c r="V201" s="33"/>
      <c r="W201" s="33"/>
      <c r="X201" s="33"/>
      <c r="Y201" s="33"/>
      <c r="Z201" s="33"/>
    </row>
    <row r="202" spans="1:26" ht="15.75" customHeight="1">
      <c r="A202" s="33"/>
      <c r="B202" s="39"/>
      <c r="C202" s="33"/>
      <c r="D202" s="33"/>
      <c r="E202" s="31"/>
      <c r="F202" s="31"/>
      <c r="G202" s="34"/>
      <c r="H202" s="33"/>
      <c r="I202" s="33"/>
      <c r="J202" s="33"/>
      <c r="K202" s="33"/>
      <c r="L202" s="33"/>
      <c r="M202" s="33"/>
      <c r="N202" s="33"/>
      <c r="O202" s="33"/>
      <c r="P202" s="33"/>
      <c r="Q202" s="33"/>
      <c r="R202" s="33"/>
      <c r="S202" s="33"/>
      <c r="T202" s="33"/>
      <c r="U202" s="33"/>
      <c r="V202" s="33"/>
      <c r="W202" s="33"/>
      <c r="X202" s="33"/>
      <c r="Y202" s="33"/>
      <c r="Z202" s="33"/>
    </row>
    <row r="203" spans="1:26" ht="15.75" customHeight="1">
      <c r="A203" s="33"/>
      <c r="B203" s="39"/>
      <c r="C203" s="33"/>
      <c r="D203" s="33"/>
      <c r="E203" s="31"/>
      <c r="F203" s="31"/>
      <c r="G203" s="34"/>
      <c r="H203" s="33"/>
      <c r="I203" s="33"/>
      <c r="J203" s="33"/>
      <c r="K203" s="33"/>
      <c r="L203" s="33"/>
      <c r="M203" s="33"/>
      <c r="N203" s="33"/>
      <c r="O203" s="33"/>
      <c r="P203" s="33"/>
      <c r="Q203" s="33"/>
      <c r="R203" s="33"/>
      <c r="S203" s="33"/>
      <c r="T203" s="33"/>
      <c r="U203" s="33"/>
      <c r="V203" s="33"/>
      <c r="W203" s="33"/>
      <c r="X203" s="33"/>
      <c r="Y203" s="33"/>
      <c r="Z203" s="33"/>
    </row>
    <row r="204" spans="1:26" ht="15.75" customHeight="1">
      <c r="A204" s="33"/>
      <c r="B204" s="39"/>
      <c r="C204" s="33"/>
      <c r="D204" s="33"/>
      <c r="E204" s="31"/>
      <c r="F204" s="31"/>
      <c r="G204" s="34"/>
      <c r="H204" s="33"/>
      <c r="I204" s="33"/>
      <c r="J204" s="33"/>
      <c r="K204" s="33"/>
      <c r="L204" s="33"/>
      <c r="M204" s="33"/>
      <c r="N204" s="33"/>
      <c r="O204" s="33"/>
      <c r="P204" s="33"/>
      <c r="Q204" s="33"/>
      <c r="R204" s="33"/>
      <c r="S204" s="33"/>
      <c r="T204" s="33"/>
      <c r="U204" s="33"/>
      <c r="V204" s="33"/>
      <c r="W204" s="33"/>
      <c r="X204" s="33"/>
      <c r="Y204" s="33"/>
      <c r="Z204" s="33"/>
    </row>
    <row r="205" spans="1:26" ht="15.75" customHeight="1">
      <c r="A205" s="33"/>
      <c r="B205" s="39"/>
      <c r="C205" s="33"/>
      <c r="D205" s="33"/>
      <c r="E205" s="31"/>
      <c r="F205" s="31"/>
      <c r="G205" s="34"/>
      <c r="H205" s="33"/>
      <c r="I205" s="33"/>
      <c r="J205" s="33"/>
      <c r="K205" s="33"/>
      <c r="L205" s="33"/>
      <c r="M205" s="33"/>
      <c r="N205" s="33"/>
      <c r="O205" s="33"/>
      <c r="P205" s="33"/>
      <c r="Q205" s="33"/>
      <c r="R205" s="33"/>
      <c r="S205" s="33"/>
      <c r="T205" s="33"/>
      <c r="U205" s="33"/>
      <c r="V205" s="33"/>
      <c r="W205" s="33"/>
      <c r="X205" s="33"/>
      <c r="Y205" s="33"/>
      <c r="Z205" s="33"/>
    </row>
    <row r="206" spans="1:26" ht="15.75" customHeight="1">
      <c r="A206" s="33"/>
      <c r="B206" s="39"/>
      <c r="C206" s="33"/>
      <c r="D206" s="33"/>
      <c r="E206" s="31"/>
      <c r="F206" s="31"/>
      <c r="G206" s="34"/>
      <c r="H206" s="33"/>
      <c r="I206" s="33"/>
      <c r="J206" s="33"/>
      <c r="K206" s="33"/>
      <c r="L206" s="33"/>
      <c r="M206" s="33"/>
      <c r="N206" s="33"/>
      <c r="O206" s="33"/>
      <c r="P206" s="33"/>
      <c r="Q206" s="33"/>
      <c r="R206" s="33"/>
      <c r="S206" s="33"/>
      <c r="T206" s="33"/>
      <c r="U206" s="33"/>
      <c r="V206" s="33"/>
      <c r="W206" s="33"/>
      <c r="X206" s="33"/>
      <c r="Y206" s="33"/>
      <c r="Z206" s="33"/>
    </row>
    <row r="207" spans="1:26" ht="15.75" customHeight="1">
      <c r="A207" s="33"/>
      <c r="B207" s="39"/>
      <c r="C207" s="33"/>
      <c r="D207" s="33"/>
      <c r="E207" s="31"/>
      <c r="F207" s="31"/>
      <c r="G207" s="34"/>
      <c r="H207" s="33"/>
      <c r="I207" s="33"/>
      <c r="J207" s="33"/>
      <c r="K207" s="33"/>
      <c r="L207" s="33"/>
      <c r="M207" s="33"/>
      <c r="N207" s="33"/>
      <c r="O207" s="33"/>
      <c r="P207" s="33"/>
      <c r="Q207" s="33"/>
      <c r="R207" s="33"/>
      <c r="S207" s="33"/>
      <c r="T207" s="33"/>
      <c r="U207" s="33"/>
      <c r="V207" s="33"/>
      <c r="W207" s="33"/>
      <c r="X207" s="33"/>
      <c r="Y207" s="33"/>
      <c r="Z207" s="33"/>
    </row>
    <row r="208" spans="1:26" ht="15.75" customHeight="1">
      <c r="A208" s="33"/>
      <c r="B208" s="39"/>
      <c r="C208" s="33"/>
      <c r="D208" s="33"/>
      <c r="E208" s="31"/>
      <c r="F208" s="31"/>
      <c r="G208" s="34"/>
      <c r="H208" s="33"/>
      <c r="I208" s="33"/>
      <c r="J208" s="33"/>
      <c r="K208" s="33"/>
      <c r="L208" s="33"/>
      <c r="M208" s="33"/>
      <c r="N208" s="33"/>
      <c r="O208" s="33"/>
      <c r="P208" s="33"/>
      <c r="Q208" s="33"/>
      <c r="R208" s="33"/>
      <c r="S208" s="33"/>
      <c r="T208" s="33"/>
      <c r="U208" s="33"/>
      <c r="V208" s="33"/>
      <c r="W208" s="33"/>
      <c r="X208" s="33"/>
      <c r="Y208" s="33"/>
      <c r="Z208" s="33"/>
    </row>
    <row r="209" spans="1:26" ht="15.75" customHeight="1">
      <c r="A209" s="33"/>
      <c r="B209" s="39"/>
      <c r="C209" s="33"/>
      <c r="D209" s="33"/>
      <c r="E209" s="31"/>
      <c r="F209" s="31"/>
      <c r="G209" s="34"/>
      <c r="H209" s="33"/>
      <c r="I209" s="33"/>
      <c r="J209" s="33"/>
      <c r="K209" s="33"/>
      <c r="L209" s="33"/>
      <c r="M209" s="33"/>
      <c r="N209" s="33"/>
      <c r="O209" s="33"/>
      <c r="P209" s="33"/>
      <c r="Q209" s="33"/>
      <c r="R209" s="33"/>
      <c r="S209" s="33"/>
      <c r="T209" s="33"/>
      <c r="U209" s="33"/>
      <c r="V209" s="33"/>
      <c r="W209" s="33"/>
      <c r="X209" s="33"/>
      <c r="Y209" s="33"/>
      <c r="Z209" s="33"/>
    </row>
    <row r="210" spans="1:26" ht="15.75" customHeight="1">
      <c r="A210" s="33"/>
      <c r="B210" s="39"/>
      <c r="C210" s="33"/>
      <c r="D210" s="33"/>
      <c r="E210" s="31"/>
      <c r="F210" s="31"/>
      <c r="G210" s="34"/>
      <c r="H210" s="33"/>
      <c r="I210" s="33"/>
      <c r="J210" s="33"/>
      <c r="K210" s="33"/>
      <c r="L210" s="33"/>
      <c r="M210" s="33"/>
      <c r="N210" s="33"/>
      <c r="O210" s="33"/>
      <c r="P210" s="33"/>
      <c r="Q210" s="33"/>
      <c r="R210" s="33"/>
      <c r="S210" s="33"/>
      <c r="T210" s="33"/>
      <c r="U210" s="33"/>
      <c r="V210" s="33"/>
      <c r="W210" s="33"/>
      <c r="X210" s="33"/>
      <c r="Y210" s="33"/>
      <c r="Z210" s="33"/>
    </row>
    <row r="211" spans="1:26" ht="15.75" customHeight="1">
      <c r="A211" s="33"/>
      <c r="B211" s="39"/>
      <c r="C211" s="33"/>
      <c r="D211" s="33"/>
      <c r="E211" s="31"/>
      <c r="F211" s="31"/>
      <c r="G211" s="34"/>
      <c r="H211" s="33"/>
      <c r="I211" s="33"/>
      <c r="J211" s="33"/>
      <c r="K211" s="33"/>
      <c r="L211" s="33"/>
      <c r="M211" s="33"/>
      <c r="N211" s="33"/>
      <c r="O211" s="33"/>
      <c r="P211" s="33"/>
      <c r="Q211" s="33"/>
      <c r="R211" s="33"/>
      <c r="S211" s="33"/>
      <c r="T211" s="33"/>
      <c r="U211" s="33"/>
      <c r="V211" s="33"/>
      <c r="W211" s="33"/>
      <c r="X211" s="33"/>
      <c r="Y211" s="33"/>
      <c r="Z211" s="33"/>
    </row>
    <row r="212" spans="1:26" ht="15.75" customHeight="1">
      <c r="A212" s="33"/>
      <c r="B212" s="39"/>
      <c r="C212" s="33"/>
      <c r="D212" s="33"/>
      <c r="E212" s="31"/>
      <c r="F212" s="31"/>
      <c r="G212" s="34"/>
      <c r="H212" s="33"/>
      <c r="I212" s="33"/>
      <c r="J212" s="33"/>
      <c r="K212" s="33"/>
      <c r="L212" s="33"/>
      <c r="M212" s="33"/>
      <c r="N212" s="33"/>
      <c r="O212" s="33"/>
      <c r="P212" s="33"/>
      <c r="Q212" s="33"/>
      <c r="R212" s="33"/>
      <c r="S212" s="33"/>
      <c r="T212" s="33"/>
      <c r="U212" s="33"/>
      <c r="V212" s="33"/>
      <c r="W212" s="33"/>
      <c r="X212" s="33"/>
      <c r="Y212" s="33"/>
      <c r="Z212" s="33"/>
    </row>
    <row r="213" spans="1:26" ht="15.75" customHeight="1">
      <c r="A213" s="33"/>
      <c r="B213" s="39"/>
      <c r="C213" s="33"/>
      <c r="D213" s="33"/>
      <c r="E213" s="31"/>
      <c r="F213" s="31"/>
      <c r="G213" s="34"/>
      <c r="H213" s="33"/>
      <c r="I213" s="33"/>
      <c r="J213" s="33"/>
      <c r="K213" s="33"/>
      <c r="L213" s="33"/>
      <c r="M213" s="33"/>
      <c r="N213" s="33"/>
      <c r="O213" s="33"/>
      <c r="P213" s="33"/>
      <c r="Q213" s="33"/>
      <c r="R213" s="33"/>
      <c r="S213" s="33"/>
      <c r="T213" s="33"/>
      <c r="U213" s="33"/>
      <c r="V213" s="33"/>
      <c r="W213" s="33"/>
      <c r="X213" s="33"/>
      <c r="Y213" s="33"/>
      <c r="Z213" s="33"/>
    </row>
    <row r="214" spans="1:26" ht="15.75" customHeight="1">
      <c r="A214" s="33"/>
      <c r="B214" s="39"/>
      <c r="C214" s="33"/>
      <c r="D214" s="33"/>
      <c r="E214" s="31"/>
      <c r="F214" s="31"/>
      <c r="G214" s="34"/>
      <c r="H214" s="33"/>
      <c r="I214" s="33"/>
      <c r="J214" s="33"/>
      <c r="K214" s="33"/>
      <c r="L214" s="33"/>
      <c r="M214" s="33"/>
      <c r="N214" s="33"/>
      <c r="O214" s="33"/>
      <c r="P214" s="33"/>
      <c r="Q214" s="33"/>
      <c r="R214" s="33"/>
      <c r="S214" s="33"/>
      <c r="T214" s="33"/>
      <c r="U214" s="33"/>
      <c r="V214" s="33"/>
      <c r="W214" s="33"/>
      <c r="X214" s="33"/>
      <c r="Y214" s="33"/>
      <c r="Z214" s="33"/>
    </row>
    <row r="215" spans="1:26" ht="15.75" customHeight="1">
      <c r="A215" s="33"/>
      <c r="B215" s="39"/>
      <c r="C215" s="33"/>
      <c r="D215" s="33"/>
      <c r="E215" s="31"/>
      <c r="F215" s="31"/>
      <c r="G215" s="34"/>
      <c r="H215" s="33"/>
      <c r="I215" s="33"/>
      <c r="J215" s="33"/>
      <c r="K215" s="33"/>
      <c r="L215" s="33"/>
      <c r="M215" s="33"/>
      <c r="N215" s="33"/>
      <c r="O215" s="33"/>
      <c r="P215" s="33"/>
      <c r="Q215" s="33"/>
      <c r="R215" s="33"/>
      <c r="S215" s="33"/>
      <c r="T215" s="33"/>
      <c r="U215" s="33"/>
      <c r="V215" s="33"/>
      <c r="W215" s="33"/>
      <c r="X215" s="33"/>
      <c r="Y215" s="33"/>
      <c r="Z215" s="33"/>
    </row>
    <row r="216" spans="1:26" ht="15.75" customHeight="1">
      <c r="A216" s="33"/>
      <c r="B216" s="39"/>
      <c r="C216" s="33"/>
      <c r="D216" s="33"/>
      <c r="E216" s="31"/>
      <c r="F216" s="31"/>
      <c r="G216" s="34"/>
      <c r="H216" s="33"/>
      <c r="I216" s="33"/>
      <c r="J216" s="33"/>
      <c r="K216" s="33"/>
      <c r="L216" s="33"/>
      <c r="M216" s="33"/>
      <c r="N216" s="33"/>
      <c r="O216" s="33"/>
      <c r="P216" s="33"/>
      <c r="Q216" s="33"/>
      <c r="R216" s="33"/>
      <c r="S216" s="33"/>
      <c r="T216" s="33"/>
      <c r="U216" s="33"/>
      <c r="V216" s="33"/>
      <c r="W216" s="33"/>
      <c r="X216" s="33"/>
      <c r="Y216" s="33"/>
      <c r="Z216" s="33"/>
    </row>
    <row r="217" spans="1:26" ht="15.75" customHeight="1">
      <c r="A217" s="33"/>
      <c r="B217" s="39"/>
      <c r="C217" s="33"/>
      <c r="D217" s="33"/>
      <c r="E217" s="31"/>
      <c r="F217" s="31"/>
      <c r="G217" s="34"/>
      <c r="H217" s="33"/>
      <c r="I217" s="33"/>
      <c r="J217" s="33"/>
      <c r="K217" s="33"/>
      <c r="L217" s="33"/>
      <c r="M217" s="33"/>
      <c r="N217" s="33"/>
      <c r="O217" s="33"/>
      <c r="P217" s="33"/>
      <c r="Q217" s="33"/>
      <c r="R217" s="33"/>
      <c r="S217" s="33"/>
      <c r="T217" s="33"/>
      <c r="U217" s="33"/>
      <c r="V217" s="33"/>
      <c r="W217" s="33"/>
      <c r="X217" s="33"/>
      <c r="Y217" s="33"/>
      <c r="Z217" s="33"/>
    </row>
    <row r="218" spans="1:26" ht="15.75" customHeight="1">
      <c r="A218" s="33"/>
      <c r="B218" s="39"/>
      <c r="C218" s="33"/>
      <c r="D218" s="33"/>
      <c r="E218" s="31"/>
      <c r="F218" s="31"/>
      <c r="G218" s="34"/>
      <c r="H218" s="33"/>
      <c r="I218" s="33"/>
      <c r="J218" s="33"/>
      <c r="K218" s="33"/>
      <c r="L218" s="33"/>
      <c r="M218" s="33"/>
      <c r="N218" s="33"/>
      <c r="O218" s="33"/>
      <c r="P218" s="33"/>
      <c r="Q218" s="33"/>
      <c r="R218" s="33"/>
      <c r="S218" s="33"/>
      <c r="T218" s="33"/>
      <c r="U218" s="33"/>
      <c r="V218" s="33"/>
      <c r="W218" s="33"/>
      <c r="X218" s="33"/>
      <c r="Y218" s="33"/>
      <c r="Z218" s="33"/>
    </row>
    <row r="219" spans="1:26" ht="15.75" customHeight="1">
      <c r="A219" s="33"/>
      <c r="B219" s="39"/>
      <c r="C219" s="33"/>
      <c r="D219" s="33"/>
      <c r="E219" s="31"/>
      <c r="F219" s="31"/>
      <c r="G219" s="34"/>
      <c r="H219" s="33"/>
      <c r="I219" s="33"/>
      <c r="J219" s="33"/>
      <c r="K219" s="33"/>
      <c r="L219" s="33"/>
      <c r="M219" s="33"/>
      <c r="N219" s="33"/>
      <c r="O219" s="33"/>
      <c r="P219" s="33"/>
      <c r="Q219" s="33"/>
      <c r="R219" s="33"/>
      <c r="S219" s="33"/>
      <c r="T219" s="33"/>
      <c r="U219" s="33"/>
      <c r="V219" s="33"/>
      <c r="W219" s="33"/>
      <c r="X219" s="33"/>
      <c r="Y219" s="33"/>
      <c r="Z219" s="33"/>
    </row>
    <row r="220" spans="1:26" ht="15.75" customHeight="1">
      <c r="A220" s="33"/>
      <c r="B220" s="39"/>
      <c r="C220" s="33"/>
      <c r="D220" s="33"/>
      <c r="E220" s="31"/>
      <c r="F220" s="31"/>
      <c r="G220" s="34"/>
      <c r="H220" s="33"/>
      <c r="I220" s="33"/>
      <c r="J220" s="33"/>
      <c r="K220" s="33"/>
      <c r="L220" s="33"/>
      <c r="M220" s="33"/>
      <c r="N220" s="33"/>
      <c r="O220" s="33"/>
      <c r="P220" s="33"/>
      <c r="Q220" s="33"/>
      <c r="R220" s="33"/>
      <c r="S220" s="33"/>
      <c r="T220" s="33"/>
      <c r="U220" s="33"/>
      <c r="V220" s="33"/>
      <c r="W220" s="33"/>
      <c r="X220" s="33"/>
      <c r="Y220" s="33"/>
      <c r="Z220" s="33"/>
    </row>
    <row r="221" spans="1:26" ht="15.75" customHeight="1">
      <c r="A221" s="33"/>
      <c r="B221" s="39"/>
      <c r="C221" s="33"/>
      <c r="D221" s="33"/>
      <c r="E221" s="31"/>
      <c r="F221" s="31"/>
      <c r="G221" s="34"/>
      <c r="H221" s="33"/>
      <c r="I221" s="33"/>
      <c r="J221" s="33"/>
      <c r="K221" s="33"/>
      <c r="L221" s="33"/>
      <c r="M221" s="33"/>
      <c r="N221" s="33"/>
      <c r="O221" s="33"/>
      <c r="P221" s="33"/>
      <c r="Q221" s="33"/>
      <c r="R221" s="33"/>
      <c r="S221" s="33"/>
      <c r="T221" s="33"/>
      <c r="U221" s="33"/>
      <c r="V221" s="33"/>
      <c r="W221" s="33"/>
      <c r="X221" s="33"/>
      <c r="Y221" s="33"/>
      <c r="Z221" s="33"/>
    </row>
    <row r="222" spans="1:26" ht="15.75" customHeight="1">
      <c r="A222" s="33"/>
      <c r="B222" s="39"/>
      <c r="C222" s="33"/>
      <c r="D222" s="33"/>
      <c r="E222" s="31"/>
      <c r="F222" s="31"/>
      <c r="G222" s="34"/>
      <c r="H222" s="33"/>
      <c r="I222" s="33"/>
      <c r="J222" s="33"/>
      <c r="K222" s="33"/>
      <c r="L222" s="33"/>
      <c r="M222" s="33"/>
      <c r="N222" s="33"/>
      <c r="O222" s="33"/>
      <c r="P222" s="33"/>
      <c r="Q222" s="33"/>
      <c r="R222" s="33"/>
      <c r="S222" s="33"/>
      <c r="T222" s="33"/>
      <c r="U222" s="33"/>
      <c r="V222" s="33"/>
      <c r="W222" s="33"/>
      <c r="X222" s="33"/>
      <c r="Y222" s="33"/>
      <c r="Z222" s="33"/>
    </row>
    <row r="223" spans="1:26" ht="15.75" customHeight="1">
      <c r="A223" s="33"/>
      <c r="B223" s="39"/>
      <c r="C223" s="33"/>
      <c r="D223" s="33"/>
      <c r="E223" s="31"/>
      <c r="F223" s="31"/>
      <c r="G223" s="34"/>
      <c r="H223" s="33"/>
      <c r="I223" s="33"/>
      <c r="J223" s="33"/>
      <c r="K223" s="33"/>
      <c r="L223" s="33"/>
      <c r="M223" s="33"/>
      <c r="N223" s="33"/>
      <c r="O223" s="33"/>
      <c r="P223" s="33"/>
      <c r="Q223" s="33"/>
      <c r="R223" s="33"/>
      <c r="S223" s="33"/>
      <c r="T223" s="33"/>
      <c r="U223" s="33"/>
      <c r="V223" s="33"/>
      <c r="W223" s="33"/>
      <c r="X223" s="33"/>
      <c r="Y223" s="33"/>
      <c r="Z223" s="33"/>
    </row>
    <row r="224" spans="1:26" ht="15.75" customHeight="1">
      <c r="A224" s="33"/>
      <c r="B224" s="39"/>
      <c r="C224" s="33"/>
      <c r="D224" s="33"/>
      <c r="E224" s="31"/>
      <c r="F224" s="31"/>
      <c r="G224" s="34"/>
      <c r="H224" s="33"/>
      <c r="I224" s="33"/>
      <c r="J224" s="33"/>
      <c r="K224" s="33"/>
      <c r="L224" s="33"/>
      <c r="M224" s="33"/>
      <c r="N224" s="33"/>
      <c r="O224" s="33"/>
      <c r="P224" s="33"/>
      <c r="Q224" s="33"/>
      <c r="R224" s="33"/>
      <c r="S224" s="33"/>
      <c r="T224" s="33"/>
      <c r="U224" s="33"/>
      <c r="V224" s="33"/>
      <c r="W224" s="33"/>
      <c r="X224" s="33"/>
      <c r="Y224" s="33"/>
      <c r="Z224" s="33"/>
    </row>
    <row r="225" spans="1:26" ht="15.75" customHeight="1">
      <c r="A225" s="33"/>
      <c r="B225" s="39"/>
      <c r="C225" s="33"/>
      <c r="D225" s="33"/>
      <c r="E225" s="31"/>
      <c r="F225" s="31"/>
      <c r="G225" s="34"/>
      <c r="H225" s="33"/>
      <c r="I225" s="33"/>
      <c r="J225" s="33"/>
      <c r="K225" s="33"/>
      <c r="L225" s="33"/>
      <c r="M225" s="33"/>
      <c r="N225" s="33"/>
      <c r="O225" s="33"/>
      <c r="P225" s="33"/>
      <c r="Q225" s="33"/>
      <c r="R225" s="33"/>
      <c r="S225" s="33"/>
      <c r="T225" s="33"/>
      <c r="U225" s="33"/>
      <c r="V225" s="33"/>
      <c r="W225" s="33"/>
      <c r="X225" s="33"/>
      <c r="Y225" s="33"/>
      <c r="Z225" s="33"/>
    </row>
    <row r="226" spans="1:26" ht="15.75" customHeight="1">
      <c r="A226" s="33"/>
      <c r="B226" s="39"/>
      <c r="C226" s="33"/>
      <c r="D226" s="33"/>
      <c r="E226" s="31"/>
      <c r="F226" s="31"/>
      <c r="G226" s="34"/>
      <c r="H226" s="33"/>
      <c r="I226" s="33"/>
      <c r="J226" s="33"/>
      <c r="K226" s="33"/>
      <c r="L226" s="33"/>
      <c r="M226" s="33"/>
      <c r="N226" s="33"/>
      <c r="O226" s="33"/>
      <c r="P226" s="33"/>
      <c r="Q226" s="33"/>
      <c r="R226" s="33"/>
      <c r="S226" s="33"/>
      <c r="T226" s="33"/>
      <c r="U226" s="33"/>
      <c r="V226" s="33"/>
      <c r="W226" s="33"/>
      <c r="X226" s="33"/>
      <c r="Y226" s="33"/>
      <c r="Z226" s="33"/>
    </row>
    <row r="227" spans="1:26" ht="15.75" customHeight="1">
      <c r="A227" s="33"/>
      <c r="B227" s="39"/>
      <c r="C227" s="33"/>
      <c r="D227" s="33"/>
      <c r="E227" s="31"/>
      <c r="F227" s="31"/>
      <c r="G227" s="34"/>
      <c r="H227" s="33"/>
      <c r="I227" s="33"/>
      <c r="J227" s="33"/>
      <c r="K227" s="33"/>
      <c r="L227" s="33"/>
      <c r="M227" s="33"/>
      <c r="N227" s="33"/>
      <c r="O227" s="33"/>
      <c r="P227" s="33"/>
      <c r="Q227" s="33"/>
      <c r="R227" s="33"/>
      <c r="S227" s="33"/>
      <c r="T227" s="33"/>
      <c r="U227" s="33"/>
      <c r="V227" s="33"/>
      <c r="W227" s="33"/>
      <c r="X227" s="33"/>
      <c r="Y227" s="33"/>
      <c r="Z227" s="33"/>
    </row>
    <row r="228" spans="1:26" ht="15.75" customHeight="1">
      <c r="A228" s="33"/>
      <c r="B228" s="39"/>
      <c r="C228" s="33"/>
      <c r="D228" s="33"/>
      <c r="E228" s="31"/>
      <c r="F228" s="31"/>
      <c r="G228" s="34"/>
      <c r="H228" s="33"/>
      <c r="I228" s="33"/>
      <c r="J228" s="33"/>
      <c r="K228" s="33"/>
      <c r="L228" s="33"/>
      <c r="M228" s="33"/>
      <c r="N228" s="33"/>
      <c r="O228" s="33"/>
      <c r="P228" s="33"/>
      <c r="Q228" s="33"/>
      <c r="R228" s="33"/>
      <c r="S228" s="33"/>
      <c r="T228" s="33"/>
      <c r="U228" s="33"/>
      <c r="V228" s="33"/>
      <c r="W228" s="33"/>
      <c r="X228" s="33"/>
      <c r="Y228" s="33"/>
      <c r="Z228" s="33"/>
    </row>
    <row r="229" spans="1:26" ht="15.75" customHeight="1">
      <c r="A229" s="33"/>
      <c r="B229" s="39"/>
      <c r="C229" s="33"/>
      <c r="D229" s="33"/>
      <c r="E229" s="31"/>
      <c r="F229" s="31"/>
      <c r="G229" s="34"/>
      <c r="H229" s="33"/>
      <c r="I229" s="33"/>
      <c r="J229" s="33"/>
      <c r="K229" s="33"/>
      <c r="L229" s="33"/>
      <c r="M229" s="33"/>
      <c r="N229" s="33"/>
      <c r="O229" s="33"/>
      <c r="P229" s="33"/>
      <c r="Q229" s="33"/>
      <c r="R229" s="33"/>
      <c r="S229" s="33"/>
      <c r="T229" s="33"/>
      <c r="U229" s="33"/>
      <c r="V229" s="33"/>
      <c r="W229" s="33"/>
      <c r="X229" s="33"/>
      <c r="Y229" s="33"/>
      <c r="Z229" s="33"/>
    </row>
    <row r="230" spans="1:26" ht="15.75" customHeight="1">
      <c r="A230" s="33"/>
      <c r="B230" s="39"/>
      <c r="C230" s="33"/>
      <c r="D230" s="33"/>
      <c r="E230" s="31"/>
      <c r="F230" s="31"/>
      <c r="G230" s="34"/>
      <c r="H230" s="33"/>
      <c r="I230" s="33"/>
      <c r="J230" s="33"/>
      <c r="K230" s="33"/>
      <c r="L230" s="33"/>
      <c r="M230" s="33"/>
      <c r="N230" s="33"/>
      <c r="O230" s="33"/>
      <c r="P230" s="33"/>
      <c r="Q230" s="33"/>
      <c r="R230" s="33"/>
      <c r="S230" s="33"/>
      <c r="T230" s="33"/>
      <c r="U230" s="33"/>
      <c r="V230" s="33"/>
      <c r="W230" s="33"/>
      <c r="X230" s="33"/>
      <c r="Y230" s="33"/>
      <c r="Z230" s="33"/>
    </row>
    <row r="231" spans="1:26" ht="15.75" customHeight="1">
      <c r="A231" s="33"/>
      <c r="B231" s="39"/>
      <c r="C231" s="33"/>
      <c r="D231" s="33"/>
      <c r="E231" s="31"/>
      <c r="F231" s="31"/>
      <c r="G231" s="34"/>
      <c r="H231" s="33"/>
      <c r="I231" s="33"/>
      <c r="J231" s="33"/>
      <c r="K231" s="33"/>
      <c r="L231" s="33"/>
      <c r="M231" s="33"/>
      <c r="N231" s="33"/>
      <c r="O231" s="33"/>
      <c r="P231" s="33"/>
      <c r="Q231" s="33"/>
      <c r="R231" s="33"/>
      <c r="S231" s="33"/>
      <c r="T231" s="33"/>
      <c r="U231" s="33"/>
      <c r="V231" s="33"/>
      <c r="W231" s="33"/>
      <c r="X231" s="33"/>
      <c r="Y231" s="33"/>
      <c r="Z231" s="33"/>
    </row>
    <row r="232" spans="1:26" ht="15.75" customHeight="1">
      <c r="A232" s="33"/>
      <c r="B232" s="39"/>
      <c r="C232" s="33"/>
      <c r="D232" s="33"/>
      <c r="E232" s="31"/>
      <c r="F232" s="31"/>
      <c r="G232" s="34"/>
      <c r="H232" s="33"/>
      <c r="I232" s="33"/>
      <c r="J232" s="33"/>
      <c r="K232" s="33"/>
      <c r="L232" s="33"/>
      <c r="M232" s="33"/>
      <c r="N232" s="33"/>
      <c r="O232" s="33"/>
      <c r="P232" s="33"/>
      <c r="Q232" s="33"/>
      <c r="R232" s="33"/>
      <c r="S232" s="33"/>
      <c r="T232" s="33"/>
      <c r="U232" s="33"/>
      <c r="V232" s="33"/>
      <c r="W232" s="33"/>
      <c r="X232" s="33"/>
      <c r="Y232" s="33"/>
      <c r="Z232" s="33"/>
    </row>
    <row r="233" spans="1:26" ht="15.75" customHeight="1">
      <c r="A233" s="33"/>
      <c r="B233" s="39"/>
      <c r="C233" s="33"/>
      <c r="D233" s="33"/>
      <c r="E233" s="31"/>
      <c r="F233" s="31"/>
      <c r="G233" s="34"/>
      <c r="H233" s="33"/>
      <c r="I233" s="33"/>
      <c r="J233" s="33"/>
      <c r="K233" s="33"/>
      <c r="L233" s="33"/>
      <c r="M233" s="33"/>
      <c r="N233" s="33"/>
      <c r="O233" s="33"/>
      <c r="P233" s="33"/>
      <c r="Q233" s="33"/>
      <c r="R233" s="33"/>
      <c r="S233" s="33"/>
      <c r="T233" s="33"/>
      <c r="U233" s="33"/>
      <c r="V233" s="33"/>
      <c r="W233" s="33"/>
      <c r="X233" s="33"/>
      <c r="Y233" s="33"/>
      <c r="Z233" s="33"/>
    </row>
    <row r="234" spans="1:26" ht="15.75" customHeight="1">
      <c r="A234" s="33"/>
      <c r="B234" s="39"/>
      <c r="C234" s="33"/>
      <c r="D234" s="33"/>
      <c r="E234" s="31"/>
      <c r="F234" s="31"/>
      <c r="G234" s="34"/>
      <c r="H234" s="33"/>
      <c r="I234" s="33"/>
      <c r="J234" s="33"/>
      <c r="K234" s="33"/>
      <c r="L234" s="33"/>
      <c r="M234" s="33"/>
      <c r="N234" s="33"/>
      <c r="O234" s="33"/>
      <c r="P234" s="33"/>
      <c r="Q234" s="33"/>
      <c r="R234" s="33"/>
      <c r="S234" s="33"/>
      <c r="T234" s="33"/>
      <c r="U234" s="33"/>
      <c r="V234" s="33"/>
      <c r="W234" s="33"/>
      <c r="X234" s="33"/>
      <c r="Y234" s="33"/>
      <c r="Z234" s="33"/>
    </row>
    <row r="235" spans="1:26" ht="15.75" customHeight="1">
      <c r="A235" s="33"/>
      <c r="B235" s="39"/>
      <c r="C235" s="33"/>
      <c r="D235" s="33"/>
      <c r="E235" s="31"/>
      <c r="F235" s="31"/>
      <c r="G235" s="34"/>
      <c r="H235" s="33"/>
      <c r="I235" s="33"/>
      <c r="J235" s="33"/>
      <c r="K235" s="33"/>
      <c r="L235" s="33"/>
      <c r="M235" s="33"/>
      <c r="N235" s="33"/>
      <c r="O235" s="33"/>
      <c r="P235" s="33"/>
      <c r="Q235" s="33"/>
      <c r="R235" s="33"/>
      <c r="S235" s="33"/>
      <c r="T235" s="33"/>
      <c r="U235" s="33"/>
      <c r="V235" s="33"/>
      <c r="W235" s="33"/>
      <c r="X235" s="33"/>
      <c r="Y235" s="33"/>
      <c r="Z235" s="33"/>
    </row>
    <row r="236" spans="1:26" ht="15.75" customHeight="1">
      <c r="A236" s="33"/>
      <c r="B236" s="39"/>
      <c r="C236" s="33"/>
      <c r="D236" s="33"/>
      <c r="E236" s="31"/>
      <c r="F236" s="31"/>
      <c r="G236" s="34"/>
      <c r="H236" s="33"/>
      <c r="I236" s="33"/>
      <c r="J236" s="33"/>
      <c r="K236" s="33"/>
      <c r="L236" s="33"/>
      <c r="M236" s="33"/>
      <c r="N236" s="33"/>
      <c r="O236" s="33"/>
      <c r="P236" s="33"/>
      <c r="Q236" s="33"/>
      <c r="R236" s="33"/>
      <c r="S236" s="33"/>
      <c r="T236" s="33"/>
      <c r="U236" s="33"/>
      <c r="V236" s="33"/>
      <c r="W236" s="33"/>
      <c r="X236" s="33"/>
      <c r="Y236" s="33"/>
      <c r="Z236" s="33"/>
    </row>
    <row r="237" spans="1:26" ht="15.75" customHeight="1">
      <c r="A237" s="33"/>
      <c r="B237" s="39"/>
      <c r="C237" s="33"/>
      <c r="D237" s="33"/>
      <c r="E237" s="31"/>
      <c r="F237" s="31"/>
      <c r="G237" s="34"/>
      <c r="H237" s="33"/>
      <c r="I237" s="33"/>
      <c r="J237" s="33"/>
      <c r="K237" s="33"/>
      <c r="L237" s="33"/>
      <c r="M237" s="33"/>
      <c r="N237" s="33"/>
      <c r="O237" s="33"/>
      <c r="P237" s="33"/>
      <c r="Q237" s="33"/>
      <c r="R237" s="33"/>
      <c r="S237" s="33"/>
      <c r="T237" s="33"/>
      <c r="U237" s="33"/>
      <c r="V237" s="33"/>
      <c r="W237" s="33"/>
      <c r="X237" s="33"/>
      <c r="Y237" s="33"/>
      <c r="Z237" s="33"/>
    </row>
    <row r="238" spans="1:26" ht="15.75" customHeight="1">
      <c r="A238" s="33"/>
      <c r="B238" s="39"/>
      <c r="C238" s="33"/>
      <c r="D238" s="33"/>
      <c r="E238" s="31"/>
      <c r="F238" s="31"/>
      <c r="G238" s="34"/>
      <c r="H238" s="33"/>
      <c r="I238" s="33"/>
      <c r="J238" s="33"/>
      <c r="K238" s="33"/>
      <c r="L238" s="33"/>
      <c r="M238" s="33"/>
      <c r="N238" s="33"/>
      <c r="O238" s="33"/>
      <c r="P238" s="33"/>
      <c r="Q238" s="33"/>
      <c r="R238" s="33"/>
      <c r="S238" s="33"/>
      <c r="T238" s="33"/>
      <c r="U238" s="33"/>
      <c r="V238" s="33"/>
      <c r="W238" s="33"/>
      <c r="X238" s="33"/>
      <c r="Y238" s="33"/>
      <c r="Z238" s="33"/>
    </row>
    <row r="239" spans="1:26" ht="15.75" customHeight="1">
      <c r="A239" s="33"/>
      <c r="B239" s="39"/>
      <c r="C239" s="33"/>
      <c r="D239" s="33"/>
      <c r="E239" s="31"/>
      <c r="F239" s="31"/>
      <c r="G239" s="34"/>
      <c r="H239" s="33"/>
      <c r="I239" s="33"/>
      <c r="J239" s="33"/>
      <c r="K239" s="33"/>
      <c r="L239" s="33"/>
      <c r="M239" s="33"/>
      <c r="N239" s="33"/>
      <c r="O239" s="33"/>
      <c r="P239" s="33"/>
      <c r="Q239" s="33"/>
      <c r="R239" s="33"/>
      <c r="S239" s="33"/>
      <c r="T239" s="33"/>
      <c r="U239" s="33"/>
      <c r="V239" s="33"/>
      <c r="W239" s="33"/>
      <c r="X239" s="33"/>
      <c r="Y239" s="33"/>
      <c r="Z239" s="33"/>
    </row>
    <row r="240" spans="1:26" ht="15.75" customHeight="1">
      <c r="A240" s="33"/>
      <c r="B240" s="39"/>
      <c r="C240" s="33"/>
      <c r="D240" s="33"/>
      <c r="E240" s="31"/>
      <c r="F240" s="31"/>
      <c r="G240" s="34"/>
      <c r="H240" s="33"/>
      <c r="I240" s="33"/>
      <c r="J240" s="33"/>
      <c r="K240" s="33"/>
      <c r="L240" s="33"/>
      <c r="M240" s="33"/>
      <c r="N240" s="33"/>
      <c r="O240" s="33"/>
      <c r="P240" s="33"/>
      <c r="Q240" s="33"/>
      <c r="R240" s="33"/>
      <c r="S240" s="33"/>
      <c r="T240" s="33"/>
      <c r="U240" s="33"/>
      <c r="V240" s="33"/>
      <c r="W240" s="33"/>
      <c r="X240" s="33"/>
      <c r="Y240" s="33"/>
      <c r="Z240" s="33"/>
    </row>
    <row r="241" spans="1:26" ht="15.75" customHeight="1">
      <c r="A241" s="33"/>
      <c r="B241" s="39"/>
      <c r="C241" s="33"/>
      <c r="D241" s="33"/>
      <c r="E241" s="31"/>
      <c r="F241" s="31"/>
      <c r="G241" s="34"/>
      <c r="H241" s="33"/>
      <c r="I241" s="33"/>
      <c r="J241" s="33"/>
      <c r="K241" s="33"/>
      <c r="L241" s="33"/>
      <c r="M241" s="33"/>
      <c r="N241" s="33"/>
      <c r="O241" s="33"/>
      <c r="P241" s="33"/>
      <c r="Q241" s="33"/>
      <c r="R241" s="33"/>
      <c r="S241" s="33"/>
      <c r="T241" s="33"/>
      <c r="U241" s="33"/>
      <c r="V241" s="33"/>
      <c r="W241" s="33"/>
      <c r="X241" s="33"/>
      <c r="Y241" s="33"/>
      <c r="Z241" s="33"/>
    </row>
    <row r="242" spans="1:26" ht="15.75" customHeight="1">
      <c r="A242" s="33"/>
      <c r="B242" s="39"/>
      <c r="C242" s="33"/>
      <c r="D242" s="33"/>
      <c r="E242" s="31"/>
      <c r="F242" s="31"/>
      <c r="G242" s="34"/>
      <c r="H242" s="33"/>
      <c r="I242" s="33"/>
      <c r="J242" s="33"/>
      <c r="K242" s="33"/>
      <c r="L242" s="33"/>
      <c r="M242" s="33"/>
      <c r="N242" s="33"/>
      <c r="O242" s="33"/>
      <c r="P242" s="33"/>
      <c r="Q242" s="33"/>
      <c r="R242" s="33"/>
      <c r="S242" s="33"/>
      <c r="T242" s="33"/>
      <c r="U242" s="33"/>
      <c r="V242" s="33"/>
      <c r="W242" s="33"/>
      <c r="X242" s="33"/>
      <c r="Y242" s="33"/>
      <c r="Z242" s="33"/>
    </row>
    <row r="243" spans="1:26" ht="15.75" customHeight="1">
      <c r="A243" s="33"/>
      <c r="B243" s="39"/>
      <c r="C243" s="33"/>
      <c r="D243" s="33"/>
      <c r="E243" s="31"/>
      <c r="F243" s="31"/>
      <c r="G243" s="34"/>
      <c r="H243" s="33"/>
      <c r="I243" s="33"/>
      <c r="J243" s="33"/>
      <c r="K243" s="33"/>
      <c r="L243" s="33"/>
      <c r="M243" s="33"/>
      <c r="N243" s="33"/>
      <c r="O243" s="33"/>
      <c r="P243" s="33"/>
      <c r="Q243" s="33"/>
      <c r="R243" s="33"/>
      <c r="S243" s="33"/>
      <c r="T243" s="33"/>
      <c r="U243" s="33"/>
      <c r="V243" s="33"/>
      <c r="W243" s="33"/>
      <c r="X243" s="33"/>
      <c r="Y243" s="33"/>
      <c r="Z243" s="33"/>
    </row>
    <row r="244" spans="1:26" ht="15.75" customHeight="1">
      <c r="A244" s="33"/>
      <c r="B244" s="39"/>
      <c r="C244" s="33"/>
      <c r="D244" s="33"/>
      <c r="E244" s="31"/>
      <c r="F244" s="31"/>
      <c r="G244" s="34"/>
      <c r="H244" s="33"/>
      <c r="I244" s="33"/>
      <c r="J244" s="33"/>
      <c r="K244" s="33"/>
      <c r="L244" s="33"/>
      <c r="M244" s="33"/>
      <c r="N244" s="33"/>
      <c r="O244" s="33"/>
      <c r="P244" s="33"/>
      <c r="Q244" s="33"/>
      <c r="R244" s="33"/>
      <c r="S244" s="33"/>
      <c r="T244" s="33"/>
      <c r="U244" s="33"/>
      <c r="V244" s="33"/>
      <c r="W244" s="33"/>
      <c r="X244" s="33"/>
      <c r="Y244" s="33"/>
      <c r="Z244" s="33"/>
    </row>
    <row r="245" spans="1:26" ht="15.75" customHeight="1">
      <c r="A245" s="33"/>
      <c r="B245" s="39"/>
      <c r="C245" s="33"/>
      <c r="D245" s="33"/>
      <c r="E245" s="31"/>
      <c r="F245" s="31"/>
      <c r="G245" s="34"/>
      <c r="H245" s="33"/>
      <c r="I245" s="33"/>
      <c r="J245" s="33"/>
      <c r="K245" s="33"/>
      <c r="L245" s="33"/>
      <c r="M245" s="33"/>
      <c r="N245" s="33"/>
      <c r="O245" s="33"/>
      <c r="P245" s="33"/>
      <c r="Q245" s="33"/>
      <c r="R245" s="33"/>
      <c r="S245" s="33"/>
      <c r="T245" s="33"/>
      <c r="U245" s="33"/>
      <c r="V245" s="33"/>
      <c r="W245" s="33"/>
      <c r="X245" s="33"/>
      <c r="Y245" s="33"/>
      <c r="Z245" s="33"/>
    </row>
    <row r="246" spans="1:26" ht="15.75" customHeight="1">
      <c r="A246" s="33"/>
      <c r="B246" s="39"/>
      <c r="C246" s="33"/>
      <c r="D246" s="33"/>
      <c r="E246" s="31"/>
      <c r="F246" s="31"/>
      <c r="G246" s="34"/>
      <c r="H246" s="33"/>
      <c r="I246" s="33"/>
      <c r="J246" s="33"/>
      <c r="K246" s="33"/>
      <c r="L246" s="33"/>
      <c r="M246" s="33"/>
      <c r="N246" s="33"/>
      <c r="O246" s="33"/>
      <c r="P246" s="33"/>
      <c r="Q246" s="33"/>
      <c r="R246" s="33"/>
      <c r="S246" s="33"/>
      <c r="T246" s="33"/>
      <c r="U246" s="33"/>
      <c r="V246" s="33"/>
      <c r="W246" s="33"/>
      <c r="X246" s="33"/>
      <c r="Y246" s="33"/>
      <c r="Z246" s="33"/>
    </row>
    <row r="247" spans="1:26" ht="15.75" customHeight="1">
      <c r="A247" s="33"/>
      <c r="B247" s="39"/>
      <c r="C247" s="33"/>
      <c r="D247" s="33"/>
      <c r="E247" s="31"/>
      <c r="F247" s="31"/>
      <c r="G247" s="34"/>
      <c r="H247" s="33"/>
      <c r="I247" s="33"/>
      <c r="J247" s="33"/>
      <c r="K247" s="33"/>
      <c r="L247" s="33"/>
      <c r="M247" s="33"/>
      <c r="N247" s="33"/>
      <c r="O247" s="33"/>
      <c r="P247" s="33"/>
      <c r="Q247" s="33"/>
      <c r="R247" s="33"/>
      <c r="S247" s="33"/>
      <c r="T247" s="33"/>
      <c r="U247" s="33"/>
      <c r="V247" s="33"/>
      <c r="W247" s="33"/>
      <c r="X247" s="33"/>
      <c r="Y247" s="33"/>
      <c r="Z247" s="33"/>
    </row>
    <row r="248" spans="1:26" ht="15.75" customHeight="1">
      <c r="A248" s="33"/>
      <c r="B248" s="39"/>
      <c r="C248" s="33"/>
      <c r="D248" s="33"/>
      <c r="E248" s="38"/>
      <c r="F248" s="38"/>
      <c r="G248" s="34"/>
      <c r="H248" s="33"/>
      <c r="I248" s="33"/>
      <c r="J248" s="33"/>
      <c r="K248" s="33"/>
      <c r="L248" s="33"/>
      <c r="M248" s="33"/>
      <c r="N248" s="33"/>
      <c r="O248" s="33"/>
      <c r="P248" s="33"/>
      <c r="Q248" s="33"/>
      <c r="R248" s="33"/>
      <c r="S248" s="33"/>
      <c r="T248" s="33"/>
      <c r="U248" s="33"/>
      <c r="V248" s="33"/>
      <c r="W248" s="33"/>
      <c r="X248" s="33"/>
      <c r="Y248" s="33"/>
      <c r="Z248" s="33"/>
    </row>
    <row r="249" spans="1:26" ht="15.75" customHeight="1">
      <c r="A249" s="33"/>
      <c r="B249" s="39"/>
      <c r="C249" s="33"/>
      <c r="D249" s="33"/>
      <c r="E249" s="38"/>
      <c r="F249" s="38"/>
      <c r="G249" s="34"/>
      <c r="H249" s="33"/>
      <c r="I249" s="33"/>
      <c r="J249" s="33"/>
      <c r="K249" s="33"/>
      <c r="L249" s="33"/>
      <c r="M249" s="33"/>
      <c r="N249" s="33"/>
      <c r="O249" s="33"/>
      <c r="P249" s="33"/>
      <c r="Q249" s="33"/>
      <c r="R249" s="33"/>
      <c r="S249" s="33"/>
      <c r="T249" s="33"/>
      <c r="U249" s="33"/>
      <c r="V249" s="33"/>
      <c r="W249" s="33"/>
      <c r="X249" s="33"/>
      <c r="Y249" s="33"/>
      <c r="Z249" s="33"/>
    </row>
    <row r="250" spans="1:26" ht="15.75" customHeight="1">
      <c r="A250" s="33"/>
      <c r="B250" s="39"/>
      <c r="C250" s="33"/>
      <c r="D250" s="33"/>
      <c r="E250" s="38"/>
      <c r="F250" s="38"/>
      <c r="G250" s="34"/>
      <c r="H250" s="33"/>
      <c r="I250" s="33"/>
      <c r="J250" s="33"/>
      <c r="K250" s="33"/>
      <c r="L250" s="33"/>
      <c r="M250" s="33"/>
      <c r="N250" s="33"/>
      <c r="O250" s="33"/>
      <c r="P250" s="33"/>
      <c r="Q250" s="33"/>
      <c r="R250" s="33"/>
      <c r="S250" s="33"/>
      <c r="T250" s="33"/>
      <c r="U250" s="33"/>
      <c r="V250" s="33"/>
      <c r="W250" s="33"/>
      <c r="X250" s="33"/>
      <c r="Y250" s="33"/>
      <c r="Z250" s="33"/>
    </row>
    <row r="251" spans="1:26" ht="15.75" customHeight="1">
      <c r="A251" s="33"/>
      <c r="B251" s="39"/>
      <c r="C251" s="33"/>
      <c r="D251" s="33"/>
      <c r="E251" s="38"/>
      <c r="F251" s="38"/>
      <c r="G251" s="34"/>
      <c r="H251" s="33"/>
      <c r="I251" s="33"/>
      <c r="J251" s="33"/>
      <c r="K251" s="33"/>
      <c r="L251" s="33"/>
      <c r="M251" s="33"/>
      <c r="N251" s="33"/>
      <c r="O251" s="33"/>
      <c r="P251" s="33"/>
      <c r="Q251" s="33"/>
      <c r="R251" s="33"/>
      <c r="S251" s="33"/>
      <c r="T251" s="33"/>
      <c r="U251" s="33"/>
      <c r="V251" s="33"/>
      <c r="W251" s="33"/>
      <c r="X251" s="33"/>
      <c r="Y251" s="33"/>
      <c r="Z251" s="33"/>
    </row>
    <row r="252" spans="1:26" ht="15.75" customHeight="1">
      <c r="A252" s="33"/>
      <c r="B252" s="39"/>
      <c r="C252" s="33"/>
      <c r="D252" s="33"/>
      <c r="E252" s="38"/>
      <c r="F252" s="38"/>
      <c r="G252" s="34"/>
      <c r="H252" s="33"/>
      <c r="I252" s="33"/>
      <c r="J252" s="33"/>
      <c r="K252" s="33"/>
      <c r="L252" s="33"/>
      <c r="M252" s="33"/>
      <c r="N252" s="33"/>
      <c r="O252" s="33"/>
      <c r="P252" s="33"/>
      <c r="Q252" s="33"/>
      <c r="R252" s="33"/>
      <c r="S252" s="33"/>
      <c r="T252" s="33"/>
      <c r="U252" s="33"/>
      <c r="V252" s="33"/>
      <c r="W252" s="33"/>
      <c r="X252" s="33"/>
      <c r="Y252" s="33"/>
      <c r="Z252" s="33"/>
    </row>
    <row r="253" spans="1:26" ht="15.75" customHeight="1">
      <c r="A253" s="33"/>
      <c r="B253" s="39"/>
      <c r="C253" s="33"/>
      <c r="D253" s="33"/>
      <c r="E253" s="38"/>
      <c r="F253" s="38"/>
      <c r="G253" s="34"/>
      <c r="H253" s="33"/>
      <c r="I253" s="33"/>
      <c r="J253" s="33"/>
      <c r="K253" s="33"/>
      <c r="L253" s="33"/>
      <c r="M253" s="33"/>
      <c r="N253" s="33"/>
      <c r="O253" s="33"/>
      <c r="P253" s="33"/>
      <c r="Q253" s="33"/>
      <c r="R253" s="33"/>
      <c r="S253" s="33"/>
      <c r="T253" s="33"/>
      <c r="U253" s="33"/>
      <c r="V253" s="33"/>
      <c r="W253" s="33"/>
      <c r="X253" s="33"/>
      <c r="Y253" s="33"/>
      <c r="Z253" s="33"/>
    </row>
    <row r="254" spans="1:26" ht="15.75" customHeight="1">
      <c r="A254" s="33"/>
      <c r="B254" s="39"/>
      <c r="C254" s="33"/>
      <c r="D254" s="33"/>
      <c r="E254" s="38"/>
      <c r="F254" s="38"/>
      <c r="G254" s="34"/>
      <c r="H254" s="33"/>
      <c r="I254" s="33"/>
      <c r="J254" s="33"/>
      <c r="K254" s="33"/>
      <c r="L254" s="33"/>
      <c r="M254" s="33"/>
      <c r="N254" s="33"/>
      <c r="O254" s="33"/>
      <c r="P254" s="33"/>
      <c r="Q254" s="33"/>
      <c r="R254" s="33"/>
      <c r="S254" s="33"/>
      <c r="T254" s="33"/>
      <c r="U254" s="33"/>
      <c r="V254" s="33"/>
      <c r="W254" s="33"/>
      <c r="X254" s="33"/>
      <c r="Y254" s="33"/>
      <c r="Z254" s="33"/>
    </row>
    <row r="255" spans="1:26" ht="15.75" customHeight="1">
      <c r="A255" s="33"/>
      <c r="B255" s="39"/>
      <c r="C255" s="33"/>
      <c r="D255" s="33"/>
      <c r="E255" s="38"/>
      <c r="F255" s="38"/>
      <c r="G255" s="34"/>
      <c r="H255" s="33"/>
      <c r="I255" s="33"/>
      <c r="J255" s="33"/>
      <c r="K255" s="33"/>
      <c r="L255" s="33"/>
      <c r="M255" s="33"/>
      <c r="N255" s="33"/>
      <c r="O255" s="33"/>
      <c r="P255" s="33"/>
      <c r="Q255" s="33"/>
      <c r="R255" s="33"/>
      <c r="S255" s="33"/>
      <c r="T255" s="33"/>
      <c r="U255" s="33"/>
      <c r="V255" s="33"/>
      <c r="W255" s="33"/>
      <c r="X255" s="33"/>
      <c r="Y255" s="33"/>
      <c r="Z255" s="33"/>
    </row>
    <row r="256" spans="1:26" ht="15.75" customHeight="1">
      <c r="A256" s="33"/>
      <c r="B256" s="39"/>
      <c r="C256" s="33"/>
      <c r="D256" s="33"/>
      <c r="E256" s="38"/>
      <c r="F256" s="38"/>
      <c r="G256" s="34"/>
      <c r="H256" s="33"/>
      <c r="I256" s="33"/>
      <c r="J256" s="33"/>
      <c r="K256" s="33"/>
      <c r="L256" s="33"/>
      <c r="M256" s="33"/>
      <c r="N256" s="33"/>
      <c r="O256" s="33"/>
      <c r="P256" s="33"/>
      <c r="Q256" s="33"/>
      <c r="R256" s="33"/>
      <c r="S256" s="33"/>
      <c r="T256" s="33"/>
      <c r="U256" s="33"/>
      <c r="V256" s="33"/>
      <c r="W256" s="33"/>
      <c r="X256" s="33"/>
      <c r="Y256" s="33"/>
      <c r="Z256" s="33"/>
    </row>
    <row r="257" spans="1:26" ht="15.75" customHeight="1">
      <c r="A257" s="33"/>
      <c r="B257" s="39"/>
      <c r="C257" s="33"/>
      <c r="D257" s="33"/>
      <c r="E257" s="38"/>
      <c r="F257" s="38"/>
      <c r="G257" s="34"/>
      <c r="H257" s="33"/>
      <c r="I257" s="33"/>
      <c r="J257" s="33"/>
      <c r="K257" s="33"/>
      <c r="L257" s="33"/>
      <c r="M257" s="33"/>
      <c r="N257" s="33"/>
      <c r="O257" s="33"/>
      <c r="P257" s="33"/>
      <c r="Q257" s="33"/>
      <c r="R257" s="33"/>
      <c r="S257" s="33"/>
      <c r="T257" s="33"/>
      <c r="U257" s="33"/>
      <c r="V257" s="33"/>
      <c r="W257" s="33"/>
      <c r="X257" s="33"/>
      <c r="Y257" s="33"/>
      <c r="Z257" s="33"/>
    </row>
    <row r="258" spans="1:26" ht="15.75" customHeight="1">
      <c r="A258" s="33"/>
      <c r="B258" s="39"/>
      <c r="C258" s="33"/>
      <c r="D258" s="33"/>
      <c r="E258" s="38"/>
      <c r="F258" s="38"/>
      <c r="G258" s="34"/>
      <c r="H258" s="33"/>
      <c r="I258" s="33"/>
      <c r="J258" s="33"/>
      <c r="K258" s="33"/>
      <c r="L258" s="33"/>
      <c r="M258" s="33"/>
      <c r="N258" s="33"/>
      <c r="O258" s="33"/>
      <c r="P258" s="33"/>
      <c r="Q258" s="33"/>
      <c r="R258" s="33"/>
      <c r="S258" s="33"/>
      <c r="T258" s="33"/>
      <c r="U258" s="33"/>
      <c r="V258" s="33"/>
      <c r="W258" s="33"/>
      <c r="X258" s="33"/>
      <c r="Y258" s="33"/>
      <c r="Z258" s="33"/>
    </row>
    <row r="259" spans="1:26" ht="15.75" customHeight="1">
      <c r="A259" s="33"/>
      <c r="B259" s="39"/>
      <c r="C259" s="33"/>
      <c r="D259" s="33"/>
      <c r="E259" s="38"/>
      <c r="F259" s="38"/>
      <c r="G259" s="34"/>
      <c r="H259" s="33"/>
      <c r="I259" s="33"/>
      <c r="J259" s="33"/>
      <c r="K259" s="33"/>
      <c r="L259" s="33"/>
      <c r="M259" s="33"/>
      <c r="N259" s="33"/>
      <c r="O259" s="33"/>
      <c r="P259" s="33"/>
      <c r="Q259" s="33"/>
      <c r="R259" s="33"/>
      <c r="S259" s="33"/>
      <c r="T259" s="33"/>
      <c r="U259" s="33"/>
      <c r="V259" s="33"/>
      <c r="W259" s="33"/>
      <c r="X259" s="33"/>
      <c r="Y259" s="33"/>
      <c r="Z259" s="33"/>
    </row>
    <row r="260" spans="1:26" ht="15.75" customHeight="1">
      <c r="A260" s="33"/>
      <c r="B260" s="39"/>
      <c r="C260" s="33"/>
      <c r="D260" s="33"/>
      <c r="E260" s="38"/>
      <c r="F260" s="38"/>
      <c r="G260" s="34"/>
      <c r="H260" s="33"/>
      <c r="I260" s="33"/>
      <c r="J260" s="33"/>
      <c r="K260" s="33"/>
      <c r="L260" s="33"/>
      <c r="M260" s="33"/>
      <c r="N260" s="33"/>
      <c r="O260" s="33"/>
      <c r="P260" s="33"/>
      <c r="Q260" s="33"/>
      <c r="R260" s="33"/>
      <c r="S260" s="33"/>
      <c r="T260" s="33"/>
      <c r="U260" s="33"/>
      <c r="V260" s="33"/>
      <c r="W260" s="33"/>
      <c r="X260" s="33"/>
      <c r="Y260" s="33"/>
      <c r="Z260" s="33"/>
    </row>
    <row r="261" spans="1:26" ht="15.75" customHeight="1">
      <c r="A261" s="33"/>
      <c r="B261" s="39"/>
      <c r="C261" s="33"/>
      <c r="D261" s="33"/>
      <c r="E261" s="38"/>
      <c r="F261" s="38"/>
      <c r="G261" s="34"/>
      <c r="H261" s="33"/>
      <c r="I261" s="33"/>
      <c r="J261" s="33"/>
      <c r="K261" s="33"/>
      <c r="L261" s="33"/>
      <c r="M261" s="33"/>
      <c r="N261" s="33"/>
      <c r="O261" s="33"/>
      <c r="P261" s="33"/>
      <c r="Q261" s="33"/>
      <c r="R261" s="33"/>
      <c r="S261" s="33"/>
      <c r="T261" s="33"/>
      <c r="U261" s="33"/>
      <c r="V261" s="33"/>
      <c r="W261" s="33"/>
      <c r="X261" s="33"/>
      <c r="Y261" s="33"/>
      <c r="Z261" s="33"/>
    </row>
    <row r="262" spans="1:26" ht="15.75" customHeight="1">
      <c r="A262" s="33"/>
      <c r="B262" s="39"/>
      <c r="C262" s="33"/>
      <c r="D262" s="33"/>
      <c r="E262" s="38"/>
      <c r="F262" s="38"/>
      <c r="G262" s="34"/>
      <c r="H262" s="33"/>
      <c r="I262" s="33"/>
      <c r="J262" s="33"/>
      <c r="K262" s="33"/>
      <c r="L262" s="33"/>
      <c r="M262" s="33"/>
      <c r="N262" s="33"/>
      <c r="O262" s="33"/>
      <c r="P262" s="33"/>
      <c r="Q262" s="33"/>
      <c r="R262" s="33"/>
      <c r="S262" s="33"/>
      <c r="T262" s="33"/>
      <c r="U262" s="33"/>
      <c r="V262" s="33"/>
      <c r="W262" s="33"/>
      <c r="X262" s="33"/>
      <c r="Y262" s="33"/>
      <c r="Z262" s="33"/>
    </row>
    <row r="263" spans="1:26" ht="15.75" customHeight="1">
      <c r="A263" s="33"/>
      <c r="B263" s="39"/>
      <c r="C263" s="33"/>
      <c r="D263" s="33"/>
      <c r="E263" s="38"/>
      <c r="F263" s="38"/>
      <c r="G263" s="34"/>
      <c r="H263" s="33"/>
      <c r="I263" s="33"/>
      <c r="J263" s="33"/>
      <c r="K263" s="33"/>
      <c r="L263" s="33"/>
      <c r="M263" s="33"/>
      <c r="N263" s="33"/>
      <c r="O263" s="33"/>
      <c r="P263" s="33"/>
      <c r="Q263" s="33"/>
      <c r="R263" s="33"/>
      <c r="S263" s="33"/>
      <c r="T263" s="33"/>
      <c r="U263" s="33"/>
      <c r="V263" s="33"/>
      <c r="W263" s="33"/>
      <c r="X263" s="33"/>
      <c r="Y263" s="33"/>
      <c r="Z263" s="33"/>
    </row>
    <row r="264" spans="1:26" ht="15.75" customHeight="1">
      <c r="A264" s="33"/>
      <c r="B264" s="39"/>
      <c r="C264" s="33"/>
      <c r="D264" s="33"/>
      <c r="E264" s="38"/>
      <c r="F264" s="38"/>
      <c r="G264" s="34"/>
      <c r="H264" s="33"/>
      <c r="I264" s="33"/>
      <c r="J264" s="33"/>
      <c r="K264" s="33"/>
      <c r="L264" s="33"/>
      <c r="M264" s="33"/>
      <c r="N264" s="33"/>
      <c r="O264" s="33"/>
      <c r="P264" s="33"/>
      <c r="Q264" s="33"/>
      <c r="R264" s="33"/>
      <c r="S264" s="33"/>
      <c r="T264" s="33"/>
      <c r="U264" s="33"/>
      <c r="V264" s="33"/>
      <c r="W264" s="33"/>
      <c r="X264" s="33"/>
      <c r="Y264" s="33"/>
      <c r="Z264" s="33"/>
    </row>
    <row r="265" spans="1:26" ht="15.75" customHeight="1">
      <c r="A265" s="33"/>
      <c r="B265" s="39"/>
      <c r="C265" s="33"/>
      <c r="D265" s="33"/>
      <c r="E265" s="38"/>
      <c r="F265" s="38"/>
      <c r="G265" s="34"/>
      <c r="H265" s="33"/>
      <c r="I265" s="33"/>
      <c r="J265" s="33"/>
      <c r="K265" s="33"/>
      <c r="L265" s="33"/>
      <c r="M265" s="33"/>
      <c r="N265" s="33"/>
      <c r="O265" s="33"/>
      <c r="P265" s="33"/>
      <c r="Q265" s="33"/>
      <c r="R265" s="33"/>
      <c r="S265" s="33"/>
      <c r="T265" s="33"/>
      <c r="U265" s="33"/>
      <c r="V265" s="33"/>
      <c r="W265" s="33"/>
      <c r="X265" s="33"/>
      <c r="Y265" s="33"/>
      <c r="Z265" s="33"/>
    </row>
    <row r="266" spans="1:26" ht="15.75" customHeight="1">
      <c r="A266" s="33"/>
      <c r="B266" s="39"/>
      <c r="C266" s="33"/>
      <c r="D266" s="33"/>
      <c r="E266" s="38"/>
      <c r="F266" s="38"/>
      <c r="G266" s="34"/>
      <c r="H266" s="33"/>
      <c r="I266" s="33"/>
      <c r="J266" s="33"/>
      <c r="K266" s="33"/>
      <c r="L266" s="33"/>
      <c r="M266" s="33"/>
      <c r="N266" s="33"/>
      <c r="O266" s="33"/>
      <c r="P266" s="33"/>
      <c r="Q266" s="33"/>
      <c r="R266" s="33"/>
      <c r="S266" s="33"/>
      <c r="T266" s="33"/>
      <c r="U266" s="33"/>
      <c r="V266" s="33"/>
      <c r="W266" s="33"/>
      <c r="X266" s="33"/>
      <c r="Y266" s="33"/>
      <c r="Z266" s="33"/>
    </row>
    <row r="267" spans="1:26" ht="15.75" customHeight="1">
      <c r="A267" s="33"/>
      <c r="B267" s="39"/>
      <c r="C267" s="33"/>
      <c r="D267" s="33"/>
      <c r="E267" s="38"/>
      <c r="F267" s="38"/>
      <c r="G267" s="34"/>
      <c r="H267" s="33"/>
      <c r="I267" s="33"/>
      <c r="J267" s="33"/>
      <c r="K267" s="33"/>
      <c r="L267" s="33"/>
      <c r="M267" s="33"/>
      <c r="N267" s="33"/>
      <c r="O267" s="33"/>
      <c r="P267" s="33"/>
      <c r="Q267" s="33"/>
      <c r="R267" s="33"/>
      <c r="S267" s="33"/>
      <c r="T267" s="33"/>
      <c r="U267" s="33"/>
      <c r="V267" s="33"/>
      <c r="W267" s="33"/>
      <c r="X267" s="33"/>
      <c r="Y267" s="33"/>
      <c r="Z267" s="33"/>
    </row>
    <row r="268" spans="1:26" ht="15.75" customHeight="1">
      <c r="A268" s="33"/>
      <c r="B268" s="39"/>
      <c r="C268" s="33"/>
      <c r="D268" s="33"/>
      <c r="E268" s="38"/>
      <c r="F268" s="38"/>
      <c r="G268" s="34"/>
      <c r="H268" s="33"/>
      <c r="I268" s="33"/>
      <c r="J268" s="33"/>
      <c r="K268" s="33"/>
      <c r="L268" s="33"/>
      <c r="M268" s="33"/>
      <c r="N268" s="33"/>
      <c r="O268" s="33"/>
      <c r="P268" s="33"/>
      <c r="Q268" s="33"/>
      <c r="R268" s="33"/>
      <c r="S268" s="33"/>
      <c r="T268" s="33"/>
      <c r="U268" s="33"/>
      <c r="V268" s="33"/>
      <c r="W268" s="33"/>
      <c r="X268" s="33"/>
      <c r="Y268" s="33"/>
      <c r="Z268" s="33"/>
    </row>
    <row r="269" spans="1:26" ht="15.75" customHeight="1">
      <c r="A269" s="33"/>
      <c r="B269" s="39"/>
      <c r="C269" s="33"/>
      <c r="D269" s="33"/>
      <c r="E269" s="38"/>
      <c r="F269" s="38"/>
      <c r="G269" s="34"/>
      <c r="H269" s="33"/>
      <c r="I269" s="33"/>
      <c r="J269" s="33"/>
      <c r="K269" s="33"/>
      <c r="L269" s="33"/>
      <c r="M269" s="33"/>
      <c r="N269" s="33"/>
      <c r="O269" s="33"/>
      <c r="P269" s="33"/>
      <c r="Q269" s="33"/>
      <c r="R269" s="33"/>
      <c r="S269" s="33"/>
      <c r="T269" s="33"/>
      <c r="U269" s="33"/>
      <c r="V269" s="33"/>
      <c r="W269" s="33"/>
      <c r="X269" s="33"/>
      <c r="Y269" s="33"/>
      <c r="Z269" s="33"/>
    </row>
    <row r="270" spans="1:26" ht="15.75" customHeight="1">
      <c r="A270" s="33"/>
      <c r="B270" s="39"/>
      <c r="C270" s="33"/>
      <c r="D270" s="33"/>
      <c r="E270" s="38"/>
      <c r="F270" s="38"/>
      <c r="G270" s="34"/>
      <c r="H270" s="33"/>
      <c r="I270" s="33"/>
      <c r="J270" s="33"/>
      <c r="K270" s="33"/>
      <c r="L270" s="33"/>
      <c r="M270" s="33"/>
      <c r="N270" s="33"/>
      <c r="O270" s="33"/>
      <c r="P270" s="33"/>
      <c r="Q270" s="33"/>
      <c r="R270" s="33"/>
      <c r="S270" s="33"/>
      <c r="T270" s="33"/>
      <c r="U270" s="33"/>
      <c r="V270" s="33"/>
      <c r="W270" s="33"/>
      <c r="X270" s="33"/>
      <c r="Y270" s="33"/>
      <c r="Z270" s="33"/>
    </row>
    <row r="271" spans="1:26" ht="15.75" customHeight="1">
      <c r="A271" s="33"/>
      <c r="B271" s="39"/>
      <c r="C271" s="33"/>
      <c r="D271" s="33"/>
      <c r="E271" s="38"/>
      <c r="F271" s="38"/>
      <c r="G271" s="34"/>
      <c r="H271" s="33"/>
      <c r="I271" s="33"/>
      <c r="J271" s="33"/>
      <c r="K271" s="33"/>
      <c r="L271" s="33"/>
      <c r="M271" s="33"/>
      <c r="N271" s="33"/>
      <c r="O271" s="33"/>
      <c r="P271" s="33"/>
      <c r="Q271" s="33"/>
      <c r="R271" s="33"/>
      <c r="S271" s="33"/>
      <c r="T271" s="33"/>
      <c r="U271" s="33"/>
      <c r="V271" s="33"/>
      <c r="W271" s="33"/>
      <c r="X271" s="33"/>
      <c r="Y271" s="33"/>
      <c r="Z271" s="33"/>
    </row>
    <row r="272" spans="1:26" ht="15.75" customHeight="1">
      <c r="A272" s="33"/>
      <c r="B272" s="39"/>
      <c r="C272" s="33"/>
      <c r="D272" s="33"/>
      <c r="E272" s="38"/>
      <c r="F272" s="38"/>
      <c r="G272" s="34"/>
      <c r="H272" s="33"/>
      <c r="I272" s="33"/>
      <c r="J272" s="33"/>
      <c r="K272" s="33"/>
      <c r="L272" s="33"/>
      <c r="M272" s="33"/>
      <c r="N272" s="33"/>
      <c r="O272" s="33"/>
      <c r="P272" s="33"/>
      <c r="Q272" s="33"/>
      <c r="R272" s="33"/>
      <c r="S272" s="33"/>
      <c r="T272" s="33"/>
      <c r="U272" s="33"/>
      <c r="V272" s="33"/>
      <c r="W272" s="33"/>
      <c r="X272" s="33"/>
      <c r="Y272" s="33"/>
      <c r="Z272" s="33"/>
    </row>
    <row r="273" spans="1:26" ht="15.75" customHeight="1">
      <c r="A273" s="33"/>
      <c r="B273" s="39"/>
      <c r="C273" s="33"/>
      <c r="D273" s="33"/>
      <c r="E273" s="38"/>
      <c r="F273" s="38"/>
      <c r="G273" s="34"/>
      <c r="H273" s="33"/>
      <c r="I273" s="33"/>
      <c r="J273" s="33"/>
      <c r="K273" s="33"/>
      <c r="L273" s="33"/>
      <c r="M273" s="33"/>
      <c r="N273" s="33"/>
      <c r="O273" s="33"/>
      <c r="P273" s="33"/>
      <c r="Q273" s="33"/>
      <c r="R273" s="33"/>
      <c r="S273" s="33"/>
      <c r="T273" s="33"/>
      <c r="U273" s="33"/>
      <c r="V273" s="33"/>
      <c r="W273" s="33"/>
      <c r="X273" s="33"/>
      <c r="Y273" s="33"/>
      <c r="Z273" s="33"/>
    </row>
    <row r="274" spans="1:26" ht="15.75" customHeight="1">
      <c r="A274" s="33"/>
      <c r="B274" s="39"/>
      <c r="C274" s="33"/>
      <c r="D274" s="33"/>
      <c r="E274" s="38"/>
      <c r="F274" s="38"/>
      <c r="G274" s="34"/>
      <c r="H274" s="33"/>
      <c r="I274" s="33"/>
      <c r="J274" s="33"/>
      <c r="K274" s="33"/>
      <c r="L274" s="33"/>
      <c r="M274" s="33"/>
      <c r="N274" s="33"/>
      <c r="O274" s="33"/>
      <c r="P274" s="33"/>
      <c r="Q274" s="33"/>
      <c r="R274" s="33"/>
      <c r="S274" s="33"/>
      <c r="T274" s="33"/>
      <c r="U274" s="33"/>
      <c r="V274" s="33"/>
      <c r="W274" s="33"/>
      <c r="X274" s="33"/>
      <c r="Y274" s="33"/>
      <c r="Z274" s="33"/>
    </row>
    <row r="275" spans="1:26" ht="15.75" customHeight="1">
      <c r="A275" s="33"/>
      <c r="B275" s="39"/>
      <c r="C275" s="33"/>
      <c r="D275" s="33"/>
      <c r="E275" s="38"/>
      <c r="F275" s="38"/>
      <c r="G275" s="34"/>
      <c r="H275" s="33"/>
      <c r="I275" s="33"/>
      <c r="J275" s="33"/>
      <c r="K275" s="33"/>
      <c r="L275" s="33"/>
      <c r="M275" s="33"/>
      <c r="N275" s="33"/>
      <c r="O275" s="33"/>
      <c r="P275" s="33"/>
      <c r="Q275" s="33"/>
      <c r="R275" s="33"/>
      <c r="S275" s="33"/>
      <c r="T275" s="33"/>
      <c r="U275" s="33"/>
      <c r="V275" s="33"/>
      <c r="W275" s="33"/>
      <c r="X275" s="33"/>
      <c r="Y275" s="33"/>
      <c r="Z275" s="33"/>
    </row>
    <row r="276" spans="1:26" ht="15.75" customHeight="1">
      <c r="A276" s="33"/>
      <c r="B276" s="39"/>
      <c r="C276" s="33"/>
      <c r="D276" s="33"/>
      <c r="E276" s="38"/>
      <c r="F276" s="38"/>
      <c r="G276" s="34"/>
      <c r="H276" s="33"/>
      <c r="I276" s="33"/>
      <c r="J276" s="33"/>
      <c r="K276" s="33"/>
      <c r="L276" s="33"/>
      <c r="M276" s="33"/>
      <c r="N276" s="33"/>
      <c r="O276" s="33"/>
      <c r="P276" s="33"/>
      <c r="Q276" s="33"/>
      <c r="R276" s="33"/>
      <c r="S276" s="33"/>
      <c r="T276" s="33"/>
      <c r="U276" s="33"/>
      <c r="V276" s="33"/>
      <c r="W276" s="33"/>
      <c r="X276" s="33"/>
      <c r="Y276" s="33"/>
      <c r="Z276" s="33"/>
    </row>
    <row r="277" spans="1:26" ht="15.75" customHeight="1">
      <c r="A277" s="33"/>
      <c r="B277" s="39"/>
      <c r="C277" s="33"/>
      <c r="D277" s="33"/>
      <c r="E277" s="38"/>
      <c r="F277" s="38"/>
      <c r="G277" s="34"/>
      <c r="H277" s="33"/>
      <c r="I277" s="33"/>
      <c r="J277" s="33"/>
      <c r="K277" s="33"/>
      <c r="L277" s="33"/>
      <c r="M277" s="33"/>
      <c r="N277" s="33"/>
      <c r="O277" s="33"/>
      <c r="P277" s="33"/>
      <c r="Q277" s="33"/>
      <c r="R277" s="33"/>
      <c r="S277" s="33"/>
      <c r="T277" s="33"/>
      <c r="U277" s="33"/>
      <c r="V277" s="33"/>
      <c r="W277" s="33"/>
      <c r="X277" s="33"/>
      <c r="Y277" s="33"/>
      <c r="Z277" s="33"/>
    </row>
    <row r="278" spans="1:26" ht="15.75" customHeight="1">
      <c r="A278" s="33"/>
      <c r="B278" s="39"/>
      <c r="C278" s="33"/>
      <c r="D278" s="33"/>
      <c r="E278" s="38"/>
      <c r="F278" s="38"/>
      <c r="G278" s="34"/>
      <c r="H278" s="33"/>
      <c r="I278" s="33"/>
      <c r="J278" s="33"/>
      <c r="K278" s="33"/>
      <c r="L278" s="33"/>
      <c r="M278" s="33"/>
      <c r="N278" s="33"/>
      <c r="O278" s="33"/>
      <c r="P278" s="33"/>
      <c r="Q278" s="33"/>
      <c r="R278" s="33"/>
      <c r="S278" s="33"/>
      <c r="T278" s="33"/>
      <c r="U278" s="33"/>
      <c r="V278" s="33"/>
      <c r="W278" s="33"/>
      <c r="X278" s="33"/>
      <c r="Y278" s="33"/>
      <c r="Z278" s="33"/>
    </row>
    <row r="279" spans="1:26" ht="15.75" customHeight="1">
      <c r="A279" s="33"/>
      <c r="B279" s="39"/>
      <c r="C279" s="33"/>
      <c r="D279" s="33"/>
      <c r="E279" s="38"/>
      <c r="F279" s="38"/>
      <c r="G279" s="34"/>
      <c r="H279" s="33"/>
      <c r="I279" s="33"/>
      <c r="J279" s="33"/>
      <c r="K279" s="33"/>
      <c r="L279" s="33"/>
      <c r="M279" s="33"/>
      <c r="N279" s="33"/>
      <c r="O279" s="33"/>
      <c r="P279" s="33"/>
      <c r="Q279" s="33"/>
      <c r="R279" s="33"/>
      <c r="S279" s="33"/>
      <c r="T279" s="33"/>
      <c r="U279" s="33"/>
      <c r="V279" s="33"/>
      <c r="W279" s="33"/>
      <c r="X279" s="33"/>
      <c r="Y279" s="33"/>
      <c r="Z279" s="33"/>
    </row>
    <row r="280" spans="1:26" ht="15.75" customHeight="1">
      <c r="A280" s="33"/>
      <c r="B280" s="39"/>
      <c r="C280" s="33"/>
      <c r="D280" s="33"/>
      <c r="E280" s="38"/>
      <c r="F280" s="38"/>
      <c r="G280" s="34"/>
      <c r="H280" s="33"/>
      <c r="I280" s="33"/>
      <c r="J280" s="33"/>
      <c r="K280" s="33"/>
      <c r="L280" s="33"/>
      <c r="M280" s="33"/>
      <c r="N280" s="33"/>
      <c r="O280" s="33"/>
      <c r="P280" s="33"/>
      <c r="Q280" s="33"/>
      <c r="R280" s="33"/>
      <c r="S280" s="33"/>
      <c r="T280" s="33"/>
      <c r="U280" s="33"/>
      <c r="V280" s="33"/>
      <c r="W280" s="33"/>
      <c r="X280" s="33"/>
      <c r="Y280" s="33"/>
      <c r="Z280" s="33"/>
    </row>
    <row r="281" spans="1:26" ht="15.75" customHeight="1">
      <c r="A281" s="33"/>
      <c r="B281" s="39"/>
      <c r="C281" s="33"/>
      <c r="D281" s="33"/>
      <c r="E281" s="38"/>
      <c r="F281" s="38"/>
      <c r="G281" s="34"/>
      <c r="H281" s="33"/>
      <c r="I281" s="33"/>
      <c r="J281" s="33"/>
      <c r="K281" s="33"/>
      <c r="L281" s="33"/>
      <c r="M281" s="33"/>
      <c r="N281" s="33"/>
      <c r="O281" s="33"/>
      <c r="P281" s="33"/>
      <c r="Q281" s="33"/>
      <c r="R281" s="33"/>
      <c r="S281" s="33"/>
      <c r="T281" s="33"/>
      <c r="U281" s="33"/>
      <c r="V281" s="33"/>
      <c r="W281" s="33"/>
      <c r="X281" s="33"/>
      <c r="Y281" s="33"/>
      <c r="Z281" s="33"/>
    </row>
    <row r="282" spans="1:26" ht="15.75" customHeight="1">
      <c r="A282" s="33"/>
      <c r="B282" s="39"/>
      <c r="C282" s="33"/>
      <c r="D282" s="33"/>
      <c r="E282" s="38"/>
      <c r="F282" s="38"/>
      <c r="G282" s="34"/>
      <c r="H282" s="33"/>
      <c r="I282" s="33"/>
      <c r="J282" s="33"/>
      <c r="K282" s="33"/>
      <c r="L282" s="33"/>
      <c r="M282" s="33"/>
      <c r="N282" s="33"/>
      <c r="O282" s="33"/>
      <c r="P282" s="33"/>
      <c r="Q282" s="33"/>
      <c r="R282" s="33"/>
      <c r="S282" s="33"/>
      <c r="T282" s="33"/>
      <c r="U282" s="33"/>
      <c r="V282" s="33"/>
      <c r="W282" s="33"/>
      <c r="X282" s="33"/>
      <c r="Y282" s="33"/>
      <c r="Z282" s="33"/>
    </row>
    <row r="283" spans="1:26" ht="15.75" customHeight="1">
      <c r="A283" s="33"/>
      <c r="B283" s="39"/>
      <c r="C283" s="33"/>
      <c r="D283" s="33"/>
      <c r="E283" s="38"/>
      <c r="F283" s="38"/>
      <c r="G283" s="34"/>
      <c r="H283" s="33"/>
      <c r="I283" s="33"/>
      <c r="J283" s="33"/>
      <c r="K283" s="33"/>
      <c r="L283" s="33"/>
      <c r="M283" s="33"/>
      <c r="N283" s="33"/>
      <c r="O283" s="33"/>
      <c r="P283" s="33"/>
      <c r="Q283" s="33"/>
      <c r="R283" s="33"/>
      <c r="S283" s="33"/>
      <c r="T283" s="33"/>
      <c r="U283" s="33"/>
      <c r="V283" s="33"/>
      <c r="W283" s="33"/>
      <c r="X283" s="33"/>
      <c r="Y283" s="33"/>
      <c r="Z283" s="33"/>
    </row>
    <row r="284" spans="1:26" ht="15.75" customHeight="1">
      <c r="A284" s="33"/>
      <c r="B284" s="39"/>
      <c r="C284" s="33"/>
      <c r="D284" s="33"/>
      <c r="E284" s="38"/>
      <c r="F284" s="38"/>
      <c r="G284" s="34"/>
      <c r="H284" s="33"/>
      <c r="I284" s="33"/>
      <c r="J284" s="33"/>
      <c r="K284" s="33"/>
      <c r="L284" s="33"/>
      <c r="M284" s="33"/>
      <c r="N284" s="33"/>
      <c r="O284" s="33"/>
      <c r="P284" s="33"/>
      <c r="Q284" s="33"/>
      <c r="R284" s="33"/>
      <c r="S284" s="33"/>
      <c r="T284" s="33"/>
      <c r="U284" s="33"/>
      <c r="V284" s="33"/>
      <c r="W284" s="33"/>
      <c r="X284" s="33"/>
      <c r="Y284" s="33"/>
      <c r="Z284" s="33"/>
    </row>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10">
    <cfRule type="cellIs" dxfId="20" priority="5" operator="equal">
      <formula>"Med service"</formula>
    </cfRule>
  </conditionalFormatting>
  <conditionalFormatting sqref="A14:A15">
    <cfRule type="cellIs" dxfId="19" priority="7" operator="equal">
      <formula>"Med service"</formula>
    </cfRule>
  </conditionalFormatting>
  <conditionalFormatting sqref="A21:A26">
    <cfRule type="cellIs" dxfId="18" priority="8" operator="equal">
      <formula>"Med service"</formula>
    </cfRule>
  </conditionalFormatting>
  <conditionalFormatting sqref="A29:A34">
    <cfRule type="cellIs" dxfId="17" priority="9" operator="equal">
      <formula>"Med service"</formula>
    </cfRule>
  </conditionalFormatting>
  <conditionalFormatting sqref="A36:A42">
    <cfRule type="cellIs" dxfId="16" priority="10" operator="equal">
      <formula>"Med service"</formula>
    </cfRule>
  </conditionalFormatting>
  <conditionalFormatting sqref="A44:A56">
    <cfRule type="cellIs" dxfId="15" priority="13" operator="equal">
      <formula>"Med service"</formula>
    </cfRule>
  </conditionalFormatting>
  <conditionalFormatting sqref="A60:S65">
    <cfRule type="beginsWith" dxfId="14" priority="22" operator="beginsWith" text="Tech">
      <formula>LEFT(A60,LEN("Tech"))="Tech"</formula>
    </cfRule>
    <cfRule type="beginsWith" dxfId="13" priority="23" operator="beginsWith" text="0">
      <formula>LEFT(A60,LEN("0"))="0"</formula>
    </cfRule>
  </conditionalFormatting>
  <conditionalFormatting sqref="A68:S74">
    <cfRule type="beginsWith" dxfId="12" priority="24" operator="beginsWith" text="Tech">
      <formula>LEFT(A68,LEN("Tech"))="Tech"</formula>
    </cfRule>
    <cfRule type="beginsWith" dxfId="11" priority="25" operator="beginsWith" text="0">
      <formula>LEFT(A68,LEN("0"))="0"</formula>
    </cfRule>
  </conditionalFormatting>
  <conditionalFormatting sqref="C80:F80">
    <cfRule type="beginsWith" dxfId="10" priority="2" operator="beginsWith" text="Tech">
      <formula>LEFT(C80,LEN("Tech"))="Tech"</formula>
    </cfRule>
  </conditionalFormatting>
  <conditionalFormatting sqref="G2:G6">
    <cfRule type="cellIs" dxfId="9" priority="1" operator="equal">
      <formula>0</formula>
    </cfRule>
  </conditionalFormatting>
  <conditionalFormatting sqref="G3:G6">
    <cfRule type="cellIs" dxfId="8" priority="15" operator="equal">
      <formula>"Med service"</formula>
    </cfRule>
  </conditionalFormatting>
  <conditionalFormatting sqref="G77:G83">
    <cfRule type="beginsWith" dxfId="7" priority="16" operator="beginsWith" text="0">
      <formula>LEFT(G77,LEN("0"))="0"</formula>
    </cfRule>
  </conditionalFormatting>
  <conditionalFormatting sqref="G77:G84">
    <cfRule type="beginsWith" dxfId="6" priority="17" operator="beginsWith" text="Tech">
      <formula>LEFT(G77,LEN("Tech"))="Tech"</formula>
    </cfRule>
  </conditionalFormatting>
  <conditionalFormatting sqref="H30:H34">
    <cfRule type="beginsWith" dxfId="5" priority="18" operator="beginsWith" text="tech">
      <formula>LEFT(H30,LEN("tech"))="tech"</formula>
    </cfRule>
    <cfRule type="beginsWith" dxfId="4" priority="19" operator="beginsWith" text="0">
      <formula>LEFT(H30,LEN("0"))="0"</formula>
    </cfRule>
  </conditionalFormatting>
  <conditionalFormatting sqref="H80:J80">
    <cfRule type="beginsWith" dxfId="3" priority="3" operator="beginsWith" text="0">
      <formula>LEFT(H80,LEN("0"))="0"</formula>
    </cfRule>
    <cfRule type="beginsWith" dxfId="2" priority="4" operator="beginsWith" text="Tech">
      <formula>LEFT(H80,LEN("Tech"))="Tech"</formula>
    </cfRule>
  </conditionalFormatting>
  <conditionalFormatting sqref="K3:T6">
    <cfRule type="beginsWith" dxfId="1" priority="20" operator="beginsWith" text="tech">
      <formula>LEFT(K3,LEN("tech"))="tech"</formula>
    </cfRule>
    <cfRule type="beginsWith" dxfId="0" priority="21" operator="beginsWith" text="0">
      <formula>LEFT(K3,LEN("0"))="0"</formula>
    </cfRule>
  </conditionalFormatting>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F5496"/>
  </sheetPr>
  <dimension ref="A2:AL1000"/>
  <sheetViews>
    <sheetView showGridLines="0" workbookViewId="0"/>
  </sheetViews>
  <sheetFormatPr defaultColWidth="14.44140625" defaultRowHeight="15" customHeight="1"/>
  <cols>
    <col min="1" max="2" width="23.33203125" customWidth="1"/>
    <col min="3" max="4" width="11.33203125" customWidth="1"/>
    <col min="5" max="6" width="9.6640625" customWidth="1"/>
    <col min="7" max="20" width="11.33203125" customWidth="1"/>
    <col min="21" max="21" width="16" customWidth="1"/>
    <col min="22" max="22" width="16" hidden="1" customWidth="1"/>
    <col min="23" max="38" width="8.6640625" customWidth="1"/>
  </cols>
  <sheetData>
    <row r="2" spans="1:38" ht="27" customHeight="1">
      <c r="A2" s="1292" t="s">
        <v>1977</v>
      </c>
      <c r="B2" s="1264"/>
      <c r="C2" s="1264"/>
      <c r="D2" s="1264"/>
      <c r="E2" s="1264"/>
      <c r="F2" s="1264"/>
      <c r="G2" s="1264"/>
      <c r="H2" s="1264"/>
      <c r="I2" s="1264"/>
      <c r="J2" s="1264"/>
      <c r="K2" s="1264"/>
      <c r="L2" s="1264"/>
      <c r="M2" s="1264"/>
      <c r="N2" s="1264"/>
      <c r="O2" s="1264"/>
      <c r="P2" s="1264"/>
      <c r="Q2" s="1264"/>
      <c r="R2" s="1264"/>
      <c r="S2" s="1264"/>
      <c r="T2" s="1264"/>
      <c r="U2" s="1264"/>
      <c r="V2" s="1264"/>
    </row>
    <row r="3" spans="1:38" ht="30" customHeight="1">
      <c r="A3" s="1299" t="s">
        <v>1978</v>
      </c>
      <c r="B3" s="1299" t="s">
        <v>1979</v>
      </c>
      <c r="C3" s="1293" t="s">
        <v>1980</v>
      </c>
      <c r="D3" s="1294"/>
      <c r="E3" s="1294"/>
      <c r="F3" s="1294"/>
      <c r="G3" s="1295"/>
      <c r="H3" s="1296" t="s">
        <v>1981</v>
      </c>
      <c r="I3" s="1297"/>
      <c r="J3" s="1298"/>
      <c r="K3" s="1296" t="s">
        <v>1982</v>
      </c>
      <c r="L3" s="1297"/>
      <c r="M3" s="1297"/>
      <c r="N3" s="1298"/>
      <c r="O3" s="1296" t="s">
        <v>1983</v>
      </c>
      <c r="P3" s="1297"/>
      <c r="Q3" s="1298"/>
      <c r="R3" s="1" t="s">
        <v>1984</v>
      </c>
      <c r="S3" s="2" t="s">
        <v>1985</v>
      </c>
      <c r="T3" s="1301" t="s">
        <v>1986</v>
      </c>
      <c r="U3" s="1303" t="s">
        <v>1987</v>
      </c>
      <c r="V3" s="1305" t="s">
        <v>1988</v>
      </c>
    </row>
    <row r="4" spans="1:38" ht="23.25" customHeight="1">
      <c r="A4" s="1300"/>
      <c r="B4" s="1300"/>
      <c r="C4" s="3">
        <v>6000</v>
      </c>
      <c r="D4" s="3">
        <v>4000</v>
      </c>
      <c r="E4" s="3">
        <v>500</v>
      </c>
      <c r="F4" s="3">
        <v>300</v>
      </c>
      <c r="G4" s="3">
        <v>-2000</v>
      </c>
      <c r="H4" s="4">
        <v>100</v>
      </c>
      <c r="I4" s="4">
        <v>300</v>
      </c>
      <c r="J4" s="4">
        <v>800</v>
      </c>
      <c r="K4" s="4">
        <v>200</v>
      </c>
      <c r="L4" s="4">
        <v>100</v>
      </c>
      <c r="M4" s="4">
        <v>300</v>
      </c>
      <c r="N4" s="4">
        <v>800</v>
      </c>
      <c r="O4" s="4">
        <v>3000</v>
      </c>
      <c r="P4" s="4">
        <v>30000</v>
      </c>
      <c r="Q4" s="4">
        <v>10000</v>
      </c>
      <c r="R4" s="4">
        <v>500</v>
      </c>
      <c r="S4" s="4">
        <v>1500</v>
      </c>
      <c r="T4" s="1302"/>
      <c r="U4" s="1304"/>
      <c r="V4" s="1306"/>
      <c r="W4" s="5"/>
      <c r="X4" s="5"/>
      <c r="Y4" s="5"/>
      <c r="Z4" s="5"/>
      <c r="AA4" s="5"/>
      <c r="AB4" s="5"/>
      <c r="AC4" s="5"/>
      <c r="AD4" s="5"/>
      <c r="AE4" s="5"/>
      <c r="AF4" s="5"/>
      <c r="AG4" s="5"/>
      <c r="AH4" s="5"/>
      <c r="AI4" s="5"/>
      <c r="AJ4" s="5"/>
      <c r="AK4" s="5"/>
      <c r="AL4" s="5"/>
    </row>
    <row r="5" spans="1:38" ht="23.25" customHeight="1">
      <c r="A5" s="6" t="s">
        <v>1989</v>
      </c>
      <c r="B5" s="7" t="s">
        <v>1990</v>
      </c>
      <c r="C5" s="8"/>
      <c r="D5" s="8"/>
      <c r="E5" s="8"/>
      <c r="F5" s="8"/>
      <c r="G5" s="8"/>
      <c r="H5" s="9"/>
      <c r="I5" s="9"/>
      <c r="J5" s="9"/>
      <c r="K5" s="9"/>
      <c r="L5" s="9"/>
      <c r="M5" s="9"/>
      <c r="N5" s="9"/>
      <c r="O5" s="9"/>
      <c r="P5" s="9"/>
      <c r="Q5" s="9"/>
      <c r="R5" s="9"/>
      <c r="S5" s="9"/>
      <c r="T5" s="9">
        <f>SUBTOTAL(9,T6:T19)</f>
        <v>0</v>
      </c>
      <c r="U5" s="10">
        <f>SUBTOTAL(9,U6:U20)</f>
        <v>104000</v>
      </c>
      <c r="V5" s="10">
        <f>SUBTOTAL(9,V6:V20)</f>
        <v>115555.555555556</v>
      </c>
      <c r="W5" s="5"/>
      <c r="X5" s="5"/>
      <c r="Y5" s="5"/>
      <c r="Z5" s="5"/>
      <c r="AA5" s="5"/>
      <c r="AB5" s="5"/>
      <c r="AC5" s="5"/>
      <c r="AD5" s="5"/>
      <c r="AE5" s="5"/>
      <c r="AF5" s="5"/>
      <c r="AG5" s="5"/>
      <c r="AH5" s="5"/>
      <c r="AI5" s="5"/>
      <c r="AJ5" s="5"/>
      <c r="AK5" s="5"/>
      <c r="AL5" s="5"/>
    </row>
    <row r="6" spans="1:38" ht="23.25" customHeight="1">
      <c r="A6" s="11" t="s">
        <v>1991</v>
      </c>
      <c r="B6" s="7" t="s">
        <v>1990</v>
      </c>
      <c r="C6" s="12"/>
      <c r="D6" s="12"/>
      <c r="E6" s="12"/>
      <c r="F6" s="12"/>
      <c r="G6" s="12"/>
      <c r="H6" s="12"/>
      <c r="I6" s="12"/>
      <c r="J6" s="12"/>
      <c r="K6" s="12"/>
      <c r="L6" s="12"/>
      <c r="M6" s="12"/>
      <c r="N6" s="12"/>
      <c r="O6" s="12"/>
      <c r="P6" s="12"/>
      <c r="Q6" s="12"/>
      <c r="R6" s="12"/>
      <c r="S6" s="12"/>
      <c r="T6" s="12"/>
      <c r="U6" s="13">
        <f t="shared" ref="U6:U20" si="0">C$4*$C6+D$4*$D6+E$4*$E6+F$4*$F6+G$4*$G6+H$4*$H6+I$4*$I6+J$4*$J6+K$4*$K6+L$4*$L6+M$4*$M6+N$4*$N6+O$4*$O6+P$4*$P6+Q$4*$Q6+R$4*$R6+S$4*$S6+T6</f>
        <v>0</v>
      </c>
      <c r="V6" s="14">
        <f t="shared" ref="V6:V20" si="1">+U6/0.9</f>
        <v>0</v>
      </c>
    </row>
    <row r="7" spans="1:38" ht="23.25" customHeight="1">
      <c r="A7" s="11" t="s">
        <v>1992</v>
      </c>
      <c r="B7" s="7" t="s">
        <v>1990</v>
      </c>
      <c r="C7" s="12"/>
      <c r="D7" s="12"/>
      <c r="E7" s="12"/>
      <c r="F7" s="12"/>
      <c r="G7" s="12"/>
      <c r="H7" s="12"/>
      <c r="I7" s="12"/>
      <c r="J7" s="12"/>
      <c r="K7" s="12"/>
      <c r="L7" s="12"/>
      <c r="M7" s="12"/>
      <c r="N7" s="12"/>
      <c r="O7" s="12"/>
      <c r="P7" s="12"/>
      <c r="Q7" s="12"/>
      <c r="R7" s="12"/>
      <c r="S7" s="12"/>
      <c r="T7" s="12"/>
      <c r="U7" s="13">
        <f t="shared" si="0"/>
        <v>0</v>
      </c>
      <c r="V7" s="14">
        <f t="shared" si="1"/>
        <v>0</v>
      </c>
    </row>
    <row r="8" spans="1:38" ht="23.25" customHeight="1">
      <c r="A8" s="11" t="s">
        <v>1993</v>
      </c>
      <c r="B8" s="7" t="s">
        <v>1990</v>
      </c>
      <c r="C8" s="12"/>
      <c r="D8" s="12"/>
      <c r="E8" s="12"/>
      <c r="F8" s="12"/>
      <c r="G8" s="12"/>
      <c r="H8" s="12"/>
      <c r="I8" s="12"/>
      <c r="J8" s="12"/>
      <c r="K8" s="12"/>
      <c r="L8" s="12"/>
      <c r="M8" s="12"/>
      <c r="N8" s="12"/>
      <c r="O8" s="12"/>
      <c r="P8" s="12"/>
      <c r="Q8" s="12"/>
      <c r="R8" s="12"/>
      <c r="S8" s="12"/>
      <c r="T8" s="12"/>
      <c r="U8" s="13">
        <f t="shared" si="0"/>
        <v>0</v>
      </c>
      <c r="V8" s="14">
        <f t="shared" si="1"/>
        <v>0</v>
      </c>
    </row>
    <row r="9" spans="1:38" ht="23.25" customHeight="1">
      <c r="A9" s="11" t="s">
        <v>1994</v>
      </c>
      <c r="B9" s="7" t="s">
        <v>1990</v>
      </c>
      <c r="C9" s="12"/>
      <c r="D9" s="12"/>
      <c r="E9" s="12"/>
      <c r="F9" s="12"/>
      <c r="G9" s="12"/>
      <c r="H9" s="12"/>
      <c r="I9" s="12"/>
      <c r="J9" s="12"/>
      <c r="K9" s="12"/>
      <c r="L9" s="12"/>
      <c r="M9" s="12"/>
      <c r="N9" s="12"/>
      <c r="O9" s="12"/>
      <c r="P9" s="12"/>
      <c r="Q9" s="12"/>
      <c r="R9" s="12"/>
      <c r="S9" s="12"/>
      <c r="T9" s="12"/>
      <c r="U9" s="13">
        <f t="shared" si="0"/>
        <v>0</v>
      </c>
      <c r="V9" s="14">
        <f t="shared" si="1"/>
        <v>0</v>
      </c>
    </row>
    <row r="10" spans="1:38" ht="23.25" customHeight="1">
      <c r="A10" s="11" t="s">
        <v>1995</v>
      </c>
      <c r="B10" s="7" t="s">
        <v>1990</v>
      </c>
      <c r="C10" s="12">
        <v>6</v>
      </c>
      <c r="D10" s="12">
        <v>17</v>
      </c>
      <c r="E10" s="12"/>
      <c r="F10" s="12"/>
      <c r="G10" s="12"/>
      <c r="H10" s="12"/>
      <c r="I10" s="12"/>
      <c r="J10" s="12"/>
      <c r="K10" s="12"/>
      <c r="L10" s="12"/>
      <c r="M10" s="12"/>
      <c r="N10" s="12"/>
      <c r="O10" s="12"/>
      <c r="P10" s="12"/>
      <c r="Q10" s="12"/>
      <c r="R10" s="12"/>
      <c r="S10" s="12"/>
      <c r="T10" s="12"/>
      <c r="U10" s="13">
        <f t="shared" si="0"/>
        <v>104000</v>
      </c>
      <c r="V10" s="14">
        <f t="shared" si="1"/>
        <v>115555.555555556</v>
      </c>
    </row>
    <row r="11" spans="1:38" ht="23.25" customHeight="1">
      <c r="A11" s="11" t="s">
        <v>1996</v>
      </c>
      <c r="B11" s="7" t="s">
        <v>1990</v>
      </c>
      <c r="C11" s="12"/>
      <c r="D11" s="12"/>
      <c r="E11" s="12"/>
      <c r="F11" s="12"/>
      <c r="G11" s="12"/>
      <c r="H11" s="12"/>
      <c r="I11" s="12"/>
      <c r="J11" s="12"/>
      <c r="K11" s="12"/>
      <c r="L11" s="12"/>
      <c r="M11" s="12"/>
      <c r="N11" s="12"/>
      <c r="O11" s="12"/>
      <c r="P11" s="12"/>
      <c r="Q11" s="12"/>
      <c r="R11" s="12"/>
      <c r="S11" s="12"/>
      <c r="T11" s="12"/>
      <c r="U11" s="13">
        <f t="shared" si="0"/>
        <v>0</v>
      </c>
      <c r="V11" s="14">
        <f t="shared" si="1"/>
        <v>0</v>
      </c>
    </row>
    <row r="12" spans="1:38" ht="23.25" customHeight="1">
      <c r="A12" s="11" t="s">
        <v>1997</v>
      </c>
      <c r="B12" s="7" t="s">
        <v>1990</v>
      </c>
      <c r="C12" s="12"/>
      <c r="D12" s="12"/>
      <c r="E12" s="12"/>
      <c r="F12" s="12"/>
      <c r="G12" s="12"/>
      <c r="H12" s="12"/>
      <c r="I12" s="12"/>
      <c r="J12" s="12"/>
      <c r="K12" s="12"/>
      <c r="L12" s="12"/>
      <c r="M12" s="12"/>
      <c r="N12" s="12"/>
      <c r="O12" s="12"/>
      <c r="P12" s="12"/>
      <c r="Q12" s="12"/>
      <c r="R12" s="12"/>
      <c r="S12" s="12"/>
      <c r="T12" s="12"/>
      <c r="U12" s="13">
        <f t="shared" si="0"/>
        <v>0</v>
      </c>
      <c r="V12" s="14">
        <f t="shared" si="1"/>
        <v>0</v>
      </c>
    </row>
    <row r="13" spans="1:38" ht="23.25" customHeight="1">
      <c r="A13" s="11" t="s">
        <v>1998</v>
      </c>
      <c r="B13" s="7" t="s">
        <v>1990</v>
      </c>
      <c r="C13" s="12"/>
      <c r="D13" s="12"/>
      <c r="E13" s="12"/>
      <c r="F13" s="12"/>
      <c r="G13" s="12"/>
      <c r="H13" s="12"/>
      <c r="I13" s="12"/>
      <c r="J13" s="12"/>
      <c r="K13" s="12"/>
      <c r="L13" s="12"/>
      <c r="M13" s="12"/>
      <c r="N13" s="12"/>
      <c r="O13" s="12"/>
      <c r="P13" s="12"/>
      <c r="Q13" s="12"/>
      <c r="R13" s="12"/>
      <c r="S13" s="12"/>
      <c r="T13" s="12"/>
      <c r="U13" s="13">
        <f t="shared" si="0"/>
        <v>0</v>
      </c>
      <c r="V13" s="14">
        <f t="shared" si="1"/>
        <v>0</v>
      </c>
    </row>
    <row r="14" spans="1:38" ht="23.25" customHeight="1">
      <c r="A14" s="11" t="s">
        <v>1999</v>
      </c>
      <c r="B14" s="7" t="s">
        <v>1990</v>
      </c>
      <c r="C14" s="12"/>
      <c r="D14" s="12"/>
      <c r="E14" s="12"/>
      <c r="F14" s="12"/>
      <c r="G14" s="12"/>
      <c r="H14" s="12"/>
      <c r="I14" s="12"/>
      <c r="J14" s="12"/>
      <c r="K14" s="12"/>
      <c r="L14" s="12"/>
      <c r="M14" s="12"/>
      <c r="N14" s="12"/>
      <c r="O14" s="12"/>
      <c r="P14" s="12"/>
      <c r="Q14" s="12"/>
      <c r="R14" s="12"/>
      <c r="S14" s="12"/>
      <c r="T14" s="12"/>
      <c r="U14" s="13">
        <f t="shared" si="0"/>
        <v>0</v>
      </c>
      <c r="V14" s="14">
        <f t="shared" si="1"/>
        <v>0</v>
      </c>
    </row>
    <row r="15" spans="1:38" ht="23.25" customHeight="1">
      <c r="A15" s="11" t="s">
        <v>2000</v>
      </c>
      <c r="B15" s="7" t="s">
        <v>1990</v>
      </c>
      <c r="C15" s="12"/>
      <c r="D15" s="12"/>
      <c r="E15" s="12"/>
      <c r="F15" s="12"/>
      <c r="G15" s="12"/>
      <c r="H15" s="12"/>
      <c r="I15" s="12"/>
      <c r="J15" s="12"/>
      <c r="K15" s="12"/>
      <c r="L15" s="12"/>
      <c r="M15" s="12"/>
      <c r="N15" s="12"/>
      <c r="O15" s="12"/>
      <c r="P15" s="12"/>
      <c r="Q15" s="12"/>
      <c r="R15" s="12"/>
      <c r="S15" s="12"/>
      <c r="T15" s="12"/>
      <c r="U15" s="13">
        <f t="shared" si="0"/>
        <v>0</v>
      </c>
      <c r="V15" s="14">
        <f t="shared" si="1"/>
        <v>0</v>
      </c>
    </row>
    <row r="16" spans="1:38" ht="23.25" customHeight="1">
      <c r="A16" s="11"/>
      <c r="B16" s="7" t="s">
        <v>1990</v>
      </c>
      <c r="C16" s="12"/>
      <c r="D16" s="12"/>
      <c r="E16" s="12"/>
      <c r="F16" s="12"/>
      <c r="G16" s="12"/>
      <c r="H16" s="12"/>
      <c r="I16" s="12"/>
      <c r="J16" s="12"/>
      <c r="K16" s="12"/>
      <c r="L16" s="12"/>
      <c r="M16" s="12"/>
      <c r="N16" s="12"/>
      <c r="O16" s="12"/>
      <c r="P16" s="12"/>
      <c r="Q16" s="12"/>
      <c r="R16" s="12"/>
      <c r="S16" s="12"/>
      <c r="T16" s="12"/>
      <c r="U16" s="13">
        <f t="shared" si="0"/>
        <v>0</v>
      </c>
      <c r="V16" s="14">
        <f t="shared" si="1"/>
        <v>0</v>
      </c>
    </row>
    <row r="17" spans="1:22" ht="23.25" customHeight="1">
      <c r="A17" s="11" t="s">
        <v>2001</v>
      </c>
      <c r="B17" s="7" t="s">
        <v>1990</v>
      </c>
      <c r="C17" s="12"/>
      <c r="D17" s="12"/>
      <c r="E17" s="12"/>
      <c r="F17" s="12"/>
      <c r="G17" s="12"/>
      <c r="H17" s="12"/>
      <c r="I17" s="12"/>
      <c r="J17" s="12"/>
      <c r="K17" s="12"/>
      <c r="L17" s="12"/>
      <c r="M17" s="12"/>
      <c r="N17" s="12"/>
      <c r="O17" s="12"/>
      <c r="P17" s="12"/>
      <c r="Q17" s="12"/>
      <c r="R17" s="12"/>
      <c r="S17" s="12"/>
      <c r="T17" s="12"/>
      <c r="U17" s="13">
        <f t="shared" si="0"/>
        <v>0</v>
      </c>
      <c r="V17" s="14">
        <f t="shared" si="1"/>
        <v>0</v>
      </c>
    </row>
    <row r="18" spans="1:22" ht="23.25" customHeight="1">
      <c r="A18" s="15" t="s">
        <v>2002</v>
      </c>
      <c r="B18" s="7" t="s">
        <v>1990</v>
      </c>
      <c r="C18" s="16"/>
      <c r="D18" s="16"/>
      <c r="E18" s="16"/>
      <c r="F18" s="16"/>
      <c r="G18" s="16"/>
      <c r="H18" s="16"/>
      <c r="I18" s="16"/>
      <c r="J18" s="16"/>
      <c r="K18" s="16"/>
      <c r="L18" s="16"/>
      <c r="M18" s="16"/>
      <c r="N18" s="16"/>
      <c r="O18" s="16"/>
      <c r="P18" s="16"/>
      <c r="Q18" s="16"/>
      <c r="R18" s="16"/>
      <c r="S18" s="16"/>
      <c r="T18" s="16"/>
      <c r="U18" s="13">
        <f t="shared" si="0"/>
        <v>0</v>
      </c>
      <c r="V18" s="14">
        <f t="shared" si="1"/>
        <v>0</v>
      </c>
    </row>
    <row r="19" spans="1:22" ht="23.25" customHeight="1">
      <c r="A19" s="15" t="s">
        <v>2003</v>
      </c>
      <c r="B19" s="7" t="s">
        <v>1990</v>
      </c>
      <c r="C19" s="16"/>
      <c r="D19" s="16"/>
      <c r="E19" s="16"/>
      <c r="F19" s="16"/>
      <c r="G19" s="16"/>
      <c r="H19" s="16"/>
      <c r="I19" s="16"/>
      <c r="J19" s="16"/>
      <c r="K19" s="16"/>
      <c r="L19" s="16"/>
      <c r="M19" s="16"/>
      <c r="N19" s="16"/>
      <c r="O19" s="16"/>
      <c r="P19" s="16"/>
      <c r="Q19" s="16"/>
      <c r="R19" s="16"/>
      <c r="S19" s="16"/>
      <c r="T19" s="16"/>
      <c r="U19" s="13">
        <f t="shared" si="0"/>
        <v>0</v>
      </c>
      <c r="V19" s="14">
        <f t="shared" si="1"/>
        <v>0</v>
      </c>
    </row>
    <row r="20" spans="1:22" ht="23.25" customHeight="1">
      <c r="A20" s="17"/>
      <c r="B20" s="7" t="s">
        <v>1990</v>
      </c>
      <c r="C20" s="18"/>
      <c r="D20" s="18"/>
      <c r="E20" s="18"/>
      <c r="F20" s="18"/>
      <c r="G20" s="18"/>
      <c r="H20" s="18"/>
      <c r="I20" s="18"/>
      <c r="J20" s="18"/>
      <c r="K20" s="18"/>
      <c r="L20" s="18"/>
      <c r="M20" s="18"/>
      <c r="N20" s="18"/>
      <c r="O20" s="18"/>
      <c r="P20" s="18"/>
      <c r="Q20" s="18"/>
      <c r="R20" s="18"/>
      <c r="S20" s="18"/>
      <c r="T20" s="18"/>
      <c r="U20" s="13">
        <f t="shared" si="0"/>
        <v>0</v>
      </c>
      <c r="V20" s="14">
        <f t="shared" si="1"/>
        <v>0</v>
      </c>
    </row>
    <row r="21" spans="1:22" ht="23.25" customHeight="1">
      <c r="A21" s="19"/>
      <c r="B21" s="20"/>
      <c r="C21" s="21"/>
      <c r="D21" s="21"/>
      <c r="E21" s="21"/>
      <c r="F21" s="21"/>
      <c r="G21" s="21"/>
      <c r="H21" s="21"/>
      <c r="I21" s="21"/>
      <c r="J21" s="21"/>
      <c r="K21" s="21"/>
      <c r="L21" s="21"/>
      <c r="M21" s="21"/>
      <c r="N21" s="21"/>
      <c r="O21" s="21"/>
      <c r="P21" s="21"/>
      <c r="Q21" s="21"/>
      <c r="R21" s="21"/>
      <c r="S21" s="21"/>
      <c r="T21" s="21"/>
      <c r="U21" s="22"/>
      <c r="V21" s="23"/>
    </row>
    <row r="22" spans="1:22" ht="15.75" customHeight="1"/>
    <row r="23" spans="1:22" ht="15.75" customHeight="1">
      <c r="A23" s="24">
        <v>1</v>
      </c>
      <c r="B23" s="24">
        <f t="shared" ref="B23:R23" si="2">A23+1</f>
        <v>2</v>
      </c>
      <c r="C23" s="24">
        <f t="shared" si="2"/>
        <v>3</v>
      </c>
      <c r="D23" s="24">
        <f t="shared" si="2"/>
        <v>4</v>
      </c>
      <c r="E23" s="24">
        <f t="shared" si="2"/>
        <v>5</v>
      </c>
      <c r="F23" s="24">
        <f t="shared" si="2"/>
        <v>6</v>
      </c>
      <c r="G23" s="24">
        <f t="shared" si="2"/>
        <v>7</v>
      </c>
      <c r="H23" s="24">
        <f t="shared" si="2"/>
        <v>8</v>
      </c>
      <c r="I23" s="24">
        <f t="shared" si="2"/>
        <v>9</v>
      </c>
      <c r="J23" s="24">
        <f t="shared" si="2"/>
        <v>10</v>
      </c>
      <c r="K23" s="24">
        <f t="shared" si="2"/>
        <v>11</v>
      </c>
      <c r="L23" s="24">
        <f t="shared" si="2"/>
        <v>12</v>
      </c>
      <c r="M23" s="24">
        <f t="shared" si="2"/>
        <v>13</v>
      </c>
      <c r="N23" s="24">
        <f t="shared" si="2"/>
        <v>14</v>
      </c>
      <c r="O23" s="24">
        <f t="shared" si="2"/>
        <v>15</v>
      </c>
      <c r="P23" s="24">
        <f t="shared" si="2"/>
        <v>16</v>
      </c>
      <c r="Q23" s="24">
        <f t="shared" si="2"/>
        <v>17</v>
      </c>
      <c r="R23" s="24">
        <f t="shared" si="2"/>
        <v>18</v>
      </c>
      <c r="S23" s="24">
        <v>19</v>
      </c>
      <c r="T23" s="24">
        <v>20</v>
      </c>
      <c r="U23" s="24">
        <v>21</v>
      </c>
      <c r="V23" s="24">
        <f>U23+1</f>
        <v>22</v>
      </c>
    </row>
    <row r="24" spans="1:22" ht="15.75" customHeight="1"/>
    <row r="25" spans="1:22" ht="15.75" customHeight="1"/>
    <row r="26" spans="1:22" ht="15.75" customHeight="1"/>
    <row r="27" spans="1:22" ht="15.75" customHeight="1"/>
    <row r="28" spans="1:22" ht="15.75" customHeight="1"/>
    <row r="29" spans="1:22" ht="15.75" customHeight="1"/>
    <row r="30" spans="1:22" ht="15.75" customHeight="1"/>
    <row r="31" spans="1:22" ht="15.75" customHeight="1"/>
    <row r="32" spans="1: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V2"/>
    <mergeCell ref="C3:G3"/>
    <mergeCell ref="H3:J3"/>
    <mergeCell ref="K3:N3"/>
    <mergeCell ref="O3:Q3"/>
    <mergeCell ref="A3:A4"/>
    <mergeCell ref="B3:B4"/>
    <mergeCell ref="T3:T4"/>
    <mergeCell ref="U3:U4"/>
    <mergeCell ref="V3:V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Med</vt:lpstr>
      <vt:lpstr>CNT</vt:lpstr>
      <vt:lpstr>BẢNG CC</vt:lpstr>
      <vt:lpstr>TTCK VP </vt:lpstr>
      <vt:lpstr>TTCK CNT</vt:lpstr>
      <vt:lpstr>Nghia</vt:lpstr>
      <vt:lpstr>Bac Thu</vt:lpstr>
      <vt:lpstr>DSDB</vt:lpstr>
      <vt:lpstr>PLDSĐB</vt:lpstr>
      <vt:lpstr>PL medigo+ VP nha thuoc</vt:lpstr>
      <vt:lpstr>Bảng tổng hợp nghỉ phép</vt:lpstr>
      <vt:lpstr>PL nha thuoc</vt:lpstr>
      <vt:lpstr>PL MDG</vt:lpstr>
      <vt:lpstr>Bản sao của PL MDG</vt:lpstr>
      <vt:lpstr>PL MED</vt:lpstr>
      <vt:lpstr>PL CNT</vt:lpstr>
      <vt:lpstr>TT CK LƯƠNG</vt:lpstr>
      <vt:lpstr>TT CK CNT</vt:lpstr>
      <vt:lpstr>CTVKHO - Bảng lương chi tiết</vt:lpstr>
      <vt:lpstr>'PL medigo+ VP nha thuoc'!Print_Area</vt:lpstr>
      <vt:lpstr>'PL nha thuoc'!Print_Area</vt:lpstr>
      <vt:lpstr>'Bảng tổng hợp nghỉ phép'!Print_Titles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Hoàng Nguyễn</cp:lastModifiedBy>
  <cp:lastPrinted>2026-08-31T11:15:00Z</cp:lastPrinted>
  <dcterms:created xsi:type="dcterms:W3CDTF">2022-12-28T09:36:00Z</dcterms:created>
  <dcterms:modified xsi:type="dcterms:W3CDTF">2026-09-08T03:39:36Z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7E3E634FCE3A47E0B417AB75615A35DA_12</vt:lpwstr>
  </property>
  <property fmtid="{D5CDD505-2E9C-101B-9397-08002B2CF9AE}" pid="3" name="KSOProductBuildVer">
    <vt:lpwstr>1033-12.1.0.28485</vt:lpwstr>
  </property>
  <property fmtid="{D5CDD505-2E9C-101B-9397-08002B2CF9AE}" pid="4" name="CalculationRule">
    <vt:i4>0</vt:i4>
  </property>
</Properties>
</file>